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ento_zošit" hidePivotFieldList="1"/>
  <mc:AlternateContent xmlns:mc="http://schemas.openxmlformats.org/markup-compatibility/2006">
    <mc:Choice Requires="x15">
      <x15ac:absPath xmlns:x15ac="http://schemas.microsoft.com/office/spreadsheetml/2010/11/ac" url="https://d.docs.live.net/7ec55e5b485898c3/NRSR/NRSR_Dokumentacia/Vystupy/Faza1/"/>
    </mc:Choice>
  </mc:AlternateContent>
  <xr:revisionPtr revIDLastSave="1482" documentId="114_{48130F4A-9ECC-440A-A41A-F5A9F6777449}" xr6:coauthVersionLast="45" xr6:coauthVersionMax="45" xr10:uidLastSave="{2EF2D04F-DE8D-42E6-9CE4-BFCB7726812E}"/>
  <bookViews>
    <workbookView xWindow="-108" yWindow="-108" windowWidth="23256" windowHeight="12576" tabRatio="838" firstSheet="10" activeTab="15" xr2:uid="{00000000-000D-0000-FFFF-FFFF00000000}"/>
  </bookViews>
  <sheets>
    <sheet name="Úvod" sheetId="5" r:id="rId1"/>
    <sheet name="Zoznam hárkov" sheetId="25" r:id="rId2"/>
    <sheet name="Sumarizácia" sheetId="20" r:id="rId3"/>
    <sheet name="CBA - Agendové IS" sheetId="2" r:id="rId4"/>
    <sheet name="Analyza citlivosti - AgendovéIS" sheetId="7" state="hidden" r:id="rId5"/>
    <sheet name="Prínosy - Agendové IS" sheetId="4" state="hidden" r:id="rId6"/>
    <sheet name="Výdavky - Agendové IS" sheetId="6" state="hidden" r:id="rId7"/>
    <sheet name="Parametre - Agendové IS" sheetId="3" r:id="rId8"/>
    <sheet name="TCO" sheetId="11" r:id="rId9"/>
    <sheet name="TCO AS IS - SW" sheetId="17" r:id="rId10"/>
    <sheet name="TCO AS IS - HW" sheetId="18" r:id="rId11"/>
    <sheet name="TCO TO BE- SW" sheetId="9" r:id="rId12"/>
    <sheet name="TCO TO BE - HW" sheetId="10" r:id="rId13"/>
    <sheet name="Rozpočet - HW a licencie" sheetId="27" r:id="rId14"/>
    <sheet name="Rozpocet - Vyvoj aplikacii" sheetId="26" r:id="rId15"/>
    <sheet name="Harmonogram" sheetId="28" r:id="rId16"/>
    <sheet name="AKTIVITY_POZICIE" sheetId="29" r:id="rId17"/>
    <sheet name="MODULY_CBA" sheetId="32" r:id="rId18"/>
    <sheet name="SUMA_Kategorie" sheetId="37" r:id="rId19"/>
    <sheet name="KATALOG_POZIADAVKY" sheetId="30" r:id="rId20"/>
    <sheet name="TFC_v02" sheetId="33" r:id="rId21"/>
    <sheet name="ECF_v02" sheetId="34" r:id="rId22"/>
    <sheet name="UAW_v02" sheetId="35" r:id="rId23"/>
    <sheet name="INKREMENTY" sheetId="36" r:id="rId24"/>
    <sheet name="Faktory" sheetId="1" r:id="rId25"/>
    <sheet name="Procesné mapy" sheetId="22" state="hidden" r:id="rId26"/>
    <sheet name="Procesy - AS IS" sheetId="23" state="hidden" r:id="rId27"/>
    <sheet name="Procesy - TO BE" sheetId="24" state="hidden" r:id="rId28"/>
    <sheet name="Rozdelenie prínosov" sheetId="14" state="hidden" r:id="rId29"/>
  </sheets>
  <externalReferences>
    <externalReference r:id="rId30"/>
  </externalReferences>
  <definedNames>
    <definedName name="_xlnm._FilterDatabase" localSheetId="19" hidden="1">KATALOG_POZIADAVKY!$A$2:$AI$1128</definedName>
    <definedName name="_xlnm._FilterDatabase" localSheetId="17" hidden="1">MODULY_CBA!$A$2:$L$52</definedName>
    <definedName name="_xlnm._FilterDatabase" localSheetId="14" hidden="1">'Rozpocet - Vyvoj aplikacii'!$B$2:$L$23</definedName>
    <definedName name="_xlnm._FilterDatabase" localSheetId="13" hidden="1">'Rozpočet - HW a licencie'!$A$2:$J$44</definedName>
    <definedName name="_xlnm._FilterDatabase" localSheetId="20" hidden="1">TFC_v02!$A$1:$AD$54</definedName>
    <definedName name="_ftn1" localSheetId="12">'TCO TO BE - HW'!$AB$61</definedName>
    <definedName name="_ftnref1" localSheetId="12">'TCO TO BE - HW'!$AB$56</definedName>
    <definedName name="Faza">AKTIVITY_POZICIE!$A$3:$A$6</definedName>
    <definedName name="Inkrement">INKREMENTY!$A$2:$A$21</definedName>
    <definedName name="MODULY">MODULY_CBA!$B$3:$B$53</definedName>
    <definedName name="Moduly_2">MODULY_CBA!$B$3:$B$52</definedName>
    <definedName name="Poziadavky">[1]CISELNIK!$B$2:$B$4</definedName>
    <definedName name="Pozicia">AKTIVITY_POZICIE!$M$3:$M$14</definedName>
  </definedNames>
  <calcPr calcId="191029" concurrentCalc="0"/>
  <pivotCaches>
    <pivotCache cacheId="6" r:id="rId31"/>
  </pivotCache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A23" i="20" l="1"/>
  <c r="CX23" i="20"/>
  <c r="CU23" i="20"/>
  <c r="CU19" i="20"/>
  <c r="CR23" i="20"/>
  <c r="CO23" i="20"/>
  <c r="CL23" i="20"/>
  <c r="CI23" i="20"/>
  <c r="CF23" i="20"/>
  <c r="CC23" i="20"/>
  <c r="BZ23" i="20"/>
  <c r="BW23" i="20"/>
  <c r="BW19" i="20"/>
  <c r="BT23" i="20"/>
  <c r="BQ23" i="20"/>
  <c r="BN23" i="20"/>
  <c r="BK23" i="20"/>
  <c r="BH23" i="20"/>
  <c r="DA21" i="20"/>
  <c r="DA19" i="20"/>
  <c r="CX21" i="20"/>
  <c r="CU21" i="20"/>
  <c r="CR21" i="20"/>
  <c r="CO21" i="20"/>
  <c r="CL21" i="20"/>
  <c r="CL19" i="20"/>
  <c r="CI21" i="20"/>
  <c r="CF21" i="20"/>
  <c r="CC21" i="20"/>
  <c r="CC19" i="20"/>
  <c r="BZ21" i="20"/>
  <c r="BW21" i="20"/>
  <c r="BT21" i="20"/>
  <c r="BQ21" i="20"/>
  <c r="BN21" i="20"/>
  <c r="BN19" i="20"/>
  <c r="BK21" i="20"/>
  <c r="BH21" i="20"/>
  <c r="DA20" i="20"/>
  <c r="CX20" i="20"/>
  <c r="CX19" i="20"/>
  <c r="CX15" i="20"/>
  <c r="CU20" i="20"/>
  <c r="CR20" i="20"/>
  <c r="CR19" i="20"/>
  <c r="CO20" i="20"/>
  <c r="CL20" i="20"/>
  <c r="CI20" i="20"/>
  <c r="CI19" i="20"/>
  <c r="CI15" i="20"/>
  <c r="CF20" i="20"/>
  <c r="CC20" i="20"/>
  <c r="BZ20" i="20"/>
  <c r="BZ19" i="20"/>
  <c r="BZ15" i="20"/>
  <c r="BW20" i="20"/>
  <c r="BT20" i="20"/>
  <c r="BT19" i="20"/>
  <c r="BQ20" i="20"/>
  <c r="BN20" i="20"/>
  <c r="BK20" i="20"/>
  <c r="BK19" i="20"/>
  <c r="BK15" i="20"/>
  <c r="BH20" i="20"/>
  <c r="CO19" i="20"/>
  <c r="CO15" i="20"/>
  <c r="CF19" i="20"/>
  <c r="BQ19" i="20"/>
  <c r="BQ15" i="20"/>
  <c r="BH19" i="20"/>
  <c r="DA17" i="20"/>
  <c r="CZ17" i="20"/>
  <c r="CY17" i="20"/>
  <c r="CX17" i="20"/>
  <c r="CW17" i="20"/>
  <c r="CV17" i="20"/>
  <c r="CV16" i="20"/>
  <c r="CU17" i="20"/>
  <c r="CU16" i="20"/>
  <c r="CU15" i="20"/>
  <c r="CT17" i="20"/>
  <c r="CT16" i="20"/>
  <c r="CS17" i="20"/>
  <c r="CR17" i="20"/>
  <c r="CQ17" i="20"/>
  <c r="CP17" i="20"/>
  <c r="CO17" i="20"/>
  <c r="CN17" i="20"/>
  <c r="CN16" i="20"/>
  <c r="CM17" i="20"/>
  <c r="CM16" i="20"/>
  <c r="CL17" i="20"/>
  <c r="CL16" i="20"/>
  <c r="CL15" i="20"/>
  <c r="CK17" i="20"/>
  <c r="CJ17" i="20"/>
  <c r="CI17" i="20"/>
  <c r="CH17" i="20"/>
  <c r="CG17" i="20"/>
  <c r="CF17" i="20"/>
  <c r="CF16" i="20"/>
  <c r="CF15" i="20"/>
  <c r="CE17" i="20"/>
  <c r="CE16" i="20"/>
  <c r="CD17" i="20"/>
  <c r="CD16" i="20"/>
  <c r="CC17" i="20"/>
  <c r="CB17" i="20"/>
  <c r="CA17" i="20"/>
  <c r="BZ17" i="20"/>
  <c r="BY17" i="20"/>
  <c r="BX17" i="20"/>
  <c r="BX16" i="20"/>
  <c r="BW17" i="20"/>
  <c r="BW16" i="20"/>
  <c r="BW15" i="20"/>
  <c r="BV17" i="20"/>
  <c r="BV16" i="20"/>
  <c r="BU17" i="20"/>
  <c r="BT17" i="20"/>
  <c r="BS17" i="20"/>
  <c r="BR17" i="20"/>
  <c r="BQ17" i="20"/>
  <c r="BP17" i="20"/>
  <c r="BP16" i="20"/>
  <c r="BO17" i="20"/>
  <c r="BO16" i="20"/>
  <c r="BN17" i="20"/>
  <c r="BN16" i="20"/>
  <c r="BN15" i="20"/>
  <c r="BM17" i="20"/>
  <c r="BL17" i="20"/>
  <c r="BK17" i="20"/>
  <c r="BJ17" i="20"/>
  <c r="BI17" i="20"/>
  <c r="BH17" i="20"/>
  <c r="BH16" i="20"/>
  <c r="BH15" i="20"/>
  <c r="DA16" i="20"/>
  <c r="DA15" i="20"/>
  <c r="CZ16" i="20"/>
  <c r="CY16" i="20"/>
  <c r="CX16" i="20"/>
  <c r="CW16" i="20"/>
  <c r="CS16" i="20"/>
  <c r="CR16" i="20"/>
  <c r="CQ16" i="20"/>
  <c r="CP16" i="20"/>
  <c r="CO16" i="20"/>
  <c r="CK16" i="20"/>
  <c r="CJ16" i="20"/>
  <c r="CI16" i="20"/>
  <c r="CH16" i="20"/>
  <c r="CG16" i="20"/>
  <c r="CC16" i="20"/>
  <c r="CC15" i="20"/>
  <c r="CB16" i="20"/>
  <c r="CA16" i="20"/>
  <c r="BZ16" i="20"/>
  <c r="BY16" i="20"/>
  <c r="BU16" i="20"/>
  <c r="BT16" i="20"/>
  <c r="BS16" i="20"/>
  <c r="BR16" i="20"/>
  <c r="BQ16" i="20"/>
  <c r="BM16" i="20"/>
  <c r="BL16" i="20"/>
  <c r="BK16" i="20"/>
  <c r="BJ16" i="20"/>
  <c r="BI16"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AZ6" i="9"/>
  <c r="AZ7" i="9"/>
  <c r="AZ8" i="9"/>
  <c r="AZ9" i="9"/>
  <c r="AZ10" i="9"/>
  <c r="AZ11" i="9"/>
  <c r="AZ12" i="9"/>
  <c r="AZ13" i="9"/>
  <c r="AZ14" i="9"/>
  <c r="AZ15" i="9"/>
  <c r="AZ5" i="9"/>
  <c r="F3" i="36"/>
  <c r="I49" i="32"/>
  <c r="AZ37" i="9"/>
  <c r="G187" i="26"/>
  <c r="H187" i="26"/>
  <c r="J187" i="26"/>
  <c r="G188" i="26"/>
  <c r="H188" i="26"/>
  <c r="J188" i="26"/>
  <c r="G189" i="26"/>
  <c r="H189" i="26"/>
  <c r="J189" i="26"/>
  <c r="G190" i="26"/>
  <c r="H190" i="26"/>
  <c r="J190" i="26"/>
  <c r="AZ38" i="9"/>
  <c r="AZ39" i="9"/>
  <c r="AZ40" i="9"/>
  <c r="AZ41" i="9"/>
  <c r="AZ42" i="9"/>
  <c r="AZ43" i="9"/>
  <c r="AZ44" i="9"/>
  <c r="AZ45" i="9"/>
  <c r="AZ46" i="9"/>
  <c r="AZ36" i="9"/>
  <c r="AZ4" i="9"/>
  <c r="AZ151" i="9"/>
  <c r="AZ152" i="9"/>
  <c r="AZ162" i="9"/>
  <c r="AZ150" i="9"/>
  <c r="DA13" i="20"/>
  <c r="AY6" i="9"/>
  <c r="AY7" i="9"/>
  <c r="AY8" i="9"/>
  <c r="AY9" i="9"/>
  <c r="AY10" i="9"/>
  <c r="AY11" i="9"/>
  <c r="AY12" i="9"/>
  <c r="AY13" i="9"/>
  <c r="AY14" i="9"/>
  <c r="AY15" i="9"/>
  <c r="AY5" i="9"/>
  <c r="I48" i="32"/>
  <c r="AY37" i="9"/>
  <c r="G183" i="26"/>
  <c r="H183" i="26"/>
  <c r="J183" i="26"/>
  <c r="G184" i="26"/>
  <c r="H184" i="26"/>
  <c r="J184" i="26"/>
  <c r="G185" i="26"/>
  <c r="H185" i="26"/>
  <c r="J185" i="26"/>
  <c r="G186" i="26"/>
  <c r="H186" i="26"/>
  <c r="J186" i="26"/>
  <c r="AY38" i="9"/>
  <c r="AY39" i="9"/>
  <c r="AY40" i="9"/>
  <c r="AY41" i="9"/>
  <c r="AY42" i="9"/>
  <c r="AY43" i="9"/>
  <c r="AY44" i="9"/>
  <c r="AY45" i="9"/>
  <c r="AY46" i="9"/>
  <c r="AY36" i="9"/>
  <c r="AY4" i="9"/>
  <c r="AY151" i="9"/>
  <c r="AY152" i="9"/>
  <c r="AY162" i="9"/>
  <c r="AY150" i="9"/>
  <c r="CZ13" i="20"/>
  <c r="AX6" i="9"/>
  <c r="AX7" i="9"/>
  <c r="AX8" i="9"/>
  <c r="AX9" i="9"/>
  <c r="AX10" i="9"/>
  <c r="AX11" i="9"/>
  <c r="AX12" i="9"/>
  <c r="AX13" i="9"/>
  <c r="AX14" i="9"/>
  <c r="AX15" i="9"/>
  <c r="AX5" i="9"/>
  <c r="I47" i="32"/>
  <c r="AX37" i="9"/>
  <c r="G179" i="26"/>
  <c r="H179" i="26"/>
  <c r="J179" i="26"/>
  <c r="G180" i="26"/>
  <c r="H180" i="26"/>
  <c r="J180" i="26"/>
  <c r="G181" i="26"/>
  <c r="H181" i="26"/>
  <c r="J181" i="26"/>
  <c r="G182" i="26"/>
  <c r="H182" i="26"/>
  <c r="J182" i="26"/>
  <c r="AX38" i="9"/>
  <c r="AX39" i="9"/>
  <c r="AX40" i="9"/>
  <c r="AX41" i="9"/>
  <c r="AX42" i="9"/>
  <c r="AX43" i="9"/>
  <c r="AX44" i="9"/>
  <c r="AX45" i="9"/>
  <c r="AX46" i="9"/>
  <c r="AX36" i="9"/>
  <c r="AX4" i="9"/>
  <c r="AX151" i="9"/>
  <c r="AX152" i="9"/>
  <c r="AX162" i="9"/>
  <c r="AX150" i="9"/>
  <c r="CY13" i="20"/>
  <c r="AW6" i="9"/>
  <c r="AW7" i="9"/>
  <c r="AW8" i="9"/>
  <c r="AW9" i="9"/>
  <c r="AW10" i="9"/>
  <c r="AW11" i="9"/>
  <c r="AW12" i="9"/>
  <c r="AW13" i="9"/>
  <c r="AW14" i="9"/>
  <c r="AW15" i="9"/>
  <c r="AW5" i="9"/>
  <c r="I46" i="32"/>
  <c r="AW37" i="9"/>
  <c r="G175" i="26"/>
  <c r="H175" i="26"/>
  <c r="J175" i="26"/>
  <c r="G176" i="26"/>
  <c r="H176" i="26"/>
  <c r="J176" i="26"/>
  <c r="G177" i="26"/>
  <c r="H177" i="26"/>
  <c r="J177" i="26"/>
  <c r="G178" i="26"/>
  <c r="H178" i="26"/>
  <c r="J178" i="26"/>
  <c r="AW38" i="9"/>
  <c r="AW39" i="9"/>
  <c r="AW40" i="9"/>
  <c r="AW41" i="9"/>
  <c r="AW42" i="9"/>
  <c r="AW43" i="9"/>
  <c r="AW44" i="9"/>
  <c r="AW45" i="9"/>
  <c r="AW46" i="9"/>
  <c r="AW36" i="9"/>
  <c r="AW4" i="9"/>
  <c r="AW151" i="9"/>
  <c r="AW152" i="9"/>
  <c r="AW162" i="9"/>
  <c r="AW150" i="9"/>
  <c r="CX13" i="20"/>
  <c r="AV6" i="9"/>
  <c r="AV7" i="9"/>
  <c r="AV8" i="9"/>
  <c r="AV9" i="9"/>
  <c r="AV10" i="9"/>
  <c r="AV11" i="9"/>
  <c r="AV12" i="9"/>
  <c r="AV13" i="9"/>
  <c r="AV14" i="9"/>
  <c r="AV15" i="9"/>
  <c r="AV5" i="9"/>
  <c r="F2" i="36"/>
  <c r="I45" i="32"/>
  <c r="G171" i="26"/>
  <c r="H171" i="26"/>
  <c r="J171" i="26"/>
  <c r="G172" i="26"/>
  <c r="H172" i="26"/>
  <c r="J172" i="26"/>
  <c r="G173" i="26"/>
  <c r="H173" i="26"/>
  <c r="J173" i="26"/>
  <c r="G3" i="26"/>
  <c r="H3" i="26"/>
  <c r="J3" i="26"/>
  <c r="G4" i="26"/>
  <c r="H4" i="26"/>
  <c r="J4" i="26"/>
  <c r="G5" i="26"/>
  <c r="H5" i="26"/>
  <c r="J5" i="26"/>
  <c r="G6" i="26"/>
  <c r="H6" i="26"/>
  <c r="J6" i="26"/>
  <c r="G7" i="26"/>
  <c r="H7" i="26"/>
  <c r="J7" i="26"/>
  <c r="G8" i="26"/>
  <c r="H8" i="26"/>
  <c r="J8" i="26"/>
  <c r="G9" i="26"/>
  <c r="H9" i="26"/>
  <c r="J9" i="26"/>
  <c r="G10" i="26"/>
  <c r="H10" i="26"/>
  <c r="J10" i="26"/>
  <c r="G11" i="26"/>
  <c r="H11" i="26"/>
  <c r="J11" i="26"/>
  <c r="G12" i="26"/>
  <c r="H12" i="26"/>
  <c r="J12" i="26"/>
  <c r="G13" i="26"/>
  <c r="H13" i="26"/>
  <c r="J13" i="26"/>
  <c r="G14" i="26"/>
  <c r="H14" i="26"/>
  <c r="J14" i="26"/>
  <c r="G15" i="26"/>
  <c r="H15" i="26"/>
  <c r="J15" i="26"/>
  <c r="G16" i="26"/>
  <c r="H16" i="26"/>
  <c r="J16" i="26"/>
  <c r="G17" i="26"/>
  <c r="H17" i="26"/>
  <c r="J17" i="26"/>
  <c r="G18" i="26"/>
  <c r="H18" i="26"/>
  <c r="J18" i="26"/>
  <c r="G19" i="26"/>
  <c r="H19" i="26"/>
  <c r="J19" i="26"/>
  <c r="G20" i="26"/>
  <c r="H20" i="26"/>
  <c r="J20" i="26"/>
  <c r="G21" i="26"/>
  <c r="H21" i="26"/>
  <c r="J21" i="26"/>
  <c r="G22" i="26"/>
  <c r="H22" i="26"/>
  <c r="J22" i="26"/>
  <c r="G23" i="26"/>
  <c r="H23" i="26"/>
  <c r="J23" i="26"/>
  <c r="G24" i="26"/>
  <c r="H24" i="26"/>
  <c r="J24" i="26"/>
  <c r="G25" i="26"/>
  <c r="H25" i="26"/>
  <c r="J25" i="26"/>
  <c r="G26" i="26"/>
  <c r="H26" i="26"/>
  <c r="J26" i="26"/>
  <c r="G27" i="26"/>
  <c r="H27" i="26"/>
  <c r="J27" i="26"/>
  <c r="G28" i="26"/>
  <c r="H28" i="26"/>
  <c r="J28" i="26"/>
  <c r="G29" i="26"/>
  <c r="H29" i="26"/>
  <c r="J29" i="26"/>
  <c r="G30" i="26"/>
  <c r="H30" i="26"/>
  <c r="J30" i="26"/>
  <c r="G31" i="26"/>
  <c r="H31" i="26"/>
  <c r="J31" i="26"/>
  <c r="G32" i="26"/>
  <c r="H32" i="26"/>
  <c r="J32" i="26"/>
  <c r="G33" i="26"/>
  <c r="H33" i="26"/>
  <c r="J33" i="26"/>
  <c r="G34" i="26"/>
  <c r="H34" i="26"/>
  <c r="J34" i="26"/>
  <c r="G35" i="26"/>
  <c r="H35" i="26"/>
  <c r="J35" i="26"/>
  <c r="G36" i="26"/>
  <c r="H36" i="26"/>
  <c r="J36" i="26"/>
  <c r="G37" i="26"/>
  <c r="H37" i="26"/>
  <c r="J37" i="26"/>
  <c r="G38" i="26"/>
  <c r="H38" i="26"/>
  <c r="J38" i="26"/>
  <c r="G39" i="26"/>
  <c r="H39" i="26"/>
  <c r="J39" i="26"/>
  <c r="G40" i="26"/>
  <c r="H40" i="26"/>
  <c r="J40" i="26"/>
  <c r="G41" i="26"/>
  <c r="H41" i="26"/>
  <c r="J41" i="26"/>
  <c r="G42" i="26"/>
  <c r="H42" i="26"/>
  <c r="J42" i="26"/>
  <c r="G43" i="26"/>
  <c r="H43" i="26"/>
  <c r="J43" i="26"/>
  <c r="G44" i="26"/>
  <c r="H44" i="26"/>
  <c r="J44" i="26"/>
  <c r="G45" i="26"/>
  <c r="H45" i="26"/>
  <c r="J45" i="26"/>
  <c r="G46" i="26"/>
  <c r="H46" i="26"/>
  <c r="J46" i="26"/>
  <c r="G47" i="26"/>
  <c r="H47" i="26"/>
  <c r="J47" i="26"/>
  <c r="G48" i="26"/>
  <c r="H48" i="26"/>
  <c r="J48" i="26"/>
  <c r="G49" i="26"/>
  <c r="H49" i="26"/>
  <c r="J49" i="26"/>
  <c r="G50" i="26"/>
  <c r="H50" i="26"/>
  <c r="J50" i="26"/>
  <c r="G51" i="26"/>
  <c r="H51" i="26"/>
  <c r="J51" i="26"/>
  <c r="G52" i="26"/>
  <c r="H52" i="26"/>
  <c r="J52" i="26"/>
  <c r="G53" i="26"/>
  <c r="H53" i="26"/>
  <c r="J53" i="26"/>
  <c r="G54" i="26"/>
  <c r="H54" i="26"/>
  <c r="J54" i="26"/>
  <c r="G55" i="26"/>
  <c r="H55" i="26"/>
  <c r="J55" i="26"/>
  <c r="G56" i="26"/>
  <c r="H56" i="26"/>
  <c r="J56" i="26"/>
  <c r="G57" i="26"/>
  <c r="H57" i="26"/>
  <c r="J57" i="26"/>
  <c r="G58" i="26"/>
  <c r="H58" i="26"/>
  <c r="J58" i="26"/>
  <c r="G59" i="26"/>
  <c r="H59" i="26"/>
  <c r="J59" i="26"/>
  <c r="G60" i="26"/>
  <c r="H60" i="26"/>
  <c r="J60" i="26"/>
  <c r="G61" i="26"/>
  <c r="H61" i="26"/>
  <c r="J61" i="26"/>
  <c r="G62" i="26"/>
  <c r="H62" i="26"/>
  <c r="J62" i="26"/>
  <c r="G63" i="26"/>
  <c r="H63" i="26"/>
  <c r="J63" i="26"/>
  <c r="G64" i="26"/>
  <c r="H64" i="26"/>
  <c r="J64" i="26"/>
  <c r="G65" i="26"/>
  <c r="H65" i="26"/>
  <c r="J65" i="26"/>
  <c r="G66" i="26"/>
  <c r="H66" i="26"/>
  <c r="J66" i="26"/>
  <c r="G67" i="26"/>
  <c r="H67" i="26"/>
  <c r="J67" i="26"/>
  <c r="G68" i="26"/>
  <c r="H68" i="26"/>
  <c r="J68" i="26"/>
  <c r="G69" i="26"/>
  <c r="H69" i="26"/>
  <c r="J69" i="26"/>
  <c r="G70" i="26"/>
  <c r="H70" i="26"/>
  <c r="J70" i="26"/>
  <c r="G71" i="26"/>
  <c r="H71" i="26"/>
  <c r="J71" i="26"/>
  <c r="G72" i="26"/>
  <c r="H72" i="26"/>
  <c r="J72" i="26"/>
  <c r="G73" i="26"/>
  <c r="H73" i="26"/>
  <c r="J73" i="26"/>
  <c r="G74" i="26"/>
  <c r="H74" i="26"/>
  <c r="J74" i="26"/>
  <c r="G75" i="26"/>
  <c r="H75" i="26"/>
  <c r="J75" i="26"/>
  <c r="G76" i="26"/>
  <c r="H76" i="26"/>
  <c r="J76" i="26"/>
  <c r="G77" i="26"/>
  <c r="H77" i="26"/>
  <c r="J77" i="26"/>
  <c r="G78" i="26"/>
  <c r="H78" i="26"/>
  <c r="J78" i="26"/>
  <c r="G79" i="26"/>
  <c r="H79" i="26"/>
  <c r="J79" i="26"/>
  <c r="G80" i="26"/>
  <c r="H80" i="26"/>
  <c r="J80" i="26"/>
  <c r="G81" i="26"/>
  <c r="H81" i="26"/>
  <c r="J81" i="26"/>
  <c r="G82" i="26"/>
  <c r="H82" i="26"/>
  <c r="J82" i="26"/>
  <c r="G83" i="26"/>
  <c r="H83" i="26"/>
  <c r="J83" i="26"/>
  <c r="G84" i="26"/>
  <c r="H84" i="26"/>
  <c r="J84" i="26"/>
  <c r="G85" i="26"/>
  <c r="H85" i="26"/>
  <c r="J85" i="26"/>
  <c r="G86" i="26"/>
  <c r="H86" i="26"/>
  <c r="J86" i="26"/>
  <c r="G87" i="26"/>
  <c r="H87" i="26"/>
  <c r="J87" i="26"/>
  <c r="G88" i="26"/>
  <c r="H88" i="26"/>
  <c r="J88" i="26"/>
  <c r="G89" i="26"/>
  <c r="H89" i="26"/>
  <c r="J89" i="26"/>
  <c r="G90" i="26"/>
  <c r="H90" i="26"/>
  <c r="J90" i="26"/>
  <c r="G91" i="26"/>
  <c r="H91" i="26"/>
  <c r="J91" i="26"/>
  <c r="G92" i="26"/>
  <c r="H92" i="26"/>
  <c r="J92" i="26"/>
  <c r="G93" i="26"/>
  <c r="H93" i="26"/>
  <c r="J93" i="26"/>
  <c r="G94" i="26"/>
  <c r="H94" i="26"/>
  <c r="J94" i="26"/>
  <c r="G95" i="26"/>
  <c r="H95" i="26"/>
  <c r="J95" i="26"/>
  <c r="G96" i="26"/>
  <c r="H96" i="26"/>
  <c r="J96" i="26"/>
  <c r="G97" i="26"/>
  <c r="H97" i="26"/>
  <c r="J97" i="26"/>
  <c r="G98" i="26"/>
  <c r="H98" i="26"/>
  <c r="J98" i="26"/>
  <c r="G99" i="26"/>
  <c r="H99" i="26"/>
  <c r="J99" i="26"/>
  <c r="G100" i="26"/>
  <c r="H100" i="26"/>
  <c r="J100" i="26"/>
  <c r="G101" i="26"/>
  <c r="H101" i="26"/>
  <c r="J101" i="26"/>
  <c r="G102" i="26"/>
  <c r="H102" i="26"/>
  <c r="J102" i="26"/>
  <c r="G103" i="26"/>
  <c r="H103" i="26"/>
  <c r="J103" i="26"/>
  <c r="G104" i="26"/>
  <c r="H104" i="26"/>
  <c r="J104" i="26"/>
  <c r="G105" i="26"/>
  <c r="H105" i="26"/>
  <c r="J105" i="26"/>
  <c r="G106" i="26"/>
  <c r="H106" i="26"/>
  <c r="J106" i="26"/>
  <c r="G107" i="26"/>
  <c r="H107" i="26"/>
  <c r="J107" i="26"/>
  <c r="G108" i="26"/>
  <c r="H108" i="26"/>
  <c r="J108" i="26"/>
  <c r="G109" i="26"/>
  <c r="H109" i="26"/>
  <c r="J109" i="26"/>
  <c r="G110" i="26"/>
  <c r="H110" i="26"/>
  <c r="J110" i="26"/>
  <c r="G111" i="26"/>
  <c r="H111" i="26"/>
  <c r="J111" i="26"/>
  <c r="G112" i="26"/>
  <c r="H112" i="26"/>
  <c r="J112" i="26"/>
  <c r="G113" i="26"/>
  <c r="H113" i="26"/>
  <c r="J113" i="26"/>
  <c r="G114" i="26"/>
  <c r="H114" i="26"/>
  <c r="J114" i="26"/>
  <c r="G115" i="26"/>
  <c r="H115" i="26"/>
  <c r="J115" i="26"/>
  <c r="G116" i="26"/>
  <c r="H116" i="26"/>
  <c r="J116" i="26"/>
  <c r="G117" i="26"/>
  <c r="H117" i="26"/>
  <c r="J117" i="26"/>
  <c r="G118" i="26"/>
  <c r="H118" i="26"/>
  <c r="J118" i="26"/>
  <c r="G119" i="26"/>
  <c r="H119" i="26"/>
  <c r="J119" i="26"/>
  <c r="G120" i="26"/>
  <c r="H120" i="26"/>
  <c r="J120" i="26"/>
  <c r="G121" i="26"/>
  <c r="H121" i="26"/>
  <c r="J121" i="26"/>
  <c r="G122" i="26"/>
  <c r="H122" i="26"/>
  <c r="J122" i="26"/>
  <c r="G123" i="26"/>
  <c r="H123" i="26"/>
  <c r="J123" i="26"/>
  <c r="G124" i="26"/>
  <c r="H124" i="26"/>
  <c r="J124" i="26"/>
  <c r="G125" i="26"/>
  <c r="H125" i="26"/>
  <c r="J125" i="26"/>
  <c r="G126" i="26"/>
  <c r="H126" i="26"/>
  <c r="J126" i="26"/>
  <c r="G127" i="26"/>
  <c r="H127" i="26"/>
  <c r="J127" i="26"/>
  <c r="G128" i="26"/>
  <c r="H128" i="26"/>
  <c r="J128" i="26"/>
  <c r="G129" i="26"/>
  <c r="H129" i="26"/>
  <c r="J129" i="26"/>
  <c r="G130" i="26"/>
  <c r="H130" i="26"/>
  <c r="J130" i="26"/>
  <c r="G131" i="26"/>
  <c r="H131" i="26"/>
  <c r="J131" i="26"/>
  <c r="G132" i="26"/>
  <c r="H132" i="26"/>
  <c r="J132" i="26"/>
  <c r="G133" i="26"/>
  <c r="H133" i="26"/>
  <c r="J133" i="26"/>
  <c r="G134" i="26"/>
  <c r="H134" i="26"/>
  <c r="J134" i="26"/>
  <c r="G135" i="26"/>
  <c r="H135" i="26"/>
  <c r="J135" i="26"/>
  <c r="G136" i="26"/>
  <c r="H136" i="26"/>
  <c r="J136" i="26"/>
  <c r="G137" i="26"/>
  <c r="H137" i="26"/>
  <c r="J137" i="26"/>
  <c r="G138" i="26"/>
  <c r="H138" i="26"/>
  <c r="J138" i="26"/>
  <c r="G139" i="26"/>
  <c r="H139" i="26"/>
  <c r="J139" i="26"/>
  <c r="G140" i="26"/>
  <c r="H140" i="26"/>
  <c r="J140" i="26"/>
  <c r="G141" i="26"/>
  <c r="H141" i="26"/>
  <c r="J141" i="26"/>
  <c r="G142" i="26"/>
  <c r="H142" i="26"/>
  <c r="J142" i="26"/>
  <c r="G143" i="26"/>
  <c r="H143" i="26"/>
  <c r="J143" i="26"/>
  <c r="G144" i="26"/>
  <c r="H144" i="26"/>
  <c r="J144" i="26"/>
  <c r="G145" i="26"/>
  <c r="H145" i="26"/>
  <c r="J145" i="26"/>
  <c r="G146" i="26"/>
  <c r="H146" i="26"/>
  <c r="J146" i="26"/>
  <c r="G147" i="26"/>
  <c r="H147" i="26"/>
  <c r="J147" i="26"/>
  <c r="G148" i="26"/>
  <c r="H148" i="26"/>
  <c r="J148" i="26"/>
  <c r="G149" i="26"/>
  <c r="H149" i="26"/>
  <c r="J149" i="26"/>
  <c r="G150" i="26"/>
  <c r="H150" i="26"/>
  <c r="J150" i="26"/>
  <c r="G151" i="26"/>
  <c r="H151" i="26"/>
  <c r="J151" i="26"/>
  <c r="G152" i="26"/>
  <c r="H152" i="26"/>
  <c r="J152" i="26"/>
  <c r="G153" i="26"/>
  <c r="H153" i="26"/>
  <c r="J153" i="26"/>
  <c r="G154" i="26"/>
  <c r="H154" i="26"/>
  <c r="J154" i="26"/>
  <c r="G155" i="26"/>
  <c r="H155" i="26"/>
  <c r="J155" i="26"/>
  <c r="G156" i="26"/>
  <c r="H156" i="26"/>
  <c r="J156" i="26"/>
  <c r="G157" i="26"/>
  <c r="H157" i="26"/>
  <c r="J157" i="26"/>
  <c r="G158" i="26"/>
  <c r="H158" i="26"/>
  <c r="J158" i="26"/>
  <c r="G159" i="26"/>
  <c r="H159" i="26"/>
  <c r="J159" i="26"/>
  <c r="G160" i="26"/>
  <c r="H160" i="26"/>
  <c r="J160" i="26"/>
  <c r="G161" i="26"/>
  <c r="H161" i="26"/>
  <c r="J161" i="26"/>
  <c r="G162" i="26"/>
  <c r="H162" i="26"/>
  <c r="J162" i="26"/>
  <c r="G163" i="26"/>
  <c r="H163" i="26"/>
  <c r="J163" i="26"/>
  <c r="G164" i="26"/>
  <c r="H164" i="26"/>
  <c r="J164" i="26"/>
  <c r="G165" i="26"/>
  <c r="H165" i="26"/>
  <c r="J165" i="26"/>
  <c r="G166" i="26"/>
  <c r="H166" i="26"/>
  <c r="J166" i="26"/>
  <c r="G167" i="26"/>
  <c r="H167" i="26"/>
  <c r="J167" i="26"/>
  <c r="G168" i="26"/>
  <c r="H168" i="26"/>
  <c r="J168" i="26"/>
  <c r="G169" i="26"/>
  <c r="H169" i="26"/>
  <c r="J169" i="26"/>
  <c r="G170" i="26"/>
  <c r="H170" i="26"/>
  <c r="J170" i="26"/>
  <c r="G174" i="26"/>
  <c r="H174" i="26"/>
  <c r="J174" i="26"/>
  <c r="G191" i="26"/>
  <c r="H191" i="26"/>
  <c r="J191" i="26"/>
  <c r="G192" i="26"/>
  <c r="H192" i="26"/>
  <c r="J192" i="26"/>
  <c r="G193" i="26"/>
  <c r="H193" i="26"/>
  <c r="J193" i="26"/>
  <c r="G194" i="26"/>
  <c r="H194" i="26"/>
  <c r="J194" i="26"/>
  <c r="G195" i="26"/>
  <c r="H195" i="26"/>
  <c r="J195" i="26"/>
  <c r="G196" i="26"/>
  <c r="H196" i="26"/>
  <c r="J196" i="26"/>
  <c r="G197" i="26"/>
  <c r="H197" i="26"/>
  <c r="J197" i="26"/>
  <c r="G198" i="26"/>
  <c r="H198" i="26"/>
  <c r="J198" i="26"/>
  <c r="G199" i="26"/>
  <c r="H199" i="26"/>
  <c r="J199" i="26"/>
  <c r="G200" i="26"/>
  <c r="H200" i="26"/>
  <c r="J200" i="26"/>
  <c r="AV37" i="9"/>
  <c r="AV38" i="9"/>
  <c r="AV39" i="9"/>
  <c r="AV40" i="9"/>
  <c r="AV41" i="9"/>
  <c r="AV42" i="9"/>
  <c r="AV43" i="9"/>
  <c r="AV44" i="9"/>
  <c r="AV45" i="9"/>
  <c r="AV46" i="9"/>
  <c r="AV36" i="9"/>
  <c r="AV4" i="9"/>
  <c r="AV151" i="9"/>
  <c r="AV152" i="9"/>
  <c r="AV162" i="9"/>
  <c r="AV150" i="9"/>
  <c r="CW13" i="20"/>
  <c r="AU6" i="9"/>
  <c r="AU7" i="9"/>
  <c r="AU8" i="9"/>
  <c r="AU9" i="9"/>
  <c r="AU10" i="9"/>
  <c r="AU11" i="9"/>
  <c r="AU12" i="9"/>
  <c r="AU13" i="9"/>
  <c r="AU14" i="9"/>
  <c r="AU15" i="9"/>
  <c r="AU5" i="9"/>
  <c r="I44" i="32"/>
  <c r="AU37" i="9"/>
  <c r="AU38" i="9"/>
  <c r="AU39" i="9"/>
  <c r="AU40" i="9"/>
  <c r="AU41" i="9"/>
  <c r="AU42" i="9"/>
  <c r="AU43" i="9"/>
  <c r="AU44" i="9"/>
  <c r="AU45" i="9"/>
  <c r="AU46" i="9"/>
  <c r="AU36" i="9"/>
  <c r="AU4" i="9"/>
  <c r="AU151" i="9"/>
  <c r="AU152" i="9"/>
  <c r="AU162" i="9"/>
  <c r="AU150" i="9"/>
  <c r="CV13" i="20"/>
  <c r="AT6" i="9"/>
  <c r="AT7" i="9"/>
  <c r="AT8" i="9"/>
  <c r="AT9" i="9"/>
  <c r="AT10" i="9"/>
  <c r="AT11" i="9"/>
  <c r="AT12" i="9"/>
  <c r="AT13" i="9"/>
  <c r="AT14" i="9"/>
  <c r="AT15" i="9"/>
  <c r="AT5" i="9"/>
  <c r="I43" i="32"/>
  <c r="AT37" i="9"/>
  <c r="AT38" i="9"/>
  <c r="AT39" i="9"/>
  <c r="AT40" i="9"/>
  <c r="AT41" i="9"/>
  <c r="AT42" i="9"/>
  <c r="AT43" i="9"/>
  <c r="AT44" i="9"/>
  <c r="AT45" i="9"/>
  <c r="AT46" i="9"/>
  <c r="AT36" i="9"/>
  <c r="AT4" i="9"/>
  <c r="AT151" i="9"/>
  <c r="AT152" i="9"/>
  <c r="AT162" i="9"/>
  <c r="AT150" i="9"/>
  <c r="CU13" i="20"/>
  <c r="AS6" i="9"/>
  <c r="AS7" i="9"/>
  <c r="AS8" i="9"/>
  <c r="AS9" i="9"/>
  <c r="AS10" i="9"/>
  <c r="AS11" i="9"/>
  <c r="AS12" i="9"/>
  <c r="AS13" i="9"/>
  <c r="AS14" i="9"/>
  <c r="AS15" i="9"/>
  <c r="AS5" i="9"/>
  <c r="I42" i="32"/>
  <c r="AS37" i="9"/>
  <c r="AS38" i="9"/>
  <c r="AS39" i="9"/>
  <c r="AS40" i="9"/>
  <c r="AS41" i="9"/>
  <c r="AS42" i="9"/>
  <c r="AS43" i="9"/>
  <c r="AS44" i="9"/>
  <c r="AS45" i="9"/>
  <c r="AS46" i="9"/>
  <c r="AS36" i="9"/>
  <c r="AS4" i="9"/>
  <c r="AS151" i="9"/>
  <c r="AS152" i="9"/>
  <c r="AS162" i="9"/>
  <c r="AS150" i="9"/>
  <c r="CT13" i="20"/>
  <c r="AR6" i="9"/>
  <c r="AR7" i="9"/>
  <c r="AR8" i="9"/>
  <c r="AR9" i="9"/>
  <c r="AR10" i="9"/>
  <c r="AR11" i="9"/>
  <c r="AR12" i="9"/>
  <c r="AR13" i="9"/>
  <c r="AR14" i="9"/>
  <c r="AR15" i="9"/>
  <c r="AR5" i="9"/>
  <c r="I41" i="32"/>
  <c r="AR37" i="9"/>
  <c r="AR38" i="9"/>
  <c r="AR39" i="9"/>
  <c r="AR40" i="9"/>
  <c r="AR41" i="9"/>
  <c r="AR42" i="9"/>
  <c r="AR43" i="9"/>
  <c r="AR44" i="9"/>
  <c r="AR45" i="9"/>
  <c r="AR46" i="9"/>
  <c r="AR36" i="9"/>
  <c r="AR4" i="9"/>
  <c r="AR151" i="9"/>
  <c r="AR152" i="9"/>
  <c r="AR162" i="9"/>
  <c r="AR150" i="9"/>
  <c r="CS13" i="20"/>
  <c r="AQ6" i="9"/>
  <c r="AQ7" i="9"/>
  <c r="AQ8" i="9"/>
  <c r="AQ9" i="9"/>
  <c r="AQ10" i="9"/>
  <c r="AQ11" i="9"/>
  <c r="AQ12" i="9"/>
  <c r="AQ13" i="9"/>
  <c r="AQ14" i="9"/>
  <c r="AQ15" i="9"/>
  <c r="AQ5" i="9"/>
  <c r="I40" i="32"/>
  <c r="AQ37" i="9"/>
  <c r="AQ38" i="9"/>
  <c r="AQ39" i="9"/>
  <c r="AQ40" i="9"/>
  <c r="AQ41" i="9"/>
  <c r="AQ42" i="9"/>
  <c r="AQ43" i="9"/>
  <c r="AQ44" i="9"/>
  <c r="AQ45" i="9"/>
  <c r="AQ46" i="9"/>
  <c r="AQ36" i="9"/>
  <c r="AQ4" i="9"/>
  <c r="AQ151" i="9"/>
  <c r="AQ152" i="9"/>
  <c r="AQ162" i="9"/>
  <c r="AQ150" i="9"/>
  <c r="CR13" i="20"/>
  <c r="AP6" i="9"/>
  <c r="AP7" i="9"/>
  <c r="AP8" i="9"/>
  <c r="AP9" i="9"/>
  <c r="AP10" i="9"/>
  <c r="AP11" i="9"/>
  <c r="AP12" i="9"/>
  <c r="AP13" i="9"/>
  <c r="AP14" i="9"/>
  <c r="AP15" i="9"/>
  <c r="AP5" i="9"/>
  <c r="I39" i="32"/>
  <c r="AP37" i="9"/>
  <c r="AP38" i="9"/>
  <c r="AP39" i="9"/>
  <c r="AP40" i="9"/>
  <c r="AP41" i="9"/>
  <c r="AP42" i="9"/>
  <c r="AP43" i="9"/>
  <c r="AP44" i="9"/>
  <c r="AP45" i="9"/>
  <c r="AP46" i="9"/>
  <c r="AP36" i="9"/>
  <c r="AP4" i="9"/>
  <c r="AP151" i="9"/>
  <c r="AP152" i="9"/>
  <c r="AP162" i="9"/>
  <c r="AP150" i="9"/>
  <c r="CQ13" i="20"/>
  <c r="AO6" i="9"/>
  <c r="AO7" i="9"/>
  <c r="AO8" i="9"/>
  <c r="AO9" i="9"/>
  <c r="AO10" i="9"/>
  <c r="AO11" i="9"/>
  <c r="AO12" i="9"/>
  <c r="AO13" i="9"/>
  <c r="AO14" i="9"/>
  <c r="AO15" i="9"/>
  <c r="AO5" i="9"/>
  <c r="I38" i="32"/>
  <c r="AO37" i="9"/>
  <c r="AO38" i="9"/>
  <c r="AO39" i="9"/>
  <c r="AO40" i="9"/>
  <c r="AO41" i="9"/>
  <c r="AO42" i="9"/>
  <c r="AO43" i="9"/>
  <c r="AO44" i="9"/>
  <c r="AO45" i="9"/>
  <c r="AO46" i="9"/>
  <c r="AO36" i="9"/>
  <c r="AO4" i="9"/>
  <c r="AO151" i="9"/>
  <c r="AO152" i="9"/>
  <c r="AO162" i="9"/>
  <c r="AO150" i="9"/>
  <c r="CP13" i="20"/>
  <c r="AN6" i="9"/>
  <c r="AN7" i="9"/>
  <c r="AN8" i="9"/>
  <c r="AN9" i="9"/>
  <c r="AN10" i="9"/>
  <c r="AN11" i="9"/>
  <c r="AN12" i="9"/>
  <c r="AN13" i="9"/>
  <c r="AN14" i="9"/>
  <c r="AN15" i="9"/>
  <c r="AN5" i="9"/>
  <c r="I37" i="32"/>
  <c r="AN37" i="9"/>
  <c r="AN38" i="9"/>
  <c r="AN39" i="9"/>
  <c r="AN40" i="9"/>
  <c r="AN41" i="9"/>
  <c r="AN42" i="9"/>
  <c r="AN43" i="9"/>
  <c r="AN44" i="9"/>
  <c r="AN45" i="9"/>
  <c r="AN46" i="9"/>
  <c r="AN36" i="9"/>
  <c r="AN4" i="9"/>
  <c r="AN151" i="9"/>
  <c r="AN152" i="9"/>
  <c r="AN162" i="9"/>
  <c r="AN150" i="9"/>
  <c r="CO13" i="20"/>
  <c r="AM6" i="9"/>
  <c r="AM7" i="9"/>
  <c r="AM8" i="9"/>
  <c r="AM9" i="9"/>
  <c r="AM10" i="9"/>
  <c r="AM11" i="9"/>
  <c r="AM12" i="9"/>
  <c r="AM13" i="9"/>
  <c r="AM14" i="9"/>
  <c r="AM15" i="9"/>
  <c r="AM5" i="9"/>
  <c r="I36" i="32"/>
  <c r="AM37" i="9"/>
  <c r="AM38" i="9"/>
  <c r="AM39" i="9"/>
  <c r="AM40" i="9"/>
  <c r="AM41" i="9"/>
  <c r="AM42" i="9"/>
  <c r="AM43" i="9"/>
  <c r="AM44" i="9"/>
  <c r="AM45" i="9"/>
  <c r="AM46" i="9"/>
  <c r="AM36" i="9"/>
  <c r="AM4" i="9"/>
  <c r="AM151" i="9"/>
  <c r="AM152" i="9"/>
  <c r="AM162" i="9"/>
  <c r="AM150" i="9"/>
  <c r="CN13" i="20"/>
  <c r="AL6" i="9"/>
  <c r="AL7" i="9"/>
  <c r="AL8" i="9"/>
  <c r="AL9" i="9"/>
  <c r="AL10" i="9"/>
  <c r="AL11" i="9"/>
  <c r="AL12" i="9"/>
  <c r="AL13" i="9"/>
  <c r="AL14" i="9"/>
  <c r="AL15" i="9"/>
  <c r="AL5" i="9"/>
  <c r="I35" i="32"/>
  <c r="AL37" i="9"/>
  <c r="AL38" i="9"/>
  <c r="AL39" i="9"/>
  <c r="AL40" i="9"/>
  <c r="AL41" i="9"/>
  <c r="AL42" i="9"/>
  <c r="AL43" i="9"/>
  <c r="AL44" i="9"/>
  <c r="AL45" i="9"/>
  <c r="AL46" i="9"/>
  <c r="AL36" i="9"/>
  <c r="AL4" i="9"/>
  <c r="AL151" i="9"/>
  <c r="AL152" i="9"/>
  <c r="AL162" i="9"/>
  <c r="AL150" i="9"/>
  <c r="CM13" i="20"/>
  <c r="AK6" i="9"/>
  <c r="AK7" i="9"/>
  <c r="AK8" i="9"/>
  <c r="AK9" i="9"/>
  <c r="AK10" i="9"/>
  <c r="AK11" i="9"/>
  <c r="AK12" i="9"/>
  <c r="AK13" i="9"/>
  <c r="AK14" i="9"/>
  <c r="AK15" i="9"/>
  <c r="AK5" i="9"/>
  <c r="I34" i="32"/>
  <c r="AK37" i="9"/>
  <c r="AK38" i="9"/>
  <c r="AK39" i="9"/>
  <c r="AK40" i="9"/>
  <c r="AK41" i="9"/>
  <c r="AK42" i="9"/>
  <c r="AK43" i="9"/>
  <c r="AK44" i="9"/>
  <c r="AK45" i="9"/>
  <c r="AK46" i="9"/>
  <c r="AK36" i="9"/>
  <c r="AK4" i="9"/>
  <c r="AK151" i="9"/>
  <c r="AK152" i="9"/>
  <c r="AK162" i="9"/>
  <c r="AK150" i="9"/>
  <c r="CL13" i="20"/>
  <c r="AJ6" i="9"/>
  <c r="AJ7" i="9"/>
  <c r="AJ8" i="9"/>
  <c r="AJ9" i="9"/>
  <c r="AJ10" i="9"/>
  <c r="AJ11" i="9"/>
  <c r="AJ12" i="9"/>
  <c r="AJ13" i="9"/>
  <c r="AJ14" i="9"/>
  <c r="AJ15" i="9"/>
  <c r="AJ5" i="9"/>
  <c r="I33" i="32"/>
  <c r="AJ37" i="9"/>
  <c r="AJ38" i="9"/>
  <c r="AJ39" i="9"/>
  <c r="AJ40" i="9"/>
  <c r="AJ41" i="9"/>
  <c r="AJ42" i="9"/>
  <c r="AJ43" i="9"/>
  <c r="AJ44" i="9"/>
  <c r="AJ45" i="9"/>
  <c r="AJ46" i="9"/>
  <c r="AJ36" i="9"/>
  <c r="AJ4" i="9"/>
  <c r="AJ151" i="9"/>
  <c r="AJ152" i="9"/>
  <c r="AJ162" i="9"/>
  <c r="AJ150" i="9"/>
  <c r="CK13" i="20"/>
  <c r="AI6" i="9"/>
  <c r="AI7" i="9"/>
  <c r="AI8" i="9"/>
  <c r="AI9" i="9"/>
  <c r="AI10" i="9"/>
  <c r="AI11" i="9"/>
  <c r="AI12" i="9"/>
  <c r="AI13" i="9"/>
  <c r="AI14" i="9"/>
  <c r="AI15" i="9"/>
  <c r="AI5" i="9"/>
  <c r="I32" i="32"/>
  <c r="AI37" i="9"/>
  <c r="AI38" i="9"/>
  <c r="AI39" i="9"/>
  <c r="AI40" i="9"/>
  <c r="AI41" i="9"/>
  <c r="AI42" i="9"/>
  <c r="AI43" i="9"/>
  <c r="AI44" i="9"/>
  <c r="AI45" i="9"/>
  <c r="AI46" i="9"/>
  <c r="AI36" i="9"/>
  <c r="AI4" i="9"/>
  <c r="AI151" i="9"/>
  <c r="AI152" i="9"/>
  <c r="AI162" i="9"/>
  <c r="AI150" i="9"/>
  <c r="CJ13" i="20"/>
  <c r="AH6" i="9"/>
  <c r="AH7" i="9"/>
  <c r="AH8" i="9"/>
  <c r="AH9" i="9"/>
  <c r="AH10" i="9"/>
  <c r="AH11" i="9"/>
  <c r="AH12" i="9"/>
  <c r="AH13" i="9"/>
  <c r="AH14" i="9"/>
  <c r="AH15" i="9"/>
  <c r="AH5" i="9"/>
  <c r="I31" i="32"/>
  <c r="AH37" i="9"/>
  <c r="AH38" i="9"/>
  <c r="AH39" i="9"/>
  <c r="AH40" i="9"/>
  <c r="AH41" i="9"/>
  <c r="AH42" i="9"/>
  <c r="AH43" i="9"/>
  <c r="AH44" i="9"/>
  <c r="AH45" i="9"/>
  <c r="AH46" i="9"/>
  <c r="AH36" i="9"/>
  <c r="AH4" i="9"/>
  <c r="AH151" i="9"/>
  <c r="AH152" i="9"/>
  <c r="AH162" i="9"/>
  <c r="AH150" i="9"/>
  <c r="CI13" i="20"/>
  <c r="AG6" i="9"/>
  <c r="AG7" i="9"/>
  <c r="AG8" i="9"/>
  <c r="AG9" i="9"/>
  <c r="AG10" i="9"/>
  <c r="AG11" i="9"/>
  <c r="AG12" i="9"/>
  <c r="AG13" i="9"/>
  <c r="AG14" i="9"/>
  <c r="AG15" i="9"/>
  <c r="AG5" i="9"/>
  <c r="I30" i="32"/>
  <c r="AG37" i="9"/>
  <c r="AG38" i="9"/>
  <c r="AG39" i="9"/>
  <c r="AG40" i="9"/>
  <c r="AG41" i="9"/>
  <c r="AG42" i="9"/>
  <c r="AG43" i="9"/>
  <c r="AG44" i="9"/>
  <c r="AG45" i="9"/>
  <c r="AG46" i="9"/>
  <c r="AG36" i="9"/>
  <c r="AG4" i="9"/>
  <c r="AG151" i="9"/>
  <c r="AG152" i="9"/>
  <c r="AG162" i="9"/>
  <c r="AG150" i="9"/>
  <c r="CH13" i="20"/>
  <c r="AF6" i="9"/>
  <c r="AF7" i="9"/>
  <c r="AF8" i="9"/>
  <c r="AF9" i="9"/>
  <c r="AF10" i="9"/>
  <c r="AF11" i="9"/>
  <c r="AF12" i="9"/>
  <c r="AF13" i="9"/>
  <c r="AF14" i="9"/>
  <c r="AF15" i="9"/>
  <c r="AF5" i="9"/>
  <c r="I29" i="32"/>
  <c r="AF37" i="9"/>
  <c r="AF38" i="9"/>
  <c r="AF39" i="9"/>
  <c r="AF40" i="9"/>
  <c r="AF41" i="9"/>
  <c r="AF42" i="9"/>
  <c r="AF43" i="9"/>
  <c r="AF44" i="9"/>
  <c r="AF45" i="9"/>
  <c r="AF46" i="9"/>
  <c r="AF36" i="9"/>
  <c r="AF4" i="9"/>
  <c r="AF151" i="9"/>
  <c r="AF152" i="9"/>
  <c r="AF162" i="9"/>
  <c r="AF150" i="9"/>
  <c r="CG13" i="20"/>
  <c r="AE6" i="9"/>
  <c r="AE7" i="9"/>
  <c r="AE8" i="9"/>
  <c r="AE9" i="9"/>
  <c r="AE10" i="9"/>
  <c r="AE11" i="9"/>
  <c r="AE12" i="9"/>
  <c r="AE13" i="9"/>
  <c r="AE14" i="9"/>
  <c r="AE15" i="9"/>
  <c r="AE5" i="9"/>
  <c r="I28" i="32"/>
  <c r="AE37" i="9"/>
  <c r="AE38" i="9"/>
  <c r="AE39" i="9"/>
  <c r="AE40" i="9"/>
  <c r="AE41" i="9"/>
  <c r="AE42" i="9"/>
  <c r="AE43" i="9"/>
  <c r="AE44" i="9"/>
  <c r="AE45" i="9"/>
  <c r="AE46" i="9"/>
  <c r="AE36" i="9"/>
  <c r="AE4" i="9"/>
  <c r="AE151" i="9"/>
  <c r="AE152" i="9"/>
  <c r="AE162" i="9"/>
  <c r="AE150" i="9"/>
  <c r="CF13" i="20"/>
  <c r="AD6" i="9"/>
  <c r="AD7" i="9"/>
  <c r="AD8" i="9"/>
  <c r="AD9" i="9"/>
  <c r="AD10" i="9"/>
  <c r="AD11" i="9"/>
  <c r="AD12" i="9"/>
  <c r="AD13" i="9"/>
  <c r="AD14" i="9"/>
  <c r="AD15" i="9"/>
  <c r="AD5" i="9"/>
  <c r="I27" i="32"/>
  <c r="AD37" i="9"/>
  <c r="AD38" i="9"/>
  <c r="AD39" i="9"/>
  <c r="AD40" i="9"/>
  <c r="AD41" i="9"/>
  <c r="AD42" i="9"/>
  <c r="AD43" i="9"/>
  <c r="AD44" i="9"/>
  <c r="AD45" i="9"/>
  <c r="AD46" i="9"/>
  <c r="AD36" i="9"/>
  <c r="AD4" i="9"/>
  <c r="AD151" i="9"/>
  <c r="AD152" i="9"/>
  <c r="AD162" i="9"/>
  <c r="AD150" i="9"/>
  <c r="CE13" i="20"/>
  <c r="AC6" i="9"/>
  <c r="AC7" i="9"/>
  <c r="AC8" i="9"/>
  <c r="AC9" i="9"/>
  <c r="AC10" i="9"/>
  <c r="AC11" i="9"/>
  <c r="AC12" i="9"/>
  <c r="AC13" i="9"/>
  <c r="AC14" i="9"/>
  <c r="AC15" i="9"/>
  <c r="AC5" i="9"/>
  <c r="I26" i="32"/>
  <c r="AC37" i="9"/>
  <c r="AC38" i="9"/>
  <c r="AC39" i="9"/>
  <c r="AC40" i="9"/>
  <c r="AC41" i="9"/>
  <c r="AC42" i="9"/>
  <c r="AC43" i="9"/>
  <c r="AC44" i="9"/>
  <c r="AC45" i="9"/>
  <c r="AC46" i="9"/>
  <c r="AC36" i="9"/>
  <c r="AC4" i="9"/>
  <c r="AC151" i="9"/>
  <c r="AC152" i="9"/>
  <c r="AC162" i="9"/>
  <c r="AC150" i="9"/>
  <c r="CD13" i="20"/>
  <c r="AB6" i="9"/>
  <c r="AB7" i="9"/>
  <c r="AB8" i="9"/>
  <c r="AB9" i="9"/>
  <c r="AB10" i="9"/>
  <c r="AB11" i="9"/>
  <c r="AB12" i="9"/>
  <c r="AB13" i="9"/>
  <c r="AB14" i="9"/>
  <c r="AB15" i="9"/>
  <c r="AB5" i="9"/>
  <c r="I25" i="32"/>
  <c r="AB37" i="9"/>
  <c r="AB38" i="9"/>
  <c r="AB39" i="9"/>
  <c r="AB40" i="9"/>
  <c r="AB41" i="9"/>
  <c r="AB42" i="9"/>
  <c r="AB43" i="9"/>
  <c r="AB44" i="9"/>
  <c r="AB45" i="9"/>
  <c r="AB46" i="9"/>
  <c r="AB36" i="9"/>
  <c r="AB4" i="9"/>
  <c r="AB151" i="9"/>
  <c r="AB152" i="9"/>
  <c r="AB162" i="9"/>
  <c r="AB150" i="9"/>
  <c r="CC13" i="20"/>
  <c r="AA6" i="9"/>
  <c r="AA7" i="9"/>
  <c r="AA8" i="9"/>
  <c r="AA9" i="9"/>
  <c r="AA10" i="9"/>
  <c r="AA11" i="9"/>
  <c r="AA12" i="9"/>
  <c r="AA13" i="9"/>
  <c r="AA14" i="9"/>
  <c r="AA15" i="9"/>
  <c r="AA5" i="9"/>
  <c r="I24" i="32"/>
  <c r="AA37" i="9"/>
  <c r="AA38" i="9"/>
  <c r="AA39" i="9"/>
  <c r="AA40" i="9"/>
  <c r="AA41" i="9"/>
  <c r="AA42" i="9"/>
  <c r="AA43" i="9"/>
  <c r="AA44" i="9"/>
  <c r="AA45" i="9"/>
  <c r="AA46" i="9"/>
  <c r="AA36" i="9"/>
  <c r="AA4" i="9"/>
  <c r="AA151" i="9"/>
  <c r="AA152" i="9"/>
  <c r="AA162" i="9"/>
  <c r="AA150" i="9"/>
  <c r="CB13" i="20"/>
  <c r="Z6" i="9"/>
  <c r="Z7" i="9"/>
  <c r="Z8" i="9"/>
  <c r="Z9" i="9"/>
  <c r="Z10" i="9"/>
  <c r="Z11" i="9"/>
  <c r="Z12" i="9"/>
  <c r="Z13" i="9"/>
  <c r="Z14" i="9"/>
  <c r="Z15" i="9"/>
  <c r="Z5" i="9"/>
  <c r="I23" i="32"/>
  <c r="Z37" i="9"/>
  <c r="Z38" i="9"/>
  <c r="Z39" i="9"/>
  <c r="Z40" i="9"/>
  <c r="Z41" i="9"/>
  <c r="Z42" i="9"/>
  <c r="Z43" i="9"/>
  <c r="Z44" i="9"/>
  <c r="Z45" i="9"/>
  <c r="Z46" i="9"/>
  <c r="Z36" i="9"/>
  <c r="Z4" i="9"/>
  <c r="Z151" i="9"/>
  <c r="Z152" i="9"/>
  <c r="Z162" i="9"/>
  <c r="Z150" i="9"/>
  <c r="CA13" i="20"/>
  <c r="Y6" i="9"/>
  <c r="Y7" i="9"/>
  <c r="Y8" i="9"/>
  <c r="Y9" i="9"/>
  <c r="Y10" i="9"/>
  <c r="Y11" i="9"/>
  <c r="Y12" i="9"/>
  <c r="Y13" i="9"/>
  <c r="Y14" i="9"/>
  <c r="Y15" i="9"/>
  <c r="Y5" i="9"/>
  <c r="I22" i="32"/>
  <c r="Y37" i="9"/>
  <c r="Y38" i="9"/>
  <c r="Y39" i="9"/>
  <c r="Y40" i="9"/>
  <c r="Y41" i="9"/>
  <c r="Y42" i="9"/>
  <c r="Y43" i="9"/>
  <c r="Y44" i="9"/>
  <c r="Y45" i="9"/>
  <c r="Y46" i="9"/>
  <c r="Y36" i="9"/>
  <c r="Y4" i="9"/>
  <c r="Y151" i="9"/>
  <c r="Y152" i="9"/>
  <c r="Y162" i="9"/>
  <c r="Y150" i="9"/>
  <c r="BZ13" i="20"/>
  <c r="X6" i="9"/>
  <c r="X7" i="9"/>
  <c r="X8" i="9"/>
  <c r="X9" i="9"/>
  <c r="X10" i="9"/>
  <c r="X11" i="9"/>
  <c r="X12" i="9"/>
  <c r="X13" i="9"/>
  <c r="X14" i="9"/>
  <c r="X15" i="9"/>
  <c r="X5" i="9"/>
  <c r="I21" i="32"/>
  <c r="X37" i="9"/>
  <c r="X38" i="9"/>
  <c r="X39" i="9"/>
  <c r="X40" i="9"/>
  <c r="X41" i="9"/>
  <c r="X42" i="9"/>
  <c r="X43" i="9"/>
  <c r="X44" i="9"/>
  <c r="X45" i="9"/>
  <c r="X46" i="9"/>
  <c r="X36" i="9"/>
  <c r="X4" i="9"/>
  <c r="X151" i="9"/>
  <c r="X152" i="9"/>
  <c r="X162" i="9"/>
  <c r="X150" i="9"/>
  <c r="BY13" i="20"/>
  <c r="W6" i="9"/>
  <c r="W7" i="9"/>
  <c r="W8" i="9"/>
  <c r="W9" i="9"/>
  <c r="W10" i="9"/>
  <c r="W11" i="9"/>
  <c r="W12" i="9"/>
  <c r="W13" i="9"/>
  <c r="W14" i="9"/>
  <c r="W15" i="9"/>
  <c r="W5" i="9"/>
  <c r="I20" i="32"/>
  <c r="W37" i="9"/>
  <c r="W38" i="9"/>
  <c r="W39" i="9"/>
  <c r="W40" i="9"/>
  <c r="W41" i="9"/>
  <c r="W42" i="9"/>
  <c r="W43" i="9"/>
  <c r="W44" i="9"/>
  <c r="W45" i="9"/>
  <c r="W46" i="9"/>
  <c r="W36" i="9"/>
  <c r="W4" i="9"/>
  <c r="W151" i="9"/>
  <c r="W152" i="9"/>
  <c r="W162" i="9"/>
  <c r="W150" i="9"/>
  <c r="BX13" i="20"/>
  <c r="V6" i="9"/>
  <c r="V7" i="9"/>
  <c r="V8" i="9"/>
  <c r="V9" i="9"/>
  <c r="V10" i="9"/>
  <c r="V11" i="9"/>
  <c r="V12" i="9"/>
  <c r="V13" i="9"/>
  <c r="V14" i="9"/>
  <c r="V15" i="9"/>
  <c r="V5" i="9"/>
  <c r="I19" i="32"/>
  <c r="V37" i="9"/>
  <c r="V38" i="9"/>
  <c r="V39" i="9"/>
  <c r="V40" i="9"/>
  <c r="V41" i="9"/>
  <c r="V42" i="9"/>
  <c r="V43" i="9"/>
  <c r="V44" i="9"/>
  <c r="V45" i="9"/>
  <c r="V46" i="9"/>
  <c r="V36" i="9"/>
  <c r="V4" i="9"/>
  <c r="V151" i="9"/>
  <c r="V152" i="9"/>
  <c r="V162" i="9"/>
  <c r="V150" i="9"/>
  <c r="BW13" i="20"/>
  <c r="U6" i="9"/>
  <c r="U7" i="9"/>
  <c r="U8" i="9"/>
  <c r="U9" i="9"/>
  <c r="U10" i="9"/>
  <c r="U11" i="9"/>
  <c r="U12" i="9"/>
  <c r="U13" i="9"/>
  <c r="U14" i="9"/>
  <c r="U15" i="9"/>
  <c r="U5" i="9"/>
  <c r="I18" i="32"/>
  <c r="U37" i="9"/>
  <c r="U38" i="9"/>
  <c r="U39" i="9"/>
  <c r="U40" i="9"/>
  <c r="U41" i="9"/>
  <c r="U42" i="9"/>
  <c r="U43" i="9"/>
  <c r="U44" i="9"/>
  <c r="U45" i="9"/>
  <c r="U46" i="9"/>
  <c r="U36" i="9"/>
  <c r="U4" i="9"/>
  <c r="U151" i="9"/>
  <c r="U152" i="9"/>
  <c r="U162" i="9"/>
  <c r="U150" i="9"/>
  <c r="BV13" i="20"/>
  <c r="T6" i="9"/>
  <c r="T7" i="9"/>
  <c r="T8" i="9"/>
  <c r="T9" i="9"/>
  <c r="T10" i="9"/>
  <c r="T11" i="9"/>
  <c r="T12" i="9"/>
  <c r="T13" i="9"/>
  <c r="T14" i="9"/>
  <c r="T15" i="9"/>
  <c r="T5" i="9"/>
  <c r="I17" i="32"/>
  <c r="T37" i="9"/>
  <c r="T38" i="9"/>
  <c r="T39" i="9"/>
  <c r="T40" i="9"/>
  <c r="T41" i="9"/>
  <c r="T42" i="9"/>
  <c r="T43" i="9"/>
  <c r="T44" i="9"/>
  <c r="T45" i="9"/>
  <c r="T46" i="9"/>
  <c r="T36" i="9"/>
  <c r="T4" i="9"/>
  <c r="T151" i="9"/>
  <c r="T152" i="9"/>
  <c r="T162" i="9"/>
  <c r="T150" i="9"/>
  <c r="BU13" i="20"/>
  <c r="S6" i="9"/>
  <c r="S7" i="9"/>
  <c r="S8" i="9"/>
  <c r="S9" i="9"/>
  <c r="S10" i="9"/>
  <c r="S11" i="9"/>
  <c r="S12" i="9"/>
  <c r="S13" i="9"/>
  <c r="S14" i="9"/>
  <c r="S15" i="9"/>
  <c r="S5" i="9"/>
  <c r="I16" i="32"/>
  <c r="S37" i="9"/>
  <c r="S38" i="9"/>
  <c r="S39" i="9"/>
  <c r="S40" i="9"/>
  <c r="S41" i="9"/>
  <c r="S42" i="9"/>
  <c r="S43" i="9"/>
  <c r="S44" i="9"/>
  <c r="S45" i="9"/>
  <c r="S46" i="9"/>
  <c r="S36" i="9"/>
  <c r="S4" i="9"/>
  <c r="S151" i="9"/>
  <c r="S152" i="9"/>
  <c r="S162" i="9"/>
  <c r="S150" i="9"/>
  <c r="BT13" i="20"/>
  <c r="R6" i="9"/>
  <c r="R7" i="9"/>
  <c r="R8" i="9"/>
  <c r="R9" i="9"/>
  <c r="R10" i="9"/>
  <c r="R11" i="9"/>
  <c r="R12" i="9"/>
  <c r="R13" i="9"/>
  <c r="R14" i="9"/>
  <c r="R15" i="9"/>
  <c r="R5" i="9"/>
  <c r="I15" i="32"/>
  <c r="R37" i="9"/>
  <c r="R38" i="9"/>
  <c r="R39" i="9"/>
  <c r="R40" i="9"/>
  <c r="R41" i="9"/>
  <c r="R42" i="9"/>
  <c r="R43" i="9"/>
  <c r="R44" i="9"/>
  <c r="R45" i="9"/>
  <c r="R46" i="9"/>
  <c r="R36" i="9"/>
  <c r="R4" i="9"/>
  <c r="R151" i="9"/>
  <c r="R152" i="9"/>
  <c r="R162" i="9"/>
  <c r="R150" i="9"/>
  <c r="BS13" i="20"/>
  <c r="Q6" i="9"/>
  <c r="Q7" i="9"/>
  <c r="Q8" i="9"/>
  <c r="Q9" i="9"/>
  <c r="Q10" i="9"/>
  <c r="Q11" i="9"/>
  <c r="Q12" i="9"/>
  <c r="Q13" i="9"/>
  <c r="Q14" i="9"/>
  <c r="Q15" i="9"/>
  <c r="Q5" i="9"/>
  <c r="I14" i="32"/>
  <c r="Q37" i="9"/>
  <c r="Q38" i="9"/>
  <c r="Q39" i="9"/>
  <c r="Q40" i="9"/>
  <c r="Q41" i="9"/>
  <c r="Q42" i="9"/>
  <c r="Q43" i="9"/>
  <c r="Q44" i="9"/>
  <c r="Q45" i="9"/>
  <c r="Q46" i="9"/>
  <c r="Q36" i="9"/>
  <c r="Q4" i="9"/>
  <c r="Q151" i="9"/>
  <c r="Q152" i="9"/>
  <c r="Q162" i="9"/>
  <c r="Q150" i="9"/>
  <c r="BR13" i="20"/>
  <c r="P6" i="9"/>
  <c r="P7" i="9"/>
  <c r="P8" i="9"/>
  <c r="P9" i="9"/>
  <c r="P10" i="9"/>
  <c r="P11" i="9"/>
  <c r="P12" i="9"/>
  <c r="P13" i="9"/>
  <c r="P14" i="9"/>
  <c r="P15" i="9"/>
  <c r="P5" i="9"/>
  <c r="I13" i="32"/>
  <c r="P37" i="9"/>
  <c r="P38" i="9"/>
  <c r="P39" i="9"/>
  <c r="P40" i="9"/>
  <c r="P41" i="9"/>
  <c r="P42" i="9"/>
  <c r="P43" i="9"/>
  <c r="P44" i="9"/>
  <c r="P45" i="9"/>
  <c r="P46" i="9"/>
  <c r="P36" i="9"/>
  <c r="P4" i="9"/>
  <c r="P151" i="9"/>
  <c r="P152" i="9"/>
  <c r="P162" i="9"/>
  <c r="P150" i="9"/>
  <c r="BQ13" i="20"/>
  <c r="O6" i="9"/>
  <c r="O7" i="9"/>
  <c r="O8" i="9"/>
  <c r="O9" i="9"/>
  <c r="O10" i="9"/>
  <c r="O11" i="9"/>
  <c r="O12" i="9"/>
  <c r="O13" i="9"/>
  <c r="O14" i="9"/>
  <c r="O15" i="9"/>
  <c r="O5" i="9"/>
  <c r="I12" i="32"/>
  <c r="O37" i="9"/>
  <c r="O38" i="9"/>
  <c r="O39" i="9"/>
  <c r="O40" i="9"/>
  <c r="O41" i="9"/>
  <c r="O42" i="9"/>
  <c r="O43" i="9"/>
  <c r="O44" i="9"/>
  <c r="O45" i="9"/>
  <c r="O46" i="9"/>
  <c r="O36" i="9"/>
  <c r="O4" i="9"/>
  <c r="O151" i="9"/>
  <c r="O152" i="9"/>
  <c r="O162" i="9"/>
  <c r="O150" i="9"/>
  <c r="BP13" i="20"/>
  <c r="N6" i="9"/>
  <c r="N7" i="9"/>
  <c r="N8" i="9"/>
  <c r="N9" i="9"/>
  <c r="N10" i="9"/>
  <c r="N11" i="9"/>
  <c r="N12" i="9"/>
  <c r="N13" i="9"/>
  <c r="N14" i="9"/>
  <c r="N15" i="9"/>
  <c r="N5" i="9"/>
  <c r="I11" i="32"/>
  <c r="N37" i="9"/>
  <c r="N38" i="9"/>
  <c r="N39" i="9"/>
  <c r="N40" i="9"/>
  <c r="N41" i="9"/>
  <c r="N42" i="9"/>
  <c r="N43" i="9"/>
  <c r="N44" i="9"/>
  <c r="N45" i="9"/>
  <c r="N46" i="9"/>
  <c r="N36" i="9"/>
  <c r="N4" i="9"/>
  <c r="N151" i="9"/>
  <c r="N152" i="9"/>
  <c r="N162" i="9"/>
  <c r="N150" i="9"/>
  <c r="BO13" i="20"/>
  <c r="M6" i="9"/>
  <c r="M7" i="9"/>
  <c r="M8" i="9"/>
  <c r="M9" i="9"/>
  <c r="M10" i="9"/>
  <c r="M11" i="9"/>
  <c r="M12" i="9"/>
  <c r="M13" i="9"/>
  <c r="M14" i="9"/>
  <c r="M15" i="9"/>
  <c r="M5" i="9"/>
  <c r="I10" i="32"/>
  <c r="M37" i="9"/>
  <c r="M38" i="9"/>
  <c r="M39" i="9"/>
  <c r="M40" i="9"/>
  <c r="M41" i="9"/>
  <c r="M42" i="9"/>
  <c r="M43" i="9"/>
  <c r="M44" i="9"/>
  <c r="M45" i="9"/>
  <c r="M46" i="9"/>
  <c r="M36" i="9"/>
  <c r="M4" i="9"/>
  <c r="M151" i="9"/>
  <c r="M152" i="9"/>
  <c r="M162" i="9"/>
  <c r="M150" i="9"/>
  <c r="BN13" i="20"/>
  <c r="L6" i="9"/>
  <c r="L7" i="9"/>
  <c r="L8" i="9"/>
  <c r="L9" i="9"/>
  <c r="L10" i="9"/>
  <c r="L11" i="9"/>
  <c r="L12" i="9"/>
  <c r="L13" i="9"/>
  <c r="L14" i="9"/>
  <c r="L15" i="9"/>
  <c r="L5" i="9"/>
  <c r="I9" i="32"/>
  <c r="L37" i="9"/>
  <c r="L38" i="9"/>
  <c r="L39" i="9"/>
  <c r="L40" i="9"/>
  <c r="L41" i="9"/>
  <c r="L42" i="9"/>
  <c r="L43" i="9"/>
  <c r="L44" i="9"/>
  <c r="L45" i="9"/>
  <c r="L46" i="9"/>
  <c r="L36" i="9"/>
  <c r="L4" i="9"/>
  <c r="L151" i="9"/>
  <c r="L152" i="9"/>
  <c r="L162" i="9"/>
  <c r="L150" i="9"/>
  <c r="BM13" i="20"/>
  <c r="K6" i="9"/>
  <c r="K7" i="9"/>
  <c r="K8" i="9"/>
  <c r="K9" i="9"/>
  <c r="K10" i="9"/>
  <c r="K11" i="9"/>
  <c r="K12" i="9"/>
  <c r="K13" i="9"/>
  <c r="K14" i="9"/>
  <c r="K15" i="9"/>
  <c r="K5" i="9"/>
  <c r="I8" i="32"/>
  <c r="K37" i="9"/>
  <c r="K38" i="9"/>
  <c r="K39" i="9"/>
  <c r="K40" i="9"/>
  <c r="K41" i="9"/>
  <c r="K42" i="9"/>
  <c r="K43" i="9"/>
  <c r="K44" i="9"/>
  <c r="K45" i="9"/>
  <c r="K46" i="9"/>
  <c r="K36" i="9"/>
  <c r="K4" i="9"/>
  <c r="K151" i="9"/>
  <c r="K152" i="9"/>
  <c r="K162" i="9"/>
  <c r="K150" i="9"/>
  <c r="BL13" i="20"/>
  <c r="J6" i="9"/>
  <c r="J7" i="9"/>
  <c r="J8" i="9"/>
  <c r="J9" i="9"/>
  <c r="J10" i="9"/>
  <c r="J11" i="9"/>
  <c r="J12" i="9"/>
  <c r="J13" i="9"/>
  <c r="J14" i="9"/>
  <c r="J15" i="9"/>
  <c r="J5" i="9"/>
  <c r="I7" i="32"/>
  <c r="J37" i="9"/>
  <c r="J38" i="9"/>
  <c r="J39" i="9"/>
  <c r="J40" i="9"/>
  <c r="J41" i="9"/>
  <c r="J42" i="9"/>
  <c r="J43" i="9"/>
  <c r="J44" i="9"/>
  <c r="J45" i="9"/>
  <c r="J46" i="9"/>
  <c r="J36" i="9"/>
  <c r="J4" i="9"/>
  <c r="J151" i="9"/>
  <c r="J152" i="9"/>
  <c r="J162" i="9"/>
  <c r="J150" i="9"/>
  <c r="BK13" i="20"/>
  <c r="I6" i="9"/>
  <c r="I7" i="9"/>
  <c r="I8" i="9"/>
  <c r="I9" i="9"/>
  <c r="I10" i="9"/>
  <c r="I11" i="9"/>
  <c r="I12" i="9"/>
  <c r="I13" i="9"/>
  <c r="I14" i="9"/>
  <c r="I15" i="9"/>
  <c r="I5" i="9"/>
  <c r="I6" i="32"/>
  <c r="I37" i="9"/>
  <c r="I38" i="9"/>
  <c r="I39" i="9"/>
  <c r="I40" i="9"/>
  <c r="I41" i="9"/>
  <c r="I42" i="9"/>
  <c r="I43" i="9"/>
  <c r="I44" i="9"/>
  <c r="I45" i="9"/>
  <c r="I46" i="9"/>
  <c r="I36" i="9"/>
  <c r="I4" i="9"/>
  <c r="I151" i="9"/>
  <c r="I152" i="9"/>
  <c r="I162" i="9"/>
  <c r="I150" i="9"/>
  <c r="BJ13" i="20"/>
  <c r="H6" i="9"/>
  <c r="H7" i="9"/>
  <c r="H8" i="9"/>
  <c r="H9" i="9"/>
  <c r="H10" i="9"/>
  <c r="H11" i="9"/>
  <c r="H12" i="9"/>
  <c r="H13" i="9"/>
  <c r="H14" i="9"/>
  <c r="H15" i="9"/>
  <c r="H5" i="9"/>
  <c r="I5" i="32"/>
  <c r="H37" i="9"/>
  <c r="H38" i="9"/>
  <c r="H39" i="9"/>
  <c r="H40" i="9"/>
  <c r="H41" i="9"/>
  <c r="H42" i="9"/>
  <c r="H43" i="9"/>
  <c r="H44" i="9"/>
  <c r="H45" i="9"/>
  <c r="H46" i="9"/>
  <c r="H36" i="9"/>
  <c r="H4" i="9"/>
  <c r="H151" i="9"/>
  <c r="H152" i="9"/>
  <c r="H162" i="9"/>
  <c r="H150" i="9"/>
  <c r="BI13" i="20"/>
  <c r="G6" i="9"/>
  <c r="G7" i="9"/>
  <c r="G8" i="9"/>
  <c r="G9" i="9"/>
  <c r="G10" i="9"/>
  <c r="G11" i="9"/>
  <c r="G12" i="9"/>
  <c r="G13" i="9"/>
  <c r="G14" i="9"/>
  <c r="G15" i="9"/>
  <c r="G5" i="9"/>
  <c r="I4" i="32"/>
  <c r="G37" i="9"/>
  <c r="G38" i="9"/>
  <c r="G39" i="9"/>
  <c r="G40" i="9"/>
  <c r="G41" i="9"/>
  <c r="G42" i="9"/>
  <c r="G43" i="9"/>
  <c r="G44" i="9"/>
  <c r="G45" i="9"/>
  <c r="G46" i="9"/>
  <c r="G36" i="9"/>
  <c r="G4" i="9"/>
  <c r="G151" i="9"/>
  <c r="G152" i="9"/>
  <c r="G162" i="9"/>
  <c r="G150" i="9"/>
  <c r="BH13"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BN12" i="20"/>
  <c r="BM12" i="20"/>
  <c r="K6" i="10"/>
  <c r="K37" i="10"/>
  <c r="K38" i="10"/>
  <c r="K39" i="10"/>
  <c r="K40" i="10"/>
  <c r="K41" i="10"/>
  <c r="K42" i="10"/>
  <c r="K43" i="10"/>
  <c r="K44" i="10"/>
  <c r="K45" i="10"/>
  <c r="K35" i="10"/>
  <c r="BL12" i="20"/>
  <c r="J6" i="10"/>
  <c r="J37" i="10"/>
  <c r="J38" i="10"/>
  <c r="J39" i="10"/>
  <c r="J40" i="10"/>
  <c r="J41" i="10"/>
  <c r="J42" i="10"/>
  <c r="J43" i="10"/>
  <c r="J44" i="10"/>
  <c r="J45" i="10"/>
  <c r="J35" i="10"/>
  <c r="BK12" i="20"/>
  <c r="I6" i="10"/>
  <c r="I37" i="10"/>
  <c r="I38" i="10"/>
  <c r="I39" i="10"/>
  <c r="I40" i="10"/>
  <c r="I41" i="10"/>
  <c r="I42" i="10"/>
  <c r="I43" i="10"/>
  <c r="I44" i="10"/>
  <c r="I45" i="10"/>
  <c r="I35" i="10"/>
  <c r="BJ12" i="20"/>
  <c r="H6" i="10"/>
  <c r="H37" i="10"/>
  <c r="H38" i="10"/>
  <c r="H39" i="10"/>
  <c r="H40" i="10"/>
  <c r="H41" i="10"/>
  <c r="H42" i="10"/>
  <c r="H43" i="10"/>
  <c r="H44" i="10"/>
  <c r="H45" i="10"/>
  <c r="H35" i="10"/>
  <c r="BI12" i="20"/>
  <c r="G6" i="10"/>
  <c r="G37" i="10"/>
  <c r="G38" i="10"/>
  <c r="G39" i="10"/>
  <c r="G40" i="10"/>
  <c r="G41" i="10"/>
  <c r="G42" i="10"/>
  <c r="G43" i="10"/>
  <c r="G44" i="10"/>
  <c r="G45" i="10"/>
  <c r="G35" i="10"/>
  <c r="BH12" i="20"/>
  <c r="I3" i="32"/>
  <c r="AZ79" i="9"/>
  <c r="AZ80" i="9"/>
  <c r="AZ81" i="9"/>
  <c r="AZ82" i="9"/>
  <c r="AZ83" i="9"/>
  <c r="AZ84" i="9"/>
  <c r="AZ85" i="9"/>
  <c r="AZ86" i="9"/>
  <c r="AZ87" i="9"/>
  <c r="AZ88" i="9"/>
  <c r="AZ89" i="9"/>
  <c r="AZ90" i="9"/>
  <c r="AZ91" i="9"/>
  <c r="AZ92" i="9"/>
  <c r="AZ93" i="9"/>
  <c r="AZ94" i="9"/>
  <c r="AZ95" i="9"/>
  <c r="AZ96" i="9"/>
  <c r="AZ97" i="9"/>
  <c r="AZ98" i="9"/>
  <c r="AZ78" i="9"/>
  <c r="DA11" i="20"/>
  <c r="AY79" i="9"/>
  <c r="AY80" i="9"/>
  <c r="AY81" i="9"/>
  <c r="AY82" i="9"/>
  <c r="AY83" i="9"/>
  <c r="AY84" i="9"/>
  <c r="AY85" i="9"/>
  <c r="AY86" i="9"/>
  <c r="AY87" i="9"/>
  <c r="AY88" i="9"/>
  <c r="AY89" i="9"/>
  <c r="AY90" i="9"/>
  <c r="AY91" i="9"/>
  <c r="AY92" i="9"/>
  <c r="AY93" i="9"/>
  <c r="AY94" i="9"/>
  <c r="AY95" i="9"/>
  <c r="AY96" i="9"/>
  <c r="AY97" i="9"/>
  <c r="AY98" i="9"/>
  <c r="AY78" i="9"/>
  <c r="CZ11" i="20"/>
  <c r="AX79" i="9"/>
  <c r="AX80" i="9"/>
  <c r="AX81" i="9"/>
  <c r="AX82" i="9"/>
  <c r="AX83" i="9"/>
  <c r="AX84" i="9"/>
  <c r="AX85" i="9"/>
  <c r="AX86" i="9"/>
  <c r="AX87" i="9"/>
  <c r="AX88" i="9"/>
  <c r="AX89" i="9"/>
  <c r="AX90" i="9"/>
  <c r="AX91" i="9"/>
  <c r="AX92" i="9"/>
  <c r="AX93" i="9"/>
  <c r="AX94" i="9"/>
  <c r="AX95" i="9"/>
  <c r="AX96" i="9"/>
  <c r="AX97" i="9"/>
  <c r="AX98" i="9"/>
  <c r="AX78" i="9"/>
  <c r="CY11" i="20"/>
  <c r="AW79" i="9"/>
  <c r="AW80" i="9"/>
  <c r="AW81" i="9"/>
  <c r="AW82" i="9"/>
  <c r="AW83" i="9"/>
  <c r="AW84" i="9"/>
  <c r="AW85" i="9"/>
  <c r="AW86" i="9"/>
  <c r="AW87" i="9"/>
  <c r="AW88" i="9"/>
  <c r="AW89" i="9"/>
  <c r="AW90" i="9"/>
  <c r="AW91" i="9"/>
  <c r="AW92" i="9"/>
  <c r="AW93" i="9"/>
  <c r="AW94" i="9"/>
  <c r="AW95" i="9"/>
  <c r="AW96" i="9"/>
  <c r="AW97" i="9"/>
  <c r="AW98" i="9"/>
  <c r="AW78" i="9"/>
  <c r="CX11" i="20"/>
  <c r="AV79" i="9"/>
  <c r="AV80" i="9"/>
  <c r="AV81" i="9"/>
  <c r="AV82" i="9"/>
  <c r="AV83" i="9"/>
  <c r="AV84" i="9"/>
  <c r="AV85" i="9"/>
  <c r="AV86" i="9"/>
  <c r="AV87" i="9"/>
  <c r="AV88" i="9"/>
  <c r="AV89" i="9"/>
  <c r="AV90" i="9"/>
  <c r="AV91" i="9"/>
  <c r="AV92" i="9"/>
  <c r="AV93" i="9"/>
  <c r="AV94" i="9"/>
  <c r="AV95" i="9"/>
  <c r="AV96" i="9"/>
  <c r="AV97" i="9"/>
  <c r="AV98" i="9"/>
  <c r="AV78" i="9"/>
  <c r="CW11" i="20"/>
  <c r="AU79" i="9"/>
  <c r="AU80" i="9"/>
  <c r="AU81" i="9"/>
  <c r="AU82" i="9"/>
  <c r="AU83" i="9"/>
  <c r="AU84" i="9"/>
  <c r="AU85" i="9"/>
  <c r="AU86" i="9"/>
  <c r="AU87" i="9"/>
  <c r="AU88" i="9"/>
  <c r="AU89" i="9"/>
  <c r="AU90" i="9"/>
  <c r="AU91" i="9"/>
  <c r="AU92" i="9"/>
  <c r="AU93" i="9"/>
  <c r="AU94" i="9"/>
  <c r="AU95" i="9"/>
  <c r="AU96" i="9"/>
  <c r="AU97" i="9"/>
  <c r="AU98" i="9"/>
  <c r="AU78" i="9"/>
  <c r="CV11" i="20"/>
  <c r="AT79" i="9"/>
  <c r="AT80" i="9"/>
  <c r="AT81" i="9"/>
  <c r="AT82" i="9"/>
  <c r="AT83" i="9"/>
  <c r="AT84" i="9"/>
  <c r="AT85" i="9"/>
  <c r="AT86" i="9"/>
  <c r="AT87" i="9"/>
  <c r="AT88" i="9"/>
  <c r="AT89" i="9"/>
  <c r="AT90" i="9"/>
  <c r="AT91" i="9"/>
  <c r="AT92" i="9"/>
  <c r="AT93" i="9"/>
  <c r="AT94" i="9"/>
  <c r="AT95" i="9"/>
  <c r="AT96" i="9"/>
  <c r="AT97" i="9"/>
  <c r="AT98" i="9"/>
  <c r="AT78" i="9"/>
  <c r="CU11" i="20"/>
  <c r="AS79" i="9"/>
  <c r="AS80" i="9"/>
  <c r="AS81" i="9"/>
  <c r="AS82" i="9"/>
  <c r="AS83" i="9"/>
  <c r="AS84" i="9"/>
  <c r="AS85" i="9"/>
  <c r="AS86" i="9"/>
  <c r="AS87" i="9"/>
  <c r="AS88" i="9"/>
  <c r="AS89" i="9"/>
  <c r="AS90" i="9"/>
  <c r="AS91" i="9"/>
  <c r="AS92" i="9"/>
  <c r="AS93" i="9"/>
  <c r="AS94" i="9"/>
  <c r="AS95" i="9"/>
  <c r="AS96" i="9"/>
  <c r="AS97" i="9"/>
  <c r="AS98" i="9"/>
  <c r="AS78" i="9"/>
  <c r="CT11" i="20"/>
  <c r="AR79" i="9"/>
  <c r="AR80" i="9"/>
  <c r="AR81" i="9"/>
  <c r="AR82" i="9"/>
  <c r="AR83" i="9"/>
  <c r="AR84" i="9"/>
  <c r="AR85" i="9"/>
  <c r="AR86" i="9"/>
  <c r="AR87" i="9"/>
  <c r="AR88" i="9"/>
  <c r="AR89" i="9"/>
  <c r="AR90" i="9"/>
  <c r="AR91" i="9"/>
  <c r="AR92" i="9"/>
  <c r="AR93" i="9"/>
  <c r="AR94" i="9"/>
  <c r="AR95" i="9"/>
  <c r="AR96" i="9"/>
  <c r="AR97" i="9"/>
  <c r="AR98" i="9"/>
  <c r="AR78" i="9"/>
  <c r="CS11" i="20"/>
  <c r="AQ79" i="9"/>
  <c r="AQ80" i="9"/>
  <c r="AQ81" i="9"/>
  <c r="AQ82" i="9"/>
  <c r="AQ83" i="9"/>
  <c r="AQ84" i="9"/>
  <c r="AQ85" i="9"/>
  <c r="AQ86" i="9"/>
  <c r="AQ87" i="9"/>
  <c r="AQ88" i="9"/>
  <c r="AQ89" i="9"/>
  <c r="AQ90" i="9"/>
  <c r="AQ91" i="9"/>
  <c r="AQ92" i="9"/>
  <c r="AQ93" i="9"/>
  <c r="AQ94" i="9"/>
  <c r="AQ95" i="9"/>
  <c r="AQ96" i="9"/>
  <c r="AQ97" i="9"/>
  <c r="AQ98" i="9"/>
  <c r="AQ78" i="9"/>
  <c r="CR11" i="20"/>
  <c r="AP79" i="9"/>
  <c r="AP80" i="9"/>
  <c r="AP81" i="9"/>
  <c r="AP82" i="9"/>
  <c r="AP83" i="9"/>
  <c r="AP84" i="9"/>
  <c r="AP85" i="9"/>
  <c r="AP86" i="9"/>
  <c r="AP87" i="9"/>
  <c r="AP88" i="9"/>
  <c r="AP89" i="9"/>
  <c r="AP90" i="9"/>
  <c r="AP91" i="9"/>
  <c r="AP92" i="9"/>
  <c r="AP93" i="9"/>
  <c r="AP94" i="9"/>
  <c r="AP95" i="9"/>
  <c r="AP96" i="9"/>
  <c r="AP97" i="9"/>
  <c r="AP98" i="9"/>
  <c r="AP78" i="9"/>
  <c r="CQ11" i="20"/>
  <c r="AO79" i="9"/>
  <c r="AO80" i="9"/>
  <c r="AO81" i="9"/>
  <c r="AO82" i="9"/>
  <c r="AO83" i="9"/>
  <c r="AO84" i="9"/>
  <c r="AO85" i="9"/>
  <c r="AO86" i="9"/>
  <c r="AO87" i="9"/>
  <c r="AO88" i="9"/>
  <c r="AO89" i="9"/>
  <c r="AO90" i="9"/>
  <c r="AO91" i="9"/>
  <c r="AO92" i="9"/>
  <c r="AO93" i="9"/>
  <c r="AO94" i="9"/>
  <c r="AO95" i="9"/>
  <c r="AO96" i="9"/>
  <c r="AO97" i="9"/>
  <c r="AO98" i="9"/>
  <c r="AO78" i="9"/>
  <c r="CP11" i="20"/>
  <c r="AN79" i="9"/>
  <c r="AN80" i="9"/>
  <c r="AN81" i="9"/>
  <c r="AN82" i="9"/>
  <c r="AN83" i="9"/>
  <c r="AN84" i="9"/>
  <c r="AN85" i="9"/>
  <c r="AN86" i="9"/>
  <c r="AN87" i="9"/>
  <c r="AN88" i="9"/>
  <c r="AN89" i="9"/>
  <c r="AN90" i="9"/>
  <c r="AN91" i="9"/>
  <c r="AN92" i="9"/>
  <c r="AN93" i="9"/>
  <c r="AN94" i="9"/>
  <c r="AN95" i="9"/>
  <c r="AN96" i="9"/>
  <c r="AN97" i="9"/>
  <c r="AN98" i="9"/>
  <c r="AN78" i="9"/>
  <c r="CO11" i="20"/>
  <c r="AM79" i="9"/>
  <c r="AM80" i="9"/>
  <c r="AM81" i="9"/>
  <c r="AM82" i="9"/>
  <c r="AM83" i="9"/>
  <c r="AM84" i="9"/>
  <c r="AM85" i="9"/>
  <c r="AM86" i="9"/>
  <c r="AM87" i="9"/>
  <c r="AM88" i="9"/>
  <c r="AM89" i="9"/>
  <c r="AM90" i="9"/>
  <c r="AM91" i="9"/>
  <c r="AM92" i="9"/>
  <c r="AM93" i="9"/>
  <c r="AM94" i="9"/>
  <c r="AM95" i="9"/>
  <c r="AM96" i="9"/>
  <c r="AM97" i="9"/>
  <c r="AM98" i="9"/>
  <c r="AM78" i="9"/>
  <c r="CN11" i="20"/>
  <c r="AL79" i="9"/>
  <c r="AL80" i="9"/>
  <c r="AL81" i="9"/>
  <c r="AL82" i="9"/>
  <c r="AL83" i="9"/>
  <c r="AL84" i="9"/>
  <c r="AL85" i="9"/>
  <c r="AL86" i="9"/>
  <c r="AL87" i="9"/>
  <c r="AL88" i="9"/>
  <c r="AL89" i="9"/>
  <c r="AL90" i="9"/>
  <c r="AL91" i="9"/>
  <c r="AL92" i="9"/>
  <c r="AL93" i="9"/>
  <c r="AL94" i="9"/>
  <c r="AL95" i="9"/>
  <c r="AL96" i="9"/>
  <c r="AL97" i="9"/>
  <c r="AL98" i="9"/>
  <c r="AL78" i="9"/>
  <c r="CM11" i="20"/>
  <c r="AK79" i="9"/>
  <c r="AK80" i="9"/>
  <c r="AK81" i="9"/>
  <c r="AK82" i="9"/>
  <c r="AK83" i="9"/>
  <c r="AK84" i="9"/>
  <c r="AK85" i="9"/>
  <c r="AK86" i="9"/>
  <c r="AK87" i="9"/>
  <c r="AK88" i="9"/>
  <c r="AK89" i="9"/>
  <c r="AK90" i="9"/>
  <c r="AK91" i="9"/>
  <c r="AK92" i="9"/>
  <c r="AK93" i="9"/>
  <c r="AK94" i="9"/>
  <c r="AK95" i="9"/>
  <c r="AK96" i="9"/>
  <c r="AK97" i="9"/>
  <c r="AK98" i="9"/>
  <c r="AK78" i="9"/>
  <c r="CL11" i="20"/>
  <c r="AJ79" i="9"/>
  <c r="AJ80" i="9"/>
  <c r="AJ81" i="9"/>
  <c r="AJ82" i="9"/>
  <c r="AJ83" i="9"/>
  <c r="AJ84" i="9"/>
  <c r="AJ85" i="9"/>
  <c r="AJ86" i="9"/>
  <c r="AJ87" i="9"/>
  <c r="AJ88" i="9"/>
  <c r="AJ89" i="9"/>
  <c r="AJ90" i="9"/>
  <c r="AJ91" i="9"/>
  <c r="AJ92" i="9"/>
  <c r="AJ93" i="9"/>
  <c r="AJ94" i="9"/>
  <c r="AJ95" i="9"/>
  <c r="AJ96" i="9"/>
  <c r="AJ97" i="9"/>
  <c r="AJ98" i="9"/>
  <c r="AJ78" i="9"/>
  <c r="CK11" i="20"/>
  <c r="AI79" i="9"/>
  <c r="AI80" i="9"/>
  <c r="AI81" i="9"/>
  <c r="AI82" i="9"/>
  <c r="AI83" i="9"/>
  <c r="AI84" i="9"/>
  <c r="AI85" i="9"/>
  <c r="AI86" i="9"/>
  <c r="AI87" i="9"/>
  <c r="AI88" i="9"/>
  <c r="AI89" i="9"/>
  <c r="AI90" i="9"/>
  <c r="AI91" i="9"/>
  <c r="AI92" i="9"/>
  <c r="AI93" i="9"/>
  <c r="AI94" i="9"/>
  <c r="AI95" i="9"/>
  <c r="AI96" i="9"/>
  <c r="AI97" i="9"/>
  <c r="AI98" i="9"/>
  <c r="AI78" i="9"/>
  <c r="CJ11" i="20"/>
  <c r="AH79" i="9"/>
  <c r="AH80" i="9"/>
  <c r="AH81" i="9"/>
  <c r="AH82" i="9"/>
  <c r="AH83" i="9"/>
  <c r="AH84" i="9"/>
  <c r="AH85" i="9"/>
  <c r="AH86" i="9"/>
  <c r="AH87" i="9"/>
  <c r="AH88" i="9"/>
  <c r="AH89" i="9"/>
  <c r="AH90" i="9"/>
  <c r="AH91" i="9"/>
  <c r="AH92" i="9"/>
  <c r="AH93" i="9"/>
  <c r="AH94" i="9"/>
  <c r="AH95" i="9"/>
  <c r="AH96" i="9"/>
  <c r="AH97" i="9"/>
  <c r="AH98" i="9"/>
  <c r="AH78" i="9"/>
  <c r="CI11" i="20"/>
  <c r="AG79" i="9"/>
  <c r="AG80" i="9"/>
  <c r="AG81" i="9"/>
  <c r="AG82" i="9"/>
  <c r="AG83" i="9"/>
  <c r="AG84" i="9"/>
  <c r="AG85" i="9"/>
  <c r="AG86" i="9"/>
  <c r="AG87" i="9"/>
  <c r="AG88" i="9"/>
  <c r="AG89" i="9"/>
  <c r="AG90" i="9"/>
  <c r="AG91" i="9"/>
  <c r="AG92" i="9"/>
  <c r="AG93" i="9"/>
  <c r="AG94" i="9"/>
  <c r="AG95" i="9"/>
  <c r="AG96" i="9"/>
  <c r="AG97" i="9"/>
  <c r="AG98" i="9"/>
  <c r="AG78" i="9"/>
  <c r="CH11" i="20"/>
  <c r="AF79" i="9"/>
  <c r="AF80" i="9"/>
  <c r="AF81" i="9"/>
  <c r="AF82" i="9"/>
  <c r="AF83" i="9"/>
  <c r="AF84" i="9"/>
  <c r="AF85" i="9"/>
  <c r="AF86" i="9"/>
  <c r="AF87" i="9"/>
  <c r="AF88" i="9"/>
  <c r="AF89" i="9"/>
  <c r="AF90" i="9"/>
  <c r="AF91" i="9"/>
  <c r="AF92" i="9"/>
  <c r="AF93" i="9"/>
  <c r="AF94" i="9"/>
  <c r="AF95" i="9"/>
  <c r="AF96" i="9"/>
  <c r="AF97" i="9"/>
  <c r="AF98" i="9"/>
  <c r="AF78" i="9"/>
  <c r="CG11" i="20"/>
  <c r="AE79" i="9"/>
  <c r="AE80" i="9"/>
  <c r="AE81" i="9"/>
  <c r="AE82" i="9"/>
  <c r="AE83" i="9"/>
  <c r="AE84" i="9"/>
  <c r="AE85" i="9"/>
  <c r="AE86" i="9"/>
  <c r="AE87" i="9"/>
  <c r="AE88" i="9"/>
  <c r="AE89" i="9"/>
  <c r="AE90" i="9"/>
  <c r="AE91" i="9"/>
  <c r="AE92" i="9"/>
  <c r="AE93" i="9"/>
  <c r="AE94" i="9"/>
  <c r="AE95" i="9"/>
  <c r="AE96" i="9"/>
  <c r="AE97" i="9"/>
  <c r="AE98" i="9"/>
  <c r="AE78" i="9"/>
  <c r="CF11" i="20"/>
  <c r="AD79" i="9"/>
  <c r="AD80" i="9"/>
  <c r="AD81" i="9"/>
  <c r="AD82" i="9"/>
  <c r="AD83" i="9"/>
  <c r="AD84" i="9"/>
  <c r="AD85" i="9"/>
  <c r="AD86" i="9"/>
  <c r="AD87" i="9"/>
  <c r="AD88" i="9"/>
  <c r="AD89" i="9"/>
  <c r="AD90" i="9"/>
  <c r="AD91" i="9"/>
  <c r="AD92" i="9"/>
  <c r="AD93" i="9"/>
  <c r="AD94" i="9"/>
  <c r="AD95" i="9"/>
  <c r="AD96" i="9"/>
  <c r="AD97" i="9"/>
  <c r="AD98" i="9"/>
  <c r="AD78" i="9"/>
  <c r="CE11" i="20"/>
  <c r="AC79" i="9"/>
  <c r="AC80" i="9"/>
  <c r="AC81" i="9"/>
  <c r="AC82" i="9"/>
  <c r="AC83" i="9"/>
  <c r="AC84" i="9"/>
  <c r="AC85" i="9"/>
  <c r="AC86" i="9"/>
  <c r="AC87" i="9"/>
  <c r="AC88" i="9"/>
  <c r="AC89" i="9"/>
  <c r="AC90" i="9"/>
  <c r="AC91" i="9"/>
  <c r="AC92" i="9"/>
  <c r="AC93" i="9"/>
  <c r="AC94" i="9"/>
  <c r="AC95" i="9"/>
  <c r="AC96" i="9"/>
  <c r="AC97" i="9"/>
  <c r="AC98" i="9"/>
  <c r="AC78" i="9"/>
  <c r="CD11" i="20"/>
  <c r="AB79" i="9"/>
  <c r="AB80" i="9"/>
  <c r="AB81" i="9"/>
  <c r="AB82" i="9"/>
  <c r="AB83" i="9"/>
  <c r="AB84" i="9"/>
  <c r="AB85" i="9"/>
  <c r="AB86" i="9"/>
  <c r="AB87" i="9"/>
  <c r="AB88" i="9"/>
  <c r="AB89" i="9"/>
  <c r="AB90" i="9"/>
  <c r="AB91" i="9"/>
  <c r="AB92" i="9"/>
  <c r="AB93" i="9"/>
  <c r="AB94" i="9"/>
  <c r="AB95" i="9"/>
  <c r="AB96" i="9"/>
  <c r="AB97" i="9"/>
  <c r="AB98" i="9"/>
  <c r="AB78" i="9"/>
  <c r="CC11" i="20"/>
  <c r="AA79" i="9"/>
  <c r="AA80" i="9"/>
  <c r="AA81" i="9"/>
  <c r="AA82" i="9"/>
  <c r="AA83" i="9"/>
  <c r="AA84" i="9"/>
  <c r="AA85" i="9"/>
  <c r="AA86" i="9"/>
  <c r="AA87" i="9"/>
  <c r="AA88" i="9"/>
  <c r="AA89" i="9"/>
  <c r="AA90" i="9"/>
  <c r="AA91" i="9"/>
  <c r="AA92" i="9"/>
  <c r="AA93" i="9"/>
  <c r="AA94" i="9"/>
  <c r="AA95" i="9"/>
  <c r="AA96" i="9"/>
  <c r="AA97" i="9"/>
  <c r="AA98" i="9"/>
  <c r="AA78" i="9"/>
  <c r="CB11" i="20"/>
  <c r="Z79" i="9"/>
  <c r="Z80" i="9"/>
  <c r="Z81" i="9"/>
  <c r="Z82" i="9"/>
  <c r="Z83" i="9"/>
  <c r="Z84" i="9"/>
  <c r="Z85" i="9"/>
  <c r="Z86" i="9"/>
  <c r="Z87" i="9"/>
  <c r="Z88" i="9"/>
  <c r="Z89" i="9"/>
  <c r="Z90" i="9"/>
  <c r="Z91" i="9"/>
  <c r="Z92" i="9"/>
  <c r="Z93" i="9"/>
  <c r="Z94" i="9"/>
  <c r="Z95" i="9"/>
  <c r="Z96" i="9"/>
  <c r="Z97" i="9"/>
  <c r="Z98" i="9"/>
  <c r="Z78" i="9"/>
  <c r="CA11" i="20"/>
  <c r="Y79" i="9"/>
  <c r="Y80" i="9"/>
  <c r="Y81" i="9"/>
  <c r="Y82" i="9"/>
  <c r="Y83" i="9"/>
  <c r="Y84" i="9"/>
  <c r="Y85" i="9"/>
  <c r="Y86" i="9"/>
  <c r="Y87" i="9"/>
  <c r="Y88" i="9"/>
  <c r="Y89" i="9"/>
  <c r="Y90" i="9"/>
  <c r="Y91" i="9"/>
  <c r="Y92" i="9"/>
  <c r="Y93" i="9"/>
  <c r="Y94" i="9"/>
  <c r="Y95" i="9"/>
  <c r="Y96" i="9"/>
  <c r="Y97" i="9"/>
  <c r="Y98" i="9"/>
  <c r="Y78" i="9"/>
  <c r="BZ11" i="20"/>
  <c r="X79" i="9"/>
  <c r="X80" i="9"/>
  <c r="X81" i="9"/>
  <c r="X82" i="9"/>
  <c r="X83" i="9"/>
  <c r="X84" i="9"/>
  <c r="X85" i="9"/>
  <c r="X86" i="9"/>
  <c r="X87" i="9"/>
  <c r="X88" i="9"/>
  <c r="X89" i="9"/>
  <c r="X90" i="9"/>
  <c r="X91" i="9"/>
  <c r="X92" i="9"/>
  <c r="X93" i="9"/>
  <c r="X94" i="9"/>
  <c r="X95" i="9"/>
  <c r="X96" i="9"/>
  <c r="X97" i="9"/>
  <c r="X98" i="9"/>
  <c r="X78" i="9"/>
  <c r="BY11" i="20"/>
  <c r="W79" i="9"/>
  <c r="W80" i="9"/>
  <c r="W81" i="9"/>
  <c r="W82" i="9"/>
  <c r="W83" i="9"/>
  <c r="W84" i="9"/>
  <c r="W85" i="9"/>
  <c r="W86" i="9"/>
  <c r="W87" i="9"/>
  <c r="W88" i="9"/>
  <c r="W89" i="9"/>
  <c r="W90" i="9"/>
  <c r="W91" i="9"/>
  <c r="W92" i="9"/>
  <c r="W93" i="9"/>
  <c r="W94" i="9"/>
  <c r="W95" i="9"/>
  <c r="W96" i="9"/>
  <c r="W97" i="9"/>
  <c r="W98" i="9"/>
  <c r="W78" i="9"/>
  <c r="BX11" i="20"/>
  <c r="V79" i="9"/>
  <c r="V80" i="9"/>
  <c r="V81" i="9"/>
  <c r="V82" i="9"/>
  <c r="V83" i="9"/>
  <c r="V84" i="9"/>
  <c r="V85" i="9"/>
  <c r="V86" i="9"/>
  <c r="V87" i="9"/>
  <c r="V88" i="9"/>
  <c r="V89" i="9"/>
  <c r="V90" i="9"/>
  <c r="V91" i="9"/>
  <c r="V92" i="9"/>
  <c r="V93" i="9"/>
  <c r="V94" i="9"/>
  <c r="V95" i="9"/>
  <c r="V96" i="9"/>
  <c r="V97" i="9"/>
  <c r="V98" i="9"/>
  <c r="V78" i="9"/>
  <c r="BW11" i="20"/>
  <c r="U79" i="9"/>
  <c r="U80" i="9"/>
  <c r="U81" i="9"/>
  <c r="U82" i="9"/>
  <c r="U83" i="9"/>
  <c r="U84" i="9"/>
  <c r="U85" i="9"/>
  <c r="U86" i="9"/>
  <c r="U87" i="9"/>
  <c r="U88" i="9"/>
  <c r="U89" i="9"/>
  <c r="U90" i="9"/>
  <c r="U91" i="9"/>
  <c r="U92" i="9"/>
  <c r="U93" i="9"/>
  <c r="U94" i="9"/>
  <c r="U95" i="9"/>
  <c r="U96" i="9"/>
  <c r="U97" i="9"/>
  <c r="U98" i="9"/>
  <c r="U78" i="9"/>
  <c r="BV11" i="20"/>
  <c r="T79" i="9"/>
  <c r="T80" i="9"/>
  <c r="T81" i="9"/>
  <c r="T82" i="9"/>
  <c r="T83" i="9"/>
  <c r="T84" i="9"/>
  <c r="T85" i="9"/>
  <c r="T86" i="9"/>
  <c r="T87" i="9"/>
  <c r="T88" i="9"/>
  <c r="T89" i="9"/>
  <c r="T90" i="9"/>
  <c r="T91" i="9"/>
  <c r="T92" i="9"/>
  <c r="T93" i="9"/>
  <c r="T94" i="9"/>
  <c r="T95" i="9"/>
  <c r="T96" i="9"/>
  <c r="T97" i="9"/>
  <c r="T98" i="9"/>
  <c r="T78" i="9"/>
  <c r="BU11" i="20"/>
  <c r="S79" i="9"/>
  <c r="S80" i="9"/>
  <c r="S81" i="9"/>
  <c r="S82" i="9"/>
  <c r="S83" i="9"/>
  <c r="S84" i="9"/>
  <c r="S85" i="9"/>
  <c r="S86" i="9"/>
  <c r="S87" i="9"/>
  <c r="S88" i="9"/>
  <c r="S89" i="9"/>
  <c r="S90" i="9"/>
  <c r="S91" i="9"/>
  <c r="S92" i="9"/>
  <c r="S93" i="9"/>
  <c r="S94" i="9"/>
  <c r="S95" i="9"/>
  <c r="S96" i="9"/>
  <c r="S97" i="9"/>
  <c r="S98" i="9"/>
  <c r="S78" i="9"/>
  <c r="BT11" i="20"/>
  <c r="R79" i="9"/>
  <c r="R80" i="9"/>
  <c r="R81" i="9"/>
  <c r="R82" i="9"/>
  <c r="R83" i="9"/>
  <c r="R84" i="9"/>
  <c r="R85" i="9"/>
  <c r="R86" i="9"/>
  <c r="R87" i="9"/>
  <c r="R88" i="9"/>
  <c r="R89" i="9"/>
  <c r="R90" i="9"/>
  <c r="R91" i="9"/>
  <c r="R92" i="9"/>
  <c r="R93" i="9"/>
  <c r="R94" i="9"/>
  <c r="R95" i="9"/>
  <c r="R96" i="9"/>
  <c r="R97" i="9"/>
  <c r="R98" i="9"/>
  <c r="R78" i="9"/>
  <c r="BS11" i="20"/>
  <c r="Q79" i="9"/>
  <c r="Q80" i="9"/>
  <c r="Q81" i="9"/>
  <c r="Q82" i="9"/>
  <c r="Q83" i="9"/>
  <c r="Q84" i="9"/>
  <c r="Q85" i="9"/>
  <c r="Q86" i="9"/>
  <c r="Q87" i="9"/>
  <c r="Q88" i="9"/>
  <c r="Q89" i="9"/>
  <c r="Q90" i="9"/>
  <c r="Q91" i="9"/>
  <c r="Q92" i="9"/>
  <c r="Q93" i="9"/>
  <c r="Q94" i="9"/>
  <c r="Q95" i="9"/>
  <c r="Q96" i="9"/>
  <c r="Q97" i="9"/>
  <c r="Q98" i="9"/>
  <c r="Q78" i="9"/>
  <c r="BR11" i="20"/>
  <c r="P79" i="9"/>
  <c r="P80" i="9"/>
  <c r="P81" i="9"/>
  <c r="P82" i="9"/>
  <c r="P83" i="9"/>
  <c r="P84" i="9"/>
  <c r="P85" i="9"/>
  <c r="P86" i="9"/>
  <c r="P87" i="9"/>
  <c r="P88" i="9"/>
  <c r="P89" i="9"/>
  <c r="P90" i="9"/>
  <c r="P91" i="9"/>
  <c r="P92" i="9"/>
  <c r="P93" i="9"/>
  <c r="P94" i="9"/>
  <c r="P95" i="9"/>
  <c r="P96" i="9"/>
  <c r="P97" i="9"/>
  <c r="P98" i="9"/>
  <c r="P78" i="9"/>
  <c r="BQ11" i="20"/>
  <c r="O79" i="9"/>
  <c r="O80" i="9"/>
  <c r="O81" i="9"/>
  <c r="O82" i="9"/>
  <c r="O83" i="9"/>
  <c r="O84" i="9"/>
  <c r="O85" i="9"/>
  <c r="O86" i="9"/>
  <c r="O87" i="9"/>
  <c r="O88" i="9"/>
  <c r="O89" i="9"/>
  <c r="O90" i="9"/>
  <c r="O91" i="9"/>
  <c r="O92" i="9"/>
  <c r="O93" i="9"/>
  <c r="O94" i="9"/>
  <c r="O95" i="9"/>
  <c r="O96" i="9"/>
  <c r="O97" i="9"/>
  <c r="O98" i="9"/>
  <c r="O78" i="9"/>
  <c r="BP11" i="20"/>
  <c r="N79" i="9"/>
  <c r="N80" i="9"/>
  <c r="N81" i="9"/>
  <c r="N82" i="9"/>
  <c r="N83" i="9"/>
  <c r="N84" i="9"/>
  <c r="N85" i="9"/>
  <c r="N86" i="9"/>
  <c r="N87" i="9"/>
  <c r="N88" i="9"/>
  <c r="N89" i="9"/>
  <c r="N90" i="9"/>
  <c r="N91" i="9"/>
  <c r="N92" i="9"/>
  <c r="N93" i="9"/>
  <c r="N94" i="9"/>
  <c r="N95" i="9"/>
  <c r="N96" i="9"/>
  <c r="N97" i="9"/>
  <c r="N98" i="9"/>
  <c r="N78" i="9"/>
  <c r="BO11" i="20"/>
  <c r="M79" i="9"/>
  <c r="M80" i="9"/>
  <c r="M81" i="9"/>
  <c r="M82" i="9"/>
  <c r="M83" i="9"/>
  <c r="M84" i="9"/>
  <c r="M85" i="9"/>
  <c r="M86" i="9"/>
  <c r="M87" i="9"/>
  <c r="M88" i="9"/>
  <c r="M89" i="9"/>
  <c r="M90" i="9"/>
  <c r="M91" i="9"/>
  <c r="M92" i="9"/>
  <c r="M93" i="9"/>
  <c r="M94" i="9"/>
  <c r="M95" i="9"/>
  <c r="M96" i="9"/>
  <c r="M97" i="9"/>
  <c r="M98" i="9"/>
  <c r="M78" i="9"/>
  <c r="BN11" i="20"/>
  <c r="L79" i="9"/>
  <c r="L80" i="9"/>
  <c r="L81" i="9"/>
  <c r="L82" i="9"/>
  <c r="L83" i="9"/>
  <c r="L84" i="9"/>
  <c r="L85" i="9"/>
  <c r="L86" i="9"/>
  <c r="L87" i="9"/>
  <c r="L88" i="9"/>
  <c r="L89" i="9"/>
  <c r="L90" i="9"/>
  <c r="L91" i="9"/>
  <c r="L92" i="9"/>
  <c r="L93" i="9"/>
  <c r="L94" i="9"/>
  <c r="L95" i="9"/>
  <c r="L96" i="9"/>
  <c r="L97" i="9"/>
  <c r="L98" i="9"/>
  <c r="L78" i="9"/>
  <c r="BM11" i="20"/>
  <c r="K79" i="9"/>
  <c r="K80" i="9"/>
  <c r="K81" i="9"/>
  <c r="K82" i="9"/>
  <c r="K83" i="9"/>
  <c r="K84" i="9"/>
  <c r="K85" i="9"/>
  <c r="K86" i="9"/>
  <c r="K87" i="9"/>
  <c r="K88" i="9"/>
  <c r="K89" i="9"/>
  <c r="K90" i="9"/>
  <c r="K91" i="9"/>
  <c r="K92" i="9"/>
  <c r="K93" i="9"/>
  <c r="K94" i="9"/>
  <c r="K95" i="9"/>
  <c r="K96" i="9"/>
  <c r="K97" i="9"/>
  <c r="K98" i="9"/>
  <c r="K78" i="9"/>
  <c r="BL11" i="20"/>
  <c r="J79" i="9"/>
  <c r="J80" i="9"/>
  <c r="J81" i="9"/>
  <c r="J82" i="9"/>
  <c r="J83" i="9"/>
  <c r="J84" i="9"/>
  <c r="J85" i="9"/>
  <c r="J86" i="9"/>
  <c r="J87" i="9"/>
  <c r="J88" i="9"/>
  <c r="J89" i="9"/>
  <c r="J90" i="9"/>
  <c r="J91" i="9"/>
  <c r="J92" i="9"/>
  <c r="J93" i="9"/>
  <c r="J94" i="9"/>
  <c r="J95" i="9"/>
  <c r="J96" i="9"/>
  <c r="J97" i="9"/>
  <c r="J98" i="9"/>
  <c r="J78" i="9"/>
  <c r="BK11" i="20"/>
  <c r="I79" i="9"/>
  <c r="I80" i="9"/>
  <c r="I81" i="9"/>
  <c r="I82" i="9"/>
  <c r="I83" i="9"/>
  <c r="I84" i="9"/>
  <c r="I85" i="9"/>
  <c r="I86" i="9"/>
  <c r="I87" i="9"/>
  <c r="I88" i="9"/>
  <c r="I89" i="9"/>
  <c r="I90" i="9"/>
  <c r="I91" i="9"/>
  <c r="I92" i="9"/>
  <c r="I93" i="9"/>
  <c r="I94" i="9"/>
  <c r="I95" i="9"/>
  <c r="I96" i="9"/>
  <c r="I97" i="9"/>
  <c r="I98" i="9"/>
  <c r="I78" i="9"/>
  <c r="BJ11" i="20"/>
  <c r="H79" i="9"/>
  <c r="H80" i="9"/>
  <c r="H81" i="9"/>
  <c r="H82" i="9"/>
  <c r="H83" i="9"/>
  <c r="H84" i="9"/>
  <c r="H85" i="9"/>
  <c r="H86" i="9"/>
  <c r="H87" i="9"/>
  <c r="H88" i="9"/>
  <c r="H89" i="9"/>
  <c r="H90" i="9"/>
  <c r="H91" i="9"/>
  <c r="H92" i="9"/>
  <c r="H93" i="9"/>
  <c r="H94" i="9"/>
  <c r="H95" i="9"/>
  <c r="H96" i="9"/>
  <c r="H97" i="9"/>
  <c r="H98" i="9"/>
  <c r="H78" i="9"/>
  <c r="BI11" i="20"/>
  <c r="G79" i="9"/>
  <c r="G80" i="9"/>
  <c r="G81" i="9"/>
  <c r="G82" i="9"/>
  <c r="G83" i="9"/>
  <c r="G84" i="9"/>
  <c r="G85" i="9"/>
  <c r="G86" i="9"/>
  <c r="G87" i="9"/>
  <c r="G88" i="9"/>
  <c r="G89" i="9"/>
  <c r="G90" i="9"/>
  <c r="G91" i="9"/>
  <c r="G92" i="9"/>
  <c r="G93" i="9"/>
  <c r="G94" i="9"/>
  <c r="G95" i="9"/>
  <c r="G96" i="9"/>
  <c r="G97" i="9"/>
  <c r="G98" i="9"/>
  <c r="G78" i="9"/>
  <c r="BH11" i="20"/>
  <c r="I50" i="32"/>
  <c r="I51" i="32"/>
  <c r="I52" i="32"/>
  <c r="AZ100" i="9"/>
  <c r="AZ101" i="9"/>
  <c r="AZ102" i="9"/>
  <c r="AZ103" i="9"/>
  <c r="AZ104" i="9"/>
  <c r="AZ105" i="9"/>
  <c r="AZ106" i="9"/>
  <c r="AZ107" i="9"/>
  <c r="AZ108" i="9"/>
  <c r="AZ109" i="9"/>
  <c r="AZ120" i="9"/>
  <c r="AZ121" i="9"/>
  <c r="AZ122" i="9"/>
  <c r="AZ123" i="9"/>
  <c r="AZ124" i="9"/>
  <c r="AZ125" i="9"/>
  <c r="AZ126" i="9"/>
  <c r="AZ127" i="9"/>
  <c r="AZ128" i="9"/>
  <c r="AZ129" i="9"/>
  <c r="AZ99" i="9"/>
  <c r="DA10" i="20"/>
  <c r="AY100" i="9"/>
  <c r="AY101" i="9"/>
  <c r="AY102" i="9"/>
  <c r="AY103" i="9"/>
  <c r="AY104" i="9"/>
  <c r="AY105" i="9"/>
  <c r="AY106" i="9"/>
  <c r="AY107" i="9"/>
  <c r="AY108" i="9"/>
  <c r="AY109" i="9"/>
  <c r="AY120" i="9"/>
  <c r="AY121" i="9"/>
  <c r="AY122" i="9"/>
  <c r="AY123" i="9"/>
  <c r="AY124" i="9"/>
  <c r="AY125" i="9"/>
  <c r="AY126" i="9"/>
  <c r="AY127" i="9"/>
  <c r="AY128" i="9"/>
  <c r="AY129" i="9"/>
  <c r="AY99" i="9"/>
  <c r="CZ10" i="20"/>
  <c r="AX100" i="9"/>
  <c r="AX101" i="9"/>
  <c r="AX102" i="9"/>
  <c r="AX103" i="9"/>
  <c r="AX104" i="9"/>
  <c r="AX105" i="9"/>
  <c r="AX106" i="9"/>
  <c r="AX107" i="9"/>
  <c r="AX108" i="9"/>
  <c r="AX109" i="9"/>
  <c r="AX120" i="9"/>
  <c r="AX121" i="9"/>
  <c r="AX122" i="9"/>
  <c r="AX123" i="9"/>
  <c r="AX124" i="9"/>
  <c r="AX125" i="9"/>
  <c r="AX126" i="9"/>
  <c r="AX127" i="9"/>
  <c r="AX128" i="9"/>
  <c r="AX129" i="9"/>
  <c r="AX99" i="9"/>
  <c r="CY10" i="20"/>
  <c r="AW100" i="9"/>
  <c r="AW101" i="9"/>
  <c r="AW102" i="9"/>
  <c r="AW103" i="9"/>
  <c r="AW104" i="9"/>
  <c r="AW105" i="9"/>
  <c r="AW106" i="9"/>
  <c r="AW107" i="9"/>
  <c r="AW108" i="9"/>
  <c r="AW109" i="9"/>
  <c r="AW120" i="9"/>
  <c r="AW121" i="9"/>
  <c r="AW122" i="9"/>
  <c r="AW123" i="9"/>
  <c r="AW124" i="9"/>
  <c r="AW125" i="9"/>
  <c r="AW126" i="9"/>
  <c r="AW127" i="9"/>
  <c r="AW128" i="9"/>
  <c r="AW129" i="9"/>
  <c r="AW99" i="9"/>
  <c r="CX10" i="20"/>
  <c r="AV100" i="9"/>
  <c r="AV101" i="9"/>
  <c r="AV102" i="9"/>
  <c r="AV103" i="9"/>
  <c r="AV104" i="9"/>
  <c r="AV105" i="9"/>
  <c r="AV106" i="9"/>
  <c r="AV107" i="9"/>
  <c r="AV108" i="9"/>
  <c r="AV109" i="9"/>
  <c r="AV120" i="9"/>
  <c r="AV121" i="9"/>
  <c r="AV122" i="9"/>
  <c r="AV123" i="9"/>
  <c r="AV124" i="9"/>
  <c r="AV125" i="9"/>
  <c r="AV126" i="9"/>
  <c r="AV127" i="9"/>
  <c r="AV128" i="9"/>
  <c r="AV129" i="9"/>
  <c r="AV99" i="9"/>
  <c r="CW10" i="20"/>
  <c r="AU100" i="9"/>
  <c r="AU101" i="9"/>
  <c r="AU102" i="9"/>
  <c r="AU103" i="9"/>
  <c r="AU104" i="9"/>
  <c r="AU105" i="9"/>
  <c r="AU106" i="9"/>
  <c r="AU107" i="9"/>
  <c r="AU108" i="9"/>
  <c r="AU109" i="9"/>
  <c r="AU120" i="9"/>
  <c r="AU121" i="9"/>
  <c r="AU122" i="9"/>
  <c r="AU123" i="9"/>
  <c r="AU124" i="9"/>
  <c r="AU125" i="9"/>
  <c r="AU126" i="9"/>
  <c r="AU127" i="9"/>
  <c r="AU128" i="9"/>
  <c r="AU129" i="9"/>
  <c r="AU99" i="9"/>
  <c r="CV10" i="20"/>
  <c r="AT100" i="9"/>
  <c r="AT101" i="9"/>
  <c r="AT102" i="9"/>
  <c r="AT103" i="9"/>
  <c r="AT104" i="9"/>
  <c r="AT105" i="9"/>
  <c r="AT106" i="9"/>
  <c r="AT107" i="9"/>
  <c r="AT108" i="9"/>
  <c r="AT109" i="9"/>
  <c r="AT120" i="9"/>
  <c r="AT121" i="9"/>
  <c r="AT122" i="9"/>
  <c r="AT123" i="9"/>
  <c r="AT124" i="9"/>
  <c r="AT125" i="9"/>
  <c r="AT126" i="9"/>
  <c r="AT127" i="9"/>
  <c r="AT128" i="9"/>
  <c r="AT129" i="9"/>
  <c r="AT99" i="9"/>
  <c r="CU10" i="20"/>
  <c r="AS100" i="9"/>
  <c r="AS101" i="9"/>
  <c r="AS102" i="9"/>
  <c r="AS103" i="9"/>
  <c r="AS104" i="9"/>
  <c r="AS105" i="9"/>
  <c r="AS106" i="9"/>
  <c r="AS107" i="9"/>
  <c r="AS108" i="9"/>
  <c r="AS109" i="9"/>
  <c r="AS120" i="9"/>
  <c r="AS121" i="9"/>
  <c r="AS122" i="9"/>
  <c r="AS123" i="9"/>
  <c r="AS124" i="9"/>
  <c r="AS125" i="9"/>
  <c r="AS126" i="9"/>
  <c r="AS127" i="9"/>
  <c r="AS128" i="9"/>
  <c r="AS129" i="9"/>
  <c r="AS99" i="9"/>
  <c r="CT10" i="20"/>
  <c r="AR100" i="9"/>
  <c r="AR101" i="9"/>
  <c r="AR102" i="9"/>
  <c r="AR103" i="9"/>
  <c r="AR104" i="9"/>
  <c r="AR105" i="9"/>
  <c r="AR106" i="9"/>
  <c r="AR107" i="9"/>
  <c r="AR108" i="9"/>
  <c r="AR109" i="9"/>
  <c r="AR120" i="9"/>
  <c r="AR121" i="9"/>
  <c r="AR122" i="9"/>
  <c r="AR123" i="9"/>
  <c r="AR124" i="9"/>
  <c r="AR125" i="9"/>
  <c r="AR126" i="9"/>
  <c r="AR127" i="9"/>
  <c r="AR128" i="9"/>
  <c r="AR129" i="9"/>
  <c r="AR99" i="9"/>
  <c r="CS10" i="20"/>
  <c r="AQ100" i="9"/>
  <c r="AQ101" i="9"/>
  <c r="AQ102" i="9"/>
  <c r="AQ103" i="9"/>
  <c r="AQ104" i="9"/>
  <c r="AQ105" i="9"/>
  <c r="AQ106" i="9"/>
  <c r="AQ107" i="9"/>
  <c r="AQ108" i="9"/>
  <c r="AQ109" i="9"/>
  <c r="AQ120" i="9"/>
  <c r="AQ121" i="9"/>
  <c r="AQ122" i="9"/>
  <c r="AQ123" i="9"/>
  <c r="AQ124" i="9"/>
  <c r="AQ125" i="9"/>
  <c r="AQ126" i="9"/>
  <c r="AQ127" i="9"/>
  <c r="AQ128" i="9"/>
  <c r="AQ129" i="9"/>
  <c r="AQ99" i="9"/>
  <c r="CR10" i="20"/>
  <c r="AP100" i="9"/>
  <c r="AP101" i="9"/>
  <c r="AP102" i="9"/>
  <c r="AP103" i="9"/>
  <c r="AP104" i="9"/>
  <c r="AP105" i="9"/>
  <c r="AP106" i="9"/>
  <c r="AP107" i="9"/>
  <c r="AP108" i="9"/>
  <c r="AP109" i="9"/>
  <c r="AP120" i="9"/>
  <c r="AP121" i="9"/>
  <c r="AP122" i="9"/>
  <c r="AP123" i="9"/>
  <c r="AP124" i="9"/>
  <c r="AP125" i="9"/>
  <c r="AP126" i="9"/>
  <c r="AP127" i="9"/>
  <c r="AP128" i="9"/>
  <c r="AP129" i="9"/>
  <c r="AP99" i="9"/>
  <c r="CQ10" i="20"/>
  <c r="AO100" i="9"/>
  <c r="AO101" i="9"/>
  <c r="AO102" i="9"/>
  <c r="AO103" i="9"/>
  <c r="AO104" i="9"/>
  <c r="AO105" i="9"/>
  <c r="AO106" i="9"/>
  <c r="AO107" i="9"/>
  <c r="AO108" i="9"/>
  <c r="AO109" i="9"/>
  <c r="AO120" i="9"/>
  <c r="AO121" i="9"/>
  <c r="AO122" i="9"/>
  <c r="AO123" i="9"/>
  <c r="AO124" i="9"/>
  <c r="AO125" i="9"/>
  <c r="AO126" i="9"/>
  <c r="AO127" i="9"/>
  <c r="AO128" i="9"/>
  <c r="AO129" i="9"/>
  <c r="AO99" i="9"/>
  <c r="CP10" i="20"/>
  <c r="AN100" i="9"/>
  <c r="AN101" i="9"/>
  <c r="AN102" i="9"/>
  <c r="AN103" i="9"/>
  <c r="AN104" i="9"/>
  <c r="AN105" i="9"/>
  <c r="AN106" i="9"/>
  <c r="AN107" i="9"/>
  <c r="AN108" i="9"/>
  <c r="AN109" i="9"/>
  <c r="AN120" i="9"/>
  <c r="AN121" i="9"/>
  <c r="AN122" i="9"/>
  <c r="AN123" i="9"/>
  <c r="AN124" i="9"/>
  <c r="AN125" i="9"/>
  <c r="AN126" i="9"/>
  <c r="AN127" i="9"/>
  <c r="AN128" i="9"/>
  <c r="AN129" i="9"/>
  <c r="AN99" i="9"/>
  <c r="CO10" i="20"/>
  <c r="AM100" i="9"/>
  <c r="AM101" i="9"/>
  <c r="AM102" i="9"/>
  <c r="AM103" i="9"/>
  <c r="AM104" i="9"/>
  <c r="AM105" i="9"/>
  <c r="AM106" i="9"/>
  <c r="AM107" i="9"/>
  <c r="AM108" i="9"/>
  <c r="AM109" i="9"/>
  <c r="AM120" i="9"/>
  <c r="AM121" i="9"/>
  <c r="AM122" i="9"/>
  <c r="AM123" i="9"/>
  <c r="AM124" i="9"/>
  <c r="AM125" i="9"/>
  <c r="AM126" i="9"/>
  <c r="AM127" i="9"/>
  <c r="AM128" i="9"/>
  <c r="AM129" i="9"/>
  <c r="AM99" i="9"/>
  <c r="CN10" i="20"/>
  <c r="AL100" i="9"/>
  <c r="AL101" i="9"/>
  <c r="AL102" i="9"/>
  <c r="AL103" i="9"/>
  <c r="AL104" i="9"/>
  <c r="AL105" i="9"/>
  <c r="AL106" i="9"/>
  <c r="AL107" i="9"/>
  <c r="AL108" i="9"/>
  <c r="AL109" i="9"/>
  <c r="AL120" i="9"/>
  <c r="AL121" i="9"/>
  <c r="AL122" i="9"/>
  <c r="AL123" i="9"/>
  <c r="AL124" i="9"/>
  <c r="AL125" i="9"/>
  <c r="AL126" i="9"/>
  <c r="AL127" i="9"/>
  <c r="AL128" i="9"/>
  <c r="AL129" i="9"/>
  <c r="AL99" i="9"/>
  <c r="CM10" i="20"/>
  <c r="AK100" i="9"/>
  <c r="AK101" i="9"/>
  <c r="AK102" i="9"/>
  <c r="AK103" i="9"/>
  <c r="AK104" i="9"/>
  <c r="AK105" i="9"/>
  <c r="AK106" i="9"/>
  <c r="AK107" i="9"/>
  <c r="AK108" i="9"/>
  <c r="AK109" i="9"/>
  <c r="AK120" i="9"/>
  <c r="AK121" i="9"/>
  <c r="AK122" i="9"/>
  <c r="AK123" i="9"/>
  <c r="AK124" i="9"/>
  <c r="AK125" i="9"/>
  <c r="AK126" i="9"/>
  <c r="AK127" i="9"/>
  <c r="AK128" i="9"/>
  <c r="AK129" i="9"/>
  <c r="AK99" i="9"/>
  <c r="CL10" i="20"/>
  <c r="AJ100" i="9"/>
  <c r="AJ101" i="9"/>
  <c r="AJ102" i="9"/>
  <c r="AJ103" i="9"/>
  <c r="AJ104" i="9"/>
  <c r="AJ105" i="9"/>
  <c r="AJ106" i="9"/>
  <c r="AJ107" i="9"/>
  <c r="AJ108" i="9"/>
  <c r="AJ109" i="9"/>
  <c r="AJ120" i="9"/>
  <c r="AJ121" i="9"/>
  <c r="AJ122" i="9"/>
  <c r="AJ123" i="9"/>
  <c r="AJ124" i="9"/>
  <c r="AJ125" i="9"/>
  <c r="AJ126" i="9"/>
  <c r="AJ127" i="9"/>
  <c r="AJ128" i="9"/>
  <c r="AJ129" i="9"/>
  <c r="AJ99" i="9"/>
  <c r="CK10" i="20"/>
  <c r="AI100" i="9"/>
  <c r="AI101" i="9"/>
  <c r="AI102" i="9"/>
  <c r="AI103" i="9"/>
  <c r="AI104" i="9"/>
  <c r="AI105" i="9"/>
  <c r="AI106" i="9"/>
  <c r="AI107" i="9"/>
  <c r="AI108" i="9"/>
  <c r="AI109" i="9"/>
  <c r="AI120" i="9"/>
  <c r="AI121" i="9"/>
  <c r="AI122" i="9"/>
  <c r="AI123" i="9"/>
  <c r="AI124" i="9"/>
  <c r="AI125" i="9"/>
  <c r="AI126" i="9"/>
  <c r="AI127" i="9"/>
  <c r="AI128" i="9"/>
  <c r="AI129" i="9"/>
  <c r="AI99" i="9"/>
  <c r="CJ10" i="20"/>
  <c r="AH100" i="9"/>
  <c r="AH101" i="9"/>
  <c r="AH102" i="9"/>
  <c r="AH103" i="9"/>
  <c r="AH104" i="9"/>
  <c r="AH105" i="9"/>
  <c r="AH106" i="9"/>
  <c r="AH107" i="9"/>
  <c r="AH108" i="9"/>
  <c r="AH109" i="9"/>
  <c r="AH120" i="9"/>
  <c r="AH121" i="9"/>
  <c r="AH122" i="9"/>
  <c r="AH123" i="9"/>
  <c r="AH124" i="9"/>
  <c r="AH125" i="9"/>
  <c r="AH126" i="9"/>
  <c r="AH127" i="9"/>
  <c r="AH128" i="9"/>
  <c r="AH129" i="9"/>
  <c r="AH99" i="9"/>
  <c r="CI10" i="20"/>
  <c r="AG100" i="9"/>
  <c r="AG101" i="9"/>
  <c r="AG102" i="9"/>
  <c r="AG103" i="9"/>
  <c r="AG104" i="9"/>
  <c r="AG105" i="9"/>
  <c r="AG106" i="9"/>
  <c r="AG107" i="9"/>
  <c r="AG108" i="9"/>
  <c r="AG109" i="9"/>
  <c r="AG120" i="9"/>
  <c r="AG121" i="9"/>
  <c r="AG122" i="9"/>
  <c r="AG123" i="9"/>
  <c r="AG124" i="9"/>
  <c r="AG125" i="9"/>
  <c r="AG126" i="9"/>
  <c r="AG127" i="9"/>
  <c r="AG128" i="9"/>
  <c r="AG129" i="9"/>
  <c r="AG99" i="9"/>
  <c r="CH10" i="20"/>
  <c r="AF100" i="9"/>
  <c r="AF101" i="9"/>
  <c r="AF102" i="9"/>
  <c r="AF103" i="9"/>
  <c r="AF104" i="9"/>
  <c r="AF105" i="9"/>
  <c r="AF106" i="9"/>
  <c r="AF107" i="9"/>
  <c r="AF108" i="9"/>
  <c r="AF109" i="9"/>
  <c r="AF120" i="9"/>
  <c r="AF121" i="9"/>
  <c r="AF122" i="9"/>
  <c r="AF123" i="9"/>
  <c r="AF124" i="9"/>
  <c r="AF125" i="9"/>
  <c r="AF126" i="9"/>
  <c r="AF127" i="9"/>
  <c r="AF128" i="9"/>
  <c r="AF129" i="9"/>
  <c r="AF99" i="9"/>
  <c r="CG10" i="20"/>
  <c r="AE100" i="9"/>
  <c r="AE101" i="9"/>
  <c r="AE102" i="9"/>
  <c r="AE103" i="9"/>
  <c r="AE104" i="9"/>
  <c r="AE105" i="9"/>
  <c r="AE106" i="9"/>
  <c r="AE107" i="9"/>
  <c r="AE108" i="9"/>
  <c r="AE109" i="9"/>
  <c r="AE120" i="9"/>
  <c r="AE121" i="9"/>
  <c r="AE122" i="9"/>
  <c r="AE123" i="9"/>
  <c r="AE124" i="9"/>
  <c r="AE125" i="9"/>
  <c r="AE126" i="9"/>
  <c r="AE127" i="9"/>
  <c r="AE128" i="9"/>
  <c r="AE129" i="9"/>
  <c r="AE99" i="9"/>
  <c r="CF10" i="20"/>
  <c r="AD100" i="9"/>
  <c r="AD101" i="9"/>
  <c r="AD102" i="9"/>
  <c r="AD103" i="9"/>
  <c r="AD104" i="9"/>
  <c r="AD105" i="9"/>
  <c r="AD106" i="9"/>
  <c r="AD107" i="9"/>
  <c r="AD108" i="9"/>
  <c r="AD109" i="9"/>
  <c r="AD120" i="9"/>
  <c r="AD121" i="9"/>
  <c r="AD122" i="9"/>
  <c r="AD123" i="9"/>
  <c r="AD124" i="9"/>
  <c r="AD125" i="9"/>
  <c r="AD126" i="9"/>
  <c r="AD127" i="9"/>
  <c r="AD128" i="9"/>
  <c r="AD129" i="9"/>
  <c r="AD99" i="9"/>
  <c r="CE10" i="20"/>
  <c r="AC100" i="9"/>
  <c r="AC101" i="9"/>
  <c r="AC102" i="9"/>
  <c r="AC103" i="9"/>
  <c r="AC104" i="9"/>
  <c r="AC105" i="9"/>
  <c r="AC106" i="9"/>
  <c r="AC107" i="9"/>
  <c r="AC108" i="9"/>
  <c r="AC109" i="9"/>
  <c r="AC120" i="9"/>
  <c r="AC121" i="9"/>
  <c r="AC122" i="9"/>
  <c r="AC123" i="9"/>
  <c r="AC124" i="9"/>
  <c r="AC125" i="9"/>
  <c r="AC126" i="9"/>
  <c r="AC127" i="9"/>
  <c r="AC128" i="9"/>
  <c r="AC129" i="9"/>
  <c r="AC99" i="9"/>
  <c r="CD10" i="20"/>
  <c r="AB100" i="9"/>
  <c r="AB101" i="9"/>
  <c r="AB102" i="9"/>
  <c r="AB103" i="9"/>
  <c r="AB104" i="9"/>
  <c r="AB105" i="9"/>
  <c r="AB106" i="9"/>
  <c r="AB107" i="9"/>
  <c r="AB108" i="9"/>
  <c r="AB109" i="9"/>
  <c r="AB120" i="9"/>
  <c r="AB121" i="9"/>
  <c r="AB122" i="9"/>
  <c r="AB123" i="9"/>
  <c r="AB124" i="9"/>
  <c r="AB125" i="9"/>
  <c r="AB126" i="9"/>
  <c r="AB127" i="9"/>
  <c r="AB128" i="9"/>
  <c r="AB129" i="9"/>
  <c r="AB99" i="9"/>
  <c r="CC10" i="20"/>
  <c r="AA100" i="9"/>
  <c r="AA101" i="9"/>
  <c r="AA102" i="9"/>
  <c r="AA103" i="9"/>
  <c r="AA104" i="9"/>
  <c r="AA105" i="9"/>
  <c r="AA106" i="9"/>
  <c r="AA107" i="9"/>
  <c r="AA108" i="9"/>
  <c r="AA109" i="9"/>
  <c r="AA120" i="9"/>
  <c r="AA121" i="9"/>
  <c r="AA122" i="9"/>
  <c r="AA123" i="9"/>
  <c r="AA124" i="9"/>
  <c r="AA125" i="9"/>
  <c r="AA126" i="9"/>
  <c r="AA127" i="9"/>
  <c r="AA128" i="9"/>
  <c r="AA129" i="9"/>
  <c r="AA99" i="9"/>
  <c r="CB10" i="20"/>
  <c r="Z100" i="9"/>
  <c r="Z101" i="9"/>
  <c r="Z102" i="9"/>
  <c r="Z103" i="9"/>
  <c r="Z104" i="9"/>
  <c r="Z105" i="9"/>
  <c r="Z106" i="9"/>
  <c r="Z107" i="9"/>
  <c r="Z108" i="9"/>
  <c r="Z109" i="9"/>
  <c r="Z120" i="9"/>
  <c r="Z121" i="9"/>
  <c r="Z122" i="9"/>
  <c r="Z123" i="9"/>
  <c r="Z124" i="9"/>
  <c r="Z125" i="9"/>
  <c r="Z126" i="9"/>
  <c r="Z127" i="9"/>
  <c r="Z128" i="9"/>
  <c r="Z129" i="9"/>
  <c r="Z99" i="9"/>
  <c r="CA10" i="20"/>
  <c r="Y100" i="9"/>
  <c r="Y101" i="9"/>
  <c r="Y102" i="9"/>
  <c r="Y103" i="9"/>
  <c r="Y104" i="9"/>
  <c r="Y105" i="9"/>
  <c r="Y106" i="9"/>
  <c r="Y107" i="9"/>
  <c r="Y108" i="9"/>
  <c r="Y109" i="9"/>
  <c r="Y120" i="9"/>
  <c r="Y121" i="9"/>
  <c r="Y122" i="9"/>
  <c r="Y123" i="9"/>
  <c r="Y124" i="9"/>
  <c r="Y125" i="9"/>
  <c r="Y126" i="9"/>
  <c r="Y127" i="9"/>
  <c r="Y128" i="9"/>
  <c r="Y129" i="9"/>
  <c r="Y99" i="9"/>
  <c r="BZ10" i="20"/>
  <c r="X100" i="9"/>
  <c r="X101" i="9"/>
  <c r="X102" i="9"/>
  <c r="X103" i="9"/>
  <c r="X104" i="9"/>
  <c r="X105" i="9"/>
  <c r="X106" i="9"/>
  <c r="X107" i="9"/>
  <c r="X108" i="9"/>
  <c r="X109" i="9"/>
  <c r="X120" i="9"/>
  <c r="X121" i="9"/>
  <c r="X122" i="9"/>
  <c r="X123" i="9"/>
  <c r="X124" i="9"/>
  <c r="X125" i="9"/>
  <c r="X126" i="9"/>
  <c r="X127" i="9"/>
  <c r="X128" i="9"/>
  <c r="X129" i="9"/>
  <c r="X99" i="9"/>
  <c r="BY10" i="20"/>
  <c r="W100" i="9"/>
  <c r="W101" i="9"/>
  <c r="W102" i="9"/>
  <c r="W103" i="9"/>
  <c r="W104" i="9"/>
  <c r="W105" i="9"/>
  <c r="W106" i="9"/>
  <c r="W107" i="9"/>
  <c r="W108" i="9"/>
  <c r="W109" i="9"/>
  <c r="W120" i="9"/>
  <c r="W121" i="9"/>
  <c r="W122" i="9"/>
  <c r="W123" i="9"/>
  <c r="W124" i="9"/>
  <c r="W125" i="9"/>
  <c r="W126" i="9"/>
  <c r="W127" i="9"/>
  <c r="W128" i="9"/>
  <c r="W129" i="9"/>
  <c r="W99" i="9"/>
  <c r="BX10" i="20"/>
  <c r="V100" i="9"/>
  <c r="V101" i="9"/>
  <c r="V102" i="9"/>
  <c r="V103" i="9"/>
  <c r="V104" i="9"/>
  <c r="V105" i="9"/>
  <c r="V106" i="9"/>
  <c r="V107" i="9"/>
  <c r="V108" i="9"/>
  <c r="V109" i="9"/>
  <c r="V120" i="9"/>
  <c r="V121" i="9"/>
  <c r="V122" i="9"/>
  <c r="V123" i="9"/>
  <c r="V124" i="9"/>
  <c r="V125" i="9"/>
  <c r="V126" i="9"/>
  <c r="V127" i="9"/>
  <c r="V128" i="9"/>
  <c r="V129" i="9"/>
  <c r="V99" i="9"/>
  <c r="BW10" i="20"/>
  <c r="U100" i="9"/>
  <c r="U101" i="9"/>
  <c r="U102" i="9"/>
  <c r="U103" i="9"/>
  <c r="U104" i="9"/>
  <c r="U105" i="9"/>
  <c r="U106" i="9"/>
  <c r="U107" i="9"/>
  <c r="U108" i="9"/>
  <c r="U109" i="9"/>
  <c r="U120" i="9"/>
  <c r="U121" i="9"/>
  <c r="U122" i="9"/>
  <c r="U123" i="9"/>
  <c r="U124" i="9"/>
  <c r="U125" i="9"/>
  <c r="U126" i="9"/>
  <c r="U127" i="9"/>
  <c r="U128" i="9"/>
  <c r="U129" i="9"/>
  <c r="U99" i="9"/>
  <c r="BV10" i="20"/>
  <c r="T100" i="9"/>
  <c r="T101" i="9"/>
  <c r="T102" i="9"/>
  <c r="T103" i="9"/>
  <c r="T104" i="9"/>
  <c r="T105" i="9"/>
  <c r="T106" i="9"/>
  <c r="T107" i="9"/>
  <c r="T108" i="9"/>
  <c r="T109" i="9"/>
  <c r="T120" i="9"/>
  <c r="T121" i="9"/>
  <c r="T122" i="9"/>
  <c r="T123" i="9"/>
  <c r="T124" i="9"/>
  <c r="T125" i="9"/>
  <c r="T126" i="9"/>
  <c r="T127" i="9"/>
  <c r="T128" i="9"/>
  <c r="T129" i="9"/>
  <c r="T99" i="9"/>
  <c r="BU10" i="20"/>
  <c r="S100" i="9"/>
  <c r="S101" i="9"/>
  <c r="S102" i="9"/>
  <c r="S103" i="9"/>
  <c r="S104" i="9"/>
  <c r="S105" i="9"/>
  <c r="S106" i="9"/>
  <c r="S107" i="9"/>
  <c r="S108" i="9"/>
  <c r="S109" i="9"/>
  <c r="S120" i="9"/>
  <c r="S121" i="9"/>
  <c r="S122" i="9"/>
  <c r="S123" i="9"/>
  <c r="S124" i="9"/>
  <c r="S125" i="9"/>
  <c r="S126" i="9"/>
  <c r="S127" i="9"/>
  <c r="S128" i="9"/>
  <c r="S129" i="9"/>
  <c r="S99" i="9"/>
  <c r="BT10" i="20"/>
  <c r="R100" i="9"/>
  <c r="R101" i="9"/>
  <c r="R102" i="9"/>
  <c r="R103" i="9"/>
  <c r="R104" i="9"/>
  <c r="R105" i="9"/>
  <c r="R106" i="9"/>
  <c r="R107" i="9"/>
  <c r="R108" i="9"/>
  <c r="R109" i="9"/>
  <c r="R120" i="9"/>
  <c r="R121" i="9"/>
  <c r="R122" i="9"/>
  <c r="R123" i="9"/>
  <c r="R124" i="9"/>
  <c r="R125" i="9"/>
  <c r="R126" i="9"/>
  <c r="R127" i="9"/>
  <c r="R128" i="9"/>
  <c r="R129" i="9"/>
  <c r="R99" i="9"/>
  <c r="BS10" i="20"/>
  <c r="Q100" i="9"/>
  <c r="Q101" i="9"/>
  <c r="Q102" i="9"/>
  <c r="Q103" i="9"/>
  <c r="Q104" i="9"/>
  <c r="Q105" i="9"/>
  <c r="Q106" i="9"/>
  <c r="Q107" i="9"/>
  <c r="Q108" i="9"/>
  <c r="Q109" i="9"/>
  <c r="Q120" i="9"/>
  <c r="Q121" i="9"/>
  <c r="Q122" i="9"/>
  <c r="Q123" i="9"/>
  <c r="Q124" i="9"/>
  <c r="Q125" i="9"/>
  <c r="Q126" i="9"/>
  <c r="Q127" i="9"/>
  <c r="Q128" i="9"/>
  <c r="Q129" i="9"/>
  <c r="Q99" i="9"/>
  <c r="BR10" i="20"/>
  <c r="P100" i="9"/>
  <c r="P101" i="9"/>
  <c r="P102" i="9"/>
  <c r="P103" i="9"/>
  <c r="P104" i="9"/>
  <c r="P105" i="9"/>
  <c r="P106" i="9"/>
  <c r="P107" i="9"/>
  <c r="P108" i="9"/>
  <c r="P109" i="9"/>
  <c r="P120" i="9"/>
  <c r="P121" i="9"/>
  <c r="P122" i="9"/>
  <c r="P123" i="9"/>
  <c r="P124" i="9"/>
  <c r="P125" i="9"/>
  <c r="P126" i="9"/>
  <c r="P127" i="9"/>
  <c r="P128" i="9"/>
  <c r="P129" i="9"/>
  <c r="P99" i="9"/>
  <c r="BQ10" i="20"/>
  <c r="O100" i="9"/>
  <c r="O101" i="9"/>
  <c r="O102" i="9"/>
  <c r="O103" i="9"/>
  <c r="O104" i="9"/>
  <c r="O105" i="9"/>
  <c r="O106" i="9"/>
  <c r="O107" i="9"/>
  <c r="O108" i="9"/>
  <c r="O109" i="9"/>
  <c r="O120" i="9"/>
  <c r="O121" i="9"/>
  <c r="O122" i="9"/>
  <c r="O123" i="9"/>
  <c r="O124" i="9"/>
  <c r="O125" i="9"/>
  <c r="O126" i="9"/>
  <c r="O127" i="9"/>
  <c r="O128" i="9"/>
  <c r="O129" i="9"/>
  <c r="O99" i="9"/>
  <c r="BP10" i="20"/>
  <c r="N100" i="9"/>
  <c r="N101" i="9"/>
  <c r="N102" i="9"/>
  <c r="N103" i="9"/>
  <c r="N104" i="9"/>
  <c r="N105" i="9"/>
  <c r="N106" i="9"/>
  <c r="N107" i="9"/>
  <c r="N108" i="9"/>
  <c r="N109" i="9"/>
  <c r="N120" i="9"/>
  <c r="N121" i="9"/>
  <c r="N122" i="9"/>
  <c r="N123" i="9"/>
  <c r="N124" i="9"/>
  <c r="N125" i="9"/>
  <c r="N126" i="9"/>
  <c r="N127" i="9"/>
  <c r="N128" i="9"/>
  <c r="N129" i="9"/>
  <c r="N99" i="9"/>
  <c r="BO10" i="20"/>
  <c r="M100" i="9"/>
  <c r="M101" i="9"/>
  <c r="M102" i="9"/>
  <c r="M103" i="9"/>
  <c r="M104" i="9"/>
  <c r="M105" i="9"/>
  <c r="M106" i="9"/>
  <c r="M107" i="9"/>
  <c r="M108" i="9"/>
  <c r="M109" i="9"/>
  <c r="M120" i="9"/>
  <c r="M121" i="9"/>
  <c r="M122" i="9"/>
  <c r="M123" i="9"/>
  <c r="M124" i="9"/>
  <c r="M125" i="9"/>
  <c r="M126" i="9"/>
  <c r="M127" i="9"/>
  <c r="M128" i="9"/>
  <c r="M129" i="9"/>
  <c r="M99" i="9"/>
  <c r="BN10" i="20"/>
  <c r="L100" i="9"/>
  <c r="L101" i="9"/>
  <c r="L102" i="9"/>
  <c r="L103" i="9"/>
  <c r="L104" i="9"/>
  <c r="L105" i="9"/>
  <c r="L106" i="9"/>
  <c r="L107" i="9"/>
  <c r="L108" i="9"/>
  <c r="L109" i="9"/>
  <c r="L120" i="9"/>
  <c r="L121" i="9"/>
  <c r="L122" i="9"/>
  <c r="L123" i="9"/>
  <c r="L124" i="9"/>
  <c r="L125" i="9"/>
  <c r="L126" i="9"/>
  <c r="L127" i="9"/>
  <c r="L128" i="9"/>
  <c r="L129" i="9"/>
  <c r="L99" i="9"/>
  <c r="BM10" i="20"/>
  <c r="K100" i="9"/>
  <c r="K101" i="9"/>
  <c r="K102" i="9"/>
  <c r="K103" i="9"/>
  <c r="K104" i="9"/>
  <c r="K105" i="9"/>
  <c r="K106" i="9"/>
  <c r="K107" i="9"/>
  <c r="K108" i="9"/>
  <c r="K109" i="9"/>
  <c r="K120" i="9"/>
  <c r="K121" i="9"/>
  <c r="K122" i="9"/>
  <c r="K123" i="9"/>
  <c r="K124" i="9"/>
  <c r="K125" i="9"/>
  <c r="K126" i="9"/>
  <c r="K127" i="9"/>
  <c r="K128" i="9"/>
  <c r="K129" i="9"/>
  <c r="K99" i="9"/>
  <c r="BL10" i="20"/>
  <c r="J100" i="9"/>
  <c r="J101" i="9"/>
  <c r="J102" i="9"/>
  <c r="J103" i="9"/>
  <c r="J104" i="9"/>
  <c r="J105" i="9"/>
  <c r="J106" i="9"/>
  <c r="J107" i="9"/>
  <c r="J108" i="9"/>
  <c r="J109" i="9"/>
  <c r="J120" i="9"/>
  <c r="J121" i="9"/>
  <c r="J122" i="9"/>
  <c r="J123" i="9"/>
  <c r="J124" i="9"/>
  <c r="J125" i="9"/>
  <c r="J126" i="9"/>
  <c r="J127" i="9"/>
  <c r="J128" i="9"/>
  <c r="J129" i="9"/>
  <c r="J99" i="9"/>
  <c r="BK10" i="20"/>
  <c r="I100" i="9"/>
  <c r="I101" i="9"/>
  <c r="I102" i="9"/>
  <c r="I103" i="9"/>
  <c r="I104" i="9"/>
  <c r="I105" i="9"/>
  <c r="I106" i="9"/>
  <c r="I107" i="9"/>
  <c r="I108" i="9"/>
  <c r="I109" i="9"/>
  <c r="I120" i="9"/>
  <c r="I121" i="9"/>
  <c r="I122" i="9"/>
  <c r="I123" i="9"/>
  <c r="I124" i="9"/>
  <c r="I125" i="9"/>
  <c r="I126" i="9"/>
  <c r="I127" i="9"/>
  <c r="I128" i="9"/>
  <c r="I129" i="9"/>
  <c r="I99" i="9"/>
  <c r="BJ10" i="20"/>
  <c r="H100" i="9"/>
  <c r="H101" i="9"/>
  <c r="H102" i="9"/>
  <c r="H103" i="9"/>
  <c r="H104" i="9"/>
  <c r="H105" i="9"/>
  <c r="H106" i="9"/>
  <c r="H107" i="9"/>
  <c r="H108" i="9"/>
  <c r="H109" i="9"/>
  <c r="H120" i="9"/>
  <c r="H121" i="9"/>
  <c r="H122" i="9"/>
  <c r="H123" i="9"/>
  <c r="H124" i="9"/>
  <c r="H125" i="9"/>
  <c r="H126" i="9"/>
  <c r="H127" i="9"/>
  <c r="H128" i="9"/>
  <c r="H129" i="9"/>
  <c r="H99" i="9"/>
  <c r="BI10" i="20"/>
  <c r="G100" i="9"/>
  <c r="G101" i="9"/>
  <c r="G102" i="9"/>
  <c r="G103" i="9"/>
  <c r="G104" i="9"/>
  <c r="G105" i="9"/>
  <c r="G106" i="9"/>
  <c r="G107" i="9"/>
  <c r="G108" i="9"/>
  <c r="G109" i="9"/>
  <c r="G120" i="9"/>
  <c r="G121" i="9"/>
  <c r="G122" i="9"/>
  <c r="G123" i="9"/>
  <c r="G124" i="9"/>
  <c r="G125" i="9"/>
  <c r="G126" i="9"/>
  <c r="G127" i="9"/>
  <c r="G128" i="9"/>
  <c r="G129" i="9"/>
  <c r="G99" i="9"/>
  <c r="BH10" i="20"/>
  <c r="DA9" i="20"/>
  <c r="CZ9" i="20"/>
  <c r="CY9" i="20"/>
  <c r="CX9" i="20"/>
  <c r="CW9" i="20"/>
  <c r="CV9" i="20"/>
  <c r="BU9" i="20"/>
  <c r="CU9" i="20"/>
  <c r="BT9" i="20"/>
  <c r="CT9" i="20"/>
  <c r="BS9" i="20"/>
  <c r="CS9" i="20"/>
  <c r="CR9" i="20"/>
  <c r="CQ9" i="20"/>
  <c r="CP9" i="20"/>
  <c r="CO9" i="20"/>
  <c r="CN9" i="20"/>
  <c r="BM9" i="20"/>
  <c r="CM9" i="20"/>
  <c r="BL9" i="20"/>
  <c r="CL9" i="20"/>
  <c r="BH9" i="20"/>
  <c r="CK9" i="20"/>
  <c r="CJ9" i="20"/>
  <c r="CI9" i="20"/>
  <c r="CH9" i="20"/>
  <c r="CG9" i="20"/>
  <c r="CF9" i="20"/>
  <c r="CE9" i="20"/>
  <c r="CD9" i="20"/>
  <c r="CC9" i="20"/>
  <c r="CB9" i="20"/>
  <c r="CA9" i="20"/>
  <c r="BZ9" i="20"/>
  <c r="BY9" i="20"/>
  <c r="BX9" i="20"/>
  <c r="BW9" i="20"/>
  <c r="BV9" i="20"/>
  <c r="BN9" i="20"/>
  <c r="DA8" i="20"/>
  <c r="DA6" i="20"/>
  <c r="DA7" i="20"/>
  <c r="DA5" i="20"/>
  <c r="CZ8" i="20"/>
  <c r="CY8" i="20"/>
  <c r="CX8" i="20"/>
  <c r="CW8" i="20"/>
  <c r="CV8" i="20"/>
  <c r="CU8" i="20"/>
  <c r="CT8" i="20"/>
  <c r="CS8" i="20"/>
  <c r="CS6" i="20"/>
  <c r="CS7" i="20"/>
  <c r="CS5" i="20"/>
  <c r="CR8" i="20"/>
  <c r="CQ8" i="20"/>
  <c r="CP8" i="20"/>
  <c r="CO8" i="20"/>
  <c r="CN8" i="20"/>
  <c r="CM8" i="20"/>
  <c r="CL8" i="20"/>
  <c r="CK8" i="20"/>
  <c r="CK6" i="20"/>
  <c r="CK7" i="20"/>
  <c r="CK5" i="20"/>
  <c r="CJ8" i="20"/>
  <c r="CI8" i="20"/>
  <c r="CH8" i="20"/>
  <c r="CG8" i="20"/>
  <c r="CF8" i="20"/>
  <c r="CE8" i="20"/>
  <c r="CD8" i="20"/>
  <c r="CC8" i="20"/>
  <c r="CC6" i="20"/>
  <c r="CC7" i="20"/>
  <c r="CC5" i="20"/>
  <c r="CB8" i="20"/>
  <c r="Z5" i="10"/>
  <c r="Z6" i="10"/>
  <c r="Z7" i="10"/>
  <c r="Z8" i="10"/>
  <c r="Z9" i="10"/>
  <c r="Z10" i="10"/>
  <c r="Z11" i="10"/>
  <c r="Z12" i="10"/>
  <c r="Z13" i="10"/>
  <c r="Z14" i="10"/>
  <c r="Z15" i="10"/>
  <c r="Z16" i="10"/>
  <c r="Z17" i="10"/>
  <c r="Z18" i="10"/>
  <c r="Z19" i="10"/>
  <c r="Z20" i="10"/>
  <c r="Z21" i="10"/>
  <c r="Z22" i="10"/>
  <c r="Z23" i="10"/>
  <c r="Z24" i="10"/>
  <c r="Z4" i="10"/>
  <c r="CA8" i="20"/>
  <c r="Y5" i="10"/>
  <c r="Y6" i="10"/>
  <c r="Y7" i="10"/>
  <c r="Y8" i="10"/>
  <c r="Y9" i="10"/>
  <c r="Y10" i="10"/>
  <c r="Y11" i="10"/>
  <c r="Y12" i="10"/>
  <c r="Y13" i="10"/>
  <c r="Y14" i="10"/>
  <c r="Y15" i="10"/>
  <c r="Y16" i="10"/>
  <c r="Y17" i="10"/>
  <c r="Y18" i="10"/>
  <c r="Y19" i="10"/>
  <c r="Y20" i="10"/>
  <c r="Y21" i="10"/>
  <c r="Y22" i="10"/>
  <c r="Y23" i="10"/>
  <c r="Y24" i="10"/>
  <c r="Y4" i="10"/>
  <c r="BZ8" i="20"/>
  <c r="X5" i="10"/>
  <c r="X6" i="10"/>
  <c r="X7" i="10"/>
  <c r="X8" i="10"/>
  <c r="X9" i="10"/>
  <c r="X10" i="10"/>
  <c r="X11" i="10"/>
  <c r="X12" i="10"/>
  <c r="X13" i="10"/>
  <c r="X14" i="10"/>
  <c r="X15" i="10"/>
  <c r="X16" i="10"/>
  <c r="X17" i="10"/>
  <c r="X18" i="10"/>
  <c r="X19" i="10"/>
  <c r="X20" i="10"/>
  <c r="X21" i="10"/>
  <c r="X22" i="10"/>
  <c r="X23" i="10"/>
  <c r="X24" i="10"/>
  <c r="X4" i="10"/>
  <c r="BY8" i="20"/>
  <c r="W5" i="10"/>
  <c r="W6" i="10"/>
  <c r="W7" i="10"/>
  <c r="W8" i="10"/>
  <c r="W9" i="10"/>
  <c r="W10" i="10"/>
  <c r="W11" i="10"/>
  <c r="W12" i="10"/>
  <c r="W13" i="10"/>
  <c r="W14" i="10"/>
  <c r="W15" i="10"/>
  <c r="W16" i="10"/>
  <c r="W17" i="10"/>
  <c r="W18" i="10"/>
  <c r="W19" i="10"/>
  <c r="W20" i="10"/>
  <c r="W21" i="10"/>
  <c r="W22" i="10"/>
  <c r="W23" i="10"/>
  <c r="W24" i="10"/>
  <c r="W4" i="10"/>
  <c r="BX8" i="20"/>
  <c r="V5" i="10"/>
  <c r="V6" i="10"/>
  <c r="V7" i="10"/>
  <c r="V8" i="10"/>
  <c r="V9" i="10"/>
  <c r="V10" i="10"/>
  <c r="V11" i="10"/>
  <c r="V12" i="10"/>
  <c r="V13" i="10"/>
  <c r="V14" i="10"/>
  <c r="V15" i="10"/>
  <c r="V16" i="10"/>
  <c r="V17" i="10"/>
  <c r="V18" i="10"/>
  <c r="V19" i="10"/>
  <c r="V20" i="10"/>
  <c r="V21" i="10"/>
  <c r="V22" i="10"/>
  <c r="V23" i="10"/>
  <c r="V24" i="10"/>
  <c r="V4" i="10"/>
  <c r="BW8" i="20"/>
  <c r="U5" i="10"/>
  <c r="U6" i="10"/>
  <c r="U7" i="10"/>
  <c r="U8" i="10"/>
  <c r="U9" i="10"/>
  <c r="U10" i="10"/>
  <c r="U11" i="10"/>
  <c r="U12" i="10"/>
  <c r="U13" i="10"/>
  <c r="U14" i="10"/>
  <c r="U15" i="10"/>
  <c r="U16" i="10"/>
  <c r="U17" i="10"/>
  <c r="U18" i="10"/>
  <c r="U19" i="10"/>
  <c r="U20" i="10"/>
  <c r="U21" i="10"/>
  <c r="U22" i="10"/>
  <c r="U23" i="10"/>
  <c r="U24" i="10"/>
  <c r="U4" i="10"/>
  <c r="BV8" i="20"/>
  <c r="T5" i="10"/>
  <c r="T6" i="10"/>
  <c r="T7" i="10"/>
  <c r="T8" i="10"/>
  <c r="T9" i="10"/>
  <c r="T10" i="10"/>
  <c r="T11" i="10"/>
  <c r="T12" i="10"/>
  <c r="T13" i="10"/>
  <c r="T14" i="10"/>
  <c r="T15" i="10"/>
  <c r="T16" i="10"/>
  <c r="T17" i="10"/>
  <c r="T18" i="10"/>
  <c r="T19" i="10"/>
  <c r="T20" i="10"/>
  <c r="T21" i="10"/>
  <c r="T22" i="10"/>
  <c r="T23" i="10"/>
  <c r="T24" i="10"/>
  <c r="T4" i="10"/>
  <c r="BU8" i="20"/>
  <c r="BU6" i="20"/>
  <c r="BU7" i="20"/>
  <c r="BU5" i="20"/>
  <c r="S5" i="10"/>
  <c r="S6" i="10"/>
  <c r="S7" i="10"/>
  <c r="S8" i="10"/>
  <c r="S9" i="10"/>
  <c r="S10" i="10"/>
  <c r="S11" i="10"/>
  <c r="S12" i="10"/>
  <c r="S13" i="10"/>
  <c r="S14" i="10"/>
  <c r="S15" i="10"/>
  <c r="S16" i="10"/>
  <c r="S17" i="10"/>
  <c r="S18" i="10"/>
  <c r="S19" i="10"/>
  <c r="S20" i="10"/>
  <c r="S21" i="10"/>
  <c r="S22" i="10"/>
  <c r="S23" i="10"/>
  <c r="S24" i="10"/>
  <c r="S4" i="10"/>
  <c r="BT8" i="20"/>
  <c r="R5" i="10"/>
  <c r="R6" i="10"/>
  <c r="R7" i="10"/>
  <c r="R8" i="10"/>
  <c r="R9" i="10"/>
  <c r="R10" i="10"/>
  <c r="R11" i="10"/>
  <c r="R12" i="10"/>
  <c r="R13" i="10"/>
  <c r="R14" i="10"/>
  <c r="R15" i="10"/>
  <c r="R16" i="10"/>
  <c r="R17" i="10"/>
  <c r="R18" i="10"/>
  <c r="R19" i="10"/>
  <c r="R20" i="10"/>
  <c r="R21" i="10"/>
  <c r="R22" i="10"/>
  <c r="R23" i="10"/>
  <c r="R24" i="10"/>
  <c r="R4" i="10"/>
  <c r="BS8" i="20"/>
  <c r="Q5" i="10"/>
  <c r="Q6" i="10"/>
  <c r="Q7" i="10"/>
  <c r="Q8" i="10"/>
  <c r="Q9" i="10"/>
  <c r="Q10" i="10"/>
  <c r="Q11" i="10"/>
  <c r="Q12" i="10"/>
  <c r="Q13" i="10"/>
  <c r="Q14" i="10"/>
  <c r="Q15" i="10"/>
  <c r="Q16" i="10"/>
  <c r="Q17" i="10"/>
  <c r="Q18" i="10"/>
  <c r="Q19" i="10"/>
  <c r="Q20" i="10"/>
  <c r="Q21" i="10"/>
  <c r="Q22" i="10"/>
  <c r="Q23" i="10"/>
  <c r="Q24" i="10"/>
  <c r="Q4" i="10"/>
  <c r="BR8" i="20"/>
  <c r="P5" i="10"/>
  <c r="P6" i="10"/>
  <c r="P7" i="10"/>
  <c r="P8" i="10"/>
  <c r="P9" i="10"/>
  <c r="P10" i="10"/>
  <c r="P11" i="10"/>
  <c r="P12" i="10"/>
  <c r="P13" i="10"/>
  <c r="P14" i="10"/>
  <c r="P15" i="10"/>
  <c r="P16" i="10"/>
  <c r="P17" i="10"/>
  <c r="P18" i="10"/>
  <c r="P19" i="10"/>
  <c r="P20" i="10"/>
  <c r="P21" i="10"/>
  <c r="P22" i="10"/>
  <c r="P23" i="10"/>
  <c r="P24" i="10"/>
  <c r="P4" i="10"/>
  <c r="BQ8" i="20"/>
  <c r="O5" i="10"/>
  <c r="O6" i="10"/>
  <c r="O7" i="10"/>
  <c r="O8" i="10"/>
  <c r="O9" i="10"/>
  <c r="O10" i="10"/>
  <c r="O11" i="10"/>
  <c r="O12" i="10"/>
  <c r="O13" i="10"/>
  <c r="O14" i="10"/>
  <c r="O15" i="10"/>
  <c r="O16" i="10"/>
  <c r="O17" i="10"/>
  <c r="O18" i="10"/>
  <c r="O19" i="10"/>
  <c r="O20" i="10"/>
  <c r="O21" i="10"/>
  <c r="O22" i="10"/>
  <c r="O23" i="10"/>
  <c r="O24" i="10"/>
  <c r="O4" i="10"/>
  <c r="BP8" i="20"/>
  <c r="N5" i="10"/>
  <c r="N6" i="10"/>
  <c r="N7" i="10"/>
  <c r="N8" i="10"/>
  <c r="N9" i="10"/>
  <c r="N10" i="10"/>
  <c r="N11" i="10"/>
  <c r="N12" i="10"/>
  <c r="N13" i="10"/>
  <c r="N14" i="10"/>
  <c r="N15" i="10"/>
  <c r="N16" i="10"/>
  <c r="N17" i="10"/>
  <c r="N18" i="10"/>
  <c r="N19" i="10"/>
  <c r="N20" i="10"/>
  <c r="N21" i="10"/>
  <c r="N22" i="10"/>
  <c r="N23" i="10"/>
  <c r="N24" i="10"/>
  <c r="N4" i="10"/>
  <c r="BO8" i="20"/>
  <c r="M5" i="10"/>
  <c r="M6" i="10"/>
  <c r="M7" i="10"/>
  <c r="M8" i="10"/>
  <c r="M9" i="10"/>
  <c r="M10" i="10"/>
  <c r="M11" i="10"/>
  <c r="M12" i="10"/>
  <c r="M13" i="10"/>
  <c r="M14" i="10"/>
  <c r="M15" i="10"/>
  <c r="M16" i="10"/>
  <c r="M17" i="10"/>
  <c r="M18" i="10"/>
  <c r="M19" i="10"/>
  <c r="M20" i="10"/>
  <c r="M21" i="10"/>
  <c r="M22" i="10"/>
  <c r="M23" i="10"/>
  <c r="M24" i="10"/>
  <c r="M4" i="10"/>
  <c r="BN8" i="20"/>
  <c r="L5" i="10"/>
  <c r="L6" i="10"/>
  <c r="L7" i="10"/>
  <c r="L8" i="10"/>
  <c r="L9" i="10"/>
  <c r="L10" i="10"/>
  <c r="L11" i="10"/>
  <c r="L12" i="10"/>
  <c r="L13" i="10"/>
  <c r="L14" i="10"/>
  <c r="L15" i="10"/>
  <c r="L16" i="10"/>
  <c r="L17" i="10"/>
  <c r="L18" i="10"/>
  <c r="L19" i="10"/>
  <c r="L20" i="10"/>
  <c r="L21" i="10"/>
  <c r="L22" i="10"/>
  <c r="L23" i="10"/>
  <c r="L24" i="10"/>
  <c r="L4" i="10"/>
  <c r="BM8" i="20"/>
  <c r="BM6" i="20"/>
  <c r="BM7" i="20"/>
  <c r="BM5" i="20"/>
  <c r="K5" i="10"/>
  <c r="K7" i="10"/>
  <c r="K8" i="10"/>
  <c r="K9" i="10"/>
  <c r="K10" i="10"/>
  <c r="K11" i="10"/>
  <c r="K12" i="10"/>
  <c r="K13" i="10"/>
  <c r="K14" i="10"/>
  <c r="K15" i="10"/>
  <c r="K16" i="10"/>
  <c r="K17" i="10"/>
  <c r="K18" i="10"/>
  <c r="K19" i="10"/>
  <c r="K20" i="10"/>
  <c r="K21" i="10"/>
  <c r="K22" i="10"/>
  <c r="K23" i="10"/>
  <c r="K24" i="10"/>
  <c r="K4" i="10"/>
  <c r="BL8" i="20"/>
  <c r="J5" i="10"/>
  <c r="J7" i="10"/>
  <c r="J8" i="10"/>
  <c r="J9" i="10"/>
  <c r="J10" i="10"/>
  <c r="J11" i="10"/>
  <c r="J12" i="10"/>
  <c r="J13" i="10"/>
  <c r="J14" i="10"/>
  <c r="J15" i="10"/>
  <c r="J16" i="10"/>
  <c r="J17" i="10"/>
  <c r="J18" i="10"/>
  <c r="J19" i="10"/>
  <c r="J20" i="10"/>
  <c r="J21" i="10"/>
  <c r="J22" i="10"/>
  <c r="J23" i="10"/>
  <c r="J24" i="10"/>
  <c r="J4" i="10"/>
  <c r="BK8" i="20"/>
  <c r="I5" i="10"/>
  <c r="I7" i="10"/>
  <c r="I8" i="10"/>
  <c r="I9" i="10"/>
  <c r="I10" i="10"/>
  <c r="I11" i="10"/>
  <c r="I12" i="10"/>
  <c r="I13" i="10"/>
  <c r="I14" i="10"/>
  <c r="I15" i="10"/>
  <c r="I16" i="10"/>
  <c r="I17" i="10"/>
  <c r="I18" i="10"/>
  <c r="I19" i="10"/>
  <c r="I20" i="10"/>
  <c r="I21" i="10"/>
  <c r="I22" i="10"/>
  <c r="I23" i="10"/>
  <c r="I24" i="10"/>
  <c r="I4" i="10"/>
  <c r="BJ8" i="20"/>
  <c r="H5" i="10"/>
  <c r="H7" i="10"/>
  <c r="H8" i="10"/>
  <c r="H9" i="10"/>
  <c r="H10" i="10"/>
  <c r="H11" i="10"/>
  <c r="H12" i="10"/>
  <c r="H13" i="10"/>
  <c r="H14" i="10"/>
  <c r="H15" i="10"/>
  <c r="H16" i="10"/>
  <c r="H17" i="10"/>
  <c r="H18" i="10"/>
  <c r="H19" i="10"/>
  <c r="H20" i="10"/>
  <c r="H21" i="10"/>
  <c r="H22" i="10"/>
  <c r="H23" i="10"/>
  <c r="H24" i="10"/>
  <c r="H4" i="10"/>
  <c r="BI8" i="20"/>
  <c r="G5" i="10"/>
  <c r="G7" i="10"/>
  <c r="G8" i="10"/>
  <c r="G9" i="10"/>
  <c r="G10" i="10"/>
  <c r="G11" i="10"/>
  <c r="G12" i="10"/>
  <c r="G13" i="10"/>
  <c r="G14" i="10"/>
  <c r="G15" i="10"/>
  <c r="G16" i="10"/>
  <c r="G17" i="10"/>
  <c r="G18" i="10"/>
  <c r="G19" i="10"/>
  <c r="G20" i="10"/>
  <c r="G21" i="10"/>
  <c r="G22" i="10"/>
  <c r="G23" i="10"/>
  <c r="G24" i="10"/>
  <c r="G4" i="10"/>
  <c r="BH8" i="20"/>
  <c r="CZ7" i="20"/>
  <c r="CZ6" i="20"/>
  <c r="CZ5" i="20"/>
  <c r="CY7" i="20"/>
  <c r="CY6" i="20"/>
  <c r="CY5" i="20"/>
  <c r="CY3" i="20"/>
  <c r="CX7" i="20"/>
  <c r="CW7" i="20"/>
  <c r="CV7" i="20"/>
  <c r="CU7" i="20"/>
  <c r="CT7" i="20"/>
  <c r="CR7" i="20"/>
  <c r="CR6" i="20"/>
  <c r="CR5" i="20"/>
  <c r="CQ7" i="20"/>
  <c r="CQ6" i="20"/>
  <c r="CQ5" i="20"/>
  <c r="CQ3" i="20"/>
  <c r="CP7" i="20"/>
  <c r="CO7" i="20"/>
  <c r="CN7" i="20"/>
  <c r="CM7" i="20"/>
  <c r="CL7" i="20"/>
  <c r="CJ7" i="20"/>
  <c r="CJ6" i="20"/>
  <c r="CJ5" i="20"/>
  <c r="CI7" i="20"/>
  <c r="CI6" i="20"/>
  <c r="CI5" i="20"/>
  <c r="CI3" i="20"/>
  <c r="CH7" i="20"/>
  <c r="CG7" i="20"/>
  <c r="CF7" i="20"/>
  <c r="CE7" i="20"/>
  <c r="CD7" i="20"/>
  <c r="CB7" i="20"/>
  <c r="CB6" i="20"/>
  <c r="CB5" i="20"/>
  <c r="CA7" i="20"/>
  <c r="CA6" i="20"/>
  <c r="CA5" i="20"/>
  <c r="CA3" i="20"/>
  <c r="BZ7" i="20"/>
  <c r="BY7" i="20"/>
  <c r="BX7" i="20"/>
  <c r="BW7" i="20"/>
  <c r="BV7" i="20"/>
  <c r="BT7" i="20"/>
  <c r="BT6" i="20"/>
  <c r="BT5" i="20"/>
  <c r="BS7" i="20"/>
  <c r="BS6" i="20"/>
  <c r="BS5" i="20"/>
  <c r="BR7" i="20"/>
  <c r="BQ7" i="20"/>
  <c r="BP7" i="20"/>
  <c r="BO7" i="20"/>
  <c r="BN7" i="20"/>
  <c r="BL7" i="20"/>
  <c r="BL6" i="20"/>
  <c r="BL5" i="20"/>
  <c r="BK7" i="20"/>
  <c r="BK6" i="20"/>
  <c r="BK5" i="20"/>
  <c r="BJ7" i="20"/>
  <c r="BI7" i="20"/>
  <c r="BH7" i="20"/>
  <c r="CX6" i="20"/>
  <c r="CX5" i="20"/>
  <c r="CX3" i="20"/>
  <c r="CW6" i="20"/>
  <c r="CW5" i="20"/>
  <c r="CW3" i="20"/>
  <c r="CV6" i="20"/>
  <c r="CV5" i="20"/>
  <c r="CV3" i="20"/>
  <c r="CU6" i="20"/>
  <c r="CT6" i="20"/>
  <c r="CP6" i="20"/>
  <c r="CP5" i="20"/>
  <c r="CP3" i="20"/>
  <c r="CO6" i="20"/>
  <c r="CO5" i="20"/>
  <c r="CO3" i="20"/>
  <c r="CN6" i="20"/>
  <c r="CN5" i="20"/>
  <c r="CN3" i="20"/>
  <c r="CM6" i="20"/>
  <c r="CL6" i="20"/>
  <c r="CH6" i="20"/>
  <c r="CH5" i="20"/>
  <c r="CH3" i="20"/>
  <c r="CG6" i="20"/>
  <c r="CG5" i="20"/>
  <c r="CG3" i="20"/>
  <c r="CF6" i="20"/>
  <c r="CF5" i="20"/>
  <c r="CF3" i="20"/>
  <c r="CE6" i="20"/>
  <c r="CD6" i="20"/>
  <c r="BZ6" i="20"/>
  <c r="BZ5" i="20"/>
  <c r="BZ3" i="20"/>
  <c r="BY6" i="20"/>
  <c r="BY5" i="20"/>
  <c r="BY3" i="20"/>
  <c r="BX6" i="20"/>
  <c r="BX5" i="20"/>
  <c r="BX3" i="20"/>
  <c r="BW6" i="20"/>
  <c r="BV6" i="20"/>
  <c r="BR6" i="20"/>
  <c r="BR5" i="20"/>
  <c r="BQ6" i="20"/>
  <c r="BQ5" i="20"/>
  <c r="BP6" i="20"/>
  <c r="BP5" i="20"/>
  <c r="BO6" i="20"/>
  <c r="BN6" i="20"/>
  <c r="BJ6" i="20"/>
  <c r="BJ5" i="20"/>
  <c r="BI6" i="20"/>
  <c r="BI5" i="20"/>
  <c r="BH6" i="20"/>
  <c r="BH5" i="20"/>
  <c r="CU5" i="20"/>
  <c r="CU3" i="20"/>
  <c r="CT5" i="20"/>
  <c r="CM5" i="20"/>
  <c r="CM3" i="20"/>
  <c r="CL5" i="20"/>
  <c r="CE5" i="20"/>
  <c r="CE3" i="20"/>
  <c r="CD5" i="20"/>
  <c r="BW5" i="20"/>
  <c r="BW3" i="20"/>
  <c r="BV5" i="20"/>
  <c r="BO5" i="20"/>
  <c r="BN5" i="20"/>
  <c r="DA4" i="20"/>
  <c r="DA3" i="20"/>
  <c r="CZ4" i="20"/>
  <c r="CZ3" i="20"/>
  <c r="CY4" i="20"/>
  <c r="CX4" i="20"/>
  <c r="CW4" i="20"/>
  <c r="CV4" i="20"/>
  <c r="CU4" i="20"/>
  <c r="CT4" i="20"/>
  <c r="CT3" i="20"/>
  <c r="CS4" i="20"/>
  <c r="CS3" i="20"/>
  <c r="CR4" i="20"/>
  <c r="CR3" i="20"/>
  <c r="CQ4" i="20"/>
  <c r="CP4" i="20"/>
  <c r="CO4" i="20"/>
  <c r="CN4" i="20"/>
  <c r="CM4" i="20"/>
  <c r="CL4" i="20"/>
  <c r="CL3" i="20"/>
  <c r="CK4" i="20"/>
  <c r="CK3" i="20"/>
  <c r="CJ4" i="20"/>
  <c r="CJ3" i="20"/>
  <c r="CI4" i="20"/>
  <c r="CH4" i="20"/>
  <c r="CG4" i="20"/>
  <c r="CF4" i="20"/>
  <c r="CE4" i="20"/>
  <c r="CD4" i="20"/>
  <c r="CD3" i="20"/>
  <c r="CC4" i="20"/>
  <c r="CC3" i="20"/>
  <c r="CB4" i="20"/>
  <c r="CB3" i="20"/>
  <c r="CA4" i="20"/>
  <c r="BZ4" i="20"/>
  <c r="BY4" i="20"/>
  <c r="BX4" i="20"/>
  <c r="BW4" i="20"/>
  <c r="BV4" i="20"/>
  <c r="BV3" i="20"/>
  <c r="BU4" i="20"/>
  <c r="BU3" i="20"/>
  <c r="BT4" i="20"/>
  <c r="BT3" i="20"/>
  <c r="BS4" i="20"/>
  <c r="BR4" i="20"/>
  <c r="BQ4" i="20"/>
  <c r="BP4" i="20"/>
  <c r="BO4" i="20"/>
  <c r="BN4" i="20"/>
  <c r="BN3" i="20"/>
  <c r="BM4" i="20"/>
  <c r="BM3" i="20"/>
  <c r="BL4" i="20"/>
  <c r="BL3" i="20"/>
  <c r="BK4" i="20"/>
  <c r="BJ4" i="20"/>
  <c r="BI4" i="20"/>
  <c r="BH4" i="20"/>
  <c r="DA2" i="20"/>
  <c r="CZ2" i="20"/>
  <c r="CY2" i="20"/>
  <c r="CX2" i="20"/>
  <c r="CW2" i="20"/>
  <c r="CV2" i="20"/>
  <c r="CU2" i="20"/>
  <c r="CT2" i="20"/>
  <c r="CS2" i="20"/>
  <c r="CR2" i="20"/>
  <c r="CQ2" i="20"/>
  <c r="CP2" i="20"/>
  <c r="CO2" i="20"/>
  <c r="CN2" i="20"/>
  <c r="CM2" i="20"/>
  <c r="CL2" i="20"/>
  <c r="CK2" i="20"/>
  <c r="CJ2" i="20"/>
  <c r="CI2" i="20"/>
  <c r="CH2" i="20"/>
  <c r="CG2" i="20"/>
  <c r="CF2" i="20"/>
  <c r="CE2" i="20"/>
  <c r="CD2" i="20"/>
  <c r="CC2" i="20"/>
  <c r="CB2" i="20"/>
  <c r="CA2" i="20"/>
  <c r="BZ2" i="20"/>
  <c r="BY2" i="20"/>
  <c r="BX2" i="20"/>
  <c r="BW2" i="20"/>
  <c r="BV2" i="20"/>
  <c r="BU2" i="20"/>
  <c r="BT2" i="20"/>
  <c r="BS2" i="20"/>
  <c r="BR2" i="20"/>
  <c r="BQ2" i="20"/>
  <c r="BP2" i="20"/>
  <c r="BO2" i="20"/>
  <c r="BN2" i="20"/>
  <c r="BM2" i="20"/>
  <c r="BL2" i="20"/>
  <c r="BK2" i="20"/>
  <c r="BJ2" i="20"/>
  <c r="BI2" i="20"/>
  <c r="BH2" i="20"/>
  <c r="BG2" i="20"/>
  <c r="AY13" i="20"/>
  <c r="AX13" i="20"/>
  <c r="AW13" i="20"/>
  <c r="AQ13" i="20"/>
  <c r="AP13" i="20"/>
  <c r="AO13" i="20"/>
  <c r="AU13" i="20"/>
  <c r="AT13" i="20"/>
  <c r="AS13" i="20"/>
  <c r="AY23" i="20"/>
  <c r="AV23" i="20"/>
  <c r="AS23" i="20"/>
  <c r="AP23" i="20"/>
  <c r="AM23" i="20"/>
  <c r="AJ23" i="20"/>
  <c r="AG23" i="20"/>
  <c r="AD23" i="20"/>
  <c r="AA23" i="20"/>
  <c r="X23" i="20"/>
  <c r="U23" i="20"/>
  <c r="R23" i="20"/>
  <c r="O23" i="20"/>
  <c r="L23" i="20"/>
  <c r="I23" i="20"/>
  <c r="F23" i="20"/>
  <c r="AY21" i="20"/>
  <c r="AV21" i="20"/>
  <c r="AS21" i="20"/>
  <c r="AP21" i="20"/>
  <c r="AM21" i="20"/>
  <c r="AJ21" i="20"/>
  <c r="AG21" i="20"/>
  <c r="AD21" i="20"/>
  <c r="AA21" i="20"/>
  <c r="X21" i="20"/>
  <c r="U21" i="20"/>
  <c r="R21" i="20"/>
  <c r="O21" i="20"/>
  <c r="L21" i="20"/>
  <c r="I21" i="20"/>
  <c r="F21" i="20"/>
  <c r="AY20" i="20"/>
  <c r="AV20" i="20"/>
  <c r="AS20" i="20"/>
  <c r="AS19" i="20"/>
  <c r="AP20" i="20"/>
  <c r="AM20" i="20"/>
  <c r="AM19" i="20"/>
  <c r="AJ20" i="20"/>
  <c r="AG20" i="20"/>
  <c r="AD20" i="20"/>
  <c r="AA20" i="20"/>
  <c r="AA19" i="20"/>
  <c r="X20" i="20"/>
  <c r="U20" i="20"/>
  <c r="U19" i="20"/>
  <c r="R20" i="20"/>
  <c r="O20" i="20"/>
  <c r="O19" i="20"/>
  <c r="L20" i="20"/>
  <c r="I20" i="20"/>
  <c r="F20" i="20"/>
  <c r="F19" i="20"/>
  <c r="AY19" i="20"/>
  <c r="AG19" i="20"/>
  <c r="AD19" i="20"/>
  <c r="I19" i="20"/>
  <c r="AY17" i="20"/>
  <c r="AY16" i="20"/>
  <c r="AY15" i="20"/>
  <c r="AX17" i="20"/>
  <c r="AX16" i="20"/>
  <c r="AW17" i="20"/>
  <c r="AW16" i="20"/>
  <c r="AV17" i="20"/>
  <c r="AU17" i="20"/>
  <c r="AU16" i="20"/>
  <c r="AT17" i="20"/>
  <c r="AS17" i="20"/>
  <c r="AR17" i="20"/>
  <c r="AR16" i="20"/>
  <c r="AQ17" i="20"/>
  <c r="AQ16" i="20"/>
  <c r="AP17" i="20"/>
  <c r="AP16" i="20"/>
  <c r="AO17" i="20"/>
  <c r="AO16" i="20"/>
  <c r="AN17" i="20"/>
  <c r="AM17" i="20"/>
  <c r="AM16" i="20"/>
  <c r="AL17" i="20"/>
  <c r="AK17" i="20"/>
  <c r="AJ17" i="20"/>
  <c r="AJ16" i="20"/>
  <c r="AI17" i="20"/>
  <c r="AI16" i="20"/>
  <c r="AH17" i="20"/>
  <c r="AH16" i="20"/>
  <c r="AG17" i="20"/>
  <c r="AG16" i="20"/>
  <c r="AF17" i="20"/>
  <c r="AE17" i="20"/>
  <c r="AE16" i="20"/>
  <c r="AD17" i="20"/>
  <c r="AD16" i="20"/>
  <c r="AC17" i="20"/>
  <c r="AB17" i="20"/>
  <c r="AB16" i="20"/>
  <c r="AA17" i="20"/>
  <c r="AA16" i="20"/>
  <c r="Z17" i="20"/>
  <c r="Z16" i="20"/>
  <c r="Y17" i="20"/>
  <c r="Y16" i="20"/>
  <c r="X17" i="20"/>
  <c r="W17" i="20"/>
  <c r="V17" i="20"/>
  <c r="V16" i="20"/>
  <c r="U17" i="20"/>
  <c r="T17" i="20"/>
  <c r="T16" i="20"/>
  <c r="S17" i="20"/>
  <c r="S16" i="20"/>
  <c r="R17" i="20"/>
  <c r="R16" i="20"/>
  <c r="Q17" i="20"/>
  <c r="Q16" i="20"/>
  <c r="P17" i="20"/>
  <c r="O17" i="20"/>
  <c r="O16" i="20"/>
  <c r="N17" i="20"/>
  <c r="M17" i="20"/>
  <c r="L17" i="20"/>
  <c r="L16" i="20"/>
  <c r="K17" i="20"/>
  <c r="K16" i="20"/>
  <c r="J17" i="20"/>
  <c r="J16" i="20"/>
  <c r="I17" i="20"/>
  <c r="I16" i="20"/>
  <c r="H17" i="20"/>
  <c r="G17" i="20"/>
  <c r="G16" i="20"/>
  <c r="F17" i="20"/>
  <c r="AV16" i="20"/>
  <c r="AT16" i="20"/>
  <c r="AS16" i="20"/>
  <c r="AN16" i="20"/>
  <c r="AL16" i="20"/>
  <c r="AK16" i="20"/>
  <c r="AF16" i="20"/>
  <c r="AC16" i="20"/>
  <c r="X16" i="20"/>
  <c r="W16" i="20"/>
  <c r="U16" i="20"/>
  <c r="P16" i="20"/>
  <c r="N16" i="20"/>
  <c r="M16" i="20"/>
  <c r="H16" i="20"/>
  <c r="F16"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AV13" i="20"/>
  <c r="AN13"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AY4" i="20"/>
  <c r="AX4" i="20"/>
  <c r="AW4" i="20"/>
  <c r="AV4" i="20"/>
  <c r="AU4" i="20"/>
  <c r="AT4" i="20"/>
  <c r="AS4" i="20"/>
  <c r="AR4" i="20"/>
  <c r="AQ4" i="20"/>
  <c r="AP4" i="20"/>
  <c r="AO4" i="20"/>
  <c r="AN4" i="20"/>
  <c r="AM4" i="20"/>
  <c r="AL4" i="20"/>
  <c r="AK4" i="20"/>
  <c r="AJ4" i="20"/>
  <c r="AI4" i="20"/>
  <c r="AH4" i="20"/>
  <c r="AG4" i="20"/>
  <c r="AF4" i="20"/>
  <c r="AE4" i="20"/>
  <c r="AD4" i="20"/>
  <c r="AC4" i="20"/>
  <c r="AB4" i="20"/>
  <c r="AA4" i="20"/>
  <c r="Z4" i="20"/>
  <c r="Y4" i="20"/>
  <c r="X4" i="20"/>
  <c r="W4" i="20"/>
  <c r="V4" i="20"/>
  <c r="U4" i="20"/>
  <c r="T4" i="20"/>
  <c r="S4" i="20"/>
  <c r="R4" i="20"/>
  <c r="Q4" i="20"/>
  <c r="P4" i="20"/>
  <c r="O4" i="20"/>
  <c r="N4" i="20"/>
  <c r="M4" i="20"/>
  <c r="L4" i="20"/>
  <c r="K4" i="20"/>
  <c r="J4" i="20"/>
  <c r="I4" i="20"/>
  <c r="H4" i="20"/>
  <c r="G4" i="20"/>
  <c r="F4"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I1" i="26"/>
  <c r="BH3" i="20"/>
  <c r="BP3" i="20"/>
  <c r="CR15" i="20"/>
  <c r="BS3" i="20"/>
  <c r="BT15" i="20"/>
  <c r="BJ3" i="20"/>
  <c r="BR3" i="20"/>
  <c r="BI9" i="20"/>
  <c r="BI3" i="20"/>
  <c r="BQ9" i="20"/>
  <c r="BQ3" i="20"/>
  <c r="BO9" i="20"/>
  <c r="BO3" i="20"/>
  <c r="BP9" i="20"/>
  <c r="BJ9" i="20"/>
  <c r="BR9" i="20"/>
  <c r="BK9" i="20"/>
  <c r="BK3" i="20"/>
  <c r="AA15" i="20"/>
  <c r="AV19" i="20"/>
  <c r="AV15" i="20"/>
  <c r="AS15" i="20"/>
  <c r="I15" i="20"/>
  <c r="X19" i="20"/>
  <c r="O15" i="20"/>
  <c r="AM15" i="20"/>
  <c r="AG15" i="20"/>
  <c r="U15" i="20"/>
  <c r="AP19" i="20"/>
  <c r="AP15" i="20"/>
  <c r="R19" i="20"/>
  <c r="F15" i="20"/>
  <c r="X15" i="20"/>
  <c r="L19" i="20"/>
  <c r="L15" i="20"/>
  <c r="AJ19" i="20"/>
  <c r="AJ15" i="20"/>
  <c r="AD15" i="20"/>
  <c r="AR13" i="20"/>
  <c r="R15" i="20"/>
  <c r="H48" i="32"/>
  <c r="Q1127" i="30"/>
  <c r="N1127" i="30"/>
  <c r="M1127" i="30"/>
  <c r="L1127" i="30"/>
  <c r="J1127" i="30"/>
  <c r="K1127" i="30"/>
  <c r="Q1126" i="30"/>
  <c r="N1126" i="30"/>
  <c r="M1126" i="30"/>
  <c r="L1126" i="30"/>
  <c r="J1126" i="30"/>
  <c r="K1126" i="30"/>
  <c r="Q1125" i="30"/>
  <c r="N1125" i="30"/>
  <c r="M1125" i="30"/>
  <c r="L1125" i="30"/>
  <c r="J1125" i="30"/>
  <c r="K1125" i="30"/>
  <c r="Q1124" i="30"/>
  <c r="N1124" i="30"/>
  <c r="M1124" i="30"/>
  <c r="L1124" i="30"/>
  <c r="J1124" i="30"/>
  <c r="K1124" i="30"/>
  <c r="Q1123" i="30"/>
  <c r="N1123" i="30"/>
  <c r="M1123" i="30"/>
  <c r="L1123" i="30"/>
  <c r="J1123" i="30"/>
  <c r="K1123" i="30"/>
  <c r="Q1122" i="30"/>
  <c r="N1122" i="30"/>
  <c r="M1122" i="30"/>
  <c r="L1122" i="30"/>
  <c r="J1122" i="30"/>
  <c r="K1122" i="30"/>
  <c r="Q1121" i="30"/>
  <c r="N1121" i="30"/>
  <c r="M1121" i="30"/>
  <c r="L1121" i="30"/>
  <c r="J1121" i="30"/>
  <c r="K1121" i="30"/>
  <c r="Q1120" i="30"/>
  <c r="N1120" i="30"/>
  <c r="M1120" i="30"/>
  <c r="L1120" i="30"/>
  <c r="J1120" i="30"/>
  <c r="K1120" i="30"/>
  <c r="Q1119" i="30"/>
  <c r="N1119" i="30"/>
  <c r="M1119" i="30"/>
  <c r="L1119" i="30"/>
  <c r="J1119" i="30"/>
  <c r="K1119" i="30"/>
  <c r="Q1118" i="30"/>
  <c r="N1118" i="30"/>
  <c r="M1118" i="30"/>
  <c r="J1118" i="30"/>
  <c r="K1118" i="30"/>
  <c r="Q1117" i="30"/>
  <c r="N1117" i="30"/>
  <c r="M1117" i="30"/>
  <c r="J1117" i="30"/>
  <c r="K1117" i="30"/>
  <c r="Q1116" i="30"/>
  <c r="N1116" i="30"/>
  <c r="M1116" i="30"/>
  <c r="J1116" i="30"/>
  <c r="K1116" i="30"/>
  <c r="Q1115" i="30"/>
  <c r="N1115" i="30"/>
  <c r="M1115" i="30"/>
  <c r="J1115" i="30"/>
  <c r="K1115" i="30"/>
  <c r="Q1114" i="30"/>
  <c r="N1114" i="30"/>
  <c r="M1114" i="30"/>
  <c r="J1114" i="30"/>
  <c r="K1114" i="30"/>
  <c r="Q1113" i="30"/>
  <c r="N1113" i="30"/>
  <c r="M1113" i="30"/>
  <c r="J1113" i="30"/>
  <c r="K1113" i="30"/>
  <c r="Q1112" i="30"/>
  <c r="N1112" i="30"/>
  <c r="M1112" i="30"/>
  <c r="J1112" i="30"/>
  <c r="K1112" i="30"/>
  <c r="Q1111" i="30"/>
  <c r="N1111" i="30"/>
  <c r="M1111" i="30"/>
  <c r="L1111" i="30"/>
  <c r="J1111" i="30"/>
  <c r="K1111" i="30"/>
  <c r="Q1110" i="30"/>
  <c r="N1110" i="30"/>
  <c r="M1110" i="30"/>
  <c r="L1110" i="30"/>
  <c r="J1110" i="30"/>
  <c r="K1110" i="30"/>
  <c r="Q1109" i="30"/>
  <c r="N1109" i="30"/>
  <c r="M1109" i="30"/>
  <c r="L1109" i="30"/>
  <c r="J1109" i="30"/>
  <c r="K1109" i="30"/>
  <c r="Q1108" i="30"/>
  <c r="N1108" i="30"/>
  <c r="M1108" i="30"/>
  <c r="L1108" i="30"/>
  <c r="J1108" i="30"/>
  <c r="K1108" i="30"/>
  <c r="H49" i="32"/>
  <c r="Q1107" i="30"/>
  <c r="N1107" i="30"/>
  <c r="M1107" i="30"/>
  <c r="J1107" i="30"/>
  <c r="K1107" i="30"/>
  <c r="Q1106" i="30"/>
  <c r="N1106" i="30"/>
  <c r="M1106" i="30"/>
  <c r="J1106" i="30"/>
  <c r="K1106" i="30"/>
  <c r="Q1105" i="30"/>
  <c r="N1105" i="30"/>
  <c r="M1105" i="30"/>
  <c r="L1105" i="30"/>
  <c r="J1105" i="30"/>
  <c r="K1105" i="30"/>
  <c r="Q1104" i="30"/>
  <c r="N1104" i="30"/>
  <c r="M1104" i="30"/>
  <c r="L1104" i="30"/>
  <c r="J1104" i="30"/>
  <c r="K1104" i="30"/>
  <c r="Q1103" i="30"/>
  <c r="N1103" i="30"/>
  <c r="M1103" i="30"/>
  <c r="L1103" i="30"/>
  <c r="J1103" i="30"/>
  <c r="K1103" i="30"/>
  <c r="Q1102" i="30"/>
  <c r="N1102" i="30"/>
  <c r="M1102" i="30"/>
  <c r="L1102" i="30"/>
  <c r="J1102" i="30"/>
  <c r="K1102" i="30"/>
  <c r="Q1101" i="30"/>
  <c r="N1101" i="30"/>
  <c r="M1101" i="30"/>
  <c r="L1101" i="30"/>
  <c r="J1101" i="30"/>
  <c r="K1101" i="30"/>
  <c r="Q1100" i="30"/>
  <c r="N1100" i="30"/>
  <c r="M1100" i="30"/>
  <c r="L1100" i="30"/>
  <c r="J1100" i="30"/>
  <c r="K1100" i="30"/>
  <c r="Q1099" i="30"/>
  <c r="N1099" i="30"/>
  <c r="M1099" i="30"/>
  <c r="L1099" i="30"/>
  <c r="J1099" i="30"/>
  <c r="K1099" i="30"/>
  <c r="Q1098" i="30"/>
  <c r="N1098" i="30"/>
  <c r="M1098" i="30"/>
  <c r="L1098" i="30"/>
  <c r="J1098" i="30"/>
  <c r="K1098" i="30"/>
  <c r="Q1097" i="30"/>
  <c r="N1097" i="30"/>
  <c r="M1097" i="30"/>
  <c r="J1097" i="30"/>
  <c r="K1097" i="30"/>
  <c r="Q1096" i="30"/>
  <c r="N1096" i="30"/>
  <c r="M1096" i="30"/>
  <c r="J1096" i="30"/>
  <c r="K1096" i="30"/>
  <c r="Q1095" i="30"/>
  <c r="N1095" i="30"/>
  <c r="M1095" i="30"/>
  <c r="J1095" i="30"/>
  <c r="K1095" i="30"/>
  <c r="Q1094" i="30"/>
  <c r="N1094" i="30"/>
  <c r="M1094" i="30"/>
  <c r="J1094" i="30"/>
  <c r="K1094" i="30"/>
  <c r="Q1093" i="30"/>
  <c r="N1093" i="30"/>
  <c r="M1093" i="30"/>
  <c r="J1093" i="30"/>
  <c r="K1093" i="30"/>
  <c r="Q1092" i="30"/>
  <c r="N1092" i="30"/>
  <c r="M1092" i="30"/>
  <c r="J1092" i="30"/>
  <c r="K1092" i="30"/>
  <c r="Q1091" i="30"/>
  <c r="N1091" i="30"/>
  <c r="M1091" i="30"/>
  <c r="J1091" i="30"/>
  <c r="K1091" i="30"/>
  <c r="Q1090" i="30"/>
  <c r="N1090" i="30"/>
  <c r="M1090" i="30"/>
  <c r="L1090" i="30"/>
  <c r="J1090" i="30"/>
  <c r="K1090" i="30"/>
  <c r="Q1089" i="30"/>
  <c r="N1089" i="30"/>
  <c r="M1089" i="30"/>
  <c r="L1089" i="30"/>
  <c r="J1089" i="30"/>
  <c r="K1089" i="30"/>
  <c r="Q1088" i="30"/>
  <c r="N1088" i="30"/>
  <c r="M1088" i="30"/>
  <c r="L1088" i="30"/>
  <c r="J1088" i="30"/>
  <c r="K1088" i="30"/>
  <c r="Q1087" i="30"/>
  <c r="N1087" i="30"/>
  <c r="M1087" i="30"/>
  <c r="L1087" i="30"/>
  <c r="J1087" i="30"/>
  <c r="K1087" i="30"/>
  <c r="H47" i="32"/>
  <c r="Q1086" i="30"/>
  <c r="N1086" i="30"/>
  <c r="M1086" i="30"/>
  <c r="L1086" i="30"/>
  <c r="J1086" i="30"/>
  <c r="K1086" i="30"/>
  <c r="Q1085" i="30"/>
  <c r="N1085" i="30"/>
  <c r="M1085" i="30"/>
  <c r="J1085" i="30"/>
  <c r="K1085" i="30"/>
  <c r="Q1084" i="30"/>
  <c r="N1084" i="30"/>
  <c r="M1084" i="30"/>
  <c r="J1084" i="30"/>
  <c r="K1084" i="30"/>
  <c r="Q1083" i="30"/>
  <c r="N1083" i="30"/>
  <c r="M1083" i="30"/>
  <c r="J1083" i="30"/>
  <c r="K1083" i="30"/>
  <c r="Q1082" i="30"/>
  <c r="N1082" i="30"/>
  <c r="M1082" i="30"/>
  <c r="J1082" i="30"/>
  <c r="K1082" i="30"/>
  <c r="Q1081" i="30"/>
  <c r="N1081" i="30"/>
  <c r="M1081" i="30"/>
  <c r="J1081" i="30"/>
  <c r="K1081" i="30"/>
  <c r="Q1080" i="30"/>
  <c r="N1080" i="30"/>
  <c r="M1080" i="30"/>
  <c r="J1080" i="30"/>
  <c r="K1080" i="30"/>
  <c r="Q1079" i="30"/>
  <c r="N1079" i="30"/>
  <c r="M1079" i="30"/>
  <c r="J1079" i="30"/>
  <c r="K1079" i="30"/>
  <c r="Q1078" i="30"/>
  <c r="N1078" i="30"/>
  <c r="M1078" i="30"/>
  <c r="J1078" i="30"/>
  <c r="K1078" i="30"/>
  <c r="Q1077" i="30"/>
  <c r="N1077" i="30"/>
  <c r="M1077" i="30"/>
  <c r="J1077" i="30"/>
  <c r="K1077" i="30"/>
  <c r="Q1076" i="30"/>
  <c r="N1076" i="30"/>
  <c r="M1076" i="30"/>
  <c r="J1076" i="30"/>
  <c r="K1076" i="30"/>
  <c r="Q1075" i="30"/>
  <c r="N1075" i="30"/>
  <c r="M1075" i="30"/>
  <c r="J1075" i="30"/>
  <c r="K1075" i="30"/>
  <c r="Q1074" i="30"/>
  <c r="N1074" i="30"/>
  <c r="M1074" i="30"/>
  <c r="J1074" i="30"/>
  <c r="K1074" i="30"/>
  <c r="Q1073" i="30"/>
  <c r="N1073" i="30"/>
  <c r="M1073" i="30"/>
  <c r="J1073" i="30"/>
  <c r="K1073" i="30"/>
  <c r="Q1072" i="30"/>
  <c r="N1072" i="30"/>
  <c r="M1072" i="30"/>
  <c r="L1072" i="30"/>
  <c r="J1072" i="30"/>
  <c r="K1072" i="30"/>
  <c r="Q1071" i="30"/>
  <c r="N1071" i="30"/>
  <c r="M1071" i="30"/>
  <c r="L1071" i="30"/>
  <c r="J1071" i="30"/>
  <c r="K1071" i="30"/>
  <c r="Q1070" i="30"/>
  <c r="N1070" i="30"/>
  <c r="M1070" i="30"/>
  <c r="J1070" i="30"/>
  <c r="K1070" i="30"/>
  <c r="Q1069" i="30"/>
  <c r="N1069" i="30"/>
  <c r="M1069" i="30"/>
  <c r="J1069" i="30"/>
  <c r="K1069" i="30"/>
  <c r="Q1068" i="30"/>
  <c r="N1068" i="30"/>
  <c r="M1068" i="30"/>
  <c r="J1068" i="30"/>
  <c r="K1068" i="30"/>
  <c r="Q1067" i="30"/>
  <c r="N1067" i="30"/>
  <c r="M1067" i="30"/>
  <c r="J1067" i="30"/>
  <c r="K1067" i="30"/>
  <c r="Q1066" i="30"/>
  <c r="N1066" i="30"/>
  <c r="M1066" i="30"/>
  <c r="J1066" i="30"/>
  <c r="K1066" i="30"/>
  <c r="Q1065" i="30"/>
  <c r="N1065" i="30"/>
  <c r="M1065" i="30"/>
  <c r="J1065" i="30"/>
  <c r="K1065" i="30"/>
  <c r="Q1064" i="30"/>
  <c r="N1064" i="30"/>
  <c r="M1064" i="30"/>
  <c r="J1064" i="30"/>
  <c r="K1064" i="30"/>
  <c r="Q1063" i="30"/>
  <c r="N1063" i="30"/>
  <c r="M1063" i="30"/>
  <c r="J1063" i="30"/>
  <c r="K1063" i="30"/>
  <c r="Q1062" i="30"/>
  <c r="N1062" i="30"/>
  <c r="M1062" i="30"/>
  <c r="J1062" i="30"/>
  <c r="K1062" i="30"/>
  <c r="Q1061" i="30"/>
  <c r="N1061" i="30"/>
  <c r="M1061" i="30"/>
  <c r="L1061" i="30"/>
  <c r="J1061" i="30"/>
  <c r="K1061" i="30"/>
  <c r="Q1060" i="30"/>
  <c r="N1060" i="30"/>
  <c r="M1060" i="30"/>
  <c r="L1060" i="30"/>
  <c r="J1060" i="30"/>
  <c r="K1060" i="30"/>
  <c r="Q1059" i="30"/>
  <c r="N1059" i="30"/>
  <c r="M1059" i="30"/>
  <c r="L1059" i="30"/>
  <c r="J1059" i="30"/>
  <c r="K1059" i="30"/>
  <c r="Q1058" i="30"/>
  <c r="N1058" i="30"/>
  <c r="M1058" i="30"/>
  <c r="L1058" i="30"/>
  <c r="J1058" i="30"/>
  <c r="K1058" i="30"/>
  <c r="Q1057" i="30"/>
  <c r="N1057" i="30"/>
  <c r="M1057" i="30"/>
  <c r="L1057" i="30"/>
  <c r="J1057" i="30"/>
  <c r="K1057" i="30"/>
  <c r="Q1056" i="30"/>
  <c r="N1056" i="30"/>
  <c r="M1056" i="30"/>
  <c r="L1056" i="30"/>
  <c r="J1056" i="30"/>
  <c r="K1056" i="30"/>
  <c r="Q1055" i="30"/>
  <c r="N1055" i="30"/>
  <c r="M1055" i="30"/>
  <c r="J1055" i="30"/>
  <c r="K1055" i="30"/>
  <c r="Q1054" i="30"/>
  <c r="N1054" i="30"/>
  <c r="M1054" i="30"/>
  <c r="J1054" i="30"/>
  <c r="K1054" i="30"/>
  <c r="Q1053" i="30"/>
  <c r="N1053" i="30"/>
  <c r="M1053" i="30"/>
  <c r="J1053" i="30"/>
  <c r="K1053" i="30"/>
  <c r="Q1052" i="30"/>
  <c r="N1052" i="30"/>
  <c r="M1052" i="30"/>
  <c r="J1052" i="30"/>
  <c r="K1052" i="30"/>
  <c r="Q1051" i="30"/>
  <c r="N1051" i="30"/>
  <c r="M1051" i="30"/>
  <c r="J1051" i="30"/>
  <c r="K1051" i="30"/>
  <c r="Q1050" i="30"/>
  <c r="N1050" i="30"/>
  <c r="M1050" i="30"/>
  <c r="J1050" i="30"/>
  <c r="K1050" i="30"/>
  <c r="Q1049" i="30"/>
  <c r="N1049" i="30"/>
  <c r="M1049" i="30"/>
  <c r="J1049" i="30"/>
  <c r="K1049" i="30"/>
  <c r="Q1048" i="30"/>
  <c r="N1048" i="30"/>
  <c r="M1048" i="30"/>
  <c r="J1048" i="30"/>
  <c r="K1048" i="30"/>
  <c r="Q1047" i="30"/>
  <c r="N1047" i="30"/>
  <c r="M1047" i="30"/>
  <c r="J1047" i="30"/>
  <c r="K1047" i="30"/>
  <c r="Q1046" i="30"/>
  <c r="N1046" i="30"/>
  <c r="M1046" i="30"/>
  <c r="L1046" i="30"/>
  <c r="J1046" i="30"/>
  <c r="K1046" i="30"/>
  <c r="Q1045" i="30"/>
  <c r="N1045" i="30"/>
  <c r="M1045" i="30"/>
  <c r="L1045" i="30"/>
  <c r="J1045" i="30"/>
  <c r="K1045" i="30"/>
  <c r="Q1044" i="30"/>
  <c r="N1044" i="30"/>
  <c r="M1044" i="30"/>
  <c r="L1044" i="30"/>
  <c r="J1044" i="30"/>
  <c r="K1044" i="30"/>
  <c r="Q1043" i="30"/>
  <c r="N1043" i="30"/>
  <c r="M1043" i="30"/>
  <c r="L1043" i="30"/>
  <c r="J1043" i="30"/>
  <c r="K1043" i="30"/>
  <c r="Q1042" i="30"/>
  <c r="N1042" i="30"/>
  <c r="M1042" i="30"/>
  <c r="L1042" i="30"/>
  <c r="J1042" i="30"/>
  <c r="K1042" i="30"/>
  <c r="Q1041" i="30"/>
  <c r="N1041" i="30"/>
  <c r="M1041" i="30"/>
  <c r="L1041" i="30"/>
  <c r="J1041" i="30"/>
  <c r="K1041" i="30"/>
  <c r="Q1040" i="30"/>
  <c r="N1040" i="30"/>
  <c r="M1040" i="30"/>
  <c r="L1040" i="30"/>
  <c r="J1040" i="30"/>
  <c r="K1040" i="30"/>
  <c r="Q1039" i="30"/>
  <c r="N1039" i="30"/>
  <c r="M1039" i="30"/>
  <c r="L1039" i="30"/>
  <c r="J1039" i="30"/>
  <c r="K1039" i="30"/>
  <c r="Q1038" i="30"/>
  <c r="N1038" i="30"/>
  <c r="M1038" i="30"/>
  <c r="L1038" i="30"/>
  <c r="J1038" i="30"/>
  <c r="K1038" i="30"/>
  <c r="O1090" i="30"/>
  <c r="P1090" i="30"/>
  <c r="O1098" i="30"/>
  <c r="P1098" i="30"/>
  <c r="O1122" i="30"/>
  <c r="P1122" i="30"/>
  <c r="O1101" i="30"/>
  <c r="P1101" i="30"/>
  <c r="O1109" i="30"/>
  <c r="P1109" i="30"/>
  <c r="O1125" i="30"/>
  <c r="P1125" i="30"/>
  <c r="O1089" i="30"/>
  <c r="P1089" i="30"/>
  <c r="O1105" i="30"/>
  <c r="P1105" i="30"/>
  <c r="O1121" i="30"/>
  <c r="P1121" i="30"/>
  <c r="O1086" i="30"/>
  <c r="P1086" i="30"/>
  <c r="O1102" i="30"/>
  <c r="P1102" i="30"/>
  <c r="O1110" i="30"/>
  <c r="P1110" i="30"/>
  <c r="O1126" i="30"/>
  <c r="P1126" i="30"/>
  <c r="O1072" i="30"/>
  <c r="P1072" i="30"/>
  <c r="O1088" i="30"/>
  <c r="P1088" i="30"/>
  <c r="O1104" i="30"/>
  <c r="P1104" i="30"/>
  <c r="O1120" i="30"/>
  <c r="P1120" i="30"/>
  <c r="O1071" i="30"/>
  <c r="P1071" i="30"/>
  <c r="O1087" i="30"/>
  <c r="P1087" i="30"/>
  <c r="O1103" i="30"/>
  <c r="P1103" i="30"/>
  <c r="O1111" i="30"/>
  <c r="P1111" i="30"/>
  <c r="O1119" i="30"/>
  <c r="P1119" i="30"/>
  <c r="O1127" i="30"/>
  <c r="P1127" i="30"/>
  <c r="O1100" i="30"/>
  <c r="P1100" i="30"/>
  <c r="O1108" i="30"/>
  <c r="P1108" i="30"/>
  <c r="O1124" i="30"/>
  <c r="P1124" i="30"/>
  <c r="O1099" i="30"/>
  <c r="P1099" i="30"/>
  <c r="O1123" i="30"/>
  <c r="P1123" i="30"/>
  <c r="O1040" i="30"/>
  <c r="P1040" i="30"/>
  <c r="O1056" i="30"/>
  <c r="P1056" i="30"/>
  <c r="O1057" i="30"/>
  <c r="P1057" i="30"/>
  <c r="O1045" i="30"/>
  <c r="P1045" i="30"/>
  <c r="O1061" i="30"/>
  <c r="P1061" i="30"/>
  <c r="O1042" i="30"/>
  <c r="P1042" i="30"/>
  <c r="O1058" i="30"/>
  <c r="P1058" i="30"/>
  <c r="O1039" i="30"/>
  <c r="P1039" i="30"/>
  <c r="O1044" i="30"/>
  <c r="P1044" i="30"/>
  <c r="O1060" i="30"/>
  <c r="P1060" i="30"/>
  <c r="O1041" i="30"/>
  <c r="P1041" i="30"/>
  <c r="O1038" i="30"/>
  <c r="P1038" i="30"/>
  <c r="O1046" i="30"/>
  <c r="P1046" i="30"/>
  <c r="O1043" i="30"/>
  <c r="P1043" i="30"/>
  <c r="O1059" i="30"/>
  <c r="P1059" i="30"/>
  <c r="E7" i="17"/>
  <c r="E8" i="17"/>
  <c r="E9" i="17"/>
  <c r="E10" i="17"/>
  <c r="E11" i="17"/>
  <c r="E12" i="17"/>
  <c r="E13" i="17"/>
  <c r="E14" i="17"/>
  <c r="E6" i="17"/>
  <c r="F5" i="36"/>
  <c r="F4" i="36"/>
  <c r="F21" i="36"/>
  <c r="C5" i="36"/>
  <c r="C4" i="36"/>
  <c r="BC37" i="9"/>
  <c r="BC38" i="9"/>
  <c r="BC39" i="9"/>
  <c r="BC40" i="9"/>
  <c r="BC41" i="9"/>
  <c r="BC42" i="9"/>
  <c r="BC43" i="9"/>
  <c r="BC44" i="9"/>
  <c r="BC45" i="9"/>
  <c r="BC46" i="9"/>
  <c r="BB37" i="9"/>
  <c r="BB38" i="9"/>
  <c r="BB39" i="9"/>
  <c r="BB40" i="9"/>
  <c r="BB41" i="9"/>
  <c r="BB42" i="9"/>
  <c r="BB43" i="9"/>
  <c r="BB44" i="9"/>
  <c r="BB45" i="9"/>
  <c r="BB46" i="9"/>
  <c r="BA37" i="9"/>
  <c r="BA38" i="9"/>
  <c r="BA39" i="9"/>
  <c r="BA40" i="9"/>
  <c r="BA41" i="9"/>
  <c r="BA42" i="9"/>
  <c r="BA43" i="9"/>
  <c r="BA44" i="9"/>
  <c r="BA45" i="9"/>
  <c r="BA46" i="9"/>
  <c r="F38" i="9"/>
  <c r="F39" i="9"/>
  <c r="F40" i="9"/>
  <c r="F41" i="9"/>
  <c r="F42" i="9"/>
  <c r="F43" i="9"/>
  <c r="F44" i="9"/>
  <c r="F45" i="9"/>
  <c r="F46" i="9"/>
  <c r="BB120" i="9"/>
  <c r="F120" i="9"/>
  <c r="B8" i="26"/>
  <c r="B9" i="26"/>
  <c r="B10" i="26"/>
  <c r="B7" i="26"/>
  <c r="B6" i="26"/>
  <c r="B5" i="26"/>
  <c r="B4" i="26"/>
  <c r="B3" i="26"/>
  <c r="R14" i="29"/>
  <c r="R10" i="29"/>
  <c r="R12" i="29"/>
  <c r="J3" i="30"/>
  <c r="K3" i="30"/>
  <c r="R5" i="34"/>
  <c r="N5" i="34"/>
  <c r="L5" i="34"/>
  <c r="J5" i="34"/>
  <c r="H5" i="34"/>
  <c r="D5" i="34"/>
  <c r="F5" i="34"/>
  <c r="S5" i="34"/>
  <c r="T5" i="34"/>
  <c r="D3" i="32"/>
  <c r="M15" i="30"/>
  <c r="D5" i="33"/>
  <c r="F5" i="33"/>
  <c r="H5" i="33"/>
  <c r="J5" i="33"/>
  <c r="L5" i="33"/>
  <c r="N5" i="33"/>
  <c r="P5" i="33"/>
  <c r="R5" i="33"/>
  <c r="T5" i="33"/>
  <c r="V5" i="33"/>
  <c r="X5" i="33"/>
  <c r="Z5" i="33"/>
  <c r="AB5" i="33"/>
  <c r="AC5" i="33"/>
  <c r="AD5" i="33"/>
  <c r="C3" i="32"/>
  <c r="J4" i="30"/>
  <c r="K4" i="30"/>
  <c r="L4" i="30"/>
  <c r="M4" i="30"/>
  <c r="N4" i="30"/>
  <c r="J5" i="30"/>
  <c r="K5" i="30"/>
  <c r="L5" i="30"/>
  <c r="M5" i="30"/>
  <c r="N5" i="30"/>
  <c r="J6" i="30"/>
  <c r="K6" i="30"/>
  <c r="L6" i="30"/>
  <c r="M6" i="30"/>
  <c r="N6" i="30"/>
  <c r="J7" i="30"/>
  <c r="K7" i="30"/>
  <c r="L7" i="30"/>
  <c r="M7" i="30"/>
  <c r="N7" i="30"/>
  <c r="J8" i="30"/>
  <c r="K8" i="30"/>
  <c r="L8" i="30"/>
  <c r="M8" i="30"/>
  <c r="N8" i="30"/>
  <c r="J9" i="30"/>
  <c r="K9" i="30"/>
  <c r="L9" i="30"/>
  <c r="M9" i="30"/>
  <c r="N9" i="30"/>
  <c r="J10" i="30"/>
  <c r="K10" i="30"/>
  <c r="L10" i="30"/>
  <c r="M10" i="30"/>
  <c r="N10" i="30"/>
  <c r="J11" i="30"/>
  <c r="K11" i="30"/>
  <c r="L11" i="30"/>
  <c r="M11" i="30"/>
  <c r="N11" i="30"/>
  <c r="J12" i="30"/>
  <c r="K12" i="30"/>
  <c r="L12" i="30"/>
  <c r="M12" i="30"/>
  <c r="N12" i="30"/>
  <c r="J13" i="30"/>
  <c r="K13" i="30"/>
  <c r="J14" i="30"/>
  <c r="K14" i="30"/>
  <c r="J15" i="30"/>
  <c r="K15" i="30"/>
  <c r="J16" i="30"/>
  <c r="K16" i="30"/>
  <c r="R6" i="34"/>
  <c r="N6" i="34"/>
  <c r="L6" i="34"/>
  <c r="J6" i="34"/>
  <c r="H6" i="34"/>
  <c r="D6" i="34"/>
  <c r="F6" i="34"/>
  <c r="S6" i="34"/>
  <c r="T6" i="34"/>
  <c r="D4" i="32"/>
  <c r="M29" i="30"/>
  <c r="D6" i="33"/>
  <c r="F6" i="33"/>
  <c r="H6" i="33"/>
  <c r="J6" i="33"/>
  <c r="L6" i="33"/>
  <c r="N6" i="33"/>
  <c r="P6" i="33"/>
  <c r="R6" i="33"/>
  <c r="T6" i="33"/>
  <c r="V6" i="33"/>
  <c r="X6" i="33"/>
  <c r="Z6" i="33"/>
  <c r="AB6" i="33"/>
  <c r="AC6" i="33"/>
  <c r="AD6" i="33"/>
  <c r="C4" i="32"/>
  <c r="N29" i="30"/>
  <c r="J17" i="30"/>
  <c r="K17" i="30"/>
  <c r="L17" i="30"/>
  <c r="M17" i="30"/>
  <c r="N17" i="30"/>
  <c r="J18" i="30"/>
  <c r="K18" i="30"/>
  <c r="L18" i="30"/>
  <c r="M18" i="30"/>
  <c r="N18" i="30"/>
  <c r="J19" i="30"/>
  <c r="K19" i="30"/>
  <c r="L19" i="30"/>
  <c r="M19" i="30"/>
  <c r="N19" i="30"/>
  <c r="J20" i="30"/>
  <c r="K20" i="30"/>
  <c r="L20" i="30"/>
  <c r="M20" i="30"/>
  <c r="N20" i="30"/>
  <c r="J21" i="30"/>
  <c r="K21" i="30"/>
  <c r="L21" i="30"/>
  <c r="M21" i="30"/>
  <c r="N21" i="30"/>
  <c r="J22" i="30"/>
  <c r="K22" i="30"/>
  <c r="L22" i="30"/>
  <c r="M22" i="30"/>
  <c r="N22" i="30"/>
  <c r="J23" i="30"/>
  <c r="K23" i="30"/>
  <c r="L23" i="30"/>
  <c r="M23" i="30"/>
  <c r="N23" i="30"/>
  <c r="J24" i="30"/>
  <c r="K24" i="30"/>
  <c r="L24" i="30"/>
  <c r="M24" i="30"/>
  <c r="N24" i="30"/>
  <c r="J25" i="30"/>
  <c r="K25" i="30"/>
  <c r="L25" i="30"/>
  <c r="M25" i="30"/>
  <c r="N25" i="30"/>
  <c r="J26" i="30"/>
  <c r="K26" i="30"/>
  <c r="L26" i="30"/>
  <c r="M26" i="30"/>
  <c r="N26" i="30"/>
  <c r="J27" i="30"/>
  <c r="K27" i="30"/>
  <c r="J28" i="30"/>
  <c r="K28" i="30"/>
  <c r="J29" i="30"/>
  <c r="K29" i="30"/>
  <c r="J30" i="30"/>
  <c r="K30" i="30"/>
  <c r="R7" i="34"/>
  <c r="N7" i="34"/>
  <c r="L7" i="34"/>
  <c r="J7" i="34"/>
  <c r="H7" i="34"/>
  <c r="D7" i="34"/>
  <c r="F7" i="34"/>
  <c r="S7" i="34"/>
  <c r="T7" i="34"/>
  <c r="D5" i="32"/>
  <c r="M64" i="30"/>
  <c r="D7" i="33"/>
  <c r="F7" i="33"/>
  <c r="H7" i="33"/>
  <c r="J7" i="33"/>
  <c r="L7" i="33"/>
  <c r="N7" i="33"/>
  <c r="P7" i="33"/>
  <c r="R7" i="33"/>
  <c r="T7" i="33"/>
  <c r="V7" i="33"/>
  <c r="X7" i="33"/>
  <c r="Z7" i="33"/>
  <c r="AB7" i="33"/>
  <c r="AC7" i="33"/>
  <c r="AD7" i="33"/>
  <c r="C5" i="32"/>
  <c r="N59" i="30"/>
  <c r="J31" i="30"/>
  <c r="K31" i="30"/>
  <c r="L31" i="30"/>
  <c r="M31" i="30"/>
  <c r="N31" i="30"/>
  <c r="J32" i="30"/>
  <c r="K32" i="30"/>
  <c r="L32" i="30"/>
  <c r="M32" i="30"/>
  <c r="N32" i="30"/>
  <c r="J33" i="30"/>
  <c r="K33" i="30"/>
  <c r="L33" i="30"/>
  <c r="M33" i="30"/>
  <c r="N33" i="30"/>
  <c r="J34" i="30"/>
  <c r="K34" i="30"/>
  <c r="L34" i="30"/>
  <c r="M34" i="30"/>
  <c r="N34" i="30"/>
  <c r="J35" i="30"/>
  <c r="K35" i="30"/>
  <c r="L35" i="30"/>
  <c r="M35" i="30"/>
  <c r="N35" i="30"/>
  <c r="J36" i="30"/>
  <c r="K36" i="30"/>
  <c r="L36" i="30"/>
  <c r="M36" i="30"/>
  <c r="N36" i="30"/>
  <c r="J37" i="30"/>
  <c r="K37" i="30"/>
  <c r="L37" i="30"/>
  <c r="M37" i="30"/>
  <c r="N37" i="30"/>
  <c r="J38" i="30"/>
  <c r="K38" i="30"/>
  <c r="L38" i="30"/>
  <c r="M38" i="30"/>
  <c r="N38" i="30"/>
  <c r="J39" i="30"/>
  <c r="K39" i="30"/>
  <c r="L39" i="30"/>
  <c r="M39" i="30"/>
  <c r="N39" i="30"/>
  <c r="J40" i="30"/>
  <c r="K40" i="30"/>
  <c r="L40" i="30"/>
  <c r="M40" i="30"/>
  <c r="N40" i="30"/>
  <c r="J41" i="30"/>
  <c r="K41" i="30"/>
  <c r="L41" i="30"/>
  <c r="M41" i="30"/>
  <c r="N41" i="30"/>
  <c r="J42" i="30"/>
  <c r="K42" i="30"/>
  <c r="L42" i="30"/>
  <c r="M42" i="30"/>
  <c r="N42" i="30"/>
  <c r="J43" i="30"/>
  <c r="K43" i="30"/>
  <c r="L43" i="30"/>
  <c r="M43" i="30"/>
  <c r="N43" i="30"/>
  <c r="J44" i="30"/>
  <c r="K44" i="30"/>
  <c r="L44" i="30"/>
  <c r="M44" i="30"/>
  <c r="N44" i="30"/>
  <c r="J45" i="30"/>
  <c r="K45" i="30"/>
  <c r="L45" i="30"/>
  <c r="M45" i="30"/>
  <c r="N45" i="30"/>
  <c r="J46" i="30"/>
  <c r="K46" i="30"/>
  <c r="L46" i="30"/>
  <c r="M46" i="30"/>
  <c r="N46" i="30"/>
  <c r="J47" i="30"/>
  <c r="K47" i="30"/>
  <c r="L47" i="30"/>
  <c r="M47" i="30"/>
  <c r="N47" i="30"/>
  <c r="J48" i="30"/>
  <c r="K48" i="30"/>
  <c r="L48" i="30"/>
  <c r="M48" i="30"/>
  <c r="N48" i="30"/>
  <c r="J49" i="30"/>
  <c r="K49" i="30"/>
  <c r="L49" i="30"/>
  <c r="M49" i="30"/>
  <c r="N49" i="30"/>
  <c r="J50" i="30"/>
  <c r="K50" i="30"/>
  <c r="L50" i="30"/>
  <c r="M50" i="30"/>
  <c r="N50" i="30"/>
  <c r="J51" i="30"/>
  <c r="K51" i="30"/>
  <c r="L51" i="30"/>
  <c r="M51" i="30"/>
  <c r="N51" i="30"/>
  <c r="J52" i="30"/>
  <c r="K52" i="30"/>
  <c r="L52" i="30"/>
  <c r="M52" i="30"/>
  <c r="N52" i="30"/>
  <c r="J53" i="30"/>
  <c r="K53" i="30"/>
  <c r="L53" i="30"/>
  <c r="M53" i="30"/>
  <c r="N53" i="30"/>
  <c r="J54" i="30"/>
  <c r="K54" i="30"/>
  <c r="L54" i="30"/>
  <c r="M54" i="30"/>
  <c r="N54" i="30"/>
  <c r="J55" i="30"/>
  <c r="K55" i="30"/>
  <c r="L55" i="30"/>
  <c r="M55" i="30"/>
  <c r="N55" i="30"/>
  <c r="J56" i="30"/>
  <c r="K56" i="30"/>
  <c r="L56" i="30"/>
  <c r="M56" i="30"/>
  <c r="N56" i="30"/>
  <c r="J57" i="30"/>
  <c r="K57" i="30"/>
  <c r="L57" i="30"/>
  <c r="M57" i="30"/>
  <c r="N57" i="30"/>
  <c r="J58" i="30"/>
  <c r="K58" i="30"/>
  <c r="J59" i="30"/>
  <c r="K59" i="30"/>
  <c r="J60" i="30"/>
  <c r="K60" i="30"/>
  <c r="J61" i="30"/>
  <c r="K61" i="30"/>
  <c r="M61" i="30"/>
  <c r="N61" i="30"/>
  <c r="J62" i="30"/>
  <c r="K62" i="30"/>
  <c r="J63" i="30"/>
  <c r="K63" i="30"/>
  <c r="J64" i="30"/>
  <c r="K64" i="30"/>
  <c r="N64" i="30"/>
  <c r="J65" i="30"/>
  <c r="K65" i="30"/>
  <c r="R8" i="34"/>
  <c r="N8" i="34"/>
  <c r="L8" i="34"/>
  <c r="J8" i="34"/>
  <c r="H8" i="34"/>
  <c r="D8" i="34"/>
  <c r="F8" i="34"/>
  <c r="S8" i="34"/>
  <c r="T8" i="34"/>
  <c r="D6" i="32"/>
  <c r="M101" i="30"/>
  <c r="D8" i="33"/>
  <c r="F8" i="33"/>
  <c r="H8" i="33"/>
  <c r="J8" i="33"/>
  <c r="L8" i="33"/>
  <c r="N8" i="33"/>
  <c r="P8" i="33"/>
  <c r="R8" i="33"/>
  <c r="T8" i="33"/>
  <c r="V8" i="33"/>
  <c r="X8" i="33"/>
  <c r="Z8" i="33"/>
  <c r="AB8" i="33"/>
  <c r="AC8" i="33"/>
  <c r="AD8" i="33"/>
  <c r="C6" i="32"/>
  <c r="J66" i="30"/>
  <c r="K66" i="30"/>
  <c r="J67" i="30"/>
  <c r="K67" i="30"/>
  <c r="J68" i="30"/>
  <c r="K68" i="30"/>
  <c r="L68" i="30"/>
  <c r="M68" i="30"/>
  <c r="N68" i="30"/>
  <c r="J69" i="30"/>
  <c r="K69" i="30"/>
  <c r="L69" i="30"/>
  <c r="M69" i="30"/>
  <c r="N69" i="30"/>
  <c r="J70" i="30"/>
  <c r="K70" i="30"/>
  <c r="L70" i="30"/>
  <c r="M70" i="30"/>
  <c r="N70" i="30"/>
  <c r="J71" i="30"/>
  <c r="K71" i="30"/>
  <c r="L71" i="30"/>
  <c r="M71" i="30"/>
  <c r="N71" i="30"/>
  <c r="J72" i="30"/>
  <c r="K72" i="30"/>
  <c r="L72" i="30"/>
  <c r="M72" i="30"/>
  <c r="N72" i="30"/>
  <c r="J73" i="30"/>
  <c r="K73" i="30"/>
  <c r="L73" i="30"/>
  <c r="M73" i="30"/>
  <c r="N73" i="30"/>
  <c r="J74" i="30"/>
  <c r="K74" i="30"/>
  <c r="L74" i="30"/>
  <c r="M74" i="30"/>
  <c r="N74" i="30"/>
  <c r="J75" i="30"/>
  <c r="K75" i="30"/>
  <c r="L75" i="30"/>
  <c r="M75" i="30"/>
  <c r="N75" i="30"/>
  <c r="J76" i="30"/>
  <c r="K76" i="30"/>
  <c r="L76" i="30"/>
  <c r="M76" i="30"/>
  <c r="N76" i="30"/>
  <c r="J77" i="30"/>
  <c r="K77" i="30"/>
  <c r="L77" i="30"/>
  <c r="M77" i="30"/>
  <c r="N77" i="30"/>
  <c r="J78" i="30"/>
  <c r="K78" i="30"/>
  <c r="L78" i="30"/>
  <c r="M78" i="30"/>
  <c r="N78" i="30"/>
  <c r="J79" i="30"/>
  <c r="K79" i="30"/>
  <c r="L79" i="30"/>
  <c r="M79" i="30"/>
  <c r="N79" i="30"/>
  <c r="J80" i="30"/>
  <c r="K80" i="30"/>
  <c r="L80" i="30"/>
  <c r="M80" i="30"/>
  <c r="N80" i="30"/>
  <c r="J81" i="30"/>
  <c r="K81" i="30"/>
  <c r="L81" i="30"/>
  <c r="M81" i="30"/>
  <c r="N81" i="30"/>
  <c r="J82" i="30"/>
  <c r="K82" i="30"/>
  <c r="L82" i="30"/>
  <c r="M82" i="30"/>
  <c r="N82" i="30"/>
  <c r="J83" i="30"/>
  <c r="K83" i="30"/>
  <c r="L83" i="30"/>
  <c r="M83" i="30"/>
  <c r="N83" i="30"/>
  <c r="J84" i="30"/>
  <c r="K84" i="30"/>
  <c r="L84" i="30"/>
  <c r="M84" i="30"/>
  <c r="N84" i="30"/>
  <c r="J85" i="30"/>
  <c r="K85" i="30"/>
  <c r="L85" i="30"/>
  <c r="M85" i="30"/>
  <c r="N85" i="30"/>
  <c r="J86" i="30"/>
  <c r="K86" i="30"/>
  <c r="L86" i="30"/>
  <c r="M86" i="30"/>
  <c r="N86" i="30"/>
  <c r="J87" i="30"/>
  <c r="K87" i="30"/>
  <c r="L87" i="30"/>
  <c r="M87" i="30"/>
  <c r="N87" i="30"/>
  <c r="J88" i="30"/>
  <c r="K88" i="30"/>
  <c r="L88" i="30"/>
  <c r="M88" i="30"/>
  <c r="N88" i="30"/>
  <c r="J89" i="30"/>
  <c r="K89" i="30"/>
  <c r="L89" i="30"/>
  <c r="M89" i="30"/>
  <c r="N89" i="30"/>
  <c r="J90" i="30"/>
  <c r="K90" i="30"/>
  <c r="L90" i="30"/>
  <c r="M90" i="30"/>
  <c r="N90" i="30"/>
  <c r="J91" i="30"/>
  <c r="K91" i="30"/>
  <c r="L91" i="30"/>
  <c r="M91" i="30"/>
  <c r="N91" i="30"/>
  <c r="J92" i="30"/>
  <c r="K92" i="30"/>
  <c r="L92" i="30"/>
  <c r="M92" i="30"/>
  <c r="N92" i="30"/>
  <c r="J93" i="30"/>
  <c r="K93" i="30"/>
  <c r="L93" i="30"/>
  <c r="M93" i="30"/>
  <c r="N93" i="30"/>
  <c r="J94" i="30"/>
  <c r="K94" i="30"/>
  <c r="L94" i="30"/>
  <c r="M94" i="30"/>
  <c r="N94" i="30"/>
  <c r="J95" i="30"/>
  <c r="K95" i="30"/>
  <c r="L95" i="30"/>
  <c r="M95" i="30"/>
  <c r="N95" i="30"/>
  <c r="J96" i="30"/>
  <c r="K96" i="30"/>
  <c r="L96" i="30"/>
  <c r="M96" i="30"/>
  <c r="N96" i="30"/>
  <c r="J97" i="30"/>
  <c r="K97" i="30"/>
  <c r="L97" i="30"/>
  <c r="M97" i="30"/>
  <c r="N97" i="30"/>
  <c r="J98" i="30"/>
  <c r="K98" i="30"/>
  <c r="J99" i="30"/>
  <c r="K99" i="30"/>
  <c r="J100" i="30"/>
  <c r="K100" i="30"/>
  <c r="J101" i="30"/>
  <c r="K101" i="30"/>
  <c r="J102" i="30"/>
  <c r="K102" i="30"/>
  <c r="J103" i="30"/>
  <c r="K103" i="30"/>
  <c r="J104" i="30"/>
  <c r="K104" i="30"/>
  <c r="J105" i="30"/>
  <c r="K105" i="30"/>
  <c r="N105" i="30"/>
  <c r="J106" i="30"/>
  <c r="K106" i="30"/>
  <c r="R9" i="34"/>
  <c r="N9" i="34"/>
  <c r="L9" i="34"/>
  <c r="J9" i="34"/>
  <c r="H9" i="34"/>
  <c r="D9" i="34"/>
  <c r="F9" i="34"/>
  <c r="S9" i="34"/>
  <c r="T9" i="34"/>
  <c r="D7" i="32"/>
  <c r="M121" i="30"/>
  <c r="D9" i="33"/>
  <c r="F9" i="33"/>
  <c r="H9" i="33"/>
  <c r="J9" i="33"/>
  <c r="L9" i="33"/>
  <c r="N9" i="33"/>
  <c r="P9" i="33"/>
  <c r="R9" i="33"/>
  <c r="T9" i="33"/>
  <c r="V9" i="33"/>
  <c r="X9" i="33"/>
  <c r="Z9" i="33"/>
  <c r="AB9" i="33"/>
  <c r="AC9" i="33"/>
  <c r="AD9" i="33"/>
  <c r="C7" i="32"/>
  <c r="N109" i="30"/>
  <c r="J107" i="30"/>
  <c r="K107" i="30"/>
  <c r="J108" i="30"/>
  <c r="K108" i="30"/>
  <c r="L108" i="30"/>
  <c r="M108" i="30"/>
  <c r="N108" i="30"/>
  <c r="J109" i="30"/>
  <c r="K109" i="30"/>
  <c r="J110" i="30"/>
  <c r="K110" i="30"/>
  <c r="L110" i="30"/>
  <c r="M110" i="30"/>
  <c r="N110" i="30"/>
  <c r="J111" i="30"/>
  <c r="K111" i="30"/>
  <c r="L111" i="30"/>
  <c r="M111" i="30"/>
  <c r="N111" i="30"/>
  <c r="J112" i="30"/>
  <c r="K112" i="30"/>
  <c r="L112" i="30"/>
  <c r="M112" i="30"/>
  <c r="N112" i="30"/>
  <c r="J113" i="30"/>
  <c r="K113" i="30"/>
  <c r="L113" i="30"/>
  <c r="M113" i="30"/>
  <c r="N113" i="30"/>
  <c r="J114" i="30"/>
  <c r="K114" i="30"/>
  <c r="L114" i="30"/>
  <c r="M114" i="30"/>
  <c r="N114" i="30"/>
  <c r="J115" i="30"/>
  <c r="K115" i="30"/>
  <c r="L115" i="30"/>
  <c r="M115" i="30"/>
  <c r="N115" i="30"/>
  <c r="J116" i="30"/>
  <c r="K116" i="30"/>
  <c r="L116" i="30"/>
  <c r="M116" i="30"/>
  <c r="N116" i="30"/>
  <c r="J117" i="30"/>
  <c r="K117" i="30"/>
  <c r="L117" i="30"/>
  <c r="M117" i="30"/>
  <c r="N117" i="30"/>
  <c r="J118" i="30"/>
  <c r="K118" i="30"/>
  <c r="L118" i="30"/>
  <c r="M118" i="30"/>
  <c r="N118" i="30"/>
  <c r="J119" i="30"/>
  <c r="K119" i="30"/>
  <c r="L119" i="30"/>
  <c r="M119" i="30"/>
  <c r="N119" i="30"/>
  <c r="J120" i="30"/>
  <c r="K120" i="30"/>
  <c r="L120" i="30"/>
  <c r="M120" i="30"/>
  <c r="N120" i="30"/>
  <c r="J121" i="30"/>
  <c r="K121" i="30"/>
  <c r="J122" i="30"/>
  <c r="K122" i="30"/>
  <c r="J123" i="30"/>
  <c r="K123" i="30"/>
  <c r="J124" i="30"/>
  <c r="K124" i="30"/>
  <c r="J125" i="30"/>
  <c r="K125" i="30"/>
  <c r="R10" i="34"/>
  <c r="N10" i="34"/>
  <c r="L10" i="34"/>
  <c r="J10" i="34"/>
  <c r="H10" i="34"/>
  <c r="D10" i="34"/>
  <c r="F10" i="34"/>
  <c r="S10" i="34"/>
  <c r="T10" i="34"/>
  <c r="D8" i="32"/>
  <c r="M1027" i="30"/>
  <c r="D10" i="33"/>
  <c r="F10" i="33"/>
  <c r="H10" i="33"/>
  <c r="J10" i="33"/>
  <c r="L10" i="33"/>
  <c r="N10" i="33"/>
  <c r="P10" i="33"/>
  <c r="R10" i="33"/>
  <c r="T10" i="33"/>
  <c r="V10" i="33"/>
  <c r="X10" i="33"/>
  <c r="Z10" i="33"/>
  <c r="AB10" i="33"/>
  <c r="AC10" i="33"/>
  <c r="AD10" i="33"/>
  <c r="C8" i="32"/>
  <c r="N128" i="30"/>
  <c r="J126" i="30"/>
  <c r="K126" i="30"/>
  <c r="J127" i="30"/>
  <c r="K127" i="30"/>
  <c r="L127" i="30"/>
  <c r="M127" i="30"/>
  <c r="N127" i="30"/>
  <c r="J128" i="30"/>
  <c r="K128" i="30"/>
  <c r="J129" i="30"/>
  <c r="K129" i="30"/>
  <c r="L129" i="30"/>
  <c r="M129" i="30"/>
  <c r="N129" i="30"/>
  <c r="J130" i="30"/>
  <c r="K130" i="30"/>
  <c r="L130" i="30"/>
  <c r="M130" i="30"/>
  <c r="N130" i="30"/>
  <c r="J131" i="30"/>
  <c r="K131" i="30"/>
  <c r="L131" i="30"/>
  <c r="M131" i="30"/>
  <c r="N131" i="30"/>
  <c r="J132" i="30"/>
  <c r="K132" i="30"/>
  <c r="L132" i="30"/>
  <c r="M132" i="30"/>
  <c r="N132" i="30"/>
  <c r="J133" i="30"/>
  <c r="K133" i="30"/>
  <c r="L133" i="30"/>
  <c r="M133" i="30"/>
  <c r="N133" i="30"/>
  <c r="J134" i="30"/>
  <c r="K134" i="30"/>
  <c r="L134" i="30"/>
  <c r="M134" i="30"/>
  <c r="N134" i="30"/>
  <c r="J135" i="30"/>
  <c r="K135" i="30"/>
  <c r="L135" i="30"/>
  <c r="M135" i="30"/>
  <c r="N135" i="30"/>
  <c r="J136" i="30"/>
  <c r="K136" i="30"/>
  <c r="L136" i="30"/>
  <c r="M136" i="30"/>
  <c r="N136" i="30"/>
  <c r="J137" i="30"/>
  <c r="K137" i="30"/>
  <c r="L137" i="30"/>
  <c r="M137" i="30"/>
  <c r="N137" i="30"/>
  <c r="J138" i="30"/>
  <c r="K138" i="30"/>
  <c r="L138" i="30"/>
  <c r="M138" i="30"/>
  <c r="N138" i="30"/>
  <c r="J139" i="30"/>
  <c r="K139" i="30"/>
  <c r="L139" i="30"/>
  <c r="M139" i="30"/>
  <c r="N139" i="30"/>
  <c r="J140" i="30"/>
  <c r="K140" i="30"/>
  <c r="L140" i="30"/>
  <c r="M140" i="30"/>
  <c r="N140" i="30"/>
  <c r="J141" i="30"/>
  <c r="K141" i="30"/>
  <c r="J142" i="30"/>
  <c r="K142" i="30"/>
  <c r="J143" i="30"/>
  <c r="K143" i="30"/>
  <c r="J144" i="30"/>
  <c r="K144" i="30"/>
  <c r="J145" i="30"/>
  <c r="K145" i="30"/>
  <c r="J146" i="30"/>
  <c r="K146" i="30"/>
  <c r="R11" i="34"/>
  <c r="N11" i="34"/>
  <c r="L11" i="34"/>
  <c r="J11" i="34"/>
  <c r="H11" i="34"/>
  <c r="D11" i="34"/>
  <c r="F11" i="34"/>
  <c r="S11" i="34"/>
  <c r="T11" i="34"/>
  <c r="D9" i="32"/>
  <c r="D11" i="33"/>
  <c r="F11" i="33"/>
  <c r="H11" i="33"/>
  <c r="J11" i="33"/>
  <c r="L11" i="33"/>
  <c r="N11" i="33"/>
  <c r="P11" i="33"/>
  <c r="R11" i="33"/>
  <c r="T11" i="33"/>
  <c r="V11" i="33"/>
  <c r="X11" i="33"/>
  <c r="Z11" i="33"/>
  <c r="AB11" i="33"/>
  <c r="AC11" i="33"/>
  <c r="AD11" i="33"/>
  <c r="C9" i="32"/>
  <c r="N163" i="30"/>
  <c r="J147" i="30"/>
  <c r="K147" i="30"/>
  <c r="J148" i="30"/>
  <c r="K148" i="30"/>
  <c r="L148" i="30"/>
  <c r="M148" i="30"/>
  <c r="N148" i="30"/>
  <c r="J149" i="30"/>
  <c r="K149" i="30"/>
  <c r="J150" i="30"/>
  <c r="K150" i="30"/>
  <c r="L150" i="30"/>
  <c r="M150" i="30"/>
  <c r="N150" i="30"/>
  <c r="J151" i="30"/>
  <c r="K151" i="30"/>
  <c r="L151" i="30"/>
  <c r="M151" i="30"/>
  <c r="N151" i="30"/>
  <c r="J152" i="30"/>
  <c r="K152" i="30"/>
  <c r="L152" i="30"/>
  <c r="M152" i="30"/>
  <c r="N152" i="30"/>
  <c r="J153" i="30"/>
  <c r="K153" i="30"/>
  <c r="L153" i="30"/>
  <c r="M153" i="30"/>
  <c r="N153" i="30"/>
  <c r="J154" i="30"/>
  <c r="K154" i="30"/>
  <c r="L154" i="30"/>
  <c r="M154" i="30"/>
  <c r="N154" i="30"/>
  <c r="J155" i="30"/>
  <c r="K155" i="30"/>
  <c r="L155" i="30"/>
  <c r="M155" i="30"/>
  <c r="N155" i="30"/>
  <c r="J156" i="30"/>
  <c r="K156" i="30"/>
  <c r="L156" i="30"/>
  <c r="M156" i="30"/>
  <c r="N156" i="30"/>
  <c r="J157" i="30"/>
  <c r="K157" i="30"/>
  <c r="L157" i="30"/>
  <c r="M157" i="30"/>
  <c r="N157" i="30"/>
  <c r="J158" i="30"/>
  <c r="K158" i="30"/>
  <c r="L158" i="30"/>
  <c r="M158" i="30"/>
  <c r="N158" i="30"/>
  <c r="J159" i="30"/>
  <c r="K159" i="30"/>
  <c r="L159" i="30"/>
  <c r="M159" i="30"/>
  <c r="N159" i="30"/>
  <c r="J160" i="30"/>
  <c r="K160" i="30"/>
  <c r="L160" i="30"/>
  <c r="M160" i="30"/>
  <c r="N160" i="30"/>
  <c r="J161" i="30"/>
  <c r="K161" i="30"/>
  <c r="J162" i="30"/>
  <c r="K162" i="30"/>
  <c r="J163" i="30"/>
  <c r="K163" i="30"/>
  <c r="J164" i="30"/>
  <c r="K164" i="30"/>
  <c r="J165" i="30"/>
  <c r="K165" i="30"/>
  <c r="R12" i="34"/>
  <c r="N12" i="34"/>
  <c r="L12" i="34"/>
  <c r="J12" i="34"/>
  <c r="H12" i="34"/>
  <c r="D12" i="34"/>
  <c r="F12" i="34"/>
  <c r="S12" i="34"/>
  <c r="T12" i="34"/>
  <c r="D10" i="32"/>
  <c r="M182" i="30"/>
  <c r="D12" i="33"/>
  <c r="F12" i="33"/>
  <c r="H12" i="33"/>
  <c r="J12" i="33"/>
  <c r="L12" i="33"/>
  <c r="N12" i="33"/>
  <c r="P12" i="33"/>
  <c r="R12" i="33"/>
  <c r="T12" i="33"/>
  <c r="V12" i="33"/>
  <c r="X12" i="33"/>
  <c r="Z12" i="33"/>
  <c r="AB12" i="33"/>
  <c r="AC12" i="33"/>
  <c r="AD12" i="33"/>
  <c r="C10" i="32"/>
  <c r="N182" i="30"/>
  <c r="J166" i="30"/>
  <c r="K166" i="30"/>
  <c r="J167" i="30"/>
  <c r="K167" i="30"/>
  <c r="L167" i="30"/>
  <c r="M167" i="30"/>
  <c r="N167" i="30"/>
  <c r="J168" i="30"/>
  <c r="K168" i="30"/>
  <c r="J169" i="30"/>
  <c r="K169" i="30"/>
  <c r="L169" i="30"/>
  <c r="M169" i="30"/>
  <c r="N169" i="30"/>
  <c r="J170" i="30"/>
  <c r="K170" i="30"/>
  <c r="L170" i="30"/>
  <c r="M170" i="30"/>
  <c r="N170" i="30"/>
  <c r="J171" i="30"/>
  <c r="K171" i="30"/>
  <c r="L171" i="30"/>
  <c r="M171" i="30"/>
  <c r="N171" i="30"/>
  <c r="J172" i="30"/>
  <c r="K172" i="30"/>
  <c r="L172" i="30"/>
  <c r="M172" i="30"/>
  <c r="N172" i="30"/>
  <c r="J173" i="30"/>
  <c r="K173" i="30"/>
  <c r="L173" i="30"/>
  <c r="M173" i="30"/>
  <c r="N173" i="30"/>
  <c r="J174" i="30"/>
  <c r="K174" i="30"/>
  <c r="L174" i="30"/>
  <c r="M174" i="30"/>
  <c r="N174" i="30"/>
  <c r="J175" i="30"/>
  <c r="K175" i="30"/>
  <c r="L175" i="30"/>
  <c r="M175" i="30"/>
  <c r="N175" i="30"/>
  <c r="J176" i="30"/>
  <c r="K176" i="30"/>
  <c r="L176" i="30"/>
  <c r="M176" i="30"/>
  <c r="N176" i="30"/>
  <c r="J177" i="30"/>
  <c r="K177" i="30"/>
  <c r="L177" i="30"/>
  <c r="M177" i="30"/>
  <c r="N177" i="30"/>
  <c r="J178" i="30"/>
  <c r="K178" i="30"/>
  <c r="L178" i="30"/>
  <c r="M178" i="30"/>
  <c r="N178" i="30"/>
  <c r="J179" i="30"/>
  <c r="K179" i="30"/>
  <c r="L179" i="30"/>
  <c r="M179" i="30"/>
  <c r="N179" i="30"/>
  <c r="J180" i="30"/>
  <c r="K180" i="30"/>
  <c r="J181" i="30"/>
  <c r="K181" i="30"/>
  <c r="J182" i="30"/>
  <c r="K182" i="30"/>
  <c r="J183" i="30"/>
  <c r="K183" i="30"/>
  <c r="J184" i="30"/>
  <c r="K184" i="30"/>
  <c r="R13" i="34"/>
  <c r="N13" i="34"/>
  <c r="L13" i="34"/>
  <c r="J13" i="34"/>
  <c r="H13" i="34"/>
  <c r="D13" i="34"/>
  <c r="F13" i="34"/>
  <c r="S13" i="34"/>
  <c r="T13" i="34"/>
  <c r="D11" i="32"/>
  <c r="M198" i="30"/>
  <c r="D13" i="33"/>
  <c r="F13" i="33"/>
  <c r="H13" i="33"/>
  <c r="J13" i="33"/>
  <c r="L13" i="33"/>
  <c r="N13" i="33"/>
  <c r="P13" i="33"/>
  <c r="R13" i="33"/>
  <c r="T13" i="33"/>
  <c r="V13" i="33"/>
  <c r="X13" i="33"/>
  <c r="Z13" i="33"/>
  <c r="AB13" i="33"/>
  <c r="AC13" i="33"/>
  <c r="AD13" i="33"/>
  <c r="C11" i="32"/>
  <c r="J185" i="30"/>
  <c r="K185" i="30"/>
  <c r="L185" i="30"/>
  <c r="M185" i="30"/>
  <c r="N185" i="30"/>
  <c r="J186" i="30"/>
  <c r="K186" i="30"/>
  <c r="J187" i="30"/>
  <c r="K187" i="30"/>
  <c r="L187" i="30"/>
  <c r="M187" i="30"/>
  <c r="N187" i="30"/>
  <c r="J188" i="30"/>
  <c r="K188" i="30"/>
  <c r="L188" i="30"/>
  <c r="M188" i="30"/>
  <c r="N188" i="30"/>
  <c r="J189" i="30"/>
  <c r="K189" i="30"/>
  <c r="L189" i="30"/>
  <c r="M189" i="30"/>
  <c r="N189" i="30"/>
  <c r="J190" i="30"/>
  <c r="K190" i="30"/>
  <c r="L190" i="30"/>
  <c r="M190" i="30"/>
  <c r="N190" i="30"/>
  <c r="J191" i="30"/>
  <c r="K191" i="30"/>
  <c r="L191" i="30"/>
  <c r="M191" i="30"/>
  <c r="N191" i="30"/>
  <c r="J192" i="30"/>
  <c r="K192" i="30"/>
  <c r="L192" i="30"/>
  <c r="M192" i="30"/>
  <c r="N192" i="30"/>
  <c r="J193" i="30"/>
  <c r="K193" i="30"/>
  <c r="L193" i="30"/>
  <c r="M193" i="30"/>
  <c r="N193" i="30"/>
  <c r="J194" i="30"/>
  <c r="K194" i="30"/>
  <c r="L194" i="30"/>
  <c r="M194" i="30"/>
  <c r="N194" i="30"/>
  <c r="J195" i="30"/>
  <c r="K195" i="30"/>
  <c r="L195" i="30"/>
  <c r="M195" i="30"/>
  <c r="N195" i="30"/>
  <c r="J196" i="30"/>
  <c r="K196" i="30"/>
  <c r="L196" i="30"/>
  <c r="M196" i="30"/>
  <c r="N196" i="30"/>
  <c r="J197" i="30"/>
  <c r="K197" i="30"/>
  <c r="L197" i="30"/>
  <c r="M197" i="30"/>
  <c r="N197" i="30"/>
  <c r="J198" i="30"/>
  <c r="K198" i="30"/>
  <c r="J199" i="30"/>
  <c r="K199" i="30"/>
  <c r="J200" i="30"/>
  <c r="K200" i="30"/>
  <c r="J201" i="30"/>
  <c r="K201" i="30"/>
  <c r="M201" i="30"/>
  <c r="J202" i="30"/>
  <c r="K202" i="30"/>
  <c r="R14" i="34"/>
  <c r="N14" i="34"/>
  <c r="L14" i="34"/>
  <c r="J14" i="34"/>
  <c r="H14" i="34"/>
  <c r="D14" i="34"/>
  <c r="F14" i="34"/>
  <c r="S14" i="34"/>
  <c r="T14" i="34"/>
  <c r="D12" i="32"/>
  <c r="M215" i="30"/>
  <c r="D14" i="33"/>
  <c r="F14" i="33"/>
  <c r="H14" i="33"/>
  <c r="J14" i="33"/>
  <c r="L14" i="33"/>
  <c r="N14" i="33"/>
  <c r="P14" i="33"/>
  <c r="R14" i="33"/>
  <c r="T14" i="33"/>
  <c r="V14" i="33"/>
  <c r="X14" i="33"/>
  <c r="Z14" i="33"/>
  <c r="AB14" i="33"/>
  <c r="AC14" i="33"/>
  <c r="AD14" i="33"/>
  <c r="C12" i="32"/>
  <c r="N202" i="30"/>
  <c r="J203" i="30"/>
  <c r="K203" i="30"/>
  <c r="L203" i="30"/>
  <c r="M203" i="30"/>
  <c r="N203" i="30"/>
  <c r="J204" i="30"/>
  <c r="K204" i="30"/>
  <c r="L204" i="30"/>
  <c r="M204" i="30"/>
  <c r="N204" i="30"/>
  <c r="J205" i="30"/>
  <c r="K205" i="30"/>
  <c r="L205" i="30"/>
  <c r="M205" i="30"/>
  <c r="N205" i="30"/>
  <c r="J206" i="30"/>
  <c r="K206" i="30"/>
  <c r="L206" i="30"/>
  <c r="M206" i="30"/>
  <c r="N206" i="30"/>
  <c r="J207" i="30"/>
  <c r="K207" i="30"/>
  <c r="L207" i="30"/>
  <c r="M207" i="30"/>
  <c r="N207" i="30"/>
  <c r="J208" i="30"/>
  <c r="K208" i="30"/>
  <c r="J209" i="30"/>
  <c r="K209" i="30"/>
  <c r="L209" i="30"/>
  <c r="M209" i="30"/>
  <c r="N209" i="30"/>
  <c r="J210" i="30"/>
  <c r="K210" i="30"/>
  <c r="L210" i="30"/>
  <c r="M210" i="30"/>
  <c r="N210" i="30"/>
  <c r="J211" i="30"/>
  <c r="K211" i="30"/>
  <c r="L211" i="30"/>
  <c r="M211" i="30"/>
  <c r="N211" i="30"/>
  <c r="J212" i="30"/>
  <c r="K212" i="30"/>
  <c r="L212" i="30"/>
  <c r="M212" i="30"/>
  <c r="N212" i="30"/>
  <c r="J213" i="30"/>
  <c r="K213" i="30"/>
  <c r="J214" i="30"/>
  <c r="K214" i="30"/>
  <c r="J215" i="30"/>
  <c r="K215" i="30"/>
  <c r="J216" i="30"/>
  <c r="K216" i="30"/>
  <c r="R15" i="34"/>
  <c r="N15" i="34"/>
  <c r="L15" i="34"/>
  <c r="J15" i="34"/>
  <c r="H15" i="34"/>
  <c r="D15" i="34"/>
  <c r="F15" i="34"/>
  <c r="S15" i="34"/>
  <c r="T15" i="34"/>
  <c r="D13" i="32"/>
  <c r="M216" i="30"/>
  <c r="D15" i="33"/>
  <c r="F15" i="33"/>
  <c r="H15" i="33"/>
  <c r="J15" i="33"/>
  <c r="L15" i="33"/>
  <c r="N15" i="33"/>
  <c r="P15" i="33"/>
  <c r="R15" i="33"/>
  <c r="T15" i="33"/>
  <c r="V15" i="33"/>
  <c r="X15" i="33"/>
  <c r="Z15" i="33"/>
  <c r="AB15" i="33"/>
  <c r="AC15" i="33"/>
  <c r="AD15" i="33"/>
  <c r="C13" i="32"/>
  <c r="N229" i="30"/>
  <c r="J217" i="30"/>
  <c r="K217" i="30"/>
  <c r="L217" i="30"/>
  <c r="M217" i="30"/>
  <c r="N217" i="30"/>
  <c r="J218" i="30"/>
  <c r="K218" i="30"/>
  <c r="L218" i="30"/>
  <c r="M218" i="30"/>
  <c r="N218" i="30"/>
  <c r="J219" i="30"/>
  <c r="K219" i="30"/>
  <c r="L219" i="30"/>
  <c r="M219" i="30"/>
  <c r="N219" i="30"/>
  <c r="J220" i="30"/>
  <c r="K220" i="30"/>
  <c r="L220" i="30"/>
  <c r="M220" i="30"/>
  <c r="N220" i="30"/>
  <c r="J221" i="30"/>
  <c r="K221" i="30"/>
  <c r="L221" i="30"/>
  <c r="M221" i="30"/>
  <c r="N221" i="30"/>
  <c r="J222" i="30"/>
  <c r="K222" i="30"/>
  <c r="L222" i="30"/>
  <c r="M222" i="30"/>
  <c r="N222" i="30"/>
  <c r="J223" i="30"/>
  <c r="K223" i="30"/>
  <c r="L223" i="30"/>
  <c r="M223" i="30"/>
  <c r="N223" i="30"/>
  <c r="J224" i="30"/>
  <c r="K224" i="30"/>
  <c r="L224" i="30"/>
  <c r="M224" i="30"/>
  <c r="N224" i="30"/>
  <c r="J225" i="30"/>
  <c r="K225" i="30"/>
  <c r="L225" i="30"/>
  <c r="M225" i="30"/>
  <c r="N225" i="30"/>
  <c r="J226" i="30"/>
  <c r="K226" i="30"/>
  <c r="L226" i="30"/>
  <c r="M226" i="30"/>
  <c r="N226" i="30"/>
  <c r="J227" i="30"/>
  <c r="K227" i="30"/>
  <c r="J228" i="30"/>
  <c r="K228" i="30"/>
  <c r="J229" i="30"/>
  <c r="K229" i="30"/>
  <c r="J230" i="30"/>
  <c r="K230" i="30"/>
  <c r="R16" i="34"/>
  <c r="N16" i="34"/>
  <c r="L16" i="34"/>
  <c r="J16" i="34"/>
  <c r="H16" i="34"/>
  <c r="D16" i="34"/>
  <c r="F16" i="34"/>
  <c r="S16" i="34"/>
  <c r="T16" i="34"/>
  <c r="D14" i="32"/>
  <c r="M245" i="30"/>
  <c r="D16" i="33"/>
  <c r="F16" i="33"/>
  <c r="H16" i="33"/>
  <c r="J16" i="33"/>
  <c r="L16" i="33"/>
  <c r="N16" i="33"/>
  <c r="P16" i="33"/>
  <c r="R16" i="33"/>
  <c r="T16" i="33"/>
  <c r="V16" i="33"/>
  <c r="X16" i="33"/>
  <c r="Z16" i="33"/>
  <c r="AB16" i="33"/>
  <c r="AC16" i="33"/>
  <c r="AD16" i="33"/>
  <c r="C14" i="32"/>
  <c r="N245" i="30"/>
  <c r="J231" i="30"/>
  <c r="K231" i="30"/>
  <c r="L231" i="30"/>
  <c r="M231" i="30"/>
  <c r="N231" i="30"/>
  <c r="J232" i="30"/>
  <c r="K232" i="30"/>
  <c r="L232" i="30"/>
  <c r="M232" i="30"/>
  <c r="N232" i="30"/>
  <c r="J233" i="30"/>
  <c r="K233" i="30"/>
  <c r="L233" i="30"/>
  <c r="M233" i="30"/>
  <c r="N233" i="30"/>
  <c r="J234" i="30"/>
  <c r="K234" i="30"/>
  <c r="L234" i="30"/>
  <c r="M234" i="30"/>
  <c r="N234" i="30"/>
  <c r="J235" i="30"/>
  <c r="K235" i="30"/>
  <c r="L235" i="30"/>
  <c r="M235" i="30"/>
  <c r="N235" i="30"/>
  <c r="J236" i="30"/>
  <c r="K236" i="30"/>
  <c r="L236" i="30"/>
  <c r="M236" i="30"/>
  <c r="N236" i="30"/>
  <c r="J237" i="30"/>
  <c r="K237" i="30"/>
  <c r="L237" i="30"/>
  <c r="M237" i="30"/>
  <c r="N237" i="30"/>
  <c r="J238" i="30"/>
  <c r="K238" i="30"/>
  <c r="L238" i="30"/>
  <c r="M238" i="30"/>
  <c r="N238" i="30"/>
  <c r="J239" i="30"/>
  <c r="K239" i="30"/>
  <c r="L239" i="30"/>
  <c r="M239" i="30"/>
  <c r="N239" i="30"/>
  <c r="J240" i="30"/>
  <c r="K240" i="30"/>
  <c r="L240" i="30"/>
  <c r="M240" i="30"/>
  <c r="N240" i="30"/>
  <c r="J241" i="30"/>
  <c r="K241" i="30"/>
  <c r="L241" i="30"/>
  <c r="M241" i="30"/>
  <c r="N241" i="30"/>
  <c r="J242" i="30"/>
  <c r="K242" i="30"/>
  <c r="L242" i="30"/>
  <c r="M242" i="30"/>
  <c r="N242" i="30"/>
  <c r="J243" i="30"/>
  <c r="K243" i="30"/>
  <c r="L243" i="30"/>
  <c r="M243" i="30"/>
  <c r="N243" i="30"/>
  <c r="J244" i="30"/>
  <c r="K244" i="30"/>
  <c r="J245" i="30"/>
  <c r="K245" i="30"/>
  <c r="J246" i="30"/>
  <c r="K246" i="30"/>
  <c r="J247" i="30"/>
  <c r="K247" i="30"/>
  <c r="J248" i="30"/>
  <c r="K248" i="30"/>
  <c r="R17" i="34"/>
  <c r="N17" i="34"/>
  <c r="L17" i="34"/>
  <c r="J17" i="34"/>
  <c r="H17" i="34"/>
  <c r="D17" i="34"/>
  <c r="F17" i="34"/>
  <c r="S17" i="34"/>
  <c r="T17" i="34"/>
  <c r="D15" i="32"/>
  <c r="M263" i="30"/>
  <c r="D17" i="33"/>
  <c r="F17" i="33"/>
  <c r="H17" i="33"/>
  <c r="J17" i="33"/>
  <c r="L17" i="33"/>
  <c r="N17" i="33"/>
  <c r="P17" i="33"/>
  <c r="R17" i="33"/>
  <c r="T17" i="33"/>
  <c r="V17" i="33"/>
  <c r="X17" i="33"/>
  <c r="Z17" i="33"/>
  <c r="AB17" i="33"/>
  <c r="AC17" i="33"/>
  <c r="AD17" i="33"/>
  <c r="C15" i="32"/>
  <c r="N261" i="30"/>
  <c r="J249" i="30"/>
  <c r="K249" i="30"/>
  <c r="L249" i="30"/>
  <c r="M249" i="30"/>
  <c r="N249" i="30"/>
  <c r="J250" i="30"/>
  <c r="K250" i="30"/>
  <c r="L250" i="30"/>
  <c r="M250" i="30"/>
  <c r="N250" i="30"/>
  <c r="J251" i="30"/>
  <c r="K251" i="30"/>
  <c r="L251" i="30"/>
  <c r="M251" i="30"/>
  <c r="N251" i="30"/>
  <c r="J252" i="30"/>
  <c r="K252" i="30"/>
  <c r="L252" i="30"/>
  <c r="M252" i="30"/>
  <c r="N252" i="30"/>
  <c r="J253" i="30"/>
  <c r="K253" i="30"/>
  <c r="L253" i="30"/>
  <c r="M253" i="30"/>
  <c r="N253" i="30"/>
  <c r="J254" i="30"/>
  <c r="K254" i="30"/>
  <c r="L254" i="30"/>
  <c r="M254" i="30"/>
  <c r="N254" i="30"/>
  <c r="J255" i="30"/>
  <c r="K255" i="30"/>
  <c r="L255" i="30"/>
  <c r="M255" i="30"/>
  <c r="N255" i="30"/>
  <c r="J256" i="30"/>
  <c r="K256" i="30"/>
  <c r="L256" i="30"/>
  <c r="M256" i="30"/>
  <c r="N256" i="30"/>
  <c r="J257" i="30"/>
  <c r="K257" i="30"/>
  <c r="L257" i="30"/>
  <c r="M257" i="30"/>
  <c r="N257" i="30"/>
  <c r="J258" i="30"/>
  <c r="K258" i="30"/>
  <c r="L258" i="30"/>
  <c r="M258" i="30"/>
  <c r="N258" i="30"/>
  <c r="J259" i="30"/>
  <c r="K259" i="30"/>
  <c r="L259" i="30"/>
  <c r="M259" i="30"/>
  <c r="N259" i="30"/>
  <c r="J260" i="30"/>
  <c r="K260" i="30"/>
  <c r="L260" i="30"/>
  <c r="M260" i="30"/>
  <c r="N260" i="30"/>
  <c r="J261" i="30"/>
  <c r="K261" i="30"/>
  <c r="J262" i="30"/>
  <c r="K262" i="30"/>
  <c r="J263" i="30"/>
  <c r="K263" i="30"/>
  <c r="J264" i="30"/>
  <c r="K264" i="30"/>
  <c r="J265" i="30"/>
  <c r="K265" i="30"/>
  <c r="R18" i="34"/>
  <c r="N18" i="34"/>
  <c r="L18" i="34"/>
  <c r="J18" i="34"/>
  <c r="H18" i="34"/>
  <c r="D18" i="34"/>
  <c r="F18" i="34"/>
  <c r="S18" i="34"/>
  <c r="T18" i="34"/>
  <c r="D16" i="32"/>
  <c r="D18" i="33"/>
  <c r="F18" i="33"/>
  <c r="H18" i="33"/>
  <c r="J18" i="33"/>
  <c r="L18" i="33"/>
  <c r="N18" i="33"/>
  <c r="P18" i="33"/>
  <c r="R18" i="33"/>
  <c r="T18" i="33"/>
  <c r="V18" i="33"/>
  <c r="X18" i="33"/>
  <c r="Z18" i="33"/>
  <c r="AB18" i="33"/>
  <c r="AC18" i="33"/>
  <c r="AD18" i="33"/>
  <c r="C16" i="32"/>
  <c r="N280" i="30"/>
  <c r="J266" i="30"/>
  <c r="K266" i="30"/>
  <c r="J267" i="30"/>
  <c r="K267" i="30"/>
  <c r="L267" i="30"/>
  <c r="M267" i="30"/>
  <c r="N267" i="30"/>
  <c r="J268" i="30"/>
  <c r="K268" i="30"/>
  <c r="L268" i="30"/>
  <c r="M268" i="30"/>
  <c r="N268" i="30"/>
  <c r="J269" i="30"/>
  <c r="K269" i="30"/>
  <c r="L269" i="30"/>
  <c r="M269" i="30"/>
  <c r="N269" i="30"/>
  <c r="J270" i="30"/>
  <c r="K270" i="30"/>
  <c r="L270" i="30"/>
  <c r="M270" i="30"/>
  <c r="N270" i="30"/>
  <c r="J271" i="30"/>
  <c r="K271" i="30"/>
  <c r="L271" i="30"/>
  <c r="M271" i="30"/>
  <c r="N271" i="30"/>
  <c r="J272" i="30"/>
  <c r="K272" i="30"/>
  <c r="L272" i="30"/>
  <c r="M272" i="30"/>
  <c r="N272" i="30"/>
  <c r="J273" i="30"/>
  <c r="K273" i="30"/>
  <c r="L273" i="30"/>
  <c r="M273" i="30"/>
  <c r="N273" i="30"/>
  <c r="J274" i="30"/>
  <c r="K274" i="30"/>
  <c r="L274" i="30"/>
  <c r="M274" i="30"/>
  <c r="N274" i="30"/>
  <c r="J275" i="30"/>
  <c r="K275" i="30"/>
  <c r="L275" i="30"/>
  <c r="M275" i="30"/>
  <c r="N275" i="30"/>
  <c r="J276" i="30"/>
  <c r="K276" i="30"/>
  <c r="L276" i="30"/>
  <c r="M276" i="30"/>
  <c r="N276" i="30"/>
  <c r="J277" i="30"/>
  <c r="K277" i="30"/>
  <c r="L277" i="30"/>
  <c r="M277" i="30"/>
  <c r="N277" i="30"/>
  <c r="J278" i="30"/>
  <c r="K278" i="30"/>
  <c r="J279" i="30"/>
  <c r="K279" i="30"/>
  <c r="J280" i="30"/>
  <c r="K280" i="30"/>
  <c r="J281" i="30"/>
  <c r="K281" i="30"/>
  <c r="J282" i="30"/>
  <c r="K282" i="30"/>
  <c r="J283" i="30"/>
  <c r="K283" i="30"/>
  <c r="J284" i="30"/>
  <c r="K284" i="30"/>
  <c r="J285" i="30"/>
  <c r="K285" i="30"/>
  <c r="J286" i="30"/>
  <c r="K286" i="30"/>
  <c r="J287" i="30"/>
  <c r="K287" i="30"/>
  <c r="L287" i="30"/>
  <c r="M287" i="30"/>
  <c r="N287" i="30"/>
  <c r="J288" i="30"/>
  <c r="K288" i="30"/>
  <c r="R19" i="34"/>
  <c r="N19" i="34"/>
  <c r="L19" i="34"/>
  <c r="J19" i="34"/>
  <c r="H19" i="34"/>
  <c r="D19" i="34"/>
  <c r="F19" i="34"/>
  <c r="S19" i="34"/>
  <c r="T19" i="34"/>
  <c r="D17" i="32"/>
  <c r="M288" i="30"/>
  <c r="D19" i="33"/>
  <c r="F19" i="33"/>
  <c r="H19" i="33"/>
  <c r="J19" i="33"/>
  <c r="L19" i="33"/>
  <c r="N19" i="33"/>
  <c r="P19" i="33"/>
  <c r="R19" i="33"/>
  <c r="T19" i="33"/>
  <c r="V19" i="33"/>
  <c r="X19" i="33"/>
  <c r="Z19" i="33"/>
  <c r="AB19" i="33"/>
  <c r="AC19" i="33"/>
  <c r="AD19" i="33"/>
  <c r="C17" i="32"/>
  <c r="J289" i="30"/>
  <c r="K289" i="30"/>
  <c r="J290" i="30"/>
  <c r="K290" i="30"/>
  <c r="L290" i="30"/>
  <c r="M290" i="30"/>
  <c r="N290" i="30"/>
  <c r="J291" i="30"/>
  <c r="K291" i="30"/>
  <c r="L291" i="30"/>
  <c r="M291" i="30"/>
  <c r="N291" i="30"/>
  <c r="J292" i="30"/>
  <c r="K292" i="30"/>
  <c r="L292" i="30"/>
  <c r="M292" i="30"/>
  <c r="N292" i="30"/>
  <c r="J293" i="30"/>
  <c r="K293" i="30"/>
  <c r="L293" i="30"/>
  <c r="M293" i="30"/>
  <c r="N293" i="30"/>
  <c r="J294" i="30"/>
  <c r="K294" i="30"/>
  <c r="L294" i="30"/>
  <c r="M294" i="30"/>
  <c r="N294" i="30"/>
  <c r="J295" i="30"/>
  <c r="K295" i="30"/>
  <c r="L295" i="30"/>
  <c r="M295" i="30"/>
  <c r="N295" i="30"/>
  <c r="J296" i="30"/>
  <c r="K296" i="30"/>
  <c r="L296" i="30"/>
  <c r="M296" i="30"/>
  <c r="N296" i="30"/>
  <c r="J297" i="30"/>
  <c r="K297" i="30"/>
  <c r="L297" i="30"/>
  <c r="M297" i="30"/>
  <c r="N297" i="30"/>
  <c r="J298" i="30"/>
  <c r="K298" i="30"/>
  <c r="L298" i="30"/>
  <c r="M298" i="30"/>
  <c r="N298" i="30"/>
  <c r="J299" i="30"/>
  <c r="K299" i="30"/>
  <c r="L299" i="30"/>
  <c r="M299" i="30"/>
  <c r="N299" i="30"/>
  <c r="J300" i="30"/>
  <c r="K300" i="30"/>
  <c r="L300" i="30"/>
  <c r="M300" i="30"/>
  <c r="N300" i="30"/>
  <c r="J301" i="30"/>
  <c r="K301" i="30"/>
  <c r="L301" i="30"/>
  <c r="M301" i="30"/>
  <c r="N301" i="30"/>
  <c r="J302" i="30"/>
  <c r="K302" i="30"/>
  <c r="L302" i="30"/>
  <c r="M302" i="30"/>
  <c r="N302" i="30"/>
  <c r="J303" i="30"/>
  <c r="K303" i="30"/>
  <c r="J304" i="30"/>
  <c r="K304" i="30"/>
  <c r="J305" i="30"/>
  <c r="K305" i="30"/>
  <c r="J306" i="30"/>
  <c r="K306" i="30"/>
  <c r="J307" i="30"/>
  <c r="K307" i="30"/>
  <c r="J308" i="30"/>
  <c r="K308" i="30"/>
  <c r="M308" i="30"/>
  <c r="J309" i="30"/>
  <c r="K309" i="30"/>
  <c r="J310" i="30"/>
  <c r="K310" i="30"/>
  <c r="J311" i="30"/>
  <c r="K311" i="30"/>
  <c r="L311" i="30"/>
  <c r="M311" i="30"/>
  <c r="N311" i="30"/>
  <c r="J312" i="30"/>
  <c r="K312" i="30"/>
  <c r="L312" i="30"/>
  <c r="M312" i="30"/>
  <c r="N312" i="30"/>
  <c r="J313" i="30"/>
  <c r="K313" i="30"/>
  <c r="L313" i="30"/>
  <c r="M313" i="30"/>
  <c r="N313" i="30"/>
  <c r="J314" i="30"/>
  <c r="K314" i="30"/>
  <c r="L314" i="30"/>
  <c r="M314" i="30"/>
  <c r="N314" i="30"/>
  <c r="J315" i="30"/>
  <c r="K315" i="30"/>
  <c r="L315" i="30"/>
  <c r="M315" i="30"/>
  <c r="N315" i="30"/>
  <c r="J316" i="30"/>
  <c r="K316" i="30"/>
  <c r="L316" i="30"/>
  <c r="M316" i="30"/>
  <c r="N316" i="30"/>
  <c r="J317" i="30"/>
  <c r="K317" i="30"/>
  <c r="L317" i="30"/>
  <c r="M317" i="30"/>
  <c r="N317" i="30"/>
  <c r="J318" i="30"/>
  <c r="K318" i="30"/>
  <c r="L318" i="30"/>
  <c r="M318" i="30"/>
  <c r="N318" i="30"/>
  <c r="J319" i="30"/>
  <c r="K319" i="30"/>
  <c r="L319" i="30"/>
  <c r="M319" i="30"/>
  <c r="N319" i="30"/>
  <c r="J320" i="30"/>
  <c r="K320" i="30"/>
  <c r="L320" i="30"/>
  <c r="M320" i="30"/>
  <c r="N320" i="30"/>
  <c r="J321" i="30"/>
  <c r="K321" i="30"/>
  <c r="L321" i="30"/>
  <c r="M321" i="30"/>
  <c r="N321" i="30"/>
  <c r="J322" i="30"/>
  <c r="K322" i="30"/>
  <c r="L322" i="30"/>
  <c r="M322" i="30"/>
  <c r="N322" i="30"/>
  <c r="J323" i="30"/>
  <c r="K323" i="30"/>
  <c r="L323" i="30"/>
  <c r="M323" i="30"/>
  <c r="N323" i="30"/>
  <c r="J324" i="30"/>
  <c r="K324" i="30"/>
  <c r="L324" i="30"/>
  <c r="M324" i="30"/>
  <c r="N324" i="30"/>
  <c r="J325" i="30"/>
  <c r="K325" i="30"/>
  <c r="R20" i="34"/>
  <c r="N20" i="34"/>
  <c r="L20" i="34"/>
  <c r="J20" i="34"/>
  <c r="H20" i="34"/>
  <c r="D20" i="34"/>
  <c r="F20" i="34"/>
  <c r="S20" i="34"/>
  <c r="T20" i="34"/>
  <c r="D18" i="32"/>
  <c r="M325" i="30"/>
  <c r="D20" i="33"/>
  <c r="F20" i="33"/>
  <c r="H20" i="33"/>
  <c r="J20" i="33"/>
  <c r="L20" i="33"/>
  <c r="N20" i="33"/>
  <c r="P20" i="33"/>
  <c r="R20" i="33"/>
  <c r="T20" i="33"/>
  <c r="V20" i="33"/>
  <c r="X20" i="33"/>
  <c r="Z20" i="33"/>
  <c r="AB20" i="33"/>
  <c r="AC20" i="33"/>
  <c r="AD20" i="33"/>
  <c r="C18" i="32"/>
  <c r="N327" i="30"/>
  <c r="J326" i="30"/>
  <c r="K326" i="30"/>
  <c r="J327" i="30"/>
  <c r="K327" i="30"/>
  <c r="J328" i="30"/>
  <c r="K328" i="30"/>
  <c r="J329" i="30"/>
  <c r="K329" i="30"/>
  <c r="L329" i="30"/>
  <c r="M329" i="30"/>
  <c r="N329" i="30"/>
  <c r="J330" i="30"/>
  <c r="K330" i="30"/>
  <c r="J331" i="30"/>
  <c r="K331" i="30"/>
  <c r="J332" i="30"/>
  <c r="K332" i="30"/>
  <c r="R21" i="34"/>
  <c r="N21" i="34"/>
  <c r="L21" i="34"/>
  <c r="J21" i="34"/>
  <c r="H21" i="34"/>
  <c r="D21" i="34"/>
  <c r="F21" i="34"/>
  <c r="S21" i="34"/>
  <c r="T21" i="34"/>
  <c r="D19" i="32"/>
  <c r="D21" i="33"/>
  <c r="F21" i="33"/>
  <c r="H21" i="33"/>
  <c r="J21" i="33"/>
  <c r="L21" i="33"/>
  <c r="N21" i="33"/>
  <c r="P21" i="33"/>
  <c r="R21" i="33"/>
  <c r="T21" i="33"/>
  <c r="V21" i="33"/>
  <c r="X21" i="33"/>
  <c r="Z21" i="33"/>
  <c r="AB21" i="33"/>
  <c r="AC21" i="33"/>
  <c r="AD21" i="33"/>
  <c r="C19" i="32"/>
  <c r="N332" i="30"/>
  <c r="J333" i="30"/>
  <c r="K333" i="30"/>
  <c r="L333" i="30"/>
  <c r="M333" i="30"/>
  <c r="N333" i="30"/>
  <c r="J334" i="30"/>
  <c r="K334" i="30"/>
  <c r="L334" i="30"/>
  <c r="M334" i="30"/>
  <c r="N334" i="30"/>
  <c r="J335" i="30"/>
  <c r="K335" i="30"/>
  <c r="L335" i="30"/>
  <c r="M335" i="30"/>
  <c r="N335" i="30"/>
  <c r="J336" i="30"/>
  <c r="K336" i="30"/>
  <c r="L336" i="30"/>
  <c r="M336" i="30"/>
  <c r="N336" i="30"/>
  <c r="J337" i="30"/>
  <c r="K337" i="30"/>
  <c r="L337" i="30"/>
  <c r="M337" i="30"/>
  <c r="N337" i="30"/>
  <c r="J338" i="30"/>
  <c r="K338" i="30"/>
  <c r="L338" i="30"/>
  <c r="M338" i="30"/>
  <c r="N338" i="30"/>
  <c r="J339" i="30"/>
  <c r="K339" i="30"/>
  <c r="L339" i="30"/>
  <c r="M339" i="30"/>
  <c r="N339" i="30"/>
  <c r="J340" i="30"/>
  <c r="K340" i="30"/>
  <c r="L340" i="30"/>
  <c r="M340" i="30"/>
  <c r="N340" i="30"/>
  <c r="J341" i="30"/>
  <c r="K341" i="30"/>
  <c r="L341" i="30"/>
  <c r="M341" i="30"/>
  <c r="N341" i="30"/>
  <c r="J342" i="30"/>
  <c r="K342" i="30"/>
  <c r="L342" i="30"/>
  <c r="M342" i="30"/>
  <c r="N342" i="30"/>
  <c r="J343" i="30"/>
  <c r="K343" i="30"/>
  <c r="L343" i="30"/>
  <c r="M343" i="30"/>
  <c r="N343" i="30"/>
  <c r="J344" i="30"/>
  <c r="K344" i="30"/>
  <c r="L344" i="30"/>
  <c r="M344" i="30"/>
  <c r="N344" i="30"/>
  <c r="J345" i="30"/>
  <c r="K345" i="30"/>
  <c r="J346" i="30"/>
  <c r="K346" i="30"/>
  <c r="J347" i="30"/>
  <c r="K347" i="30"/>
  <c r="J348" i="30"/>
  <c r="K348" i="30"/>
  <c r="L348" i="30"/>
  <c r="M348" i="30"/>
  <c r="N348" i="30"/>
  <c r="J349" i="30"/>
  <c r="K349" i="30"/>
  <c r="J350" i="30"/>
  <c r="K350" i="30"/>
  <c r="J351" i="30"/>
  <c r="K351" i="30"/>
  <c r="L351" i="30"/>
  <c r="M351" i="30"/>
  <c r="N351" i="30"/>
  <c r="J352" i="30"/>
  <c r="K352" i="30"/>
  <c r="J353" i="30"/>
  <c r="K353" i="30"/>
  <c r="R22" i="34"/>
  <c r="N22" i="34"/>
  <c r="L22" i="34"/>
  <c r="J22" i="34"/>
  <c r="H22" i="34"/>
  <c r="D22" i="34"/>
  <c r="F22" i="34"/>
  <c r="S22" i="34"/>
  <c r="T22" i="34"/>
  <c r="D20" i="32"/>
  <c r="M374" i="30"/>
  <c r="D22" i="33"/>
  <c r="F22" i="33"/>
  <c r="H22" i="33"/>
  <c r="J22" i="33"/>
  <c r="L22" i="33"/>
  <c r="N22" i="33"/>
  <c r="P22" i="33"/>
  <c r="R22" i="33"/>
  <c r="T22" i="33"/>
  <c r="V22" i="33"/>
  <c r="X22" i="33"/>
  <c r="Z22" i="33"/>
  <c r="AB22" i="33"/>
  <c r="AC22" i="33"/>
  <c r="AD22" i="33"/>
  <c r="C20" i="32"/>
  <c r="N368" i="30"/>
  <c r="J354" i="30"/>
  <c r="K354" i="30"/>
  <c r="L354" i="30"/>
  <c r="M354" i="30"/>
  <c r="N354" i="30"/>
  <c r="J355" i="30"/>
  <c r="K355" i="30"/>
  <c r="L355" i="30"/>
  <c r="M355" i="30"/>
  <c r="N355" i="30"/>
  <c r="J356" i="30"/>
  <c r="K356" i="30"/>
  <c r="L356" i="30"/>
  <c r="M356" i="30"/>
  <c r="N356" i="30"/>
  <c r="J357" i="30"/>
  <c r="K357" i="30"/>
  <c r="L357" i="30"/>
  <c r="M357" i="30"/>
  <c r="N357" i="30"/>
  <c r="J358" i="30"/>
  <c r="K358" i="30"/>
  <c r="L358" i="30"/>
  <c r="M358" i="30"/>
  <c r="N358" i="30"/>
  <c r="J359" i="30"/>
  <c r="K359" i="30"/>
  <c r="L359" i="30"/>
  <c r="M359" i="30"/>
  <c r="N359" i="30"/>
  <c r="J360" i="30"/>
  <c r="K360" i="30"/>
  <c r="L360" i="30"/>
  <c r="M360" i="30"/>
  <c r="N360" i="30"/>
  <c r="J361" i="30"/>
  <c r="K361" i="30"/>
  <c r="L361" i="30"/>
  <c r="M361" i="30"/>
  <c r="N361" i="30"/>
  <c r="J362" i="30"/>
  <c r="K362" i="30"/>
  <c r="L362" i="30"/>
  <c r="M362" i="30"/>
  <c r="N362" i="30"/>
  <c r="J363" i="30"/>
  <c r="K363" i="30"/>
  <c r="L363" i="30"/>
  <c r="M363" i="30"/>
  <c r="N363" i="30"/>
  <c r="J364" i="30"/>
  <c r="K364" i="30"/>
  <c r="L364" i="30"/>
  <c r="M364" i="30"/>
  <c r="N364" i="30"/>
  <c r="J365" i="30"/>
  <c r="K365" i="30"/>
  <c r="L365" i="30"/>
  <c r="M365" i="30"/>
  <c r="N365" i="30"/>
  <c r="J366" i="30"/>
  <c r="K366" i="30"/>
  <c r="J367" i="30"/>
  <c r="K367" i="30"/>
  <c r="J368" i="30"/>
  <c r="K368" i="30"/>
  <c r="J369" i="30"/>
  <c r="K369" i="30"/>
  <c r="J370" i="30"/>
  <c r="K370" i="30"/>
  <c r="J371" i="30"/>
  <c r="K371" i="30"/>
  <c r="J372" i="30"/>
  <c r="K372" i="30"/>
  <c r="J373" i="30"/>
  <c r="K373" i="30"/>
  <c r="J374" i="30"/>
  <c r="K374" i="30"/>
  <c r="J375" i="30"/>
  <c r="K375" i="30"/>
  <c r="L375" i="30"/>
  <c r="M375" i="30"/>
  <c r="N375" i="30"/>
  <c r="J376" i="30"/>
  <c r="K376" i="30"/>
  <c r="R23" i="34"/>
  <c r="N23" i="34"/>
  <c r="L23" i="34"/>
  <c r="J23" i="34"/>
  <c r="H23" i="34"/>
  <c r="D23" i="34"/>
  <c r="F23" i="34"/>
  <c r="S23" i="34"/>
  <c r="T23" i="34"/>
  <c r="D21" i="32"/>
  <c r="M376" i="30"/>
  <c r="D23" i="33"/>
  <c r="F23" i="33"/>
  <c r="H23" i="33"/>
  <c r="J23" i="33"/>
  <c r="L23" i="33"/>
  <c r="N23" i="33"/>
  <c r="P23" i="33"/>
  <c r="R23" i="33"/>
  <c r="T23" i="33"/>
  <c r="V23" i="33"/>
  <c r="X23" i="33"/>
  <c r="Z23" i="33"/>
  <c r="AB23" i="33"/>
  <c r="AC23" i="33"/>
  <c r="AD23" i="33"/>
  <c r="C21" i="32"/>
  <c r="N376" i="30"/>
  <c r="J377" i="30"/>
  <c r="K377" i="30"/>
  <c r="R24" i="34"/>
  <c r="N24" i="34"/>
  <c r="L24" i="34"/>
  <c r="J24" i="34"/>
  <c r="H24" i="34"/>
  <c r="D24" i="34"/>
  <c r="F24" i="34"/>
  <c r="S24" i="34"/>
  <c r="T24" i="34"/>
  <c r="D22" i="32"/>
  <c r="M1016" i="30"/>
  <c r="D24" i="33"/>
  <c r="F24" i="33"/>
  <c r="H24" i="33"/>
  <c r="J24" i="33"/>
  <c r="L24" i="33"/>
  <c r="N24" i="33"/>
  <c r="P24" i="33"/>
  <c r="R24" i="33"/>
  <c r="T24" i="33"/>
  <c r="V24" i="33"/>
  <c r="X24" i="33"/>
  <c r="Z24" i="33"/>
  <c r="AB24" i="33"/>
  <c r="AC24" i="33"/>
  <c r="AD24" i="33"/>
  <c r="C22" i="32"/>
  <c r="N389" i="30"/>
  <c r="J378" i="30"/>
  <c r="K378" i="30"/>
  <c r="L378" i="30"/>
  <c r="M378" i="30"/>
  <c r="N378" i="30"/>
  <c r="J379" i="30"/>
  <c r="K379" i="30"/>
  <c r="L379" i="30"/>
  <c r="M379" i="30"/>
  <c r="N379" i="30"/>
  <c r="J380" i="30"/>
  <c r="K380" i="30"/>
  <c r="L380" i="30"/>
  <c r="M380" i="30"/>
  <c r="N380" i="30"/>
  <c r="J381" i="30"/>
  <c r="K381" i="30"/>
  <c r="L381" i="30"/>
  <c r="M381" i="30"/>
  <c r="N381" i="30"/>
  <c r="J382" i="30"/>
  <c r="K382" i="30"/>
  <c r="L382" i="30"/>
  <c r="M382" i="30"/>
  <c r="N382" i="30"/>
  <c r="J383" i="30"/>
  <c r="K383" i="30"/>
  <c r="L383" i="30"/>
  <c r="M383" i="30"/>
  <c r="N383" i="30"/>
  <c r="J384" i="30"/>
  <c r="K384" i="30"/>
  <c r="L384" i="30"/>
  <c r="M384" i="30"/>
  <c r="N384" i="30"/>
  <c r="J385" i="30"/>
  <c r="K385" i="30"/>
  <c r="L385" i="30"/>
  <c r="M385" i="30"/>
  <c r="N385" i="30"/>
  <c r="J386" i="30"/>
  <c r="K386" i="30"/>
  <c r="L386" i="30"/>
  <c r="M386" i="30"/>
  <c r="N386" i="30"/>
  <c r="J387" i="30"/>
  <c r="K387" i="30"/>
  <c r="L387" i="30"/>
  <c r="M387" i="30"/>
  <c r="N387" i="30"/>
  <c r="J388" i="30"/>
  <c r="K388" i="30"/>
  <c r="L388" i="30"/>
  <c r="M388" i="30"/>
  <c r="N388" i="30"/>
  <c r="J389" i="30"/>
  <c r="K389" i="30"/>
  <c r="J390" i="30"/>
  <c r="K390" i="30"/>
  <c r="J391" i="30"/>
  <c r="K391" i="30"/>
  <c r="J392" i="30"/>
  <c r="K392" i="30"/>
  <c r="J393" i="30"/>
  <c r="K393" i="30"/>
  <c r="J394" i="30"/>
  <c r="K394" i="30"/>
  <c r="J395" i="30"/>
  <c r="K395" i="30"/>
  <c r="J396" i="30"/>
  <c r="K396" i="30"/>
  <c r="R25" i="34"/>
  <c r="N25" i="34"/>
  <c r="L25" i="34"/>
  <c r="J25" i="34"/>
  <c r="H25" i="34"/>
  <c r="D25" i="34"/>
  <c r="F25" i="34"/>
  <c r="S25" i="34"/>
  <c r="T25" i="34"/>
  <c r="D23" i="32"/>
  <c r="M407" i="30"/>
  <c r="D25" i="33"/>
  <c r="F25" i="33"/>
  <c r="H25" i="33"/>
  <c r="J25" i="33"/>
  <c r="L25" i="33"/>
  <c r="N25" i="33"/>
  <c r="P25" i="33"/>
  <c r="R25" i="33"/>
  <c r="T25" i="33"/>
  <c r="V25" i="33"/>
  <c r="X25" i="33"/>
  <c r="Z25" i="33"/>
  <c r="AB25" i="33"/>
  <c r="AC25" i="33"/>
  <c r="AD25" i="33"/>
  <c r="C23" i="32"/>
  <c r="J397" i="30"/>
  <c r="K397" i="30"/>
  <c r="L397" i="30"/>
  <c r="M397" i="30"/>
  <c r="N397" i="30"/>
  <c r="J398" i="30"/>
  <c r="K398" i="30"/>
  <c r="L398" i="30"/>
  <c r="M398" i="30"/>
  <c r="N398" i="30"/>
  <c r="J399" i="30"/>
  <c r="K399" i="30"/>
  <c r="L399" i="30"/>
  <c r="M399" i="30"/>
  <c r="N399" i="30"/>
  <c r="J400" i="30"/>
  <c r="K400" i="30"/>
  <c r="L400" i="30"/>
  <c r="M400" i="30"/>
  <c r="N400" i="30"/>
  <c r="J401" i="30"/>
  <c r="K401" i="30"/>
  <c r="L401" i="30"/>
  <c r="M401" i="30"/>
  <c r="N401" i="30"/>
  <c r="J402" i="30"/>
  <c r="K402" i="30"/>
  <c r="L402" i="30"/>
  <c r="M402" i="30"/>
  <c r="N402" i="30"/>
  <c r="J403" i="30"/>
  <c r="K403" i="30"/>
  <c r="L403" i="30"/>
  <c r="M403" i="30"/>
  <c r="N403" i="30"/>
  <c r="J404" i="30"/>
  <c r="K404" i="30"/>
  <c r="L404" i="30"/>
  <c r="M404" i="30"/>
  <c r="N404" i="30"/>
  <c r="J405" i="30"/>
  <c r="K405" i="30"/>
  <c r="L405" i="30"/>
  <c r="M405" i="30"/>
  <c r="N405" i="30"/>
  <c r="J406" i="30"/>
  <c r="K406" i="30"/>
  <c r="L406" i="30"/>
  <c r="M406" i="30"/>
  <c r="N406" i="30"/>
  <c r="J407" i="30"/>
  <c r="K407" i="30"/>
  <c r="J408" i="30"/>
  <c r="K408" i="30"/>
  <c r="J409" i="30"/>
  <c r="K409" i="30"/>
  <c r="J410" i="30"/>
  <c r="K410" i="30"/>
  <c r="J411" i="30"/>
  <c r="K411" i="30"/>
  <c r="J412" i="30"/>
  <c r="K412" i="30"/>
  <c r="J413" i="30"/>
  <c r="K413" i="30"/>
  <c r="J414" i="30"/>
  <c r="K414" i="30"/>
  <c r="R26" i="34"/>
  <c r="N26" i="34"/>
  <c r="L26" i="34"/>
  <c r="J26" i="34"/>
  <c r="H26" i="34"/>
  <c r="D26" i="34"/>
  <c r="F26" i="34"/>
  <c r="S26" i="34"/>
  <c r="T26" i="34"/>
  <c r="D24" i="32"/>
  <c r="M414" i="30"/>
  <c r="D26" i="33"/>
  <c r="F26" i="33"/>
  <c r="H26" i="33"/>
  <c r="J26" i="33"/>
  <c r="L26" i="33"/>
  <c r="N26" i="33"/>
  <c r="P26" i="33"/>
  <c r="R26" i="33"/>
  <c r="T26" i="33"/>
  <c r="V26" i="33"/>
  <c r="X26" i="33"/>
  <c r="Z26" i="33"/>
  <c r="AB26" i="33"/>
  <c r="AC26" i="33"/>
  <c r="AD26" i="33"/>
  <c r="C24" i="32"/>
  <c r="N436" i="30"/>
  <c r="J415" i="30"/>
  <c r="K415" i="30"/>
  <c r="J416" i="30"/>
  <c r="K416" i="30"/>
  <c r="L416" i="30"/>
  <c r="M416" i="30"/>
  <c r="N416" i="30"/>
  <c r="J417" i="30"/>
  <c r="K417" i="30"/>
  <c r="L417" i="30"/>
  <c r="M417" i="30"/>
  <c r="N417" i="30"/>
  <c r="J418" i="30"/>
  <c r="K418" i="30"/>
  <c r="L418" i="30"/>
  <c r="M418" i="30"/>
  <c r="N418" i="30"/>
  <c r="J419" i="30"/>
  <c r="K419" i="30"/>
  <c r="L419" i="30"/>
  <c r="M419" i="30"/>
  <c r="N419" i="30"/>
  <c r="J420" i="30"/>
  <c r="K420" i="30"/>
  <c r="L420" i="30"/>
  <c r="M420" i="30"/>
  <c r="N420" i="30"/>
  <c r="J421" i="30"/>
  <c r="K421" i="30"/>
  <c r="L421" i="30"/>
  <c r="M421" i="30"/>
  <c r="N421" i="30"/>
  <c r="J422" i="30"/>
  <c r="K422" i="30"/>
  <c r="L422" i="30"/>
  <c r="M422" i="30"/>
  <c r="N422" i="30"/>
  <c r="J423" i="30"/>
  <c r="K423" i="30"/>
  <c r="L423" i="30"/>
  <c r="M423" i="30"/>
  <c r="N423" i="30"/>
  <c r="J424" i="30"/>
  <c r="K424" i="30"/>
  <c r="L424" i="30"/>
  <c r="M424" i="30"/>
  <c r="N424" i="30"/>
  <c r="J425" i="30"/>
  <c r="K425" i="30"/>
  <c r="L425" i="30"/>
  <c r="M425" i="30"/>
  <c r="N425" i="30"/>
  <c r="J426" i="30"/>
  <c r="K426" i="30"/>
  <c r="L426" i="30"/>
  <c r="M426" i="30"/>
  <c r="N426" i="30"/>
  <c r="J427" i="30"/>
  <c r="K427" i="30"/>
  <c r="L427" i="30"/>
  <c r="M427" i="30"/>
  <c r="N427" i="30"/>
  <c r="J428" i="30"/>
  <c r="K428" i="30"/>
  <c r="L428" i="30"/>
  <c r="M428" i="30"/>
  <c r="N428" i="30"/>
  <c r="J429" i="30"/>
  <c r="K429" i="30"/>
  <c r="L429" i="30"/>
  <c r="M429" i="30"/>
  <c r="N429" i="30"/>
  <c r="J430" i="30"/>
  <c r="K430" i="30"/>
  <c r="L430" i="30"/>
  <c r="M430" i="30"/>
  <c r="N430" i="30"/>
  <c r="J431" i="30"/>
  <c r="K431" i="30"/>
  <c r="M431" i="30"/>
  <c r="J432" i="30"/>
  <c r="K432" i="30"/>
  <c r="J433" i="30"/>
  <c r="K433" i="30"/>
  <c r="J434" i="30"/>
  <c r="K434" i="30"/>
  <c r="J435" i="30"/>
  <c r="K435" i="30"/>
  <c r="J436" i="30"/>
  <c r="K436" i="30"/>
  <c r="J437" i="30"/>
  <c r="K437" i="30"/>
  <c r="J438" i="30"/>
  <c r="K438" i="30"/>
  <c r="J439" i="30"/>
  <c r="K439" i="30"/>
  <c r="J440" i="30"/>
  <c r="K440" i="30"/>
  <c r="J441" i="30"/>
  <c r="K441" i="30"/>
  <c r="R27" i="34"/>
  <c r="N27" i="34"/>
  <c r="L27" i="34"/>
  <c r="J27" i="34"/>
  <c r="H27" i="34"/>
  <c r="D27" i="34"/>
  <c r="F27" i="34"/>
  <c r="S27" i="34"/>
  <c r="T27" i="34"/>
  <c r="D25" i="32"/>
  <c r="M467" i="30"/>
  <c r="D27" i="33"/>
  <c r="F27" i="33"/>
  <c r="H27" i="33"/>
  <c r="J27" i="33"/>
  <c r="L27" i="33"/>
  <c r="N27" i="33"/>
  <c r="P27" i="33"/>
  <c r="R27" i="33"/>
  <c r="T27" i="33"/>
  <c r="V27" i="33"/>
  <c r="X27" i="33"/>
  <c r="Z27" i="33"/>
  <c r="AB27" i="33"/>
  <c r="AC27" i="33"/>
  <c r="AD27" i="33"/>
  <c r="C25" i="32"/>
  <c r="J442" i="30"/>
  <c r="K442" i="30"/>
  <c r="L442" i="30"/>
  <c r="M442" i="30"/>
  <c r="N442" i="30"/>
  <c r="J443" i="30"/>
  <c r="K443" i="30"/>
  <c r="L443" i="30"/>
  <c r="M443" i="30"/>
  <c r="N443" i="30"/>
  <c r="J444" i="30"/>
  <c r="K444" i="30"/>
  <c r="L444" i="30"/>
  <c r="M444" i="30"/>
  <c r="N444" i="30"/>
  <c r="J445" i="30"/>
  <c r="K445" i="30"/>
  <c r="L445" i="30"/>
  <c r="M445" i="30"/>
  <c r="N445" i="30"/>
  <c r="J446" i="30"/>
  <c r="K446" i="30"/>
  <c r="L446" i="30"/>
  <c r="M446" i="30"/>
  <c r="N446" i="30"/>
  <c r="J447" i="30"/>
  <c r="K447" i="30"/>
  <c r="L447" i="30"/>
  <c r="M447" i="30"/>
  <c r="N447" i="30"/>
  <c r="J448" i="30"/>
  <c r="K448" i="30"/>
  <c r="L448" i="30"/>
  <c r="M448" i="30"/>
  <c r="N448" i="30"/>
  <c r="J449" i="30"/>
  <c r="K449" i="30"/>
  <c r="L449" i="30"/>
  <c r="M449" i="30"/>
  <c r="N449" i="30"/>
  <c r="J450" i="30"/>
  <c r="K450" i="30"/>
  <c r="L450" i="30"/>
  <c r="M450" i="30"/>
  <c r="N450" i="30"/>
  <c r="J451" i="30"/>
  <c r="K451" i="30"/>
  <c r="L451" i="30"/>
  <c r="M451" i="30"/>
  <c r="N451" i="30"/>
  <c r="J452" i="30"/>
  <c r="K452" i="30"/>
  <c r="L452" i="30"/>
  <c r="M452" i="30"/>
  <c r="N452" i="30"/>
  <c r="J453" i="30"/>
  <c r="K453" i="30"/>
  <c r="L453" i="30"/>
  <c r="M453" i="30"/>
  <c r="N453" i="30"/>
  <c r="J454" i="30"/>
  <c r="K454" i="30"/>
  <c r="L454" i="30"/>
  <c r="M454" i="30"/>
  <c r="N454" i="30"/>
  <c r="J455" i="30"/>
  <c r="K455" i="30"/>
  <c r="L455" i="30"/>
  <c r="M455" i="30"/>
  <c r="N455" i="30"/>
  <c r="J456" i="30"/>
  <c r="K456" i="30"/>
  <c r="L456" i="30"/>
  <c r="M456" i="30"/>
  <c r="N456" i="30"/>
  <c r="J457" i="30"/>
  <c r="K457" i="30"/>
  <c r="L457" i="30"/>
  <c r="M457" i="30"/>
  <c r="N457" i="30"/>
  <c r="J458" i="30"/>
  <c r="K458" i="30"/>
  <c r="L458" i="30"/>
  <c r="M458" i="30"/>
  <c r="N458" i="30"/>
  <c r="J459" i="30"/>
  <c r="K459" i="30"/>
  <c r="L459" i="30"/>
  <c r="M459" i="30"/>
  <c r="N459" i="30"/>
  <c r="J460" i="30"/>
  <c r="K460" i="30"/>
  <c r="L460" i="30"/>
  <c r="M460" i="30"/>
  <c r="N460" i="30"/>
  <c r="J461" i="30"/>
  <c r="K461" i="30"/>
  <c r="J462" i="30"/>
  <c r="K462" i="30"/>
  <c r="J463" i="30"/>
  <c r="K463" i="30"/>
  <c r="J464" i="30"/>
  <c r="K464" i="30"/>
  <c r="J465" i="30"/>
  <c r="K465" i="30"/>
  <c r="J466" i="30"/>
  <c r="K466" i="30"/>
  <c r="J467" i="30"/>
  <c r="K467" i="30"/>
  <c r="J468" i="30"/>
  <c r="K468" i="30"/>
  <c r="J469" i="30"/>
  <c r="K469" i="30"/>
  <c r="J470" i="30"/>
  <c r="K470" i="30"/>
  <c r="J471" i="30"/>
  <c r="K471" i="30"/>
  <c r="J472" i="30"/>
  <c r="K472" i="30"/>
  <c r="R28" i="34"/>
  <c r="N28" i="34"/>
  <c r="L28" i="34"/>
  <c r="J28" i="34"/>
  <c r="H28" i="34"/>
  <c r="D28" i="34"/>
  <c r="F28" i="34"/>
  <c r="S28" i="34"/>
  <c r="T28" i="34"/>
  <c r="D26" i="32"/>
  <c r="M488" i="30"/>
  <c r="D28" i="33"/>
  <c r="F28" i="33"/>
  <c r="H28" i="33"/>
  <c r="J28" i="33"/>
  <c r="L28" i="33"/>
  <c r="N28" i="33"/>
  <c r="P28" i="33"/>
  <c r="R28" i="33"/>
  <c r="T28" i="33"/>
  <c r="V28" i="33"/>
  <c r="X28" i="33"/>
  <c r="Z28" i="33"/>
  <c r="AB28" i="33"/>
  <c r="AC28" i="33"/>
  <c r="AD28" i="33"/>
  <c r="C26" i="32"/>
  <c r="N488" i="30"/>
  <c r="J473" i="30"/>
  <c r="K473" i="30"/>
  <c r="L473" i="30"/>
  <c r="M473" i="30"/>
  <c r="N473" i="30"/>
  <c r="J474" i="30"/>
  <c r="K474" i="30"/>
  <c r="L474" i="30"/>
  <c r="M474" i="30"/>
  <c r="N474" i="30"/>
  <c r="J475" i="30"/>
  <c r="K475" i="30"/>
  <c r="L475" i="30"/>
  <c r="M475" i="30"/>
  <c r="N475" i="30"/>
  <c r="J476" i="30"/>
  <c r="K476" i="30"/>
  <c r="L476" i="30"/>
  <c r="M476" i="30"/>
  <c r="N476" i="30"/>
  <c r="J477" i="30"/>
  <c r="K477" i="30"/>
  <c r="L477" i="30"/>
  <c r="M477" i="30"/>
  <c r="N477" i="30"/>
  <c r="J478" i="30"/>
  <c r="K478" i="30"/>
  <c r="L478" i="30"/>
  <c r="M478" i="30"/>
  <c r="N478" i="30"/>
  <c r="J479" i="30"/>
  <c r="K479" i="30"/>
  <c r="L479" i="30"/>
  <c r="M479" i="30"/>
  <c r="N479" i="30"/>
  <c r="J480" i="30"/>
  <c r="K480" i="30"/>
  <c r="L480" i="30"/>
  <c r="M480" i="30"/>
  <c r="N480" i="30"/>
  <c r="J481" i="30"/>
  <c r="K481" i="30"/>
  <c r="L481" i="30"/>
  <c r="M481" i="30"/>
  <c r="N481" i="30"/>
  <c r="J482" i="30"/>
  <c r="K482" i="30"/>
  <c r="L482" i="30"/>
  <c r="M482" i="30"/>
  <c r="N482" i="30"/>
  <c r="J483" i="30"/>
  <c r="K483" i="30"/>
  <c r="L483" i="30"/>
  <c r="M483" i="30"/>
  <c r="N483" i="30"/>
  <c r="J484" i="30"/>
  <c r="K484" i="30"/>
  <c r="L484" i="30"/>
  <c r="M484" i="30"/>
  <c r="N484" i="30"/>
  <c r="J485" i="30"/>
  <c r="K485" i="30"/>
  <c r="L485" i="30"/>
  <c r="M485" i="30"/>
  <c r="N485" i="30"/>
  <c r="J486" i="30"/>
  <c r="K486" i="30"/>
  <c r="L486" i="30"/>
  <c r="M486" i="30"/>
  <c r="N486" i="30"/>
  <c r="J487" i="30"/>
  <c r="K487" i="30"/>
  <c r="J488" i="30"/>
  <c r="K488" i="30"/>
  <c r="J489" i="30"/>
  <c r="K489" i="30"/>
  <c r="L489" i="30"/>
  <c r="M489" i="30"/>
  <c r="N489" i="30"/>
  <c r="J490" i="30"/>
  <c r="K490" i="30"/>
  <c r="J491" i="30"/>
  <c r="K491" i="30"/>
  <c r="J492" i="30"/>
  <c r="K492" i="30"/>
  <c r="J493" i="30"/>
  <c r="K493" i="30"/>
  <c r="J494" i="30"/>
  <c r="K494" i="30"/>
  <c r="R29" i="34"/>
  <c r="N29" i="34"/>
  <c r="L29" i="34"/>
  <c r="J29" i="34"/>
  <c r="H29" i="34"/>
  <c r="D29" i="34"/>
  <c r="F29" i="34"/>
  <c r="S29" i="34"/>
  <c r="T29" i="34"/>
  <c r="D27" i="32"/>
  <c r="M506" i="30"/>
  <c r="D29" i="33"/>
  <c r="F29" i="33"/>
  <c r="H29" i="33"/>
  <c r="J29" i="33"/>
  <c r="L29" i="33"/>
  <c r="N29" i="33"/>
  <c r="P29" i="33"/>
  <c r="R29" i="33"/>
  <c r="T29" i="33"/>
  <c r="V29" i="33"/>
  <c r="X29" i="33"/>
  <c r="Z29" i="33"/>
  <c r="AB29" i="33"/>
  <c r="AC29" i="33"/>
  <c r="AD29" i="33"/>
  <c r="C27" i="32"/>
  <c r="N507" i="30"/>
  <c r="J495" i="30"/>
  <c r="K495" i="30"/>
  <c r="L495" i="30"/>
  <c r="M495" i="30"/>
  <c r="N495" i="30"/>
  <c r="J496" i="30"/>
  <c r="K496" i="30"/>
  <c r="L496" i="30"/>
  <c r="M496" i="30"/>
  <c r="N496" i="30"/>
  <c r="J497" i="30"/>
  <c r="K497" i="30"/>
  <c r="L497" i="30"/>
  <c r="M497" i="30"/>
  <c r="N497" i="30"/>
  <c r="J498" i="30"/>
  <c r="K498" i="30"/>
  <c r="L498" i="30"/>
  <c r="M498" i="30"/>
  <c r="N498" i="30"/>
  <c r="J499" i="30"/>
  <c r="K499" i="30"/>
  <c r="L499" i="30"/>
  <c r="M499" i="30"/>
  <c r="N499" i="30"/>
  <c r="J500" i="30"/>
  <c r="K500" i="30"/>
  <c r="L500" i="30"/>
  <c r="M500" i="30"/>
  <c r="N500" i="30"/>
  <c r="J501" i="30"/>
  <c r="K501" i="30"/>
  <c r="L501" i="30"/>
  <c r="M501" i="30"/>
  <c r="N501" i="30"/>
  <c r="J502" i="30"/>
  <c r="K502" i="30"/>
  <c r="L502" i="30"/>
  <c r="M502" i="30"/>
  <c r="N502" i="30"/>
  <c r="J503" i="30"/>
  <c r="K503" i="30"/>
  <c r="L503" i="30"/>
  <c r="M503" i="30"/>
  <c r="N503" i="30"/>
  <c r="J504" i="30"/>
  <c r="K504" i="30"/>
  <c r="L504" i="30"/>
  <c r="M504" i="30"/>
  <c r="N504" i="30"/>
  <c r="J505" i="30"/>
  <c r="K505" i="30"/>
  <c r="J506" i="30"/>
  <c r="K506" i="30"/>
  <c r="J507" i="30"/>
  <c r="K507" i="30"/>
  <c r="J508" i="30"/>
  <c r="K508" i="30"/>
  <c r="J509" i="30"/>
  <c r="K509" i="30"/>
  <c r="R30" i="34"/>
  <c r="N30" i="34"/>
  <c r="L30" i="34"/>
  <c r="J30" i="34"/>
  <c r="H30" i="34"/>
  <c r="D30" i="34"/>
  <c r="F30" i="34"/>
  <c r="S30" i="34"/>
  <c r="T30" i="34"/>
  <c r="D28" i="32"/>
  <c r="M1025" i="30"/>
  <c r="D30" i="33"/>
  <c r="F30" i="33"/>
  <c r="H30" i="33"/>
  <c r="J30" i="33"/>
  <c r="L30" i="33"/>
  <c r="N30" i="33"/>
  <c r="P30" i="33"/>
  <c r="R30" i="33"/>
  <c r="T30" i="33"/>
  <c r="V30" i="33"/>
  <c r="X30" i="33"/>
  <c r="Z30" i="33"/>
  <c r="AB30" i="33"/>
  <c r="AC30" i="33"/>
  <c r="AD30" i="33"/>
  <c r="C28" i="32"/>
  <c r="N519" i="30"/>
  <c r="J510" i="30"/>
  <c r="K510" i="30"/>
  <c r="L510" i="30"/>
  <c r="M510" i="30"/>
  <c r="N510" i="30"/>
  <c r="J511" i="30"/>
  <c r="K511" i="30"/>
  <c r="L511" i="30"/>
  <c r="M511" i="30"/>
  <c r="N511" i="30"/>
  <c r="J512" i="30"/>
  <c r="K512" i="30"/>
  <c r="L512" i="30"/>
  <c r="M512" i="30"/>
  <c r="N512" i="30"/>
  <c r="J513" i="30"/>
  <c r="K513" i="30"/>
  <c r="L513" i="30"/>
  <c r="M513" i="30"/>
  <c r="N513" i="30"/>
  <c r="J514" i="30"/>
  <c r="K514" i="30"/>
  <c r="L514" i="30"/>
  <c r="M514" i="30"/>
  <c r="N514" i="30"/>
  <c r="J515" i="30"/>
  <c r="K515" i="30"/>
  <c r="L515" i="30"/>
  <c r="M515" i="30"/>
  <c r="N515" i="30"/>
  <c r="J516" i="30"/>
  <c r="K516" i="30"/>
  <c r="L516" i="30"/>
  <c r="M516" i="30"/>
  <c r="N516" i="30"/>
  <c r="J517" i="30"/>
  <c r="K517" i="30"/>
  <c r="L517" i="30"/>
  <c r="M517" i="30"/>
  <c r="N517" i="30"/>
  <c r="J518" i="30"/>
  <c r="K518" i="30"/>
  <c r="L518" i="30"/>
  <c r="M518" i="30"/>
  <c r="N518" i="30"/>
  <c r="J519" i="30"/>
  <c r="K519" i="30"/>
  <c r="J520" i="30"/>
  <c r="K520" i="30"/>
  <c r="J521" i="30"/>
  <c r="K521" i="30"/>
  <c r="J522" i="30"/>
  <c r="K522" i="30"/>
  <c r="R31" i="34"/>
  <c r="N31" i="34"/>
  <c r="L31" i="34"/>
  <c r="J31" i="34"/>
  <c r="H31" i="34"/>
  <c r="D31" i="34"/>
  <c r="F31" i="34"/>
  <c r="S31" i="34"/>
  <c r="T31" i="34"/>
  <c r="D29" i="32"/>
  <c r="M1035" i="30"/>
  <c r="D31" i="33"/>
  <c r="F31" i="33"/>
  <c r="H31" i="33"/>
  <c r="J31" i="33"/>
  <c r="L31" i="33"/>
  <c r="N31" i="33"/>
  <c r="P31" i="33"/>
  <c r="R31" i="33"/>
  <c r="T31" i="33"/>
  <c r="V31" i="33"/>
  <c r="X31" i="33"/>
  <c r="Z31" i="33"/>
  <c r="AB31" i="33"/>
  <c r="AC31" i="33"/>
  <c r="AD31" i="33"/>
  <c r="C29" i="32"/>
  <c r="N532" i="30"/>
  <c r="J523" i="30"/>
  <c r="K523" i="30"/>
  <c r="L523" i="30"/>
  <c r="M523" i="30"/>
  <c r="N523" i="30"/>
  <c r="J524" i="30"/>
  <c r="K524" i="30"/>
  <c r="L524" i="30"/>
  <c r="M524" i="30"/>
  <c r="N524" i="30"/>
  <c r="J525" i="30"/>
  <c r="K525" i="30"/>
  <c r="L525" i="30"/>
  <c r="M525" i="30"/>
  <c r="N525" i="30"/>
  <c r="J526" i="30"/>
  <c r="K526" i="30"/>
  <c r="L526" i="30"/>
  <c r="M526" i="30"/>
  <c r="N526" i="30"/>
  <c r="J527" i="30"/>
  <c r="K527" i="30"/>
  <c r="L527" i="30"/>
  <c r="M527" i="30"/>
  <c r="N527" i="30"/>
  <c r="J528" i="30"/>
  <c r="K528" i="30"/>
  <c r="L528" i="30"/>
  <c r="M528" i="30"/>
  <c r="N528" i="30"/>
  <c r="J529" i="30"/>
  <c r="K529" i="30"/>
  <c r="L529" i="30"/>
  <c r="M529" i="30"/>
  <c r="N529" i="30"/>
  <c r="J530" i="30"/>
  <c r="K530" i="30"/>
  <c r="L530" i="30"/>
  <c r="M530" i="30"/>
  <c r="N530" i="30"/>
  <c r="J531" i="30"/>
  <c r="K531" i="30"/>
  <c r="L531" i="30"/>
  <c r="M531" i="30"/>
  <c r="N531" i="30"/>
  <c r="J532" i="30"/>
  <c r="K532" i="30"/>
  <c r="J533" i="30"/>
  <c r="K533" i="30"/>
  <c r="J534" i="30"/>
  <c r="K534" i="30"/>
  <c r="J535" i="30"/>
  <c r="K535" i="30"/>
  <c r="R32" i="34"/>
  <c r="N32" i="34"/>
  <c r="L32" i="34"/>
  <c r="J32" i="34"/>
  <c r="H32" i="34"/>
  <c r="D32" i="34"/>
  <c r="F32" i="34"/>
  <c r="S32" i="34"/>
  <c r="T32" i="34"/>
  <c r="D30" i="32"/>
  <c r="D32" i="33"/>
  <c r="F32" i="33"/>
  <c r="H32" i="33"/>
  <c r="J32" i="33"/>
  <c r="L32" i="33"/>
  <c r="N32" i="33"/>
  <c r="P32" i="33"/>
  <c r="R32" i="33"/>
  <c r="T32" i="33"/>
  <c r="V32" i="33"/>
  <c r="X32" i="33"/>
  <c r="Z32" i="33"/>
  <c r="AB32" i="33"/>
  <c r="AC32" i="33"/>
  <c r="AD32" i="33"/>
  <c r="C30" i="32"/>
  <c r="N548" i="30"/>
  <c r="J536" i="30"/>
  <c r="K536" i="30"/>
  <c r="L536" i="30"/>
  <c r="M536" i="30"/>
  <c r="N536" i="30"/>
  <c r="J537" i="30"/>
  <c r="K537" i="30"/>
  <c r="L537" i="30"/>
  <c r="M537" i="30"/>
  <c r="N537" i="30"/>
  <c r="J538" i="30"/>
  <c r="K538" i="30"/>
  <c r="L538" i="30"/>
  <c r="M538" i="30"/>
  <c r="N538" i="30"/>
  <c r="J539" i="30"/>
  <c r="K539" i="30"/>
  <c r="L539" i="30"/>
  <c r="M539" i="30"/>
  <c r="N539" i="30"/>
  <c r="J540" i="30"/>
  <c r="K540" i="30"/>
  <c r="L540" i="30"/>
  <c r="M540" i="30"/>
  <c r="N540" i="30"/>
  <c r="J541" i="30"/>
  <c r="K541" i="30"/>
  <c r="L541" i="30"/>
  <c r="M541" i="30"/>
  <c r="N541" i="30"/>
  <c r="J542" i="30"/>
  <c r="K542" i="30"/>
  <c r="L542" i="30"/>
  <c r="M542" i="30"/>
  <c r="N542" i="30"/>
  <c r="J543" i="30"/>
  <c r="K543" i="30"/>
  <c r="L543" i="30"/>
  <c r="M543" i="30"/>
  <c r="N543" i="30"/>
  <c r="J544" i="30"/>
  <c r="K544" i="30"/>
  <c r="L544" i="30"/>
  <c r="M544" i="30"/>
  <c r="N544" i="30"/>
  <c r="J545" i="30"/>
  <c r="K545" i="30"/>
  <c r="L545" i="30"/>
  <c r="M545" i="30"/>
  <c r="N545" i="30"/>
  <c r="J546" i="30"/>
  <c r="K546" i="30"/>
  <c r="J547" i="30"/>
  <c r="K547" i="30"/>
  <c r="J548" i="30"/>
  <c r="K548" i="30"/>
  <c r="J549" i="30"/>
  <c r="K549" i="30"/>
  <c r="J550" i="30"/>
  <c r="K550" i="30"/>
  <c r="L550" i="30"/>
  <c r="M550" i="30"/>
  <c r="N550" i="30"/>
  <c r="J551" i="30"/>
  <c r="K551" i="30"/>
  <c r="R33" i="34"/>
  <c r="N33" i="34"/>
  <c r="L33" i="34"/>
  <c r="J33" i="34"/>
  <c r="H33" i="34"/>
  <c r="D33" i="34"/>
  <c r="F33" i="34"/>
  <c r="S33" i="34"/>
  <c r="T33" i="34"/>
  <c r="D31" i="32"/>
  <c r="M584" i="30"/>
  <c r="D33" i="33"/>
  <c r="F33" i="33"/>
  <c r="H33" i="33"/>
  <c r="J33" i="33"/>
  <c r="L33" i="33"/>
  <c r="N33" i="33"/>
  <c r="P33" i="33"/>
  <c r="R33" i="33"/>
  <c r="T33" i="33"/>
  <c r="V33" i="33"/>
  <c r="X33" i="33"/>
  <c r="Z33" i="33"/>
  <c r="AB33" i="33"/>
  <c r="AC33" i="33"/>
  <c r="AD33" i="33"/>
  <c r="C31" i="32"/>
  <c r="N585" i="30"/>
  <c r="J552" i="30"/>
  <c r="K552" i="30"/>
  <c r="L552" i="30"/>
  <c r="M552" i="30"/>
  <c r="N552" i="30"/>
  <c r="J553" i="30"/>
  <c r="K553" i="30"/>
  <c r="L553" i="30"/>
  <c r="M553" i="30"/>
  <c r="N553" i="30"/>
  <c r="J554" i="30"/>
  <c r="K554" i="30"/>
  <c r="L554" i="30"/>
  <c r="M554" i="30"/>
  <c r="N554" i="30"/>
  <c r="J555" i="30"/>
  <c r="K555" i="30"/>
  <c r="L555" i="30"/>
  <c r="M555" i="30"/>
  <c r="N555" i="30"/>
  <c r="J556" i="30"/>
  <c r="K556" i="30"/>
  <c r="L556" i="30"/>
  <c r="M556" i="30"/>
  <c r="N556" i="30"/>
  <c r="J557" i="30"/>
  <c r="K557" i="30"/>
  <c r="L557" i="30"/>
  <c r="M557" i="30"/>
  <c r="N557" i="30"/>
  <c r="J558" i="30"/>
  <c r="K558" i="30"/>
  <c r="L558" i="30"/>
  <c r="M558" i="30"/>
  <c r="N558" i="30"/>
  <c r="J559" i="30"/>
  <c r="K559" i="30"/>
  <c r="L559" i="30"/>
  <c r="M559" i="30"/>
  <c r="N559" i="30"/>
  <c r="J560" i="30"/>
  <c r="K560" i="30"/>
  <c r="L560" i="30"/>
  <c r="M560" i="30"/>
  <c r="N560" i="30"/>
  <c r="J561" i="30"/>
  <c r="K561" i="30"/>
  <c r="L561" i="30"/>
  <c r="M561" i="30"/>
  <c r="N561" i="30"/>
  <c r="J562" i="30"/>
  <c r="K562" i="30"/>
  <c r="L562" i="30"/>
  <c r="M562" i="30"/>
  <c r="N562" i="30"/>
  <c r="J563" i="30"/>
  <c r="K563" i="30"/>
  <c r="L563" i="30"/>
  <c r="M563" i="30"/>
  <c r="N563" i="30"/>
  <c r="J564" i="30"/>
  <c r="K564" i="30"/>
  <c r="L564" i="30"/>
  <c r="M564" i="30"/>
  <c r="N564" i="30"/>
  <c r="J565" i="30"/>
  <c r="K565" i="30"/>
  <c r="L565" i="30"/>
  <c r="M565" i="30"/>
  <c r="N565" i="30"/>
  <c r="J566" i="30"/>
  <c r="K566" i="30"/>
  <c r="L566" i="30"/>
  <c r="M566" i="30"/>
  <c r="N566" i="30"/>
  <c r="J567" i="30"/>
  <c r="K567" i="30"/>
  <c r="L567" i="30"/>
  <c r="M567" i="30"/>
  <c r="N567" i="30"/>
  <c r="J568" i="30"/>
  <c r="K568" i="30"/>
  <c r="L568" i="30"/>
  <c r="M568" i="30"/>
  <c r="N568" i="30"/>
  <c r="J569" i="30"/>
  <c r="K569" i="30"/>
  <c r="L569" i="30"/>
  <c r="M569" i="30"/>
  <c r="N569" i="30"/>
  <c r="J570" i="30"/>
  <c r="K570" i="30"/>
  <c r="L570" i="30"/>
  <c r="M570" i="30"/>
  <c r="N570" i="30"/>
  <c r="J571" i="30"/>
  <c r="K571" i="30"/>
  <c r="L571" i="30"/>
  <c r="M571" i="30"/>
  <c r="N571" i="30"/>
  <c r="J572" i="30"/>
  <c r="K572" i="30"/>
  <c r="L572" i="30"/>
  <c r="M572" i="30"/>
  <c r="N572" i="30"/>
  <c r="J573" i="30"/>
  <c r="K573" i="30"/>
  <c r="L573" i="30"/>
  <c r="M573" i="30"/>
  <c r="N573" i="30"/>
  <c r="J574" i="30"/>
  <c r="K574" i="30"/>
  <c r="L574" i="30"/>
  <c r="M574" i="30"/>
  <c r="N574" i="30"/>
  <c r="J575" i="30"/>
  <c r="K575" i="30"/>
  <c r="L575" i="30"/>
  <c r="M575" i="30"/>
  <c r="N575" i="30"/>
  <c r="J576" i="30"/>
  <c r="K576" i="30"/>
  <c r="L576" i="30"/>
  <c r="M576" i="30"/>
  <c r="N576" i="30"/>
  <c r="J577" i="30"/>
  <c r="K577" i="30"/>
  <c r="L577" i="30"/>
  <c r="M577" i="30"/>
  <c r="N577" i="30"/>
  <c r="J578" i="30"/>
  <c r="K578" i="30"/>
  <c r="L578" i="30"/>
  <c r="M578" i="30"/>
  <c r="N578" i="30"/>
  <c r="J579" i="30"/>
  <c r="K579" i="30"/>
  <c r="L579" i="30"/>
  <c r="M579" i="30"/>
  <c r="N579" i="30"/>
  <c r="J580" i="30"/>
  <c r="K580" i="30"/>
  <c r="L580" i="30"/>
  <c r="M580" i="30"/>
  <c r="N580" i="30"/>
  <c r="J581" i="30"/>
  <c r="K581" i="30"/>
  <c r="L581" i="30"/>
  <c r="M581" i="30"/>
  <c r="N581" i="30"/>
  <c r="J582" i="30"/>
  <c r="K582" i="30"/>
  <c r="J583" i="30"/>
  <c r="K583" i="30"/>
  <c r="J584" i="30"/>
  <c r="K584" i="30"/>
  <c r="J585" i="30"/>
  <c r="K585" i="30"/>
  <c r="M585" i="30"/>
  <c r="J586" i="30"/>
  <c r="K586" i="30"/>
  <c r="J587" i="30"/>
  <c r="K587" i="30"/>
  <c r="J588" i="30"/>
  <c r="K588" i="30"/>
  <c r="J589" i="30"/>
  <c r="K589" i="30"/>
  <c r="J590" i="30"/>
  <c r="K590" i="30"/>
  <c r="J591" i="30"/>
  <c r="K591" i="30"/>
  <c r="J592" i="30"/>
  <c r="K592" i="30"/>
  <c r="J593" i="30"/>
  <c r="K593" i="30"/>
  <c r="J594" i="30"/>
  <c r="K594" i="30"/>
  <c r="J595" i="30"/>
  <c r="K595" i="30"/>
  <c r="J596" i="30"/>
  <c r="K596" i="30"/>
  <c r="J597" i="30"/>
  <c r="K597" i="30"/>
  <c r="J598" i="30"/>
  <c r="K598" i="30"/>
  <c r="J599" i="30"/>
  <c r="K599" i="30"/>
  <c r="J600" i="30"/>
  <c r="K600" i="30"/>
  <c r="J601" i="30"/>
  <c r="K601" i="30"/>
  <c r="J602" i="30"/>
  <c r="K602" i="30"/>
  <c r="J603" i="30"/>
  <c r="K603" i="30"/>
  <c r="J604" i="30"/>
  <c r="K604" i="30"/>
  <c r="J605" i="30"/>
  <c r="K605" i="30"/>
  <c r="J606" i="30"/>
  <c r="K606" i="30"/>
  <c r="J607" i="30"/>
  <c r="K607" i="30"/>
  <c r="J608" i="30"/>
  <c r="K608" i="30"/>
  <c r="J609" i="30"/>
  <c r="K609" i="30"/>
  <c r="J610" i="30"/>
  <c r="K610" i="30"/>
  <c r="J611" i="30"/>
  <c r="K611" i="30"/>
  <c r="J612" i="30"/>
  <c r="K612" i="30"/>
  <c r="J613" i="30"/>
  <c r="K613" i="30"/>
  <c r="J614" i="30"/>
  <c r="K614" i="30"/>
  <c r="L614" i="30"/>
  <c r="M614" i="30"/>
  <c r="N614" i="30"/>
  <c r="J615" i="30"/>
  <c r="K615" i="30"/>
  <c r="L615" i="30"/>
  <c r="M615" i="30"/>
  <c r="N615" i="30"/>
  <c r="J616" i="30"/>
  <c r="K616" i="30"/>
  <c r="R34" i="34"/>
  <c r="N34" i="34"/>
  <c r="L34" i="34"/>
  <c r="J34" i="34"/>
  <c r="H34" i="34"/>
  <c r="D34" i="34"/>
  <c r="F34" i="34"/>
  <c r="S34" i="34"/>
  <c r="T34" i="34"/>
  <c r="D32" i="32"/>
  <c r="M653" i="30"/>
  <c r="D34" i="33"/>
  <c r="F34" i="33"/>
  <c r="H34" i="33"/>
  <c r="J34" i="33"/>
  <c r="L34" i="33"/>
  <c r="N34" i="33"/>
  <c r="P34" i="33"/>
  <c r="R34" i="33"/>
  <c r="T34" i="33"/>
  <c r="V34" i="33"/>
  <c r="X34" i="33"/>
  <c r="Z34" i="33"/>
  <c r="AB34" i="33"/>
  <c r="AC34" i="33"/>
  <c r="AD34" i="33"/>
  <c r="C32" i="32"/>
  <c r="N649" i="30"/>
  <c r="J617" i="30"/>
  <c r="K617" i="30"/>
  <c r="L617" i="30"/>
  <c r="M617" i="30"/>
  <c r="N617" i="30"/>
  <c r="J618" i="30"/>
  <c r="K618" i="30"/>
  <c r="L618" i="30"/>
  <c r="M618" i="30"/>
  <c r="N618" i="30"/>
  <c r="J619" i="30"/>
  <c r="K619" i="30"/>
  <c r="L619" i="30"/>
  <c r="M619" i="30"/>
  <c r="N619" i="30"/>
  <c r="J620" i="30"/>
  <c r="K620" i="30"/>
  <c r="L620" i="30"/>
  <c r="M620" i="30"/>
  <c r="N620" i="30"/>
  <c r="J621" i="30"/>
  <c r="K621" i="30"/>
  <c r="L621" i="30"/>
  <c r="M621" i="30"/>
  <c r="N621" i="30"/>
  <c r="J622" i="30"/>
  <c r="K622" i="30"/>
  <c r="L622" i="30"/>
  <c r="M622" i="30"/>
  <c r="N622" i="30"/>
  <c r="J623" i="30"/>
  <c r="K623" i="30"/>
  <c r="L623" i="30"/>
  <c r="M623" i="30"/>
  <c r="N623" i="30"/>
  <c r="J624" i="30"/>
  <c r="K624" i="30"/>
  <c r="L624" i="30"/>
  <c r="M624" i="30"/>
  <c r="N624" i="30"/>
  <c r="J625" i="30"/>
  <c r="K625" i="30"/>
  <c r="L625" i="30"/>
  <c r="M625" i="30"/>
  <c r="N625" i="30"/>
  <c r="J626" i="30"/>
  <c r="K626" i="30"/>
  <c r="L626" i="30"/>
  <c r="M626" i="30"/>
  <c r="N626" i="30"/>
  <c r="J627" i="30"/>
  <c r="K627" i="30"/>
  <c r="L627" i="30"/>
  <c r="M627" i="30"/>
  <c r="N627" i="30"/>
  <c r="J628" i="30"/>
  <c r="K628" i="30"/>
  <c r="L628" i="30"/>
  <c r="M628" i="30"/>
  <c r="N628" i="30"/>
  <c r="J629" i="30"/>
  <c r="K629" i="30"/>
  <c r="L629" i="30"/>
  <c r="M629" i="30"/>
  <c r="N629" i="30"/>
  <c r="J630" i="30"/>
  <c r="K630" i="30"/>
  <c r="L630" i="30"/>
  <c r="M630" i="30"/>
  <c r="N630" i="30"/>
  <c r="J631" i="30"/>
  <c r="K631" i="30"/>
  <c r="L631" i="30"/>
  <c r="M631" i="30"/>
  <c r="N631" i="30"/>
  <c r="J632" i="30"/>
  <c r="K632" i="30"/>
  <c r="L632" i="30"/>
  <c r="M632" i="30"/>
  <c r="N632" i="30"/>
  <c r="J633" i="30"/>
  <c r="K633" i="30"/>
  <c r="L633" i="30"/>
  <c r="M633" i="30"/>
  <c r="N633" i="30"/>
  <c r="J634" i="30"/>
  <c r="K634" i="30"/>
  <c r="L634" i="30"/>
  <c r="M634" i="30"/>
  <c r="N634" i="30"/>
  <c r="J635" i="30"/>
  <c r="K635" i="30"/>
  <c r="L635" i="30"/>
  <c r="M635" i="30"/>
  <c r="N635" i="30"/>
  <c r="J636" i="30"/>
  <c r="K636" i="30"/>
  <c r="L636" i="30"/>
  <c r="M636" i="30"/>
  <c r="N636" i="30"/>
  <c r="J637" i="30"/>
  <c r="K637" i="30"/>
  <c r="L637" i="30"/>
  <c r="M637" i="30"/>
  <c r="N637" i="30"/>
  <c r="J638" i="30"/>
  <c r="K638" i="30"/>
  <c r="L638" i="30"/>
  <c r="M638" i="30"/>
  <c r="N638" i="30"/>
  <c r="J639" i="30"/>
  <c r="K639" i="30"/>
  <c r="L639" i="30"/>
  <c r="M639" i="30"/>
  <c r="N639" i="30"/>
  <c r="J640" i="30"/>
  <c r="K640" i="30"/>
  <c r="L640" i="30"/>
  <c r="M640" i="30"/>
  <c r="N640" i="30"/>
  <c r="J641" i="30"/>
  <c r="K641" i="30"/>
  <c r="L641" i="30"/>
  <c r="M641" i="30"/>
  <c r="N641" i="30"/>
  <c r="J642" i="30"/>
  <c r="K642" i="30"/>
  <c r="L642" i="30"/>
  <c r="M642" i="30"/>
  <c r="N642" i="30"/>
  <c r="J643" i="30"/>
  <c r="K643" i="30"/>
  <c r="J644" i="30"/>
  <c r="K644" i="30"/>
  <c r="J645" i="30"/>
  <c r="K645" i="30"/>
  <c r="J646" i="30"/>
  <c r="K646" i="30"/>
  <c r="J647" i="30"/>
  <c r="K647" i="30"/>
  <c r="J648" i="30"/>
  <c r="K648" i="30"/>
  <c r="J649" i="30"/>
  <c r="K649" i="30"/>
  <c r="J650" i="30"/>
  <c r="K650" i="30"/>
  <c r="J651" i="30"/>
  <c r="K651" i="30"/>
  <c r="J652" i="30"/>
  <c r="K652" i="30"/>
  <c r="J653" i="30"/>
  <c r="K653" i="30"/>
  <c r="J654" i="30"/>
  <c r="K654" i="30"/>
  <c r="J655" i="30"/>
  <c r="K655" i="30"/>
  <c r="J656" i="30"/>
  <c r="K656" i="30"/>
  <c r="J657" i="30"/>
  <c r="K657" i="30"/>
  <c r="J658" i="30"/>
  <c r="K658" i="30"/>
  <c r="J659" i="30"/>
  <c r="K659" i="30"/>
  <c r="L659" i="30"/>
  <c r="M659" i="30"/>
  <c r="N659" i="30"/>
  <c r="J660" i="30"/>
  <c r="K660" i="30"/>
  <c r="R35" i="34"/>
  <c r="N35" i="34"/>
  <c r="L35" i="34"/>
  <c r="J35" i="34"/>
  <c r="H35" i="34"/>
  <c r="D35" i="34"/>
  <c r="F35" i="34"/>
  <c r="S35" i="34"/>
  <c r="T35" i="34"/>
  <c r="D33" i="32"/>
  <c r="M678" i="30"/>
  <c r="D35" i="33"/>
  <c r="F35" i="33"/>
  <c r="H35" i="33"/>
  <c r="J35" i="33"/>
  <c r="L35" i="33"/>
  <c r="N35" i="33"/>
  <c r="P35" i="33"/>
  <c r="R35" i="33"/>
  <c r="T35" i="33"/>
  <c r="V35" i="33"/>
  <c r="X35" i="33"/>
  <c r="Z35" i="33"/>
  <c r="AB35" i="33"/>
  <c r="AC35" i="33"/>
  <c r="AD35" i="33"/>
  <c r="C33" i="32"/>
  <c r="N678" i="30"/>
  <c r="J661" i="30"/>
  <c r="K661" i="30"/>
  <c r="L661" i="30"/>
  <c r="M661" i="30"/>
  <c r="N661" i="30"/>
  <c r="J662" i="30"/>
  <c r="K662" i="30"/>
  <c r="L662" i="30"/>
  <c r="M662" i="30"/>
  <c r="N662" i="30"/>
  <c r="J663" i="30"/>
  <c r="K663" i="30"/>
  <c r="L663" i="30"/>
  <c r="M663" i="30"/>
  <c r="N663" i="30"/>
  <c r="J664" i="30"/>
  <c r="K664" i="30"/>
  <c r="L664" i="30"/>
  <c r="M664" i="30"/>
  <c r="N664" i="30"/>
  <c r="J665" i="30"/>
  <c r="K665" i="30"/>
  <c r="L665" i="30"/>
  <c r="M665" i="30"/>
  <c r="N665" i="30"/>
  <c r="J666" i="30"/>
  <c r="K666" i="30"/>
  <c r="L666" i="30"/>
  <c r="M666" i="30"/>
  <c r="N666" i="30"/>
  <c r="J667" i="30"/>
  <c r="K667" i="30"/>
  <c r="L667" i="30"/>
  <c r="M667" i="30"/>
  <c r="N667" i="30"/>
  <c r="J668" i="30"/>
  <c r="K668" i="30"/>
  <c r="L668" i="30"/>
  <c r="M668" i="30"/>
  <c r="N668" i="30"/>
  <c r="J669" i="30"/>
  <c r="K669" i="30"/>
  <c r="L669" i="30"/>
  <c r="M669" i="30"/>
  <c r="N669" i="30"/>
  <c r="J670" i="30"/>
  <c r="K670" i="30"/>
  <c r="L670" i="30"/>
  <c r="M670" i="30"/>
  <c r="N670" i="30"/>
  <c r="J671" i="30"/>
  <c r="K671" i="30"/>
  <c r="L671" i="30"/>
  <c r="M671" i="30"/>
  <c r="N671" i="30"/>
  <c r="J672" i="30"/>
  <c r="K672" i="30"/>
  <c r="L672" i="30"/>
  <c r="M672" i="30"/>
  <c r="N672" i="30"/>
  <c r="J673" i="30"/>
  <c r="K673" i="30"/>
  <c r="L673" i="30"/>
  <c r="M673" i="30"/>
  <c r="N673" i="30"/>
  <c r="J674" i="30"/>
  <c r="K674" i="30"/>
  <c r="L674" i="30"/>
  <c r="M674" i="30"/>
  <c r="N674" i="30"/>
  <c r="J675" i="30"/>
  <c r="K675" i="30"/>
  <c r="J676" i="30"/>
  <c r="K676" i="30"/>
  <c r="J677" i="30"/>
  <c r="K677" i="30"/>
  <c r="J678" i="30"/>
  <c r="K678" i="30"/>
  <c r="J679" i="30"/>
  <c r="K679" i="30"/>
  <c r="J680" i="30"/>
  <c r="K680" i="30"/>
  <c r="J681" i="30"/>
  <c r="K681" i="30"/>
  <c r="J682" i="30"/>
  <c r="K682" i="30"/>
  <c r="R36" i="34"/>
  <c r="N36" i="34"/>
  <c r="L36" i="34"/>
  <c r="J36" i="34"/>
  <c r="H36" i="34"/>
  <c r="D36" i="34"/>
  <c r="F36" i="34"/>
  <c r="S36" i="34"/>
  <c r="T36" i="34"/>
  <c r="D34" i="32"/>
  <c r="M695" i="30"/>
  <c r="D36" i="33"/>
  <c r="F36" i="33"/>
  <c r="H36" i="33"/>
  <c r="J36" i="33"/>
  <c r="L36" i="33"/>
  <c r="N36" i="33"/>
  <c r="P36" i="33"/>
  <c r="R36" i="33"/>
  <c r="T36" i="33"/>
  <c r="V36" i="33"/>
  <c r="X36" i="33"/>
  <c r="Z36" i="33"/>
  <c r="AB36" i="33"/>
  <c r="AC36" i="33"/>
  <c r="AD36" i="33"/>
  <c r="C34" i="32"/>
  <c r="N699" i="30"/>
  <c r="J683" i="30"/>
  <c r="K683" i="30"/>
  <c r="J684" i="30"/>
  <c r="K684" i="30"/>
  <c r="L684" i="30"/>
  <c r="M684" i="30"/>
  <c r="N684" i="30"/>
  <c r="J685" i="30"/>
  <c r="K685" i="30"/>
  <c r="L685" i="30"/>
  <c r="M685" i="30"/>
  <c r="N685" i="30"/>
  <c r="J686" i="30"/>
  <c r="K686" i="30"/>
  <c r="L686" i="30"/>
  <c r="M686" i="30"/>
  <c r="N686" i="30"/>
  <c r="J687" i="30"/>
  <c r="K687" i="30"/>
  <c r="L687" i="30"/>
  <c r="M687" i="30"/>
  <c r="N687" i="30"/>
  <c r="J688" i="30"/>
  <c r="K688" i="30"/>
  <c r="L688" i="30"/>
  <c r="M688" i="30"/>
  <c r="N688" i="30"/>
  <c r="J689" i="30"/>
  <c r="K689" i="30"/>
  <c r="L689" i="30"/>
  <c r="M689" i="30"/>
  <c r="N689" i="30"/>
  <c r="J690" i="30"/>
  <c r="K690" i="30"/>
  <c r="L690" i="30"/>
  <c r="M690" i="30"/>
  <c r="N690" i="30"/>
  <c r="J691" i="30"/>
  <c r="K691" i="30"/>
  <c r="L691" i="30"/>
  <c r="M691" i="30"/>
  <c r="N691" i="30"/>
  <c r="J692" i="30"/>
  <c r="K692" i="30"/>
  <c r="L692" i="30"/>
  <c r="M692" i="30"/>
  <c r="N692" i="30"/>
  <c r="J693" i="30"/>
  <c r="K693" i="30"/>
  <c r="L693" i="30"/>
  <c r="M693" i="30"/>
  <c r="N693" i="30"/>
  <c r="J694" i="30"/>
  <c r="K694" i="30"/>
  <c r="L694" i="30"/>
  <c r="M694" i="30"/>
  <c r="N694" i="30"/>
  <c r="J695" i="30"/>
  <c r="K695" i="30"/>
  <c r="J696" i="30"/>
  <c r="K696" i="30"/>
  <c r="J697" i="30"/>
  <c r="K697" i="30"/>
  <c r="J698" i="30"/>
  <c r="K698" i="30"/>
  <c r="J699" i="30"/>
  <c r="K699" i="30"/>
  <c r="J700" i="30"/>
  <c r="K700" i="30"/>
  <c r="R37" i="34"/>
  <c r="N37" i="34"/>
  <c r="L37" i="34"/>
  <c r="J37" i="34"/>
  <c r="H37" i="34"/>
  <c r="D37" i="34"/>
  <c r="F37" i="34"/>
  <c r="S37" i="34"/>
  <c r="T37" i="34"/>
  <c r="D35" i="32"/>
  <c r="M720" i="30"/>
  <c r="D37" i="33"/>
  <c r="F37" i="33"/>
  <c r="H37" i="33"/>
  <c r="J37" i="33"/>
  <c r="L37" i="33"/>
  <c r="N37" i="33"/>
  <c r="P37" i="33"/>
  <c r="R37" i="33"/>
  <c r="T37" i="33"/>
  <c r="V37" i="33"/>
  <c r="X37" i="33"/>
  <c r="Z37" i="33"/>
  <c r="AB37" i="33"/>
  <c r="AC37" i="33"/>
  <c r="AD37" i="33"/>
  <c r="C35" i="32"/>
  <c r="N720" i="30"/>
  <c r="J701" i="30"/>
  <c r="K701" i="30"/>
  <c r="J702" i="30"/>
  <c r="K702" i="30"/>
  <c r="L702" i="30"/>
  <c r="M702" i="30"/>
  <c r="N702" i="30"/>
  <c r="J703" i="30"/>
  <c r="K703" i="30"/>
  <c r="L703" i="30"/>
  <c r="M703" i="30"/>
  <c r="N703" i="30"/>
  <c r="J704" i="30"/>
  <c r="K704" i="30"/>
  <c r="L704" i="30"/>
  <c r="M704" i="30"/>
  <c r="N704" i="30"/>
  <c r="J705" i="30"/>
  <c r="K705" i="30"/>
  <c r="L705" i="30"/>
  <c r="M705" i="30"/>
  <c r="N705" i="30"/>
  <c r="J706" i="30"/>
  <c r="K706" i="30"/>
  <c r="L706" i="30"/>
  <c r="M706" i="30"/>
  <c r="N706" i="30"/>
  <c r="J707" i="30"/>
  <c r="K707" i="30"/>
  <c r="L707" i="30"/>
  <c r="M707" i="30"/>
  <c r="N707" i="30"/>
  <c r="J708" i="30"/>
  <c r="K708" i="30"/>
  <c r="L708" i="30"/>
  <c r="M708" i="30"/>
  <c r="N708" i="30"/>
  <c r="J709" i="30"/>
  <c r="K709" i="30"/>
  <c r="L709" i="30"/>
  <c r="M709" i="30"/>
  <c r="N709" i="30"/>
  <c r="J710" i="30"/>
  <c r="K710" i="30"/>
  <c r="L710" i="30"/>
  <c r="M710" i="30"/>
  <c r="N710" i="30"/>
  <c r="J711" i="30"/>
  <c r="K711" i="30"/>
  <c r="L711" i="30"/>
  <c r="M711" i="30"/>
  <c r="N711" i="30"/>
  <c r="J712" i="30"/>
  <c r="K712" i="30"/>
  <c r="L712" i="30"/>
  <c r="M712" i="30"/>
  <c r="N712" i="30"/>
  <c r="J713" i="30"/>
  <c r="K713" i="30"/>
  <c r="L713" i="30"/>
  <c r="M713" i="30"/>
  <c r="N713" i="30"/>
  <c r="J714" i="30"/>
  <c r="K714" i="30"/>
  <c r="L714" i="30"/>
  <c r="M714" i="30"/>
  <c r="N714" i="30"/>
  <c r="J715" i="30"/>
  <c r="K715" i="30"/>
  <c r="L715" i="30"/>
  <c r="M715" i="30"/>
  <c r="N715" i="30"/>
  <c r="J716" i="30"/>
  <c r="K716" i="30"/>
  <c r="J717" i="30"/>
  <c r="K717" i="30"/>
  <c r="J718" i="30"/>
  <c r="K718" i="30"/>
  <c r="J719" i="30"/>
  <c r="K719" i="30"/>
  <c r="J720" i="30"/>
  <c r="K720" i="30"/>
  <c r="J721" i="30"/>
  <c r="K721" i="30"/>
  <c r="J722" i="30"/>
  <c r="K722" i="30"/>
  <c r="J723" i="30"/>
  <c r="K723" i="30"/>
  <c r="J724" i="30"/>
  <c r="K724" i="30"/>
  <c r="J725" i="30"/>
  <c r="K725" i="30"/>
  <c r="R38" i="34"/>
  <c r="N38" i="34"/>
  <c r="L38" i="34"/>
  <c r="J38" i="34"/>
  <c r="H38" i="34"/>
  <c r="D38" i="34"/>
  <c r="F38" i="34"/>
  <c r="S38" i="34"/>
  <c r="T38" i="34"/>
  <c r="D36" i="32"/>
  <c r="M744" i="30"/>
  <c r="D38" i="33"/>
  <c r="F38" i="33"/>
  <c r="H38" i="33"/>
  <c r="J38" i="33"/>
  <c r="L38" i="33"/>
  <c r="N38" i="33"/>
  <c r="P38" i="33"/>
  <c r="R38" i="33"/>
  <c r="T38" i="33"/>
  <c r="V38" i="33"/>
  <c r="X38" i="33"/>
  <c r="Z38" i="33"/>
  <c r="AB38" i="33"/>
  <c r="AC38" i="33"/>
  <c r="AD38" i="33"/>
  <c r="C36" i="32"/>
  <c r="N740" i="30"/>
  <c r="J726" i="30"/>
  <c r="K726" i="30"/>
  <c r="L726" i="30"/>
  <c r="M726" i="30"/>
  <c r="N726" i="30"/>
  <c r="J727" i="30"/>
  <c r="K727" i="30"/>
  <c r="L727" i="30"/>
  <c r="M727" i="30"/>
  <c r="N727" i="30"/>
  <c r="J728" i="30"/>
  <c r="K728" i="30"/>
  <c r="L728" i="30"/>
  <c r="M728" i="30"/>
  <c r="N728" i="30"/>
  <c r="J729" i="30"/>
  <c r="K729" i="30"/>
  <c r="L729" i="30"/>
  <c r="M729" i="30"/>
  <c r="N729" i="30"/>
  <c r="J730" i="30"/>
  <c r="K730" i="30"/>
  <c r="L730" i="30"/>
  <c r="M730" i="30"/>
  <c r="N730" i="30"/>
  <c r="J731" i="30"/>
  <c r="K731" i="30"/>
  <c r="L731" i="30"/>
  <c r="M731" i="30"/>
  <c r="N731" i="30"/>
  <c r="J732" i="30"/>
  <c r="K732" i="30"/>
  <c r="L732" i="30"/>
  <c r="M732" i="30"/>
  <c r="N732" i="30"/>
  <c r="J733" i="30"/>
  <c r="K733" i="30"/>
  <c r="L733" i="30"/>
  <c r="M733" i="30"/>
  <c r="N733" i="30"/>
  <c r="J734" i="30"/>
  <c r="K734" i="30"/>
  <c r="L734" i="30"/>
  <c r="M734" i="30"/>
  <c r="N734" i="30"/>
  <c r="J735" i="30"/>
  <c r="K735" i="30"/>
  <c r="L735" i="30"/>
  <c r="M735" i="30"/>
  <c r="N735" i="30"/>
  <c r="J736" i="30"/>
  <c r="K736" i="30"/>
  <c r="L736" i="30"/>
  <c r="M736" i="30"/>
  <c r="N736" i="30"/>
  <c r="J737" i="30"/>
  <c r="K737" i="30"/>
  <c r="L737" i="30"/>
  <c r="M737" i="30"/>
  <c r="N737" i="30"/>
  <c r="J738" i="30"/>
  <c r="K738" i="30"/>
  <c r="L738" i="30"/>
  <c r="M738" i="30"/>
  <c r="N738" i="30"/>
  <c r="J739" i="30"/>
  <c r="K739" i="30"/>
  <c r="L739" i="30"/>
  <c r="M739" i="30"/>
  <c r="N739" i="30"/>
  <c r="J740" i="30"/>
  <c r="K740" i="30"/>
  <c r="J741" i="30"/>
  <c r="K741" i="30"/>
  <c r="J742" i="30"/>
  <c r="K742" i="30"/>
  <c r="J743" i="30"/>
  <c r="K743" i="30"/>
  <c r="J744" i="30"/>
  <c r="K744" i="30"/>
  <c r="J745" i="30"/>
  <c r="K745" i="30"/>
  <c r="J746" i="30"/>
  <c r="K746" i="30"/>
  <c r="R39" i="34"/>
  <c r="N39" i="34"/>
  <c r="L39" i="34"/>
  <c r="J39" i="34"/>
  <c r="H39" i="34"/>
  <c r="D39" i="34"/>
  <c r="F39" i="34"/>
  <c r="S39" i="34"/>
  <c r="T39" i="34"/>
  <c r="D37" i="32"/>
  <c r="M766" i="30"/>
  <c r="D39" i="33"/>
  <c r="F39" i="33"/>
  <c r="H39" i="33"/>
  <c r="J39" i="33"/>
  <c r="L39" i="33"/>
  <c r="N39" i="33"/>
  <c r="P39" i="33"/>
  <c r="R39" i="33"/>
  <c r="T39" i="33"/>
  <c r="V39" i="33"/>
  <c r="X39" i="33"/>
  <c r="Z39" i="33"/>
  <c r="AB39" i="33"/>
  <c r="AC39" i="33"/>
  <c r="AD39" i="33"/>
  <c r="C37" i="32"/>
  <c r="N777" i="30"/>
  <c r="J747" i="30"/>
  <c r="K747" i="30"/>
  <c r="L747" i="30"/>
  <c r="M747" i="30"/>
  <c r="N747" i="30"/>
  <c r="J748" i="30"/>
  <c r="K748" i="30"/>
  <c r="L748" i="30"/>
  <c r="M748" i="30"/>
  <c r="N748" i="30"/>
  <c r="J749" i="30"/>
  <c r="K749" i="30"/>
  <c r="L749" i="30"/>
  <c r="M749" i="30"/>
  <c r="N749" i="30"/>
  <c r="J750" i="30"/>
  <c r="K750" i="30"/>
  <c r="L750" i="30"/>
  <c r="M750" i="30"/>
  <c r="N750" i="30"/>
  <c r="J751" i="30"/>
  <c r="K751" i="30"/>
  <c r="L751" i="30"/>
  <c r="M751" i="30"/>
  <c r="N751" i="30"/>
  <c r="J752" i="30"/>
  <c r="K752" i="30"/>
  <c r="L752" i="30"/>
  <c r="M752" i="30"/>
  <c r="N752" i="30"/>
  <c r="J753" i="30"/>
  <c r="K753" i="30"/>
  <c r="L753" i="30"/>
  <c r="M753" i="30"/>
  <c r="N753" i="30"/>
  <c r="J754" i="30"/>
  <c r="K754" i="30"/>
  <c r="L754" i="30"/>
  <c r="M754" i="30"/>
  <c r="N754" i="30"/>
  <c r="J755" i="30"/>
  <c r="K755" i="30"/>
  <c r="L755" i="30"/>
  <c r="M755" i="30"/>
  <c r="N755" i="30"/>
  <c r="J756" i="30"/>
  <c r="K756" i="30"/>
  <c r="L756" i="30"/>
  <c r="M756" i="30"/>
  <c r="N756" i="30"/>
  <c r="J757" i="30"/>
  <c r="K757" i="30"/>
  <c r="L757" i="30"/>
  <c r="M757" i="30"/>
  <c r="N757" i="30"/>
  <c r="J758" i="30"/>
  <c r="K758" i="30"/>
  <c r="L758" i="30"/>
  <c r="M758" i="30"/>
  <c r="N758" i="30"/>
  <c r="J759" i="30"/>
  <c r="K759" i="30"/>
  <c r="L759" i="30"/>
  <c r="M759" i="30"/>
  <c r="N759" i="30"/>
  <c r="J760" i="30"/>
  <c r="K760" i="30"/>
  <c r="L760" i="30"/>
  <c r="M760" i="30"/>
  <c r="N760" i="30"/>
  <c r="J761" i="30"/>
  <c r="K761" i="30"/>
  <c r="L761" i="30"/>
  <c r="M761" i="30"/>
  <c r="N761" i="30"/>
  <c r="J762" i="30"/>
  <c r="K762" i="30"/>
  <c r="L762" i="30"/>
  <c r="M762" i="30"/>
  <c r="N762" i="30"/>
  <c r="J763" i="30"/>
  <c r="K763" i="30"/>
  <c r="J764" i="30"/>
  <c r="K764" i="30"/>
  <c r="J765" i="30"/>
  <c r="K765" i="30"/>
  <c r="J766" i="30"/>
  <c r="K766" i="30"/>
  <c r="J767" i="30"/>
  <c r="K767" i="30"/>
  <c r="J768" i="30"/>
  <c r="K768" i="30"/>
  <c r="J769" i="30"/>
  <c r="K769" i="30"/>
  <c r="J770" i="30"/>
  <c r="K770" i="30"/>
  <c r="J771" i="30"/>
  <c r="K771" i="30"/>
  <c r="J772" i="30"/>
  <c r="K772" i="30"/>
  <c r="J773" i="30"/>
  <c r="K773" i="30"/>
  <c r="J774" i="30"/>
  <c r="K774" i="30"/>
  <c r="J775" i="30"/>
  <c r="K775" i="30"/>
  <c r="J776" i="30"/>
  <c r="K776" i="30"/>
  <c r="J777" i="30"/>
  <c r="K777" i="30"/>
  <c r="J778" i="30"/>
  <c r="K778" i="30"/>
  <c r="J779" i="30"/>
  <c r="K779" i="30"/>
  <c r="J780" i="30"/>
  <c r="K780" i="30"/>
  <c r="R40" i="34"/>
  <c r="N40" i="34"/>
  <c r="L40" i="34"/>
  <c r="J40" i="34"/>
  <c r="H40" i="34"/>
  <c r="D40" i="34"/>
  <c r="F40" i="34"/>
  <c r="S40" i="34"/>
  <c r="T40" i="34"/>
  <c r="D38" i="32"/>
  <c r="M799" i="30"/>
  <c r="D40" i="33"/>
  <c r="F40" i="33"/>
  <c r="H40" i="33"/>
  <c r="J40" i="33"/>
  <c r="L40" i="33"/>
  <c r="N40" i="33"/>
  <c r="P40" i="33"/>
  <c r="R40" i="33"/>
  <c r="T40" i="33"/>
  <c r="V40" i="33"/>
  <c r="X40" i="33"/>
  <c r="Z40" i="33"/>
  <c r="AB40" i="33"/>
  <c r="AC40" i="33"/>
  <c r="AD40" i="33"/>
  <c r="C38" i="32"/>
  <c r="N780" i="30"/>
  <c r="J781" i="30"/>
  <c r="K781" i="30"/>
  <c r="J782" i="30"/>
  <c r="K782" i="30"/>
  <c r="L782" i="30"/>
  <c r="M782" i="30"/>
  <c r="N782" i="30"/>
  <c r="J783" i="30"/>
  <c r="K783" i="30"/>
  <c r="L783" i="30"/>
  <c r="M783" i="30"/>
  <c r="N783" i="30"/>
  <c r="J784" i="30"/>
  <c r="K784" i="30"/>
  <c r="L784" i="30"/>
  <c r="M784" i="30"/>
  <c r="N784" i="30"/>
  <c r="J785" i="30"/>
  <c r="K785" i="30"/>
  <c r="L785" i="30"/>
  <c r="M785" i="30"/>
  <c r="N785" i="30"/>
  <c r="J786" i="30"/>
  <c r="K786" i="30"/>
  <c r="L786" i="30"/>
  <c r="M786" i="30"/>
  <c r="N786" i="30"/>
  <c r="J787" i="30"/>
  <c r="K787" i="30"/>
  <c r="L787" i="30"/>
  <c r="M787" i="30"/>
  <c r="N787" i="30"/>
  <c r="J788" i="30"/>
  <c r="K788" i="30"/>
  <c r="L788" i="30"/>
  <c r="M788" i="30"/>
  <c r="N788" i="30"/>
  <c r="J789" i="30"/>
  <c r="K789" i="30"/>
  <c r="L789" i="30"/>
  <c r="M789" i="30"/>
  <c r="N789" i="30"/>
  <c r="J790" i="30"/>
  <c r="K790" i="30"/>
  <c r="L790" i="30"/>
  <c r="M790" i="30"/>
  <c r="N790" i="30"/>
  <c r="J791" i="30"/>
  <c r="K791" i="30"/>
  <c r="L791" i="30"/>
  <c r="M791" i="30"/>
  <c r="N791" i="30"/>
  <c r="J792" i="30"/>
  <c r="K792" i="30"/>
  <c r="L792" i="30"/>
  <c r="M792" i="30"/>
  <c r="N792" i="30"/>
  <c r="J793" i="30"/>
  <c r="K793" i="30"/>
  <c r="L793" i="30"/>
  <c r="M793" i="30"/>
  <c r="N793" i="30"/>
  <c r="J794" i="30"/>
  <c r="K794" i="30"/>
  <c r="L794" i="30"/>
  <c r="M794" i="30"/>
  <c r="N794" i="30"/>
  <c r="J795" i="30"/>
  <c r="K795" i="30"/>
  <c r="L795" i="30"/>
  <c r="M795" i="30"/>
  <c r="N795" i="30"/>
  <c r="J796" i="30"/>
  <c r="K796" i="30"/>
  <c r="J797" i="30"/>
  <c r="K797" i="30"/>
  <c r="J798" i="30"/>
  <c r="K798" i="30"/>
  <c r="J799" i="30"/>
  <c r="K799" i="30"/>
  <c r="J800" i="30"/>
  <c r="K800" i="30"/>
  <c r="J801" i="30"/>
  <c r="K801" i="30"/>
  <c r="J802" i="30"/>
  <c r="K802" i="30"/>
  <c r="J803" i="30"/>
  <c r="K803" i="30"/>
  <c r="J804" i="30"/>
  <c r="K804" i="30"/>
  <c r="J805" i="30"/>
  <c r="K805" i="30"/>
  <c r="J806" i="30"/>
  <c r="K806" i="30"/>
  <c r="J807" i="30"/>
  <c r="K807" i="30"/>
  <c r="J808" i="30"/>
  <c r="K808" i="30"/>
  <c r="R41" i="34"/>
  <c r="N41" i="34"/>
  <c r="L41" i="34"/>
  <c r="J41" i="34"/>
  <c r="H41" i="34"/>
  <c r="D41" i="34"/>
  <c r="F41" i="34"/>
  <c r="S41" i="34"/>
  <c r="T41" i="34"/>
  <c r="D39" i="32"/>
  <c r="M808" i="30"/>
  <c r="D41" i="33"/>
  <c r="F41" i="33"/>
  <c r="H41" i="33"/>
  <c r="J41" i="33"/>
  <c r="L41" i="33"/>
  <c r="N41" i="33"/>
  <c r="P41" i="33"/>
  <c r="R41" i="33"/>
  <c r="T41" i="33"/>
  <c r="V41" i="33"/>
  <c r="X41" i="33"/>
  <c r="Z41" i="33"/>
  <c r="AB41" i="33"/>
  <c r="AC41" i="33"/>
  <c r="AD41" i="33"/>
  <c r="C39" i="32"/>
  <c r="N808" i="30"/>
  <c r="J809" i="30"/>
  <c r="K809" i="30"/>
  <c r="R42" i="34"/>
  <c r="N42" i="34"/>
  <c r="L42" i="34"/>
  <c r="J42" i="34"/>
  <c r="H42" i="34"/>
  <c r="D42" i="34"/>
  <c r="F42" i="34"/>
  <c r="S42" i="34"/>
  <c r="T42" i="34"/>
  <c r="D40" i="32"/>
  <c r="M832" i="30"/>
  <c r="D42" i="33"/>
  <c r="F42" i="33"/>
  <c r="H42" i="33"/>
  <c r="J42" i="33"/>
  <c r="L42" i="33"/>
  <c r="N42" i="33"/>
  <c r="P42" i="33"/>
  <c r="R42" i="33"/>
  <c r="T42" i="33"/>
  <c r="V42" i="33"/>
  <c r="X42" i="33"/>
  <c r="Z42" i="33"/>
  <c r="AB42" i="33"/>
  <c r="AC42" i="33"/>
  <c r="AD42" i="33"/>
  <c r="C40" i="32"/>
  <c r="J810" i="30"/>
  <c r="K810" i="30"/>
  <c r="L810" i="30"/>
  <c r="M810" i="30"/>
  <c r="N810" i="30"/>
  <c r="J811" i="30"/>
  <c r="K811" i="30"/>
  <c r="M811" i="30"/>
  <c r="J812" i="30"/>
  <c r="K812" i="30"/>
  <c r="L812" i="30"/>
  <c r="M812" i="30"/>
  <c r="N812" i="30"/>
  <c r="J813" i="30"/>
  <c r="K813" i="30"/>
  <c r="L813" i="30"/>
  <c r="M813" i="30"/>
  <c r="N813" i="30"/>
  <c r="J814" i="30"/>
  <c r="K814" i="30"/>
  <c r="L814" i="30"/>
  <c r="M814" i="30"/>
  <c r="N814" i="30"/>
  <c r="J815" i="30"/>
  <c r="K815" i="30"/>
  <c r="L815" i="30"/>
  <c r="M815" i="30"/>
  <c r="N815" i="30"/>
  <c r="J816" i="30"/>
  <c r="K816" i="30"/>
  <c r="L816" i="30"/>
  <c r="M816" i="30"/>
  <c r="N816" i="30"/>
  <c r="J817" i="30"/>
  <c r="K817" i="30"/>
  <c r="L817" i="30"/>
  <c r="M817" i="30"/>
  <c r="N817" i="30"/>
  <c r="J818" i="30"/>
  <c r="K818" i="30"/>
  <c r="L818" i="30"/>
  <c r="M818" i="30"/>
  <c r="N818" i="30"/>
  <c r="J819" i="30"/>
  <c r="K819" i="30"/>
  <c r="L819" i="30"/>
  <c r="M819" i="30"/>
  <c r="N819" i="30"/>
  <c r="J820" i="30"/>
  <c r="K820" i="30"/>
  <c r="L820" i="30"/>
  <c r="M820" i="30"/>
  <c r="N820" i="30"/>
  <c r="J821" i="30"/>
  <c r="K821" i="30"/>
  <c r="L821" i="30"/>
  <c r="M821" i="30"/>
  <c r="N821" i="30"/>
  <c r="J822" i="30"/>
  <c r="K822" i="30"/>
  <c r="L822" i="30"/>
  <c r="M822" i="30"/>
  <c r="N822" i="30"/>
  <c r="J823" i="30"/>
  <c r="K823" i="30"/>
  <c r="L823" i="30"/>
  <c r="M823" i="30"/>
  <c r="N823" i="30"/>
  <c r="J824" i="30"/>
  <c r="K824" i="30"/>
  <c r="L824" i="30"/>
  <c r="M824" i="30"/>
  <c r="N824" i="30"/>
  <c r="J825" i="30"/>
  <c r="K825" i="30"/>
  <c r="L825" i="30"/>
  <c r="M825" i="30"/>
  <c r="N825" i="30"/>
  <c r="J826" i="30"/>
  <c r="K826" i="30"/>
  <c r="L826" i="30"/>
  <c r="M826" i="30"/>
  <c r="N826" i="30"/>
  <c r="J827" i="30"/>
  <c r="K827" i="30"/>
  <c r="J828" i="30"/>
  <c r="K828" i="30"/>
  <c r="N828" i="30"/>
  <c r="J829" i="30"/>
  <c r="K829" i="30"/>
  <c r="J830" i="30"/>
  <c r="K830" i="30"/>
  <c r="J831" i="30"/>
  <c r="K831" i="30"/>
  <c r="J832" i="30"/>
  <c r="K832" i="30"/>
  <c r="J833" i="30"/>
  <c r="K833" i="30"/>
  <c r="R43" i="34"/>
  <c r="N43" i="34"/>
  <c r="L43" i="34"/>
  <c r="J43" i="34"/>
  <c r="H43" i="34"/>
  <c r="D43" i="34"/>
  <c r="F43" i="34"/>
  <c r="S43" i="34"/>
  <c r="T43" i="34"/>
  <c r="D41" i="32"/>
  <c r="D43" i="33"/>
  <c r="F43" i="33"/>
  <c r="H43" i="33"/>
  <c r="J43" i="33"/>
  <c r="L43" i="33"/>
  <c r="N43" i="33"/>
  <c r="P43" i="33"/>
  <c r="R43" i="33"/>
  <c r="T43" i="33"/>
  <c r="V43" i="33"/>
  <c r="X43" i="33"/>
  <c r="Z43" i="33"/>
  <c r="AB43" i="33"/>
  <c r="AC43" i="33"/>
  <c r="AD43" i="33"/>
  <c r="C41" i="32"/>
  <c r="J834" i="30"/>
  <c r="K834" i="30"/>
  <c r="J835" i="30"/>
  <c r="K835" i="30"/>
  <c r="L835" i="30"/>
  <c r="M835" i="30"/>
  <c r="N835" i="30"/>
  <c r="J836" i="30"/>
  <c r="K836" i="30"/>
  <c r="L836" i="30"/>
  <c r="M836" i="30"/>
  <c r="N836" i="30"/>
  <c r="J837" i="30"/>
  <c r="K837" i="30"/>
  <c r="L837" i="30"/>
  <c r="M837" i="30"/>
  <c r="N837" i="30"/>
  <c r="J838" i="30"/>
  <c r="K838" i="30"/>
  <c r="L838" i="30"/>
  <c r="M838" i="30"/>
  <c r="N838" i="30"/>
  <c r="J839" i="30"/>
  <c r="K839" i="30"/>
  <c r="L839" i="30"/>
  <c r="M839" i="30"/>
  <c r="N839" i="30"/>
  <c r="J840" i="30"/>
  <c r="K840" i="30"/>
  <c r="L840" i="30"/>
  <c r="M840" i="30"/>
  <c r="N840" i="30"/>
  <c r="J841" i="30"/>
  <c r="K841" i="30"/>
  <c r="L841" i="30"/>
  <c r="M841" i="30"/>
  <c r="N841" i="30"/>
  <c r="J842" i="30"/>
  <c r="K842" i="30"/>
  <c r="L842" i="30"/>
  <c r="M842" i="30"/>
  <c r="N842" i="30"/>
  <c r="J843" i="30"/>
  <c r="K843" i="30"/>
  <c r="L843" i="30"/>
  <c r="M843" i="30"/>
  <c r="N843" i="30"/>
  <c r="J844" i="30"/>
  <c r="K844" i="30"/>
  <c r="J845" i="30"/>
  <c r="K845" i="30"/>
  <c r="J846" i="30"/>
  <c r="K846" i="30"/>
  <c r="J847" i="30"/>
  <c r="K847" i="30"/>
  <c r="J848" i="30"/>
  <c r="K848" i="30"/>
  <c r="J849" i="30"/>
  <c r="K849" i="30"/>
  <c r="R44" i="34"/>
  <c r="N44" i="34"/>
  <c r="L44" i="34"/>
  <c r="J44" i="34"/>
  <c r="H44" i="34"/>
  <c r="D44" i="34"/>
  <c r="F44" i="34"/>
  <c r="S44" i="34"/>
  <c r="T44" i="34"/>
  <c r="D42" i="32"/>
  <c r="M870" i="30"/>
  <c r="D44" i="33"/>
  <c r="F44" i="33"/>
  <c r="H44" i="33"/>
  <c r="J44" i="33"/>
  <c r="L44" i="33"/>
  <c r="N44" i="33"/>
  <c r="P44" i="33"/>
  <c r="R44" i="33"/>
  <c r="T44" i="33"/>
  <c r="V44" i="33"/>
  <c r="X44" i="33"/>
  <c r="Z44" i="33"/>
  <c r="AB44" i="33"/>
  <c r="AC44" i="33"/>
  <c r="AD44" i="33"/>
  <c r="C42" i="32"/>
  <c r="N873" i="30"/>
  <c r="J850" i="30"/>
  <c r="K850" i="30"/>
  <c r="J851" i="30"/>
  <c r="K851" i="30"/>
  <c r="L851" i="30"/>
  <c r="M851" i="30"/>
  <c r="N851" i="30"/>
  <c r="J852" i="30"/>
  <c r="K852" i="30"/>
  <c r="L852" i="30"/>
  <c r="M852" i="30"/>
  <c r="N852" i="30"/>
  <c r="J853" i="30"/>
  <c r="K853" i="30"/>
  <c r="L853" i="30"/>
  <c r="M853" i="30"/>
  <c r="N853" i="30"/>
  <c r="J854" i="30"/>
  <c r="K854" i="30"/>
  <c r="L854" i="30"/>
  <c r="M854" i="30"/>
  <c r="N854" i="30"/>
  <c r="J855" i="30"/>
  <c r="K855" i="30"/>
  <c r="L855" i="30"/>
  <c r="M855" i="30"/>
  <c r="N855" i="30"/>
  <c r="J856" i="30"/>
  <c r="K856" i="30"/>
  <c r="L856" i="30"/>
  <c r="M856" i="30"/>
  <c r="N856" i="30"/>
  <c r="J857" i="30"/>
  <c r="K857" i="30"/>
  <c r="L857" i="30"/>
  <c r="M857" i="30"/>
  <c r="N857" i="30"/>
  <c r="J858" i="30"/>
  <c r="K858" i="30"/>
  <c r="L858" i="30"/>
  <c r="M858" i="30"/>
  <c r="N858" i="30"/>
  <c r="J859" i="30"/>
  <c r="K859" i="30"/>
  <c r="L859" i="30"/>
  <c r="M859" i="30"/>
  <c r="N859" i="30"/>
  <c r="J860" i="30"/>
  <c r="K860" i="30"/>
  <c r="L860" i="30"/>
  <c r="M860" i="30"/>
  <c r="N860" i="30"/>
  <c r="J861" i="30"/>
  <c r="K861" i="30"/>
  <c r="L861" i="30"/>
  <c r="M861" i="30"/>
  <c r="N861" i="30"/>
  <c r="J862" i="30"/>
  <c r="K862" i="30"/>
  <c r="L862" i="30"/>
  <c r="M862" i="30"/>
  <c r="N862" i="30"/>
  <c r="J863" i="30"/>
  <c r="K863" i="30"/>
  <c r="L863" i="30"/>
  <c r="M863" i="30"/>
  <c r="N863" i="30"/>
  <c r="J864" i="30"/>
  <c r="K864" i="30"/>
  <c r="L864" i="30"/>
  <c r="M864" i="30"/>
  <c r="N864" i="30"/>
  <c r="J865" i="30"/>
  <c r="K865" i="30"/>
  <c r="L865" i="30"/>
  <c r="M865" i="30"/>
  <c r="N865" i="30"/>
  <c r="J866" i="30"/>
  <c r="K866" i="30"/>
  <c r="L866" i="30"/>
  <c r="M866" i="30"/>
  <c r="N866" i="30"/>
  <c r="J867" i="30"/>
  <c r="K867" i="30"/>
  <c r="J868" i="30"/>
  <c r="K868" i="30"/>
  <c r="J869" i="30"/>
  <c r="K869" i="30"/>
  <c r="J870" i="30"/>
  <c r="K870" i="30"/>
  <c r="J871" i="30"/>
  <c r="K871" i="30"/>
  <c r="J872" i="30"/>
  <c r="K872" i="30"/>
  <c r="J873" i="30"/>
  <c r="K873" i="30"/>
  <c r="J874" i="30"/>
  <c r="K874" i="30"/>
  <c r="R45" i="34"/>
  <c r="N45" i="34"/>
  <c r="L45" i="34"/>
  <c r="J45" i="34"/>
  <c r="H45" i="34"/>
  <c r="D45" i="34"/>
  <c r="F45" i="34"/>
  <c r="S45" i="34"/>
  <c r="T45" i="34"/>
  <c r="D43" i="32"/>
  <c r="M874" i="30"/>
  <c r="D45" i="33"/>
  <c r="F45" i="33"/>
  <c r="H45" i="33"/>
  <c r="J45" i="33"/>
  <c r="L45" i="33"/>
  <c r="N45" i="33"/>
  <c r="P45" i="33"/>
  <c r="R45" i="33"/>
  <c r="T45" i="33"/>
  <c r="V45" i="33"/>
  <c r="X45" i="33"/>
  <c r="Z45" i="33"/>
  <c r="AB45" i="33"/>
  <c r="AC45" i="33"/>
  <c r="AD45" i="33"/>
  <c r="C43" i="32"/>
  <c r="N874" i="30"/>
  <c r="J875" i="30"/>
  <c r="K875" i="30"/>
  <c r="R46" i="34"/>
  <c r="N46" i="34"/>
  <c r="L46" i="34"/>
  <c r="J46" i="34"/>
  <c r="H46" i="34"/>
  <c r="D46" i="34"/>
  <c r="F46" i="34"/>
  <c r="S46" i="34"/>
  <c r="T46" i="34"/>
  <c r="D44" i="32"/>
  <c r="M875" i="30"/>
  <c r="D46" i="33"/>
  <c r="F46" i="33"/>
  <c r="H46" i="33"/>
  <c r="J46" i="33"/>
  <c r="L46" i="33"/>
  <c r="N46" i="33"/>
  <c r="P46" i="33"/>
  <c r="R46" i="33"/>
  <c r="T46" i="33"/>
  <c r="V46" i="33"/>
  <c r="X46" i="33"/>
  <c r="Z46" i="33"/>
  <c r="AB46" i="33"/>
  <c r="AC46" i="33"/>
  <c r="AD46" i="33"/>
  <c r="C44" i="32"/>
  <c r="N887" i="30"/>
  <c r="J876" i="30"/>
  <c r="K876" i="30"/>
  <c r="J877" i="30"/>
  <c r="K877" i="30"/>
  <c r="L877" i="30"/>
  <c r="M877" i="30"/>
  <c r="N877" i="30"/>
  <c r="J878" i="30"/>
  <c r="K878" i="30"/>
  <c r="L878" i="30"/>
  <c r="M878" i="30"/>
  <c r="N878" i="30"/>
  <c r="J879" i="30"/>
  <c r="K879" i="30"/>
  <c r="L879" i="30"/>
  <c r="M879" i="30"/>
  <c r="N879" i="30"/>
  <c r="J880" i="30"/>
  <c r="K880" i="30"/>
  <c r="L880" i="30"/>
  <c r="M880" i="30"/>
  <c r="N880" i="30"/>
  <c r="J881" i="30"/>
  <c r="K881" i="30"/>
  <c r="L881" i="30"/>
  <c r="M881" i="30"/>
  <c r="N881" i="30"/>
  <c r="J882" i="30"/>
  <c r="K882" i="30"/>
  <c r="L882" i="30"/>
  <c r="M882" i="30"/>
  <c r="N882" i="30"/>
  <c r="J883" i="30"/>
  <c r="K883" i="30"/>
  <c r="L883" i="30"/>
  <c r="M883" i="30"/>
  <c r="N883" i="30"/>
  <c r="J884" i="30"/>
  <c r="K884" i="30"/>
  <c r="L884" i="30"/>
  <c r="M884" i="30"/>
  <c r="N884" i="30"/>
  <c r="J885" i="30"/>
  <c r="K885" i="30"/>
  <c r="L885" i="30"/>
  <c r="M885" i="30"/>
  <c r="N885" i="30"/>
  <c r="J886" i="30"/>
  <c r="K886" i="30"/>
  <c r="L886" i="30"/>
  <c r="M886" i="30"/>
  <c r="N886" i="30"/>
  <c r="J887" i="30"/>
  <c r="K887" i="30"/>
  <c r="J888" i="30"/>
  <c r="K888" i="30"/>
  <c r="J889" i="30"/>
  <c r="K889" i="30"/>
  <c r="J890" i="30"/>
  <c r="K890" i="30"/>
  <c r="J891" i="30"/>
  <c r="K891" i="30"/>
  <c r="J892" i="30"/>
  <c r="K892" i="30"/>
  <c r="R47" i="34"/>
  <c r="N47" i="34"/>
  <c r="L47" i="34"/>
  <c r="J47" i="34"/>
  <c r="H47" i="34"/>
  <c r="D47" i="34"/>
  <c r="F47" i="34"/>
  <c r="S47" i="34"/>
  <c r="T47" i="34"/>
  <c r="D45" i="32"/>
  <c r="M903" i="30"/>
  <c r="D47" i="33"/>
  <c r="F47" i="33"/>
  <c r="H47" i="33"/>
  <c r="J47" i="33"/>
  <c r="L47" i="33"/>
  <c r="N47" i="33"/>
  <c r="P47" i="33"/>
  <c r="R47" i="33"/>
  <c r="T47" i="33"/>
  <c r="V47" i="33"/>
  <c r="X47" i="33"/>
  <c r="Z47" i="33"/>
  <c r="AB47" i="33"/>
  <c r="AC47" i="33"/>
  <c r="AD47" i="33"/>
  <c r="C45" i="32"/>
  <c r="N904" i="30"/>
  <c r="J893" i="30"/>
  <c r="K893" i="30"/>
  <c r="L893" i="30"/>
  <c r="M893" i="30"/>
  <c r="N893" i="30"/>
  <c r="J894" i="30"/>
  <c r="K894" i="30"/>
  <c r="L894" i="30"/>
  <c r="M894" i="30"/>
  <c r="N894" i="30"/>
  <c r="J895" i="30"/>
  <c r="K895" i="30"/>
  <c r="L895" i="30"/>
  <c r="M895" i="30"/>
  <c r="N895" i="30"/>
  <c r="J896" i="30"/>
  <c r="K896" i="30"/>
  <c r="L896" i="30"/>
  <c r="M896" i="30"/>
  <c r="N896" i="30"/>
  <c r="J897" i="30"/>
  <c r="K897" i="30"/>
  <c r="L897" i="30"/>
  <c r="M897" i="30"/>
  <c r="N897" i="30"/>
  <c r="J898" i="30"/>
  <c r="K898" i="30"/>
  <c r="L898" i="30"/>
  <c r="M898" i="30"/>
  <c r="N898" i="30"/>
  <c r="J899" i="30"/>
  <c r="K899" i="30"/>
  <c r="L899" i="30"/>
  <c r="M899" i="30"/>
  <c r="N899" i="30"/>
  <c r="J900" i="30"/>
  <c r="K900" i="30"/>
  <c r="L900" i="30"/>
  <c r="M900" i="30"/>
  <c r="N900" i="30"/>
  <c r="J901" i="30"/>
  <c r="K901" i="30"/>
  <c r="L901" i="30"/>
  <c r="M901" i="30"/>
  <c r="N901" i="30"/>
  <c r="J902" i="30"/>
  <c r="K902" i="30"/>
  <c r="L902" i="30"/>
  <c r="M902" i="30"/>
  <c r="N902" i="30"/>
  <c r="J903" i="30"/>
  <c r="K903" i="30"/>
  <c r="J904" i="30"/>
  <c r="K904" i="30"/>
  <c r="J905" i="30"/>
  <c r="K905" i="30"/>
  <c r="L905" i="30"/>
  <c r="M905" i="30"/>
  <c r="N905" i="30"/>
  <c r="J906" i="30"/>
  <c r="K906" i="30"/>
  <c r="L906" i="30"/>
  <c r="M906" i="30"/>
  <c r="N906" i="30"/>
  <c r="J907" i="30"/>
  <c r="K907" i="30"/>
  <c r="L907" i="30"/>
  <c r="M907" i="30"/>
  <c r="N907" i="30"/>
  <c r="J908" i="30"/>
  <c r="K908" i="30"/>
  <c r="L908" i="30"/>
  <c r="M908" i="30"/>
  <c r="N908" i="30"/>
  <c r="J909" i="30"/>
  <c r="K909" i="30"/>
  <c r="L909" i="30"/>
  <c r="M909" i="30"/>
  <c r="N909" i="30"/>
  <c r="J910" i="30"/>
  <c r="K910" i="30"/>
  <c r="L910" i="30"/>
  <c r="M910" i="30"/>
  <c r="N910" i="30"/>
  <c r="J911" i="30"/>
  <c r="K911" i="30"/>
  <c r="L911" i="30"/>
  <c r="M911" i="30"/>
  <c r="N911" i="30"/>
  <c r="J912" i="30"/>
  <c r="K912" i="30"/>
  <c r="L912" i="30"/>
  <c r="M912" i="30"/>
  <c r="N912" i="30"/>
  <c r="J913" i="30"/>
  <c r="K913" i="30"/>
  <c r="R48" i="34"/>
  <c r="N48" i="34"/>
  <c r="L48" i="34"/>
  <c r="J48" i="34"/>
  <c r="H48" i="34"/>
  <c r="D48" i="34"/>
  <c r="F48" i="34"/>
  <c r="S48" i="34"/>
  <c r="T48" i="34"/>
  <c r="D46" i="32"/>
  <c r="M939" i="30"/>
  <c r="D48" i="33"/>
  <c r="F48" i="33"/>
  <c r="H48" i="33"/>
  <c r="J48" i="33"/>
  <c r="L48" i="33"/>
  <c r="N48" i="33"/>
  <c r="P48" i="33"/>
  <c r="R48" i="33"/>
  <c r="T48" i="33"/>
  <c r="V48" i="33"/>
  <c r="X48" i="33"/>
  <c r="Z48" i="33"/>
  <c r="AB48" i="33"/>
  <c r="AC48" i="33"/>
  <c r="AD48" i="33"/>
  <c r="C46" i="32"/>
  <c r="N913" i="30"/>
  <c r="J914" i="30"/>
  <c r="K914" i="30"/>
  <c r="J915" i="30"/>
  <c r="K915" i="30"/>
  <c r="J916" i="30"/>
  <c r="K916" i="30"/>
  <c r="J917" i="30"/>
  <c r="K917" i="30"/>
  <c r="J918" i="30"/>
  <c r="K918" i="30"/>
  <c r="J919" i="30"/>
  <c r="K919" i="30"/>
  <c r="J920" i="30"/>
  <c r="K920" i="30"/>
  <c r="J921" i="30"/>
  <c r="K921" i="30"/>
  <c r="J922" i="30"/>
  <c r="K922" i="30"/>
  <c r="J923" i="30"/>
  <c r="K923" i="30"/>
  <c r="J924" i="30"/>
  <c r="K924" i="30"/>
  <c r="J925" i="30"/>
  <c r="K925" i="30"/>
  <c r="J926" i="30"/>
  <c r="K926" i="30"/>
  <c r="J927" i="30"/>
  <c r="K927" i="30"/>
  <c r="J928" i="30"/>
  <c r="K928" i="30"/>
  <c r="J929" i="30"/>
  <c r="K929" i="30"/>
  <c r="J930" i="30"/>
  <c r="K930" i="30"/>
  <c r="J931" i="30"/>
  <c r="K931" i="30"/>
  <c r="J932" i="30"/>
  <c r="K932" i="30"/>
  <c r="J933" i="30"/>
  <c r="K933" i="30"/>
  <c r="J934" i="30"/>
  <c r="K934" i="30"/>
  <c r="J935" i="30"/>
  <c r="K935" i="30"/>
  <c r="J936" i="30"/>
  <c r="K936" i="30"/>
  <c r="J937" i="30"/>
  <c r="K937" i="30"/>
  <c r="J938" i="30"/>
  <c r="K938" i="30"/>
  <c r="J939" i="30"/>
  <c r="K939" i="30"/>
  <c r="J940" i="30"/>
  <c r="K940" i="30"/>
  <c r="J941" i="30"/>
  <c r="K941" i="30"/>
  <c r="J942" i="30"/>
  <c r="K942" i="30"/>
  <c r="J943" i="30"/>
  <c r="K943" i="30"/>
  <c r="J944" i="30"/>
  <c r="K944" i="30"/>
  <c r="J945" i="30"/>
  <c r="K945" i="30"/>
  <c r="J946" i="30"/>
  <c r="K946" i="30"/>
  <c r="J947" i="30"/>
  <c r="K947" i="30"/>
  <c r="J948" i="30"/>
  <c r="K948" i="30"/>
  <c r="J949" i="30"/>
  <c r="K949" i="30"/>
  <c r="J950" i="30"/>
  <c r="K950" i="30"/>
  <c r="J951" i="30"/>
  <c r="K951" i="30"/>
  <c r="J952" i="30"/>
  <c r="K952" i="30"/>
  <c r="J953" i="30"/>
  <c r="K953" i="30"/>
  <c r="J954" i="30"/>
  <c r="K954" i="30"/>
  <c r="J955" i="30"/>
  <c r="K955" i="30"/>
  <c r="J956" i="30"/>
  <c r="K956" i="30"/>
  <c r="J957" i="30"/>
  <c r="K957" i="30"/>
  <c r="J958" i="30"/>
  <c r="K958" i="30"/>
  <c r="J959" i="30"/>
  <c r="K959" i="30"/>
  <c r="J960" i="30"/>
  <c r="K960" i="30"/>
  <c r="J961" i="30"/>
  <c r="K961" i="30"/>
  <c r="J962" i="30"/>
  <c r="K962" i="30"/>
  <c r="J963" i="30"/>
  <c r="K963" i="30"/>
  <c r="J964" i="30"/>
  <c r="K964" i="30"/>
  <c r="J965" i="30"/>
  <c r="K965" i="30"/>
  <c r="J966" i="30"/>
  <c r="K966" i="30"/>
  <c r="J967" i="30"/>
  <c r="K967" i="30"/>
  <c r="J968" i="30"/>
  <c r="K968" i="30"/>
  <c r="J969" i="30"/>
  <c r="K969" i="30"/>
  <c r="J970" i="30"/>
  <c r="K970" i="30"/>
  <c r="J971" i="30"/>
  <c r="K971" i="30"/>
  <c r="J972" i="30"/>
  <c r="K972" i="30"/>
  <c r="J973" i="30"/>
  <c r="K973" i="30"/>
  <c r="J974" i="30"/>
  <c r="K974" i="30"/>
  <c r="J975" i="30"/>
  <c r="K975" i="30"/>
  <c r="J976" i="30"/>
  <c r="K976" i="30"/>
  <c r="J977" i="30"/>
  <c r="K977" i="30"/>
  <c r="J978" i="30"/>
  <c r="K978" i="30"/>
  <c r="J979" i="30"/>
  <c r="K979" i="30"/>
  <c r="J980" i="30"/>
  <c r="K980" i="30"/>
  <c r="J981" i="30"/>
  <c r="K981" i="30"/>
  <c r="J982" i="30"/>
  <c r="K982" i="30"/>
  <c r="J983" i="30"/>
  <c r="K983" i="30"/>
  <c r="J984" i="30"/>
  <c r="K984" i="30"/>
  <c r="J985" i="30"/>
  <c r="K985" i="30"/>
  <c r="J986" i="30"/>
  <c r="K986" i="30"/>
  <c r="L986" i="30"/>
  <c r="M986" i="30"/>
  <c r="N986" i="30"/>
  <c r="J987" i="30"/>
  <c r="K987" i="30"/>
  <c r="L987" i="30"/>
  <c r="M987" i="30"/>
  <c r="N987" i="30"/>
  <c r="J988" i="30"/>
  <c r="K988" i="30"/>
  <c r="L988" i="30"/>
  <c r="M988" i="30"/>
  <c r="N988" i="30"/>
  <c r="J989" i="30"/>
  <c r="K989" i="30"/>
  <c r="L989" i="30"/>
  <c r="M989" i="30"/>
  <c r="N989" i="30"/>
  <c r="J990" i="30"/>
  <c r="K990" i="30"/>
  <c r="L990" i="30"/>
  <c r="M990" i="30"/>
  <c r="N990" i="30"/>
  <c r="J991" i="30"/>
  <c r="K991" i="30"/>
  <c r="L991" i="30"/>
  <c r="M991" i="30"/>
  <c r="N991" i="30"/>
  <c r="J992" i="30"/>
  <c r="K992" i="30"/>
  <c r="L992" i="30"/>
  <c r="M992" i="30"/>
  <c r="N992" i="30"/>
  <c r="J993" i="30"/>
  <c r="K993" i="30"/>
  <c r="L993" i="30"/>
  <c r="M993" i="30"/>
  <c r="N993" i="30"/>
  <c r="J994" i="30"/>
  <c r="K994" i="30"/>
  <c r="L994" i="30"/>
  <c r="M994" i="30"/>
  <c r="N994" i="30"/>
  <c r="J995" i="30"/>
  <c r="K995" i="30"/>
  <c r="L995" i="30"/>
  <c r="M995" i="30"/>
  <c r="N995" i="30"/>
  <c r="J996" i="30"/>
  <c r="K996" i="30"/>
  <c r="L996" i="30"/>
  <c r="M996" i="30"/>
  <c r="N996" i="30"/>
  <c r="J997" i="30"/>
  <c r="K997" i="30"/>
  <c r="L997" i="30"/>
  <c r="M997" i="30"/>
  <c r="N997" i="30"/>
  <c r="J998" i="30"/>
  <c r="K998" i="30"/>
  <c r="L998" i="30"/>
  <c r="M998" i="30"/>
  <c r="N998" i="30"/>
  <c r="J999" i="30"/>
  <c r="K999" i="30"/>
  <c r="L999" i="30"/>
  <c r="M999" i="30"/>
  <c r="N999" i="30"/>
  <c r="J1000" i="30"/>
  <c r="K1000" i="30"/>
  <c r="L1000" i="30"/>
  <c r="M1000" i="30"/>
  <c r="N1000" i="30"/>
  <c r="J1001" i="30"/>
  <c r="K1001" i="30"/>
  <c r="L1001" i="30"/>
  <c r="M1001" i="30"/>
  <c r="N1001" i="30"/>
  <c r="J1002" i="30"/>
  <c r="K1002" i="30"/>
  <c r="L1002" i="30"/>
  <c r="M1002" i="30"/>
  <c r="N1002" i="30"/>
  <c r="J1003" i="30"/>
  <c r="K1003" i="30"/>
  <c r="L1003" i="30"/>
  <c r="M1003" i="30"/>
  <c r="N1003" i="30"/>
  <c r="J1004" i="30"/>
  <c r="K1004" i="30"/>
  <c r="L1004" i="30"/>
  <c r="M1004" i="30"/>
  <c r="N1004" i="30"/>
  <c r="J1005" i="30"/>
  <c r="K1005" i="30"/>
  <c r="L1005" i="30"/>
  <c r="M1005" i="30"/>
  <c r="N1005" i="30"/>
  <c r="J1006" i="30"/>
  <c r="K1006" i="30"/>
  <c r="L1006" i="30"/>
  <c r="M1006" i="30"/>
  <c r="N1006" i="30"/>
  <c r="J1007" i="30"/>
  <c r="K1007" i="30"/>
  <c r="L1007" i="30"/>
  <c r="M1007" i="30"/>
  <c r="N1007" i="30"/>
  <c r="J1008" i="30"/>
  <c r="K1008" i="30"/>
  <c r="L1008" i="30"/>
  <c r="M1008" i="30"/>
  <c r="N1008" i="30"/>
  <c r="J1009" i="30"/>
  <c r="K1009" i="30"/>
  <c r="L1009" i="30"/>
  <c r="M1009" i="30"/>
  <c r="N1009" i="30"/>
  <c r="J1010" i="30"/>
  <c r="K1010" i="30"/>
  <c r="L1010" i="30"/>
  <c r="M1010" i="30"/>
  <c r="N1010" i="30"/>
  <c r="J1011" i="30"/>
  <c r="K1011" i="30"/>
  <c r="L1011" i="30"/>
  <c r="M1011" i="30"/>
  <c r="N1011" i="30"/>
  <c r="J1012" i="30"/>
  <c r="K1012" i="30"/>
  <c r="L1012" i="30"/>
  <c r="M1012" i="30"/>
  <c r="N1012" i="30"/>
  <c r="J1013" i="30"/>
  <c r="K1013" i="30"/>
  <c r="L1013" i="30"/>
  <c r="M1013" i="30"/>
  <c r="N1013" i="30"/>
  <c r="J1014" i="30"/>
  <c r="K1014" i="30"/>
  <c r="L1014" i="30"/>
  <c r="M1014" i="30"/>
  <c r="N1014" i="30"/>
  <c r="J1015" i="30"/>
  <c r="K1015" i="30"/>
  <c r="L1015" i="30"/>
  <c r="M1015" i="30"/>
  <c r="N1015" i="30"/>
  <c r="J1016" i="30"/>
  <c r="K1016" i="30"/>
  <c r="J1017" i="30"/>
  <c r="K1017" i="30"/>
  <c r="J1018" i="30"/>
  <c r="K1018" i="30"/>
  <c r="J1019" i="30"/>
  <c r="K1019" i="30"/>
  <c r="J1020" i="30"/>
  <c r="K1020" i="30"/>
  <c r="J1021" i="30"/>
  <c r="K1021" i="30"/>
  <c r="J1022" i="30"/>
  <c r="K1022" i="30"/>
  <c r="J1023" i="30"/>
  <c r="K1023" i="30"/>
  <c r="J1024" i="30"/>
  <c r="K1024" i="30"/>
  <c r="J1025" i="30"/>
  <c r="K1025" i="30"/>
  <c r="J1026" i="30"/>
  <c r="K1026" i="30"/>
  <c r="J1027" i="30"/>
  <c r="K1027" i="30"/>
  <c r="J1028" i="30"/>
  <c r="K1028" i="30"/>
  <c r="J1029" i="30"/>
  <c r="K1029" i="30"/>
  <c r="J1030" i="30"/>
  <c r="K1030" i="30"/>
  <c r="J1031" i="30"/>
  <c r="K1031" i="30"/>
  <c r="N1031" i="30"/>
  <c r="J1032" i="30"/>
  <c r="K1032" i="30"/>
  <c r="J1033" i="30"/>
  <c r="K1033" i="30"/>
  <c r="J1034" i="30"/>
  <c r="K1034" i="30"/>
  <c r="J1035" i="30"/>
  <c r="K1035" i="30"/>
  <c r="J1036" i="30"/>
  <c r="K1036" i="30"/>
  <c r="J1037" i="30"/>
  <c r="K1037" i="30"/>
  <c r="L1037" i="30"/>
  <c r="M1037" i="30"/>
  <c r="N1037" i="30"/>
  <c r="J50" i="32"/>
  <c r="J51" i="32"/>
  <c r="J52" i="32"/>
  <c r="P18" i="34"/>
  <c r="P19" i="34"/>
  <c r="P20" i="34"/>
  <c r="P23" i="34"/>
  <c r="P24" i="34"/>
  <c r="P25" i="34"/>
  <c r="P26" i="34"/>
  <c r="P27" i="34"/>
  <c r="P28" i="34"/>
  <c r="P29" i="34"/>
  <c r="P33" i="34"/>
  <c r="P34" i="34"/>
  <c r="P36" i="34"/>
  <c r="P37" i="34"/>
  <c r="P38" i="34"/>
  <c r="P39" i="34"/>
  <c r="P40" i="34"/>
  <c r="P41" i="34"/>
  <c r="P42" i="34"/>
  <c r="P43" i="34"/>
  <c r="P44" i="34"/>
  <c r="P45" i="34"/>
  <c r="P46" i="34"/>
  <c r="P30" i="34"/>
  <c r="P10" i="34"/>
  <c r="P31" i="34"/>
  <c r="G5" i="35"/>
  <c r="H5" i="35"/>
  <c r="I5" i="35"/>
  <c r="H18" i="32"/>
  <c r="Q331" i="30"/>
  <c r="H19" i="32"/>
  <c r="Q332" i="30"/>
  <c r="Q333" i="30"/>
  <c r="Q334" i="30"/>
  <c r="Q335" i="30"/>
  <c r="Q336" i="30"/>
  <c r="Q337" i="30"/>
  <c r="Q338" i="30"/>
  <c r="Q339" i="30"/>
  <c r="Q340" i="30"/>
  <c r="Q341" i="30"/>
  <c r="Q342" i="30"/>
  <c r="Q343" i="30"/>
  <c r="Q344" i="30"/>
  <c r="Q345" i="30"/>
  <c r="Q346" i="30"/>
  <c r="Q347" i="30"/>
  <c r="Q348" i="30"/>
  <c r="Q349" i="30"/>
  <c r="Q350" i="30"/>
  <c r="Q351" i="30"/>
  <c r="Q352" i="30"/>
  <c r="H20" i="32"/>
  <c r="Q353" i="30"/>
  <c r="Q354" i="30"/>
  <c r="Q355" i="30"/>
  <c r="Q356" i="30"/>
  <c r="Q357" i="30"/>
  <c r="Q358" i="30"/>
  <c r="Q359" i="30"/>
  <c r="Q360" i="30"/>
  <c r="Q361" i="30"/>
  <c r="Q362" i="30"/>
  <c r="Q363" i="30"/>
  <c r="Q364" i="30"/>
  <c r="Q365" i="30"/>
  <c r="Q366" i="30"/>
  <c r="Q367" i="30"/>
  <c r="Q368" i="30"/>
  <c r="Q369" i="30"/>
  <c r="Q370" i="30"/>
  <c r="Q371" i="30"/>
  <c r="Q372" i="30"/>
  <c r="Q373" i="30"/>
  <c r="Q374" i="30"/>
  <c r="Q375" i="30"/>
  <c r="H21" i="32"/>
  <c r="Q376" i="30"/>
  <c r="H22" i="32"/>
  <c r="Q377" i="30"/>
  <c r="Q378" i="30"/>
  <c r="Q379" i="30"/>
  <c r="Q380" i="30"/>
  <c r="Q381" i="30"/>
  <c r="Q382" i="30"/>
  <c r="Q383" i="30"/>
  <c r="Q384" i="30"/>
  <c r="Q385" i="30"/>
  <c r="Q386" i="30"/>
  <c r="Q387" i="30"/>
  <c r="Q388" i="30"/>
  <c r="Q389" i="30"/>
  <c r="Q390" i="30"/>
  <c r="Q391" i="30"/>
  <c r="Q392" i="30"/>
  <c r="Q393" i="30"/>
  <c r="Q394" i="30"/>
  <c r="Q395" i="30"/>
  <c r="H23" i="32"/>
  <c r="Q396" i="30"/>
  <c r="Q397" i="30"/>
  <c r="Q398" i="30"/>
  <c r="Q399" i="30"/>
  <c r="Q400" i="30"/>
  <c r="Q401" i="30"/>
  <c r="Q402" i="30"/>
  <c r="Q403" i="30"/>
  <c r="Q404" i="30"/>
  <c r="Q405" i="30"/>
  <c r="Q406" i="30"/>
  <c r="Q407" i="30"/>
  <c r="Q408" i="30"/>
  <c r="Q409" i="30"/>
  <c r="Q410" i="30"/>
  <c r="Q411" i="30"/>
  <c r="Q412" i="30"/>
  <c r="Q413" i="30"/>
  <c r="H24" i="32"/>
  <c r="Q414" i="30"/>
  <c r="Q415" i="30"/>
  <c r="Q416" i="30"/>
  <c r="Q417" i="30"/>
  <c r="Q418" i="30"/>
  <c r="Q419" i="30"/>
  <c r="Q420" i="30"/>
  <c r="Q421" i="30"/>
  <c r="Q422" i="30"/>
  <c r="Q423" i="30"/>
  <c r="Q424" i="30"/>
  <c r="Q425" i="30"/>
  <c r="Q426" i="30"/>
  <c r="Q427" i="30"/>
  <c r="Q428" i="30"/>
  <c r="Q429" i="30"/>
  <c r="Q430" i="30"/>
  <c r="Q431" i="30"/>
  <c r="Q432" i="30"/>
  <c r="Q433" i="30"/>
  <c r="Q434" i="30"/>
  <c r="Q435" i="30"/>
  <c r="Q436" i="30"/>
  <c r="Q437" i="30"/>
  <c r="Q438" i="30"/>
  <c r="Q439" i="30"/>
  <c r="Q440" i="30"/>
  <c r="H25" i="32"/>
  <c r="Q441" i="30"/>
  <c r="Q442" i="30"/>
  <c r="Q443" i="30"/>
  <c r="Q444" i="30"/>
  <c r="Q445" i="30"/>
  <c r="Q446" i="30"/>
  <c r="Q447" i="30"/>
  <c r="Q448" i="30"/>
  <c r="Q449" i="30"/>
  <c r="Q450" i="30"/>
  <c r="Q451" i="30"/>
  <c r="Q452" i="30"/>
  <c r="Q453" i="30"/>
  <c r="Q454" i="30"/>
  <c r="Q455" i="30"/>
  <c r="Q456" i="30"/>
  <c r="Q457" i="30"/>
  <c r="Q458" i="30"/>
  <c r="Q459" i="30"/>
  <c r="Q460" i="30"/>
  <c r="Q461" i="30"/>
  <c r="Q462" i="30"/>
  <c r="Q463" i="30"/>
  <c r="Q464" i="30"/>
  <c r="Q465" i="30"/>
  <c r="Q466" i="30"/>
  <c r="Q467" i="30"/>
  <c r="Q468" i="30"/>
  <c r="Q469" i="30"/>
  <c r="Q470" i="30"/>
  <c r="Q471" i="30"/>
  <c r="H26" i="32"/>
  <c r="Q472" i="30"/>
  <c r="Q473" i="30"/>
  <c r="Q474" i="30"/>
  <c r="Q475" i="30"/>
  <c r="Q476" i="30"/>
  <c r="Q477" i="30"/>
  <c r="Q478" i="30"/>
  <c r="Q479" i="30"/>
  <c r="Q480" i="30"/>
  <c r="Q481" i="30"/>
  <c r="Q482" i="30"/>
  <c r="Q483" i="30"/>
  <c r="Q484" i="30"/>
  <c r="Q485" i="30"/>
  <c r="Q486" i="30"/>
  <c r="Q487" i="30"/>
  <c r="Q488" i="30"/>
  <c r="Q489" i="30"/>
  <c r="Q490" i="30"/>
  <c r="Q491" i="30"/>
  <c r="Q492" i="30"/>
  <c r="Q493" i="30"/>
  <c r="H27" i="32"/>
  <c r="Q494" i="30"/>
  <c r="Q495" i="30"/>
  <c r="Q496" i="30"/>
  <c r="Q497" i="30"/>
  <c r="Q498" i="30"/>
  <c r="Q499" i="30"/>
  <c r="Q500" i="30"/>
  <c r="Q501" i="30"/>
  <c r="Q502" i="30"/>
  <c r="Q503" i="30"/>
  <c r="Q504" i="30"/>
  <c r="Q505" i="30"/>
  <c r="Q506" i="30"/>
  <c r="Q507" i="30"/>
  <c r="Q508" i="30"/>
  <c r="H28" i="32"/>
  <c r="Q509" i="30"/>
  <c r="Q510" i="30"/>
  <c r="Q511" i="30"/>
  <c r="Q512" i="30"/>
  <c r="Q513" i="30"/>
  <c r="Q514" i="30"/>
  <c r="Q515" i="30"/>
  <c r="Q516" i="30"/>
  <c r="Q517" i="30"/>
  <c r="Q518" i="30"/>
  <c r="Q519" i="30"/>
  <c r="Q520" i="30"/>
  <c r="Q521" i="30"/>
  <c r="H29" i="32"/>
  <c r="Q522" i="30"/>
  <c r="Q523" i="30"/>
  <c r="Q524" i="30"/>
  <c r="Q525" i="30"/>
  <c r="Q526" i="30"/>
  <c r="Q527" i="30"/>
  <c r="Q528" i="30"/>
  <c r="Q529" i="30"/>
  <c r="Q530" i="30"/>
  <c r="Q531" i="30"/>
  <c r="Q532" i="30"/>
  <c r="Q533" i="30"/>
  <c r="Q534" i="30"/>
  <c r="H30" i="32"/>
  <c r="Q535" i="30"/>
  <c r="Q536" i="30"/>
  <c r="Q537" i="30"/>
  <c r="Q538" i="30"/>
  <c r="Q539" i="30"/>
  <c r="Q540" i="30"/>
  <c r="Q541" i="30"/>
  <c r="Q542" i="30"/>
  <c r="Q543" i="30"/>
  <c r="Q544" i="30"/>
  <c r="Q545" i="30"/>
  <c r="Q546" i="30"/>
  <c r="Q547" i="30"/>
  <c r="Q548" i="30"/>
  <c r="Q549" i="30"/>
  <c r="H31" i="32"/>
  <c r="Q550" i="30"/>
  <c r="Q551" i="30"/>
  <c r="Q552" i="30"/>
  <c r="Q553" i="30"/>
  <c r="Q554" i="30"/>
  <c r="Q555" i="30"/>
  <c r="Q556" i="30"/>
  <c r="Q557" i="30"/>
  <c r="Q558" i="30"/>
  <c r="Q559" i="30"/>
  <c r="Q560" i="30"/>
  <c r="Q561" i="30"/>
  <c r="Q562" i="30"/>
  <c r="Q563" i="30"/>
  <c r="Q564" i="30"/>
  <c r="Q565" i="30"/>
  <c r="Q566" i="30"/>
  <c r="Q567" i="30"/>
  <c r="Q568" i="30"/>
  <c r="Q569" i="30"/>
  <c r="Q570" i="30"/>
  <c r="Q571" i="30"/>
  <c r="Q572" i="30"/>
  <c r="Q573" i="30"/>
  <c r="Q574" i="30"/>
  <c r="Q575" i="30"/>
  <c r="Q576" i="30"/>
  <c r="Q577" i="30"/>
  <c r="Q578" i="30"/>
  <c r="Q579" i="30"/>
  <c r="Q580" i="30"/>
  <c r="Q581" i="30"/>
  <c r="Q582" i="30"/>
  <c r="Q583" i="30"/>
  <c r="Q584" i="30"/>
  <c r="Q585" i="30"/>
  <c r="Q586" i="30"/>
  <c r="Q587" i="30"/>
  <c r="Q588" i="30"/>
  <c r="Q589" i="30"/>
  <c r="Q590" i="30"/>
  <c r="Q591" i="30"/>
  <c r="Q592" i="30"/>
  <c r="Q593" i="30"/>
  <c r="Q594" i="30"/>
  <c r="Q595" i="30"/>
  <c r="Q596" i="30"/>
  <c r="Q597" i="30"/>
  <c r="Q598" i="30"/>
  <c r="Q599" i="30"/>
  <c r="Q600" i="30"/>
  <c r="Q601" i="30"/>
  <c r="Q602" i="30"/>
  <c r="Q603" i="30"/>
  <c r="Q604" i="30"/>
  <c r="Q605" i="30"/>
  <c r="Q606" i="30"/>
  <c r="Q607" i="30"/>
  <c r="Q608" i="30"/>
  <c r="Q609" i="30"/>
  <c r="Q610" i="30"/>
  <c r="Q611" i="30"/>
  <c r="Q612" i="30"/>
  <c r="Q613" i="30"/>
  <c r="Q614" i="30"/>
  <c r="H32" i="32"/>
  <c r="Q615" i="30"/>
  <c r="Q616" i="30"/>
  <c r="Q617" i="30"/>
  <c r="Q618" i="30"/>
  <c r="Q619" i="30"/>
  <c r="Q620" i="30"/>
  <c r="Q621" i="30"/>
  <c r="Q622" i="30"/>
  <c r="Q623" i="30"/>
  <c r="Q624" i="30"/>
  <c r="Q625" i="30"/>
  <c r="Q626" i="30"/>
  <c r="Q627" i="30"/>
  <c r="Q628" i="30"/>
  <c r="Q629" i="30"/>
  <c r="Q630" i="30"/>
  <c r="Q631" i="30"/>
  <c r="Q632" i="30"/>
  <c r="Q633" i="30"/>
  <c r="Q634" i="30"/>
  <c r="Q635" i="30"/>
  <c r="Q636" i="30"/>
  <c r="Q637" i="30"/>
  <c r="Q638" i="30"/>
  <c r="Q639" i="30"/>
  <c r="Q640" i="30"/>
  <c r="Q641" i="30"/>
  <c r="Q642" i="30"/>
  <c r="Q643" i="30"/>
  <c r="Q644" i="30"/>
  <c r="Q645" i="30"/>
  <c r="Q646" i="30"/>
  <c r="Q647" i="30"/>
  <c r="Q648" i="30"/>
  <c r="Q649" i="30"/>
  <c r="Q650" i="30"/>
  <c r="Q651" i="30"/>
  <c r="Q652" i="30"/>
  <c r="Q653" i="30"/>
  <c r="Q654" i="30"/>
  <c r="Q655" i="30"/>
  <c r="Q656" i="30"/>
  <c r="Q657" i="30"/>
  <c r="Q658" i="30"/>
  <c r="H33" i="32"/>
  <c r="Q659" i="30"/>
  <c r="Q660" i="30"/>
  <c r="Q661" i="30"/>
  <c r="Q662" i="30"/>
  <c r="Q663" i="30"/>
  <c r="Q664" i="30"/>
  <c r="Q665" i="30"/>
  <c r="Q666" i="30"/>
  <c r="Q667" i="30"/>
  <c r="Q668" i="30"/>
  <c r="Q669" i="30"/>
  <c r="Q670" i="30"/>
  <c r="Q671" i="30"/>
  <c r="Q672" i="30"/>
  <c r="Q673" i="30"/>
  <c r="Q674" i="30"/>
  <c r="Q675" i="30"/>
  <c r="Q676" i="30"/>
  <c r="Q677" i="30"/>
  <c r="Q678" i="30"/>
  <c r="Q679" i="30"/>
  <c r="Q680" i="30"/>
  <c r="Q681" i="30"/>
  <c r="H34" i="32"/>
  <c r="Q682" i="30"/>
  <c r="Q683" i="30"/>
  <c r="Q684" i="30"/>
  <c r="Q685" i="30"/>
  <c r="Q686" i="30"/>
  <c r="Q687" i="30"/>
  <c r="Q688" i="30"/>
  <c r="Q689" i="30"/>
  <c r="Q690" i="30"/>
  <c r="Q691" i="30"/>
  <c r="Q692" i="30"/>
  <c r="Q693" i="30"/>
  <c r="Q694" i="30"/>
  <c r="Q695" i="30"/>
  <c r="Q696" i="30"/>
  <c r="Q697" i="30"/>
  <c r="Q698" i="30"/>
  <c r="Q699" i="30"/>
  <c r="H35" i="32"/>
  <c r="Q700" i="30"/>
  <c r="Q701" i="30"/>
  <c r="Q702" i="30"/>
  <c r="Q703" i="30"/>
  <c r="Q704" i="30"/>
  <c r="Q705" i="30"/>
  <c r="Q706" i="30"/>
  <c r="Q707" i="30"/>
  <c r="Q708" i="30"/>
  <c r="Q709" i="30"/>
  <c r="Q710" i="30"/>
  <c r="Q711" i="30"/>
  <c r="Q712" i="30"/>
  <c r="Q713" i="30"/>
  <c r="Q714" i="30"/>
  <c r="Q715" i="30"/>
  <c r="Q716" i="30"/>
  <c r="Q717" i="30"/>
  <c r="Q718" i="30"/>
  <c r="Q719" i="30"/>
  <c r="Q720" i="30"/>
  <c r="Q721" i="30"/>
  <c r="Q722" i="30"/>
  <c r="Q723" i="30"/>
  <c r="Q724" i="30"/>
  <c r="H36" i="32"/>
  <c r="Q725" i="30"/>
  <c r="Q726" i="30"/>
  <c r="Q727" i="30"/>
  <c r="Q728" i="30"/>
  <c r="Q729" i="30"/>
  <c r="Q730" i="30"/>
  <c r="Q731" i="30"/>
  <c r="Q732" i="30"/>
  <c r="Q733" i="30"/>
  <c r="Q734" i="30"/>
  <c r="Q735" i="30"/>
  <c r="Q736" i="30"/>
  <c r="Q737" i="30"/>
  <c r="Q738" i="30"/>
  <c r="Q739" i="30"/>
  <c r="Q740" i="30"/>
  <c r="Q741" i="30"/>
  <c r="Q742" i="30"/>
  <c r="Q743" i="30"/>
  <c r="Q744" i="30"/>
  <c r="Q745" i="30"/>
  <c r="H37" i="32"/>
  <c r="Q746" i="30"/>
  <c r="Q747" i="30"/>
  <c r="Q748" i="30"/>
  <c r="Q749" i="30"/>
  <c r="Q750" i="30"/>
  <c r="Q751" i="30"/>
  <c r="Q752" i="30"/>
  <c r="Q753" i="30"/>
  <c r="Q754" i="30"/>
  <c r="Q755" i="30"/>
  <c r="Q756" i="30"/>
  <c r="Q757" i="30"/>
  <c r="Q758" i="30"/>
  <c r="Q759" i="30"/>
  <c r="Q760" i="30"/>
  <c r="Q761" i="30"/>
  <c r="Q762" i="30"/>
  <c r="Q763" i="30"/>
  <c r="Q764" i="30"/>
  <c r="Q765" i="30"/>
  <c r="Q766" i="30"/>
  <c r="Q767" i="30"/>
  <c r="Q768" i="30"/>
  <c r="Q769" i="30"/>
  <c r="Q770" i="30"/>
  <c r="Q771" i="30"/>
  <c r="Q772" i="30"/>
  <c r="Q773" i="30"/>
  <c r="Q774" i="30"/>
  <c r="Q775" i="30"/>
  <c r="Q776" i="30"/>
  <c r="Q777" i="30"/>
  <c r="Q778" i="30"/>
  <c r="Q779" i="30"/>
  <c r="H38" i="32"/>
  <c r="Q780" i="30"/>
  <c r="Q781" i="30"/>
  <c r="Q782" i="30"/>
  <c r="Q783" i="30"/>
  <c r="Q784" i="30"/>
  <c r="Q785" i="30"/>
  <c r="Q786" i="30"/>
  <c r="Q787" i="30"/>
  <c r="Q788" i="30"/>
  <c r="Q789" i="30"/>
  <c r="Q790" i="30"/>
  <c r="Q791" i="30"/>
  <c r="Q792" i="30"/>
  <c r="Q793" i="30"/>
  <c r="Q794" i="30"/>
  <c r="Q795" i="30"/>
  <c r="Q796" i="30"/>
  <c r="Q797" i="30"/>
  <c r="Q798" i="30"/>
  <c r="Q799" i="30"/>
  <c r="Q800" i="30"/>
  <c r="Q801" i="30"/>
  <c r="Q802" i="30"/>
  <c r="Q803" i="30"/>
  <c r="Q804" i="30"/>
  <c r="Q805" i="30"/>
  <c r="Q806" i="30"/>
  <c r="Q807" i="30"/>
  <c r="H39" i="32"/>
  <c r="Q808" i="30"/>
  <c r="H40" i="32"/>
  <c r="Q809" i="30"/>
  <c r="Q810" i="30"/>
  <c r="Q811" i="30"/>
  <c r="Q812" i="30"/>
  <c r="Q813" i="30"/>
  <c r="Q814" i="30"/>
  <c r="Q815" i="30"/>
  <c r="Q816" i="30"/>
  <c r="Q817" i="30"/>
  <c r="Q818" i="30"/>
  <c r="Q819" i="30"/>
  <c r="Q820" i="30"/>
  <c r="Q821" i="30"/>
  <c r="Q822" i="30"/>
  <c r="Q823" i="30"/>
  <c r="Q824" i="30"/>
  <c r="Q825" i="30"/>
  <c r="Q826" i="30"/>
  <c r="Q827" i="30"/>
  <c r="Q828" i="30"/>
  <c r="Q829" i="30"/>
  <c r="Q830" i="30"/>
  <c r="Q831" i="30"/>
  <c r="Q832" i="30"/>
  <c r="H41" i="32"/>
  <c r="Q833" i="30"/>
  <c r="Q834" i="30"/>
  <c r="Q835" i="30"/>
  <c r="Q836" i="30"/>
  <c r="Q837" i="30"/>
  <c r="Q838" i="30"/>
  <c r="Q839" i="30"/>
  <c r="Q840" i="30"/>
  <c r="Q841" i="30"/>
  <c r="Q842" i="30"/>
  <c r="Q843" i="30"/>
  <c r="Q844" i="30"/>
  <c r="Q845" i="30"/>
  <c r="Q846" i="30"/>
  <c r="Q847" i="30"/>
  <c r="Q848" i="30"/>
  <c r="H42" i="32"/>
  <c r="Q849" i="30"/>
  <c r="Q850" i="30"/>
  <c r="Q851" i="30"/>
  <c r="Q852" i="30"/>
  <c r="Q853" i="30"/>
  <c r="Q854" i="30"/>
  <c r="Q855" i="30"/>
  <c r="Q856" i="30"/>
  <c r="Q857" i="30"/>
  <c r="Q858" i="30"/>
  <c r="Q859" i="30"/>
  <c r="Q860" i="30"/>
  <c r="Q861" i="30"/>
  <c r="Q862" i="30"/>
  <c r="Q863" i="30"/>
  <c r="Q864" i="30"/>
  <c r="Q865" i="30"/>
  <c r="Q866" i="30"/>
  <c r="Q867" i="30"/>
  <c r="Q868" i="30"/>
  <c r="Q869" i="30"/>
  <c r="Q870" i="30"/>
  <c r="Q871" i="30"/>
  <c r="Q872" i="30"/>
  <c r="Q873" i="30"/>
  <c r="H43" i="32"/>
  <c r="Q874" i="30"/>
  <c r="H44" i="32"/>
  <c r="Q875" i="30"/>
  <c r="Q876" i="30"/>
  <c r="Q877" i="30"/>
  <c r="Q878" i="30"/>
  <c r="Q879" i="30"/>
  <c r="Q880" i="30"/>
  <c r="Q881" i="30"/>
  <c r="Q882" i="30"/>
  <c r="Q883" i="30"/>
  <c r="Q884" i="30"/>
  <c r="Q885" i="30"/>
  <c r="Q886" i="30"/>
  <c r="Q887" i="30"/>
  <c r="Q888" i="30"/>
  <c r="Q889" i="30"/>
  <c r="Q890" i="30"/>
  <c r="Q891" i="30"/>
  <c r="H45" i="32"/>
  <c r="Q892" i="30"/>
  <c r="Q893" i="30"/>
  <c r="Q894" i="30"/>
  <c r="Q895" i="30"/>
  <c r="Q896" i="30"/>
  <c r="Q897" i="30"/>
  <c r="Q898" i="30"/>
  <c r="Q899" i="30"/>
  <c r="Q900" i="30"/>
  <c r="Q901" i="30"/>
  <c r="Q902" i="30"/>
  <c r="Q903" i="30"/>
  <c r="Q904" i="30"/>
  <c r="H46" i="32"/>
  <c r="Q905" i="30"/>
  <c r="Q906" i="30"/>
  <c r="Q907" i="30"/>
  <c r="Q908" i="30"/>
  <c r="Q909" i="30"/>
  <c r="Q910" i="30"/>
  <c r="Q911" i="30"/>
  <c r="Q912" i="30"/>
  <c r="Q913" i="30"/>
  <c r="Q914" i="30"/>
  <c r="Q915" i="30"/>
  <c r="Q916" i="30"/>
  <c r="Q917" i="30"/>
  <c r="Q918" i="30"/>
  <c r="Q919" i="30"/>
  <c r="Q920" i="30"/>
  <c r="Q921" i="30"/>
  <c r="Q922" i="30"/>
  <c r="Q923" i="30"/>
  <c r="Q924" i="30"/>
  <c r="Q925" i="30"/>
  <c r="Q926" i="30"/>
  <c r="Q927" i="30"/>
  <c r="Q928" i="30"/>
  <c r="Q929" i="30"/>
  <c r="Q930" i="30"/>
  <c r="Q931" i="30"/>
  <c r="Q932" i="30"/>
  <c r="Q933" i="30"/>
  <c r="Q934" i="30"/>
  <c r="Q935" i="30"/>
  <c r="Q936" i="30"/>
  <c r="Q937" i="30"/>
  <c r="Q938" i="30"/>
  <c r="Q939" i="30"/>
  <c r="Q940" i="30"/>
  <c r="Q941" i="30"/>
  <c r="Q942" i="30"/>
  <c r="Q943" i="30"/>
  <c r="Q944" i="30"/>
  <c r="Q945" i="30"/>
  <c r="Q946" i="30"/>
  <c r="Q947" i="30"/>
  <c r="Q948" i="30"/>
  <c r="Q949" i="30"/>
  <c r="Q950" i="30"/>
  <c r="Q951" i="30"/>
  <c r="Q952" i="30"/>
  <c r="Q953" i="30"/>
  <c r="Q954" i="30"/>
  <c r="Q955" i="30"/>
  <c r="Q956" i="30"/>
  <c r="Q957" i="30"/>
  <c r="Q958" i="30"/>
  <c r="Q959" i="30"/>
  <c r="Q960" i="30"/>
  <c r="Q961" i="30"/>
  <c r="Q962" i="30"/>
  <c r="Q963" i="30"/>
  <c r="Q964" i="30"/>
  <c r="Q965" i="30"/>
  <c r="Q966" i="30"/>
  <c r="Q967" i="30"/>
  <c r="Q968" i="30"/>
  <c r="Q969" i="30"/>
  <c r="Q970" i="30"/>
  <c r="Q971" i="30"/>
  <c r="Q972" i="30"/>
  <c r="Q973" i="30"/>
  <c r="Q974" i="30"/>
  <c r="Q975" i="30"/>
  <c r="Q976" i="30"/>
  <c r="Q977" i="30"/>
  <c r="Q978" i="30"/>
  <c r="Q979" i="30"/>
  <c r="Q980" i="30"/>
  <c r="Q981" i="30"/>
  <c r="Q982" i="30"/>
  <c r="Q983" i="30"/>
  <c r="Q984" i="30"/>
  <c r="Q985" i="30"/>
  <c r="Q986" i="30"/>
  <c r="Q987" i="30"/>
  <c r="Q988" i="30"/>
  <c r="Q989" i="30"/>
  <c r="Q990" i="30"/>
  <c r="Q991" i="30"/>
  <c r="Q992" i="30"/>
  <c r="Q993" i="30"/>
  <c r="Q994" i="30"/>
  <c r="Q995" i="30"/>
  <c r="Q996" i="30"/>
  <c r="Q997" i="30"/>
  <c r="Q998" i="30"/>
  <c r="Q999" i="30"/>
  <c r="Q1000" i="30"/>
  <c r="Q1001" i="30"/>
  <c r="Q1002" i="30"/>
  <c r="Q1003" i="30"/>
  <c r="Q1004" i="30"/>
  <c r="Q1005" i="30"/>
  <c r="Q1006" i="30"/>
  <c r="Q1007" i="30"/>
  <c r="Q1008" i="30"/>
  <c r="Q1009" i="30"/>
  <c r="Q1010" i="30"/>
  <c r="Q1011" i="30"/>
  <c r="Q1012" i="30"/>
  <c r="Q1013" i="30"/>
  <c r="Q1014" i="30"/>
  <c r="Q1015" i="30"/>
  <c r="Q1016" i="30"/>
  <c r="Q1017" i="30"/>
  <c r="Q1018" i="30"/>
  <c r="Q1019" i="30"/>
  <c r="Q1020" i="30"/>
  <c r="H17" i="32"/>
  <c r="Q1021" i="30"/>
  <c r="Q1022" i="30"/>
  <c r="Q1023" i="30"/>
  <c r="Q1024" i="30"/>
  <c r="Q1025" i="30"/>
  <c r="Q1026" i="30"/>
  <c r="H8" i="32"/>
  <c r="Q1027" i="30"/>
  <c r="Q1028" i="30"/>
  <c r="Q1029" i="30"/>
  <c r="Q1030" i="30"/>
  <c r="Q1031" i="30"/>
  <c r="Q1032" i="30"/>
  <c r="Q1033" i="30"/>
  <c r="Q1034" i="30"/>
  <c r="Q1035" i="30"/>
  <c r="Q1036" i="30"/>
  <c r="Q1037" i="30"/>
  <c r="Q330" i="30"/>
  <c r="H3" i="32"/>
  <c r="Q4" i="30"/>
  <c r="Q5" i="30"/>
  <c r="Q6" i="30"/>
  <c r="Q7" i="30"/>
  <c r="Q8" i="30"/>
  <c r="Q9" i="30"/>
  <c r="Q10" i="30"/>
  <c r="Q11" i="30"/>
  <c r="Q12" i="30"/>
  <c r="Q13" i="30"/>
  <c r="Q14" i="30"/>
  <c r="Q15" i="30"/>
  <c r="H4" i="32"/>
  <c r="Q16" i="30"/>
  <c r="Q17" i="30"/>
  <c r="Q18" i="30"/>
  <c r="Q19" i="30"/>
  <c r="Q20" i="30"/>
  <c r="Q21" i="30"/>
  <c r="Q22" i="30"/>
  <c r="Q23" i="30"/>
  <c r="Q24" i="30"/>
  <c r="Q25" i="30"/>
  <c r="Q26" i="30"/>
  <c r="Q27" i="30"/>
  <c r="Q28" i="30"/>
  <c r="Q29" i="30"/>
  <c r="H5" i="32"/>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H6" i="32"/>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H7" i="32"/>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H9" i="32"/>
  <c r="Q146" i="30"/>
  <c r="Q147" i="30"/>
  <c r="Q148" i="30"/>
  <c r="Q149" i="30"/>
  <c r="Q150" i="30"/>
  <c r="Q151" i="30"/>
  <c r="Q152" i="30"/>
  <c r="Q153" i="30"/>
  <c r="Q154" i="30"/>
  <c r="Q155" i="30"/>
  <c r="Q156" i="30"/>
  <c r="Q157" i="30"/>
  <c r="Q158" i="30"/>
  <c r="Q159" i="30"/>
  <c r="Q160" i="30"/>
  <c r="Q161" i="30"/>
  <c r="Q162" i="30"/>
  <c r="Q163" i="30"/>
  <c r="Q164" i="30"/>
  <c r="H10" i="32"/>
  <c r="Q165" i="30"/>
  <c r="Q166" i="30"/>
  <c r="Q167" i="30"/>
  <c r="Q168" i="30"/>
  <c r="Q169" i="30"/>
  <c r="Q170" i="30"/>
  <c r="Q171" i="30"/>
  <c r="Q172" i="30"/>
  <c r="Q173" i="30"/>
  <c r="Q174" i="30"/>
  <c r="Q175" i="30"/>
  <c r="Q176" i="30"/>
  <c r="Q177" i="30"/>
  <c r="Q178" i="30"/>
  <c r="Q179" i="30"/>
  <c r="Q180" i="30"/>
  <c r="Q181" i="30"/>
  <c r="Q182" i="30"/>
  <c r="Q183" i="30"/>
  <c r="H11" i="32"/>
  <c r="Q184" i="30"/>
  <c r="Q185" i="30"/>
  <c r="Q186" i="30"/>
  <c r="Q187" i="30"/>
  <c r="Q188" i="30"/>
  <c r="Q189" i="30"/>
  <c r="Q190" i="30"/>
  <c r="Q191" i="30"/>
  <c r="Q192" i="30"/>
  <c r="Q193" i="30"/>
  <c r="Q194" i="30"/>
  <c r="Q195" i="30"/>
  <c r="Q196" i="30"/>
  <c r="Q197" i="30"/>
  <c r="Q198" i="30"/>
  <c r="Q199" i="30"/>
  <c r="Q200" i="30"/>
  <c r="Q201" i="30"/>
  <c r="H12" i="32"/>
  <c r="Q202" i="30"/>
  <c r="Q203" i="30"/>
  <c r="Q204" i="30"/>
  <c r="Q205" i="30"/>
  <c r="Q206" i="30"/>
  <c r="Q207" i="30"/>
  <c r="Q208" i="30"/>
  <c r="Q209" i="30"/>
  <c r="Q210" i="30"/>
  <c r="Q211" i="30"/>
  <c r="Q212" i="30"/>
  <c r="Q213" i="30"/>
  <c r="Q214" i="30"/>
  <c r="Q215" i="30"/>
  <c r="H13" i="32"/>
  <c r="Q216" i="30"/>
  <c r="Q217" i="30"/>
  <c r="Q218" i="30"/>
  <c r="Q219" i="30"/>
  <c r="Q220" i="30"/>
  <c r="Q221" i="30"/>
  <c r="Q222" i="30"/>
  <c r="Q223" i="30"/>
  <c r="Q224" i="30"/>
  <c r="Q225" i="30"/>
  <c r="Q226" i="30"/>
  <c r="Q227" i="30"/>
  <c r="Q228" i="30"/>
  <c r="Q229" i="30"/>
  <c r="H14" i="32"/>
  <c r="Q230" i="30"/>
  <c r="Q231" i="30"/>
  <c r="Q232" i="30"/>
  <c r="Q233" i="30"/>
  <c r="Q234" i="30"/>
  <c r="Q235" i="30"/>
  <c r="Q236" i="30"/>
  <c r="Q237" i="30"/>
  <c r="Q238" i="30"/>
  <c r="Q239" i="30"/>
  <c r="Q240" i="30"/>
  <c r="Q241" i="30"/>
  <c r="Q242" i="30"/>
  <c r="Q243" i="30"/>
  <c r="Q244" i="30"/>
  <c r="Q245" i="30"/>
  <c r="Q246" i="30"/>
  <c r="Q247" i="30"/>
  <c r="H15" i="32"/>
  <c r="Q248" i="30"/>
  <c r="Q249" i="30"/>
  <c r="Q250" i="30"/>
  <c r="Q251" i="30"/>
  <c r="Q252" i="30"/>
  <c r="Q253" i="30"/>
  <c r="Q254" i="30"/>
  <c r="Q255" i="30"/>
  <c r="Q256" i="30"/>
  <c r="Q257" i="30"/>
  <c r="Q258" i="30"/>
  <c r="Q259" i="30"/>
  <c r="Q260" i="30"/>
  <c r="Q261" i="30"/>
  <c r="Q262" i="30"/>
  <c r="Q263" i="30"/>
  <c r="Q264" i="30"/>
  <c r="H16" i="32"/>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Q307" i="30"/>
  <c r="Q308" i="30"/>
  <c r="Q309" i="30"/>
  <c r="Q310" i="30"/>
  <c r="Q311" i="30"/>
  <c r="Q312" i="30"/>
  <c r="Q313" i="30"/>
  <c r="Q314" i="30"/>
  <c r="Q315" i="30"/>
  <c r="Q316" i="30"/>
  <c r="Q317" i="30"/>
  <c r="Q318" i="30"/>
  <c r="Q319" i="30"/>
  <c r="Q320" i="30"/>
  <c r="Q321" i="30"/>
  <c r="Q322" i="30"/>
  <c r="Q323" i="30"/>
  <c r="Q324" i="30"/>
  <c r="Q325" i="30"/>
  <c r="Q326" i="30"/>
  <c r="Q327" i="30"/>
  <c r="Q328" i="30"/>
  <c r="Q329" i="30"/>
  <c r="Q3" i="30"/>
  <c r="AO2" i="9"/>
  <c r="BC2" i="9"/>
  <c r="BB2" i="9"/>
  <c r="BA2" i="9"/>
  <c r="AZ2" i="9"/>
  <c r="AY2" i="9"/>
  <c r="AX2" i="9"/>
  <c r="AW2" i="9"/>
  <c r="AV2" i="9"/>
  <c r="AU2" i="9"/>
  <c r="AT2" i="9"/>
  <c r="AS2" i="9"/>
  <c r="AR2" i="9"/>
  <c r="AQ2" i="9"/>
  <c r="AP2" i="9"/>
  <c r="AN2" i="9"/>
  <c r="AM2" i="9"/>
  <c r="AL2" i="9"/>
  <c r="AK2" i="9"/>
  <c r="AJ2" i="9"/>
  <c r="AI2" i="9"/>
  <c r="AI23" i="9"/>
  <c r="AH2" i="9"/>
  <c r="AH61" i="9"/>
  <c r="AG2" i="9"/>
  <c r="AF2" i="9"/>
  <c r="AE2" i="9"/>
  <c r="AD2" i="9"/>
  <c r="AC2" i="9"/>
  <c r="AC18" i="9"/>
  <c r="AB2" i="9"/>
  <c r="AA2" i="9"/>
  <c r="Z2" i="9"/>
  <c r="Y2" i="9"/>
  <c r="X2" i="9"/>
  <c r="W2" i="9"/>
  <c r="V2" i="9"/>
  <c r="U2" i="9"/>
  <c r="T2" i="9"/>
  <c r="S2" i="9"/>
  <c r="R2" i="9"/>
  <c r="R18" i="9"/>
  <c r="Q2" i="9"/>
  <c r="Q24" i="9"/>
  <c r="P2" i="9"/>
  <c r="O2" i="9"/>
  <c r="N2" i="9"/>
  <c r="N24" i="9"/>
  <c r="M2" i="9"/>
  <c r="L2" i="9"/>
  <c r="L65" i="9"/>
  <c r="K2" i="9"/>
  <c r="K57" i="9"/>
  <c r="J2" i="9"/>
  <c r="J63" i="9"/>
  <c r="I2" i="9"/>
  <c r="H2" i="9"/>
  <c r="G2" i="9"/>
  <c r="Q171" i="9"/>
  <c r="P171" i="9"/>
  <c r="O171" i="9"/>
  <c r="N171" i="9"/>
  <c r="M171" i="9"/>
  <c r="L171" i="9"/>
  <c r="K171" i="9"/>
  <c r="J171" i="9"/>
  <c r="I171" i="9"/>
  <c r="H171" i="9"/>
  <c r="G171" i="9"/>
  <c r="K23" i="9"/>
  <c r="J21" i="9"/>
  <c r="K20" i="9"/>
  <c r="J18" i="9"/>
  <c r="I63" i="9"/>
  <c r="AI171" i="9"/>
  <c r="AH171" i="9"/>
  <c r="AG171" i="9"/>
  <c r="AF171" i="9"/>
  <c r="AE171" i="9"/>
  <c r="AD171" i="9"/>
  <c r="AC171" i="9"/>
  <c r="AB171" i="9"/>
  <c r="AA171" i="9"/>
  <c r="Z171" i="9"/>
  <c r="Y171" i="9"/>
  <c r="X171" i="9"/>
  <c r="W171" i="9"/>
  <c r="V171" i="9"/>
  <c r="U171" i="9"/>
  <c r="T171" i="9"/>
  <c r="S171" i="9"/>
  <c r="R171" i="9"/>
  <c r="AG18" i="9"/>
  <c r="AE21" i="9"/>
  <c r="AA22" i="9"/>
  <c r="Z61" i="9"/>
  <c r="Y18" i="9"/>
  <c r="U18" i="9"/>
  <c r="S23" i="9"/>
  <c r="I202" i="26"/>
  <c r="G202" i="26"/>
  <c r="H202" i="26"/>
  <c r="J202" i="26"/>
  <c r="K202" i="26"/>
  <c r="I201" i="26"/>
  <c r="G201" i="26"/>
  <c r="H201" i="26"/>
  <c r="J201" i="26"/>
  <c r="K201" i="26"/>
  <c r="I200" i="26"/>
  <c r="K200" i="26"/>
  <c r="I199" i="26"/>
  <c r="K199" i="26"/>
  <c r="I198" i="26"/>
  <c r="K198" i="26"/>
  <c r="I197" i="26"/>
  <c r="K197" i="26"/>
  <c r="I196" i="26"/>
  <c r="K196" i="26"/>
  <c r="I195" i="26"/>
  <c r="K195" i="26"/>
  <c r="I194" i="26"/>
  <c r="K194" i="26"/>
  <c r="I193" i="26"/>
  <c r="K193" i="26"/>
  <c r="I192" i="26"/>
  <c r="K192" i="26"/>
  <c r="I191" i="26"/>
  <c r="K191" i="26"/>
  <c r="I190" i="26"/>
  <c r="K190" i="26"/>
  <c r="I189" i="26"/>
  <c r="K189" i="26"/>
  <c r="I188" i="26"/>
  <c r="K188" i="26"/>
  <c r="I187" i="26"/>
  <c r="K187" i="26"/>
  <c r="I186" i="26"/>
  <c r="K186" i="26"/>
  <c r="I185" i="26"/>
  <c r="K185" i="26"/>
  <c r="I184" i="26"/>
  <c r="K184" i="26"/>
  <c r="I183" i="26"/>
  <c r="I182" i="26"/>
  <c r="I181" i="26"/>
  <c r="I180" i="26"/>
  <c r="I179" i="26"/>
  <c r="I178" i="26"/>
  <c r="I177" i="26"/>
  <c r="I176" i="26"/>
  <c r="I175" i="26"/>
  <c r="I174" i="26"/>
  <c r="I173" i="26"/>
  <c r="I172" i="26"/>
  <c r="I171" i="26"/>
  <c r="I170" i="26"/>
  <c r="I169" i="26"/>
  <c r="I168" i="26"/>
  <c r="I167" i="26"/>
  <c r="I166" i="26"/>
  <c r="I165" i="26"/>
  <c r="I164" i="26"/>
  <c r="I163" i="26"/>
  <c r="I162" i="26"/>
  <c r="I161" i="26"/>
  <c r="I160" i="26"/>
  <c r="I159" i="26"/>
  <c r="I158" i="26"/>
  <c r="I157" i="26"/>
  <c r="I156" i="26"/>
  <c r="I155" i="26"/>
  <c r="I154" i="26"/>
  <c r="I153" i="26"/>
  <c r="I152" i="26"/>
  <c r="I151" i="26"/>
  <c r="I150" i="26"/>
  <c r="I149" i="26"/>
  <c r="I148" i="26"/>
  <c r="I147" i="26"/>
  <c r="I146" i="26"/>
  <c r="I145" i="26"/>
  <c r="I144" i="26"/>
  <c r="I143" i="26"/>
  <c r="I142" i="26"/>
  <c r="I141" i="26"/>
  <c r="I140" i="26"/>
  <c r="I139" i="26"/>
  <c r="I138" i="26"/>
  <c r="I137" i="26"/>
  <c r="I136" i="26"/>
  <c r="I135" i="26"/>
  <c r="I134" i="26"/>
  <c r="I133" i="26"/>
  <c r="I132" i="26"/>
  <c r="I131" i="26"/>
  <c r="I130" i="26"/>
  <c r="I129" i="26"/>
  <c r="I128" i="26"/>
  <c r="I127" i="26"/>
  <c r="I126" i="26"/>
  <c r="I125" i="26"/>
  <c r="I124" i="26"/>
  <c r="I123" i="26"/>
  <c r="I122" i="26"/>
  <c r="I121" i="26"/>
  <c r="I120" i="26"/>
  <c r="I119" i="26"/>
  <c r="I118" i="26"/>
  <c r="I117" i="26"/>
  <c r="I116" i="26"/>
  <c r="I115" i="26"/>
  <c r="I114" i="26"/>
  <c r="I113" i="26"/>
  <c r="I112" i="26"/>
  <c r="I111" i="26"/>
  <c r="I110" i="26"/>
  <c r="I109" i="26"/>
  <c r="I108" i="26"/>
  <c r="I107" i="26"/>
  <c r="I106" i="26"/>
  <c r="I105" i="26"/>
  <c r="I104" i="26"/>
  <c r="I103" i="26"/>
  <c r="I102" i="26"/>
  <c r="I101" i="26"/>
  <c r="I100" i="26"/>
  <c r="I99" i="26"/>
  <c r="I98" i="26"/>
  <c r="I97" i="26"/>
  <c r="I96" i="26"/>
  <c r="I95" i="26"/>
  <c r="I94" i="26"/>
  <c r="I93" i="26"/>
  <c r="I92" i="26"/>
  <c r="I91" i="26"/>
  <c r="I90" i="26"/>
  <c r="I89" i="26"/>
  <c r="I88" i="26"/>
  <c r="I87" i="26"/>
  <c r="G4"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3" i="27"/>
  <c r="H252" i="28"/>
  <c r="H251" i="28"/>
  <c r="J251" i="28"/>
  <c r="H250" i="28"/>
  <c r="J250" i="28"/>
  <c r="H249" i="28"/>
  <c r="J249" i="28"/>
  <c r="D248" i="28"/>
  <c r="F248" i="28"/>
  <c r="H247" i="28"/>
  <c r="H246" i="28"/>
  <c r="J246" i="28"/>
  <c r="H245" i="28"/>
  <c r="J245" i="28"/>
  <c r="H244" i="28"/>
  <c r="J244" i="28"/>
  <c r="D243" i="28"/>
  <c r="F243" i="28"/>
  <c r="H242" i="28"/>
  <c r="H241" i="28"/>
  <c r="J241" i="28"/>
  <c r="H240" i="28"/>
  <c r="J240" i="28"/>
  <c r="H239" i="28"/>
  <c r="J239" i="28"/>
  <c r="D238" i="28"/>
  <c r="H237" i="28"/>
  <c r="H236" i="28"/>
  <c r="J236" i="28"/>
  <c r="H235" i="28"/>
  <c r="J235" i="28"/>
  <c r="H234" i="28"/>
  <c r="J234" i="28"/>
  <c r="D233" i="28"/>
  <c r="H232" i="28"/>
  <c r="H231" i="28"/>
  <c r="J231" i="28"/>
  <c r="H230" i="28"/>
  <c r="J230" i="28"/>
  <c r="H229" i="28"/>
  <c r="J229" i="28"/>
  <c r="D228" i="28"/>
  <c r="F228" i="28"/>
  <c r="H227" i="28"/>
  <c r="H226" i="28"/>
  <c r="J226" i="28"/>
  <c r="H225" i="28"/>
  <c r="J225" i="28"/>
  <c r="H224" i="28"/>
  <c r="J224" i="28"/>
  <c r="D223" i="28"/>
  <c r="F223" i="28"/>
  <c r="H222" i="28"/>
  <c r="H221" i="28"/>
  <c r="J221" i="28"/>
  <c r="H220" i="28"/>
  <c r="J220" i="28"/>
  <c r="H219" i="28"/>
  <c r="J219" i="28"/>
  <c r="D218" i="28"/>
  <c r="E218" i="28"/>
  <c r="H217" i="28"/>
  <c r="H216" i="28"/>
  <c r="J216" i="28"/>
  <c r="H215" i="28"/>
  <c r="J215" i="28"/>
  <c r="H214" i="28"/>
  <c r="J214" i="28"/>
  <c r="D213" i="28"/>
  <c r="E213" i="28"/>
  <c r="H212" i="28"/>
  <c r="H211" i="28"/>
  <c r="J211" i="28"/>
  <c r="H210" i="28"/>
  <c r="J210" i="28"/>
  <c r="H209" i="28"/>
  <c r="J209" i="28"/>
  <c r="D208" i="28"/>
  <c r="H207" i="28"/>
  <c r="H206" i="28"/>
  <c r="J206" i="28"/>
  <c r="H205" i="28"/>
  <c r="J205" i="28"/>
  <c r="H204" i="28"/>
  <c r="J204" i="28"/>
  <c r="D203" i="28"/>
  <c r="H202" i="28"/>
  <c r="H201" i="28"/>
  <c r="J201" i="28"/>
  <c r="H200" i="28"/>
  <c r="J200" i="28"/>
  <c r="H199" i="28"/>
  <c r="J199" i="28"/>
  <c r="D198" i="28"/>
  <c r="H197" i="28"/>
  <c r="H196" i="28"/>
  <c r="J196" i="28"/>
  <c r="H195" i="28"/>
  <c r="J195" i="28"/>
  <c r="H194" i="28"/>
  <c r="J194" i="28"/>
  <c r="D193" i="28"/>
  <c r="E193" i="28"/>
  <c r="H192" i="28"/>
  <c r="H191" i="28"/>
  <c r="J191" i="28"/>
  <c r="H190" i="28"/>
  <c r="J190" i="28"/>
  <c r="H189" i="28"/>
  <c r="J189" i="28"/>
  <c r="D188" i="28"/>
  <c r="H187" i="28"/>
  <c r="H186" i="28"/>
  <c r="J186" i="28"/>
  <c r="H185" i="28"/>
  <c r="J185" i="28"/>
  <c r="H184" i="28"/>
  <c r="J184" i="28"/>
  <c r="D183" i="28"/>
  <c r="F183" i="28"/>
  <c r="H182" i="28"/>
  <c r="H181" i="28"/>
  <c r="J181" i="28"/>
  <c r="H180" i="28"/>
  <c r="J180" i="28"/>
  <c r="H179" i="28"/>
  <c r="J179" i="28"/>
  <c r="D178" i="28"/>
  <c r="H177" i="28"/>
  <c r="H176" i="28"/>
  <c r="J176" i="28"/>
  <c r="H175" i="28"/>
  <c r="J175" i="28"/>
  <c r="H174" i="28"/>
  <c r="J174" i="28"/>
  <c r="D173" i="28"/>
  <c r="E173" i="28"/>
  <c r="H172" i="28"/>
  <c r="H171" i="28"/>
  <c r="J171" i="28"/>
  <c r="H170" i="28"/>
  <c r="J170" i="28"/>
  <c r="H169" i="28"/>
  <c r="J169" i="28"/>
  <c r="D168" i="28"/>
  <c r="F168" i="28"/>
  <c r="H167" i="28"/>
  <c r="H166" i="28"/>
  <c r="J166" i="28"/>
  <c r="H165" i="28"/>
  <c r="J165" i="28"/>
  <c r="H164" i="28"/>
  <c r="J164" i="28"/>
  <c r="D163" i="28"/>
  <c r="H162" i="28"/>
  <c r="H161" i="28"/>
  <c r="J161" i="28"/>
  <c r="H160" i="28"/>
  <c r="J160" i="28"/>
  <c r="H159" i="28"/>
  <c r="J159" i="28"/>
  <c r="D158" i="28"/>
  <c r="E158" i="28"/>
  <c r="H157" i="28"/>
  <c r="H156" i="28"/>
  <c r="J156" i="28"/>
  <c r="H155" i="28"/>
  <c r="J155" i="28"/>
  <c r="H154" i="28"/>
  <c r="J154" i="28"/>
  <c r="D153" i="28"/>
  <c r="E153" i="28"/>
  <c r="H152" i="28"/>
  <c r="H151" i="28"/>
  <c r="J151" i="28"/>
  <c r="H150" i="28"/>
  <c r="J150" i="28"/>
  <c r="H149" i="28"/>
  <c r="J149" i="28"/>
  <c r="D148" i="28"/>
  <c r="F148" i="28"/>
  <c r="H147" i="28"/>
  <c r="H146" i="28"/>
  <c r="J146" i="28"/>
  <c r="H145" i="28"/>
  <c r="J145" i="28"/>
  <c r="H144" i="28"/>
  <c r="J144" i="28"/>
  <c r="D143" i="28"/>
  <c r="E143" i="28"/>
  <c r="H142" i="28"/>
  <c r="H141" i="28"/>
  <c r="J141" i="28"/>
  <c r="H140" i="28"/>
  <c r="J140" i="28"/>
  <c r="H139" i="28"/>
  <c r="J139" i="28"/>
  <c r="D138" i="28"/>
  <c r="H137" i="28"/>
  <c r="H136" i="28"/>
  <c r="J136" i="28"/>
  <c r="H135" i="28"/>
  <c r="J135" i="28"/>
  <c r="H134" i="28"/>
  <c r="J134" i="28"/>
  <c r="D133" i="28"/>
  <c r="H132" i="28"/>
  <c r="H131" i="28"/>
  <c r="J131" i="28"/>
  <c r="H130" i="28"/>
  <c r="J130" i="28"/>
  <c r="H129" i="28"/>
  <c r="J129" i="28"/>
  <c r="D128" i="28"/>
  <c r="H127" i="28"/>
  <c r="H126" i="28"/>
  <c r="J126" i="28"/>
  <c r="H125" i="28"/>
  <c r="J125" i="28"/>
  <c r="H124" i="28"/>
  <c r="J124" i="28"/>
  <c r="D123" i="28"/>
  <c r="F123" i="28"/>
  <c r="H122" i="28"/>
  <c r="H121" i="28"/>
  <c r="J121" i="28"/>
  <c r="H120" i="28"/>
  <c r="J120" i="28"/>
  <c r="H119" i="28"/>
  <c r="J119" i="28"/>
  <c r="D118" i="28"/>
  <c r="E118" i="28"/>
  <c r="H117" i="28"/>
  <c r="H116" i="28"/>
  <c r="J116" i="28"/>
  <c r="H115" i="28"/>
  <c r="J115" i="28"/>
  <c r="H114" i="28"/>
  <c r="J114" i="28"/>
  <c r="D113" i="28"/>
  <c r="H112" i="28"/>
  <c r="H111" i="28"/>
  <c r="J111" i="28"/>
  <c r="H110" i="28"/>
  <c r="J110" i="28"/>
  <c r="H109" i="28"/>
  <c r="J109" i="28"/>
  <c r="D108" i="28"/>
  <c r="F108" i="28"/>
  <c r="D103" i="28"/>
  <c r="F103" i="28"/>
  <c r="D98" i="28"/>
  <c r="F98" i="28"/>
  <c r="D93" i="28"/>
  <c r="E93" i="28"/>
  <c r="D88" i="28"/>
  <c r="F88" i="28"/>
  <c r="D83" i="28"/>
  <c r="D78" i="28"/>
  <c r="F78" i="28"/>
  <c r="D73" i="28"/>
  <c r="E73" i="28"/>
  <c r="D68" i="28"/>
  <c r="E68" i="28"/>
  <c r="D63" i="28"/>
  <c r="D58" i="28"/>
  <c r="E58" i="28"/>
  <c r="D53" i="28"/>
  <c r="F53" i="28"/>
  <c r="D48" i="28"/>
  <c r="D43" i="28"/>
  <c r="D38" i="28"/>
  <c r="E38" i="28"/>
  <c r="D33" i="28"/>
  <c r="E33" i="28"/>
  <c r="D28" i="28"/>
  <c r="E28" i="28"/>
  <c r="D23" i="28"/>
  <c r="D18" i="28"/>
  <c r="F18" i="28"/>
  <c r="D13" i="28"/>
  <c r="F13" i="28"/>
  <c r="D8" i="28"/>
  <c r="E8" i="28"/>
  <c r="D3" i="28"/>
  <c r="F3" i="28"/>
  <c r="A6" i="35"/>
  <c r="A7" i="35"/>
  <c r="A8" i="35"/>
  <c r="A9" i="35"/>
  <c r="C5" i="35"/>
  <c r="D5" i="35"/>
  <c r="E5" i="35"/>
  <c r="F5" i="35"/>
  <c r="J5" i="35"/>
  <c r="K5" i="35"/>
  <c r="L5" i="35"/>
  <c r="M5" i="35"/>
  <c r="N5" i="35"/>
  <c r="O5" i="35"/>
  <c r="P5"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 i="34"/>
  <c r="A6" i="34"/>
  <c r="A7" i="34"/>
  <c r="A8" i="34"/>
  <c r="A9" i="34"/>
  <c r="P5" i="34"/>
  <c r="P6" i="34"/>
  <c r="P7" i="34"/>
  <c r="P8" i="34"/>
  <c r="P9" i="34"/>
  <c r="A10" i="34"/>
  <c r="A11" i="34"/>
  <c r="P11" i="34"/>
  <c r="A12" i="34"/>
  <c r="P12" i="34"/>
  <c r="A13" i="34"/>
  <c r="P13" i="34"/>
  <c r="A14" i="34"/>
  <c r="P14" i="34"/>
  <c r="A15" i="34"/>
  <c r="P15" i="34"/>
  <c r="A16" i="34"/>
  <c r="P16" i="34"/>
  <c r="A17" i="34"/>
  <c r="P17" i="34"/>
  <c r="A18" i="34"/>
  <c r="A19" i="34"/>
  <c r="A20" i="34"/>
  <c r="A21" i="34"/>
  <c r="P21" i="34"/>
  <c r="A22" i="34"/>
  <c r="P22" i="34"/>
  <c r="A23" i="34"/>
  <c r="A24" i="34"/>
  <c r="A25" i="34"/>
  <c r="A26" i="34"/>
  <c r="A27" i="34"/>
  <c r="A28" i="34"/>
  <c r="A29" i="34"/>
  <c r="A30" i="34"/>
  <c r="A31" i="34"/>
  <c r="A32" i="34"/>
  <c r="P32" i="34"/>
  <c r="A33" i="34"/>
  <c r="A34" i="34"/>
  <c r="A35" i="34"/>
  <c r="P35" i="34"/>
  <c r="A36" i="34"/>
  <c r="A37" i="34"/>
  <c r="A38" i="34"/>
  <c r="A39" i="34"/>
  <c r="A40" i="34"/>
  <c r="A41" i="34"/>
  <c r="A42" i="34"/>
  <c r="A43" i="34"/>
  <c r="A44" i="34"/>
  <c r="A45" i="34"/>
  <c r="A46" i="34"/>
  <c r="A47" i="34"/>
  <c r="P47" i="34"/>
  <c r="A48" i="34"/>
  <c r="P48" i="34"/>
  <c r="A49" i="34"/>
  <c r="D49" i="34"/>
  <c r="F49" i="34"/>
  <c r="H49" i="34"/>
  <c r="J49" i="34"/>
  <c r="L49" i="34"/>
  <c r="N49" i="34"/>
  <c r="P49" i="34"/>
  <c r="R49" i="34"/>
  <c r="A50" i="34"/>
  <c r="D50" i="34"/>
  <c r="F50" i="34"/>
  <c r="H50" i="34"/>
  <c r="J50" i="34"/>
  <c r="L50" i="34"/>
  <c r="N50" i="34"/>
  <c r="P50" i="34"/>
  <c r="R50" i="34"/>
  <c r="A51" i="34"/>
  <c r="D51" i="34"/>
  <c r="F51" i="34"/>
  <c r="H51" i="34"/>
  <c r="J51" i="34"/>
  <c r="L51" i="34"/>
  <c r="N51" i="34"/>
  <c r="P51" i="34"/>
  <c r="R51" i="34"/>
  <c r="A52" i="34"/>
  <c r="D52" i="34"/>
  <c r="F52" i="34"/>
  <c r="H52" i="34"/>
  <c r="J52" i="34"/>
  <c r="L52" i="34"/>
  <c r="N52" i="34"/>
  <c r="P52" i="34"/>
  <c r="R52" i="34"/>
  <c r="S52" i="34"/>
  <c r="T52" i="34"/>
  <c r="A53" i="34"/>
  <c r="D53" i="34"/>
  <c r="F53" i="34"/>
  <c r="H53" i="34"/>
  <c r="J53" i="34"/>
  <c r="L53" i="34"/>
  <c r="N53" i="34"/>
  <c r="P53" i="34"/>
  <c r="R53" i="34"/>
  <c r="S53" i="34"/>
  <c r="T53" i="34"/>
  <c r="A54" i="34"/>
  <c r="D54" i="34"/>
  <c r="F54" i="34"/>
  <c r="H54" i="34"/>
  <c r="J54" i="34"/>
  <c r="L54" i="34"/>
  <c r="N54" i="34"/>
  <c r="P54" i="34"/>
  <c r="R54" i="34"/>
  <c r="S54" i="34"/>
  <c r="T54" i="34"/>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D49" i="33"/>
  <c r="F49" i="33"/>
  <c r="H49" i="33"/>
  <c r="J49" i="33"/>
  <c r="L49" i="33"/>
  <c r="N49" i="33"/>
  <c r="P49" i="33"/>
  <c r="R49" i="33"/>
  <c r="T49" i="33"/>
  <c r="V49" i="33"/>
  <c r="X49" i="33"/>
  <c r="Z49" i="33"/>
  <c r="AB49" i="33"/>
  <c r="A50" i="33"/>
  <c r="D50" i="33"/>
  <c r="F50" i="33"/>
  <c r="H50" i="33"/>
  <c r="J50" i="33"/>
  <c r="L50" i="33"/>
  <c r="N50" i="33"/>
  <c r="P50" i="33"/>
  <c r="R50" i="33"/>
  <c r="T50" i="33"/>
  <c r="V50" i="33"/>
  <c r="X50" i="33"/>
  <c r="Z50" i="33"/>
  <c r="AB50" i="33"/>
  <c r="A51" i="33"/>
  <c r="D51" i="33"/>
  <c r="F51" i="33"/>
  <c r="H51" i="33"/>
  <c r="J51" i="33"/>
  <c r="L51" i="33"/>
  <c r="N51" i="33"/>
  <c r="P51" i="33"/>
  <c r="R51" i="33"/>
  <c r="T51" i="33"/>
  <c r="V51" i="33"/>
  <c r="X51" i="33"/>
  <c r="Z51" i="33"/>
  <c r="AB51" i="33"/>
  <c r="A52" i="33"/>
  <c r="D52" i="33"/>
  <c r="F52" i="33"/>
  <c r="H52" i="33"/>
  <c r="J52" i="33"/>
  <c r="L52" i="33"/>
  <c r="N52" i="33"/>
  <c r="P52" i="33"/>
  <c r="R52" i="33"/>
  <c r="T52" i="33"/>
  <c r="V52" i="33"/>
  <c r="X52" i="33"/>
  <c r="Z52" i="33"/>
  <c r="AB52" i="33"/>
  <c r="AC52" i="33"/>
  <c r="AD52" i="33"/>
  <c r="A53" i="33"/>
  <c r="D53" i="33"/>
  <c r="F53" i="33"/>
  <c r="H53" i="33"/>
  <c r="J53" i="33"/>
  <c r="L53" i="33"/>
  <c r="N53" i="33"/>
  <c r="P53" i="33"/>
  <c r="R53" i="33"/>
  <c r="T53" i="33"/>
  <c r="V53" i="33"/>
  <c r="X53" i="33"/>
  <c r="Z53" i="33"/>
  <c r="AB53" i="33"/>
  <c r="AC53" i="33"/>
  <c r="AD53" i="33"/>
  <c r="A54" i="33"/>
  <c r="D54" i="33"/>
  <c r="F54" i="33"/>
  <c r="H54" i="33"/>
  <c r="J54" i="33"/>
  <c r="L54" i="33"/>
  <c r="N54" i="33"/>
  <c r="P54" i="33"/>
  <c r="R54" i="33"/>
  <c r="T54" i="33"/>
  <c r="V54" i="33"/>
  <c r="X54" i="33"/>
  <c r="Z54" i="33"/>
  <c r="AB54" i="33"/>
  <c r="AC54" i="33"/>
  <c r="AD54" i="33"/>
  <c r="H52" i="32"/>
  <c r="H51" i="32"/>
  <c r="H50" i="32"/>
  <c r="AH57" i="9"/>
  <c r="R65" i="9"/>
  <c r="L25" i="9"/>
  <c r="L24" i="9"/>
  <c r="L20" i="9"/>
  <c r="L57" i="9"/>
  <c r="L21" i="9"/>
  <c r="L17" i="9"/>
  <c r="L22" i="9"/>
  <c r="L62" i="9"/>
  <c r="L18" i="9"/>
  <c r="L23" i="9"/>
  <c r="K16" i="9"/>
  <c r="K24" i="9"/>
  <c r="K17" i="9"/>
  <c r="K25" i="9"/>
  <c r="K60" i="9"/>
  <c r="K21" i="9"/>
  <c r="K18" i="9"/>
  <c r="J60" i="9"/>
  <c r="H61" i="9"/>
  <c r="M64" i="9"/>
  <c r="M61" i="9"/>
  <c r="M66" i="9"/>
  <c r="M58" i="9"/>
  <c r="M63" i="9"/>
  <c r="M60" i="9"/>
  <c r="M65" i="9"/>
  <c r="M57" i="9"/>
  <c r="H17" i="9"/>
  <c r="J19" i="9"/>
  <c r="G20" i="9"/>
  <c r="H25" i="9"/>
  <c r="P25" i="9"/>
  <c r="P66" i="9"/>
  <c r="K62" i="9"/>
  <c r="K59" i="9"/>
  <c r="K64" i="9"/>
  <c r="K61" i="9"/>
  <c r="K66" i="9"/>
  <c r="K58" i="9"/>
  <c r="K63" i="9"/>
  <c r="L16" i="9"/>
  <c r="I17" i="9"/>
  <c r="Q17" i="9"/>
  <c r="N18" i="9"/>
  <c r="K19" i="9"/>
  <c r="H20" i="9"/>
  <c r="P20" i="9"/>
  <c r="M21" i="9"/>
  <c r="J22" i="9"/>
  <c r="G23" i="9"/>
  <c r="O23" i="9"/>
  <c r="I25" i="9"/>
  <c r="Q25" i="9"/>
  <c r="I58" i="9"/>
  <c r="G64" i="9"/>
  <c r="Q66" i="9"/>
  <c r="H63" i="9"/>
  <c r="H60" i="9"/>
  <c r="H65" i="9"/>
  <c r="H57" i="9"/>
  <c r="H62" i="9"/>
  <c r="H59" i="9"/>
  <c r="H64" i="9"/>
  <c r="P63" i="9"/>
  <c r="P60" i="9"/>
  <c r="P65" i="9"/>
  <c r="P57" i="9"/>
  <c r="P62" i="9"/>
  <c r="P59" i="9"/>
  <c r="P64" i="9"/>
  <c r="I19" i="9"/>
  <c r="Q19" i="9"/>
  <c r="N20" i="9"/>
  <c r="P22" i="9"/>
  <c r="J65" i="9"/>
  <c r="J57" i="9"/>
  <c r="J62" i="9"/>
  <c r="J59" i="9"/>
  <c r="J64" i="9"/>
  <c r="J61" i="9"/>
  <c r="J66" i="9"/>
  <c r="J58" i="9"/>
  <c r="M18" i="9"/>
  <c r="O20" i="9"/>
  <c r="Q63" i="9"/>
  <c r="L59" i="9"/>
  <c r="L64" i="9"/>
  <c r="L61" i="9"/>
  <c r="L66" i="9"/>
  <c r="L58" i="9"/>
  <c r="L63" i="9"/>
  <c r="L60" i="9"/>
  <c r="M16" i="9"/>
  <c r="J17" i="9"/>
  <c r="G18" i="9"/>
  <c r="O18" i="9"/>
  <c r="L19" i="9"/>
  <c r="I20" i="9"/>
  <c r="Q20" i="9"/>
  <c r="N21" i="9"/>
  <c r="K22" i="9"/>
  <c r="H23" i="9"/>
  <c r="P23" i="9"/>
  <c r="M24" i="9"/>
  <c r="J25" i="9"/>
  <c r="P58" i="9"/>
  <c r="O61" i="9"/>
  <c r="N64" i="9"/>
  <c r="N16" i="9"/>
  <c r="H18" i="9"/>
  <c r="P18" i="9"/>
  <c r="M19" i="9"/>
  <c r="G21" i="9"/>
  <c r="O21" i="9"/>
  <c r="I23" i="9"/>
  <c r="Q23" i="9"/>
  <c r="Q58" i="9"/>
  <c r="P61" i="9"/>
  <c r="O64" i="9"/>
  <c r="N61" i="9"/>
  <c r="N66" i="9"/>
  <c r="N58" i="9"/>
  <c r="N63" i="9"/>
  <c r="N60" i="9"/>
  <c r="N65" i="9"/>
  <c r="N57" i="9"/>
  <c r="N62" i="9"/>
  <c r="M17" i="9"/>
  <c r="M20" i="9"/>
  <c r="M22" i="9"/>
  <c r="M23" i="9"/>
  <c r="M25" i="9"/>
  <c r="G16" i="9"/>
  <c r="O16" i="9"/>
  <c r="I18" i="9"/>
  <c r="Q18" i="9"/>
  <c r="N19" i="9"/>
  <c r="H21" i="9"/>
  <c r="P21" i="9"/>
  <c r="J23" i="9"/>
  <c r="G24" i="9"/>
  <c r="O24" i="9"/>
  <c r="M59" i="9"/>
  <c r="H16" i="9"/>
  <c r="P16" i="9"/>
  <c r="G19" i="9"/>
  <c r="O19" i="9"/>
  <c r="I21" i="9"/>
  <c r="Q21" i="9"/>
  <c r="N22" i="9"/>
  <c r="H24" i="9"/>
  <c r="P24" i="9"/>
  <c r="N59" i="9"/>
  <c r="M62" i="9"/>
  <c r="G66" i="9"/>
  <c r="G58" i="9"/>
  <c r="G63" i="9"/>
  <c r="G60" i="9"/>
  <c r="G65" i="9"/>
  <c r="G57" i="9"/>
  <c r="G62" i="9"/>
  <c r="G59" i="9"/>
  <c r="O66" i="9"/>
  <c r="O58" i="9"/>
  <c r="O63" i="9"/>
  <c r="O60" i="9"/>
  <c r="O65" i="9"/>
  <c r="O57" i="9"/>
  <c r="O62" i="9"/>
  <c r="O59" i="9"/>
  <c r="I16" i="9"/>
  <c r="Q16" i="9"/>
  <c r="N17" i="9"/>
  <c r="H19" i="9"/>
  <c r="P19" i="9"/>
  <c r="G22" i="9"/>
  <c r="O22" i="9"/>
  <c r="I24" i="9"/>
  <c r="N25" i="9"/>
  <c r="H66" i="9"/>
  <c r="I60" i="9"/>
  <c r="I65" i="9"/>
  <c r="I57" i="9"/>
  <c r="I62" i="9"/>
  <c r="I59" i="9"/>
  <c r="I64" i="9"/>
  <c r="I61" i="9"/>
  <c r="Q60" i="9"/>
  <c r="Q65" i="9"/>
  <c r="Q57" i="9"/>
  <c r="Q62" i="9"/>
  <c r="Q59" i="9"/>
  <c r="Q64" i="9"/>
  <c r="Q61" i="9"/>
  <c r="G17" i="9"/>
  <c r="O17" i="9"/>
  <c r="H22" i="9"/>
  <c r="G25" i="9"/>
  <c r="O25" i="9"/>
  <c r="I66" i="9"/>
  <c r="P17" i="9"/>
  <c r="I22" i="9"/>
  <c r="Q22" i="9"/>
  <c r="N23" i="9"/>
  <c r="H58" i="9"/>
  <c r="G61" i="9"/>
  <c r="AC16" i="9"/>
  <c r="AC20" i="9"/>
  <c r="AC22" i="9"/>
  <c r="AH16" i="9"/>
  <c r="AH20" i="9"/>
  <c r="AH22" i="9"/>
  <c r="Z62" i="9"/>
  <c r="R17" i="9"/>
  <c r="Z18" i="9"/>
  <c r="R21" i="9"/>
  <c r="R23" i="9"/>
  <c r="AH64" i="9"/>
  <c r="S17" i="9"/>
  <c r="U21" i="9"/>
  <c r="Z24" i="9"/>
  <c r="Z65" i="9"/>
  <c r="Z17" i="9"/>
  <c r="AH18" i="9"/>
  <c r="Z21" i="9"/>
  <c r="AH25" i="9"/>
  <c r="R66" i="9"/>
  <c r="R16" i="9"/>
  <c r="AA17" i="9"/>
  <c r="R20" i="9"/>
  <c r="AC21" i="9"/>
  <c r="Z57" i="9"/>
  <c r="AH66" i="9"/>
  <c r="U16" i="9"/>
  <c r="AH17" i="9"/>
  <c r="U20" i="9"/>
  <c r="S22" i="9"/>
  <c r="AH58" i="9"/>
  <c r="Z16" i="9"/>
  <c r="AI17" i="9"/>
  <c r="Z20" i="9"/>
  <c r="U22" i="9"/>
  <c r="R61" i="9"/>
  <c r="T66" i="9"/>
  <c r="T62" i="9"/>
  <c r="T58" i="9"/>
  <c r="T61" i="9"/>
  <c r="T21" i="9"/>
  <c r="T20" i="9"/>
  <c r="T16" i="9"/>
  <c r="T22" i="9"/>
  <c r="T63" i="9"/>
  <c r="T57" i="9"/>
  <c r="T19" i="9"/>
  <c r="T64" i="9"/>
  <c r="T25" i="9"/>
  <c r="T24" i="9"/>
  <c r="T65" i="9"/>
  <c r="T23" i="9"/>
  <c r="T18" i="9"/>
  <c r="T60" i="9"/>
  <c r="T59" i="9"/>
  <c r="AB66" i="9"/>
  <c r="AB62" i="9"/>
  <c r="AB58" i="9"/>
  <c r="AB63" i="9"/>
  <c r="AB57" i="9"/>
  <c r="AB24" i="9"/>
  <c r="AB64" i="9"/>
  <c r="AB25" i="9"/>
  <c r="AB23" i="9"/>
  <c r="AB20" i="9"/>
  <c r="AB16" i="9"/>
  <c r="AB65" i="9"/>
  <c r="AB21" i="9"/>
  <c r="AB59" i="9"/>
  <c r="AB19" i="9"/>
  <c r="AB60" i="9"/>
  <c r="AB22" i="9"/>
  <c r="AB61" i="9"/>
  <c r="AB18" i="9"/>
  <c r="V20" i="9"/>
  <c r="AF23" i="9"/>
  <c r="T17" i="9"/>
  <c r="AD65" i="9"/>
  <c r="AD61" i="9"/>
  <c r="AD57" i="9"/>
  <c r="AD25" i="9"/>
  <c r="AD64" i="9"/>
  <c r="AD23" i="9"/>
  <c r="AD21" i="9"/>
  <c r="AD58" i="9"/>
  <c r="AD19" i="9"/>
  <c r="AD59" i="9"/>
  <c r="AD22" i="9"/>
  <c r="AD66" i="9"/>
  <c r="AD60" i="9"/>
  <c r="AD18" i="9"/>
  <c r="AD63" i="9"/>
  <c r="AD17" i="9"/>
  <c r="AD62" i="9"/>
  <c r="AD24" i="9"/>
  <c r="V16" i="9"/>
  <c r="AE63" i="9"/>
  <c r="AE59" i="9"/>
  <c r="AE23" i="9"/>
  <c r="AE66" i="9"/>
  <c r="AE62" i="9"/>
  <c r="AE58" i="9"/>
  <c r="AE22" i="9"/>
  <c r="AE65" i="9"/>
  <c r="AE61" i="9"/>
  <c r="AE57" i="9"/>
  <c r="AE25" i="9"/>
  <c r="AE64" i="9"/>
  <c r="AE60" i="9"/>
  <c r="AE24" i="9"/>
  <c r="AE19" i="9"/>
  <c r="AE18" i="9"/>
  <c r="AE17" i="9"/>
  <c r="AE20" i="9"/>
  <c r="AE16" i="9"/>
  <c r="AD20" i="9"/>
  <c r="V65" i="9"/>
  <c r="V61" i="9"/>
  <c r="V57" i="9"/>
  <c r="V25" i="9"/>
  <c r="V22" i="9"/>
  <c r="V62" i="9"/>
  <c r="V19" i="9"/>
  <c r="V63" i="9"/>
  <c r="V64" i="9"/>
  <c r="V24" i="9"/>
  <c r="V18" i="9"/>
  <c r="V58" i="9"/>
  <c r="V23" i="9"/>
  <c r="V59" i="9"/>
  <c r="V17" i="9"/>
  <c r="V66" i="9"/>
  <c r="V60" i="9"/>
  <c r="V21" i="9"/>
  <c r="W63" i="9"/>
  <c r="W59" i="9"/>
  <c r="W23" i="9"/>
  <c r="W66" i="9"/>
  <c r="W62" i="9"/>
  <c r="W58" i="9"/>
  <c r="W22" i="9"/>
  <c r="W65" i="9"/>
  <c r="W61" i="9"/>
  <c r="W57" i="9"/>
  <c r="W25" i="9"/>
  <c r="W64" i="9"/>
  <c r="W60" i="9"/>
  <c r="W24" i="9"/>
  <c r="W19" i="9"/>
  <c r="W18" i="9"/>
  <c r="W17" i="9"/>
  <c r="W21" i="9"/>
  <c r="W20" i="9"/>
  <c r="W16" i="9"/>
  <c r="X64" i="9"/>
  <c r="X60" i="9"/>
  <c r="X24" i="9"/>
  <c r="X62" i="9"/>
  <c r="X63" i="9"/>
  <c r="X18" i="9"/>
  <c r="X57" i="9"/>
  <c r="X58" i="9"/>
  <c r="X25" i="9"/>
  <c r="X23" i="9"/>
  <c r="X17" i="9"/>
  <c r="X16" i="9"/>
  <c r="X19" i="9"/>
  <c r="X20" i="9"/>
  <c r="X21" i="9"/>
  <c r="X22" i="9"/>
  <c r="X59" i="9"/>
  <c r="X61" i="9"/>
  <c r="X65" i="9"/>
  <c r="X66" i="9"/>
  <c r="AF64" i="9"/>
  <c r="AF60" i="9"/>
  <c r="AF24" i="9"/>
  <c r="AF58" i="9"/>
  <c r="AF25" i="9"/>
  <c r="AF65" i="9"/>
  <c r="AF59" i="9"/>
  <c r="AF22" i="9"/>
  <c r="AF18" i="9"/>
  <c r="AF66" i="9"/>
  <c r="AF17" i="9"/>
  <c r="AF61" i="9"/>
  <c r="AF62" i="9"/>
  <c r="AF20" i="9"/>
  <c r="AF16" i="9"/>
  <c r="AF63" i="9"/>
  <c r="AF21" i="9"/>
  <c r="AF57" i="9"/>
  <c r="AB17" i="9"/>
  <c r="AD16" i="9"/>
  <c r="AF19" i="9"/>
  <c r="Y66" i="9"/>
  <c r="Y62" i="9"/>
  <c r="Y58" i="9"/>
  <c r="Y22" i="9"/>
  <c r="Y65" i="9"/>
  <c r="Y61" i="9"/>
  <c r="Y57" i="9"/>
  <c r="Y25" i="9"/>
  <c r="Y21" i="9"/>
  <c r="Y64" i="9"/>
  <c r="Y60" i="9"/>
  <c r="Y63" i="9"/>
  <c r="Y59" i="9"/>
  <c r="Y23" i="9"/>
  <c r="AG66" i="9"/>
  <c r="AG62" i="9"/>
  <c r="AG58" i="9"/>
  <c r="AG22" i="9"/>
  <c r="AG65" i="9"/>
  <c r="AG61" i="9"/>
  <c r="AG57" i="9"/>
  <c r="AG25" i="9"/>
  <c r="AG21" i="9"/>
  <c r="AG64" i="9"/>
  <c r="AG60" i="9"/>
  <c r="AG24" i="9"/>
  <c r="AG63" i="9"/>
  <c r="AG59" i="9"/>
  <c r="AG23" i="9"/>
  <c r="U17" i="9"/>
  <c r="AC17" i="9"/>
  <c r="S18" i="9"/>
  <c r="AA18" i="9"/>
  <c r="AI18" i="9"/>
  <c r="Y19" i="9"/>
  <c r="AG19" i="9"/>
  <c r="Z22" i="9"/>
  <c r="AH24" i="9"/>
  <c r="R63" i="9"/>
  <c r="R59" i="9"/>
  <c r="Z63" i="9"/>
  <c r="Z59" i="9"/>
  <c r="Z23" i="9"/>
  <c r="AH63" i="9"/>
  <c r="AH59" i="9"/>
  <c r="AH23" i="9"/>
  <c r="R19" i="9"/>
  <c r="Z19" i="9"/>
  <c r="AH19" i="9"/>
  <c r="AH21" i="9"/>
  <c r="R24" i="9"/>
  <c r="R25" i="9"/>
  <c r="R58" i="9"/>
  <c r="Z60" i="9"/>
  <c r="R64" i="9"/>
  <c r="S65" i="9"/>
  <c r="S61" i="9"/>
  <c r="S57" i="9"/>
  <c r="S25" i="9"/>
  <c r="S21" i="9"/>
  <c r="S64" i="9"/>
  <c r="S60" i="9"/>
  <c r="S24" i="9"/>
  <c r="S63" i="9"/>
  <c r="S59" i="9"/>
  <c r="S66" i="9"/>
  <c r="S62" i="9"/>
  <c r="S58" i="9"/>
  <c r="AA65" i="9"/>
  <c r="AA61" i="9"/>
  <c r="AA57" i="9"/>
  <c r="AA25" i="9"/>
  <c r="AA21" i="9"/>
  <c r="AA64" i="9"/>
  <c r="AA60" i="9"/>
  <c r="AA24" i="9"/>
  <c r="AA63" i="9"/>
  <c r="AA59" i="9"/>
  <c r="AA66" i="9"/>
  <c r="AA62" i="9"/>
  <c r="AA58" i="9"/>
  <c r="AI65" i="9"/>
  <c r="AI61" i="9"/>
  <c r="AI57" i="9"/>
  <c r="AI25" i="9"/>
  <c r="AI21" i="9"/>
  <c r="AI64" i="9"/>
  <c r="AI60" i="9"/>
  <c r="AI24" i="9"/>
  <c r="AI63" i="9"/>
  <c r="AI59" i="9"/>
  <c r="AI66" i="9"/>
  <c r="AI62" i="9"/>
  <c r="AI58" i="9"/>
  <c r="AI22" i="9"/>
  <c r="Y16" i="9"/>
  <c r="AG16" i="9"/>
  <c r="S19" i="9"/>
  <c r="AA19" i="9"/>
  <c r="AI19" i="9"/>
  <c r="Y20" i="9"/>
  <c r="AG20" i="9"/>
  <c r="R22" i="9"/>
  <c r="R57" i="9"/>
  <c r="AH62" i="9"/>
  <c r="Z66" i="9"/>
  <c r="U64" i="9"/>
  <c r="U60" i="9"/>
  <c r="U24" i="9"/>
  <c r="U63" i="9"/>
  <c r="U59" i="9"/>
  <c r="U23" i="9"/>
  <c r="U66" i="9"/>
  <c r="U62" i="9"/>
  <c r="U58" i="9"/>
  <c r="U65" i="9"/>
  <c r="U61" i="9"/>
  <c r="U57" i="9"/>
  <c r="U25" i="9"/>
  <c r="AC64" i="9"/>
  <c r="AC60" i="9"/>
  <c r="AC24" i="9"/>
  <c r="AC63" i="9"/>
  <c r="AC59" i="9"/>
  <c r="AC23" i="9"/>
  <c r="AC66" i="9"/>
  <c r="AC62" i="9"/>
  <c r="AC58" i="9"/>
  <c r="AC65" i="9"/>
  <c r="AC61" i="9"/>
  <c r="AC57" i="9"/>
  <c r="AC25" i="9"/>
  <c r="S16" i="9"/>
  <c r="AA16" i="9"/>
  <c r="AI16" i="9"/>
  <c r="Y17" i="9"/>
  <c r="AG17" i="9"/>
  <c r="U19" i="9"/>
  <c r="AC19" i="9"/>
  <c r="S20" i="9"/>
  <c r="AA20" i="9"/>
  <c r="AI20" i="9"/>
  <c r="AA23" i="9"/>
  <c r="Y24" i="9"/>
  <c r="Z25" i="9"/>
  <c r="Z58" i="9"/>
  <c r="AH60" i="9"/>
  <c r="R62" i="9"/>
  <c r="Z64" i="9"/>
  <c r="R60" i="9"/>
  <c r="AH65" i="9"/>
  <c r="H12" i="28"/>
  <c r="H27" i="28"/>
  <c r="H22" i="28"/>
  <c r="H26" i="29"/>
  <c r="H25" i="29"/>
  <c r="H24" i="29"/>
  <c r="H23" i="29"/>
  <c r="H22" i="29"/>
  <c r="H21" i="29"/>
  <c r="H20" i="29"/>
  <c r="H19" i="29"/>
  <c r="H18" i="29"/>
  <c r="H17" i="29"/>
  <c r="H16" i="29"/>
  <c r="H15" i="29"/>
  <c r="H14" i="29"/>
  <c r="H13" i="29"/>
  <c r="H12" i="29"/>
  <c r="H11" i="29"/>
  <c r="H10" i="29"/>
  <c r="H9" i="29"/>
  <c r="H8" i="29"/>
  <c r="H6" i="29"/>
  <c r="H5" i="29"/>
  <c r="H4" i="29"/>
  <c r="H3" i="29"/>
  <c r="H7" i="29"/>
  <c r="H7" i="28"/>
  <c r="H17" i="28"/>
  <c r="D8" i="1"/>
  <c r="AB77" i="3"/>
  <c r="AB79" i="3"/>
  <c r="AB82" i="3"/>
  <c r="AB126" i="3"/>
  <c r="AB127" i="3"/>
  <c r="AB128" i="3"/>
  <c r="AB129" i="3"/>
  <c r="AB130" i="3"/>
  <c r="AB131" i="3"/>
  <c r="AB132" i="3"/>
  <c r="AB133" i="3"/>
  <c r="AB134" i="3"/>
  <c r="AB135" i="3"/>
  <c r="Y77" i="3"/>
  <c r="Y81" i="3"/>
  <c r="Y82" i="3"/>
  <c r="Y126" i="3"/>
  <c r="Y127" i="3"/>
  <c r="Y128" i="3"/>
  <c r="Y129" i="3"/>
  <c r="Y130" i="3"/>
  <c r="Y131" i="3"/>
  <c r="Y132" i="3"/>
  <c r="Y133" i="3"/>
  <c r="Y134" i="3"/>
  <c r="Y135" i="3"/>
  <c r="G130" i="3"/>
  <c r="J130" i="3"/>
  <c r="M130" i="3"/>
  <c r="P130" i="3"/>
  <c r="S130" i="3"/>
  <c r="V130" i="3"/>
  <c r="AE130" i="3"/>
  <c r="AH130" i="3"/>
  <c r="AK130" i="3"/>
  <c r="AN130" i="3"/>
  <c r="AQ130" i="3"/>
  <c r="AT130" i="3"/>
  <c r="AW130" i="3"/>
  <c r="AZ130" i="3"/>
  <c r="BC130" i="3"/>
  <c r="BF130" i="3"/>
  <c r="BI130" i="3"/>
  <c r="BL130" i="3"/>
  <c r="BO130" i="3"/>
  <c r="D130" i="3"/>
  <c r="V78" i="3"/>
  <c r="V79" i="3"/>
  <c r="V81" i="3"/>
  <c r="V85" i="3"/>
  <c r="V126" i="3"/>
  <c r="V127" i="3"/>
  <c r="V128" i="3"/>
  <c r="V129" i="3"/>
  <c r="V131" i="3"/>
  <c r="V132" i="3"/>
  <c r="V133" i="3"/>
  <c r="V134" i="3"/>
  <c r="V135" i="3"/>
  <c r="S77" i="3"/>
  <c r="S80" i="3"/>
  <c r="S83" i="3"/>
  <c r="S126" i="3"/>
  <c r="S127" i="3"/>
  <c r="S128" i="3"/>
  <c r="S129" i="3"/>
  <c r="S131" i="3"/>
  <c r="S132" i="3"/>
  <c r="S133" i="3"/>
  <c r="S134" i="3"/>
  <c r="S135" i="3"/>
  <c r="P79" i="3"/>
  <c r="P80" i="3"/>
  <c r="P83" i="3"/>
  <c r="P126" i="3"/>
  <c r="P127" i="3"/>
  <c r="P128" i="3"/>
  <c r="P129" i="3"/>
  <c r="P131" i="3"/>
  <c r="P132" i="3"/>
  <c r="P133" i="3"/>
  <c r="P134" i="3"/>
  <c r="P135" i="3"/>
  <c r="M78" i="3"/>
  <c r="M81" i="3"/>
  <c r="M126" i="3"/>
  <c r="M127" i="3"/>
  <c r="M128" i="3"/>
  <c r="M129" i="3"/>
  <c r="M131" i="3"/>
  <c r="M132" i="3"/>
  <c r="M133" i="3"/>
  <c r="M134" i="3"/>
  <c r="M135" i="3"/>
  <c r="J78" i="3"/>
  <c r="J81" i="3"/>
  <c r="J83" i="3"/>
  <c r="J126" i="3"/>
  <c r="J127" i="3"/>
  <c r="J128" i="3"/>
  <c r="J129" i="3"/>
  <c r="J131" i="3"/>
  <c r="J132" i="3"/>
  <c r="J133" i="3"/>
  <c r="J134" i="3"/>
  <c r="J135" i="3"/>
  <c r="G128" i="3"/>
  <c r="AE128" i="3"/>
  <c r="AH128" i="3"/>
  <c r="AK128" i="3"/>
  <c r="AN128" i="3"/>
  <c r="AQ128" i="3"/>
  <c r="AT128" i="3"/>
  <c r="AW128" i="3"/>
  <c r="AZ128" i="3"/>
  <c r="BC128" i="3"/>
  <c r="BF128" i="3"/>
  <c r="BI128" i="3"/>
  <c r="BL128" i="3"/>
  <c r="BO128" i="3"/>
  <c r="D128" i="3"/>
  <c r="G134" i="3"/>
  <c r="AE134" i="3"/>
  <c r="AH134" i="3"/>
  <c r="AK134" i="3"/>
  <c r="AN134" i="3"/>
  <c r="AQ134" i="3"/>
  <c r="AT134" i="3"/>
  <c r="AW134" i="3"/>
  <c r="AZ134" i="3"/>
  <c r="BC134" i="3"/>
  <c r="BF134" i="3"/>
  <c r="BI134" i="3"/>
  <c r="BL134" i="3"/>
  <c r="BO134" i="3"/>
  <c r="D134" i="3"/>
  <c r="AC116" i="3"/>
  <c r="AC117" i="3"/>
  <c r="AC118" i="3"/>
  <c r="AB118" i="3"/>
  <c r="AD118" i="3"/>
  <c r="AC119" i="3"/>
  <c r="AC120" i="3"/>
  <c r="H120" i="3"/>
  <c r="K120" i="3"/>
  <c r="N120" i="3"/>
  <c r="Q120" i="3"/>
  <c r="T120" i="3"/>
  <c r="W120" i="3"/>
  <c r="Z120" i="3"/>
  <c r="AF120" i="3"/>
  <c r="AI120" i="3"/>
  <c r="AL120" i="3"/>
  <c r="AO120" i="3"/>
  <c r="AR120" i="3"/>
  <c r="AU120" i="3"/>
  <c r="AX120" i="3"/>
  <c r="BA120" i="3"/>
  <c r="BD120" i="3"/>
  <c r="BG120" i="3"/>
  <c r="BJ120" i="3"/>
  <c r="BM120" i="3"/>
  <c r="BP120" i="3"/>
  <c r="E120" i="3"/>
  <c r="C8" i="4"/>
  <c r="AC121" i="3"/>
  <c r="AC122" i="3"/>
  <c r="AB122" i="3"/>
  <c r="AD122" i="3"/>
  <c r="AC123" i="3"/>
  <c r="AC124" i="3"/>
  <c r="AC125" i="3"/>
  <c r="AB125" i="3"/>
  <c r="AD125" i="3"/>
  <c r="AB116" i="3"/>
  <c r="AB117" i="3"/>
  <c r="AB119" i="3"/>
  <c r="AB120" i="3"/>
  <c r="AB121" i="3"/>
  <c r="AB123" i="3"/>
  <c r="AB124" i="3"/>
  <c r="AD119" i="3"/>
  <c r="Z116" i="3"/>
  <c r="Y116" i="3"/>
  <c r="AA116" i="3"/>
  <c r="Z117" i="3"/>
  <c r="Y117" i="3"/>
  <c r="Y118" i="3"/>
  <c r="Y119" i="3"/>
  <c r="Y120" i="3"/>
  <c r="Y121" i="3"/>
  <c r="Y122" i="3"/>
  <c r="Y123" i="3"/>
  <c r="Y124" i="3"/>
  <c r="Y125" i="3"/>
  <c r="Z118" i="3"/>
  <c r="AA118" i="3"/>
  <c r="Z119" i="3"/>
  <c r="AA119" i="3"/>
  <c r="AA120" i="3"/>
  <c r="Z121" i="3"/>
  <c r="AA121" i="3"/>
  <c r="Z122" i="3"/>
  <c r="AA122" i="3"/>
  <c r="Z123" i="3"/>
  <c r="AA123" i="3"/>
  <c r="Z124" i="3"/>
  <c r="AA124" i="3"/>
  <c r="Z125" i="3"/>
  <c r="AA125" i="3"/>
  <c r="W116" i="3"/>
  <c r="V116" i="3"/>
  <c r="X116" i="3"/>
  <c r="W117" i="3"/>
  <c r="V117" i="3"/>
  <c r="X117" i="3"/>
  <c r="W118" i="3"/>
  <c r="V118" i="3"/>
  <c r="X118" i="3"/>
  <c r="W119" i="3"/>
  <c r="V119" i="3"/>
  <c r="X119" i="3"/>
  <c r="V120" i="3"/>
  <c r="X120" i="3"/>
  <c r="W121" i="3"/>
  <c r="V121" i="3"/>
  <c r="X121" i="3"/>
  <c r="W122" i="3"/>
  <c r="V122" i="3"/>
  <c r="X122" i="3"/>
  <c r="W123" i="3"/>
  <c r="V123" i="3"/>
  <c r="X123" i="3"/>
  <c r="W124" i="3"/>
  <c r="V124" i="3"/>
  <c r="X124" i="3"/>
  <c r="W125" i="3"/>
  <c r="V125" i="3"/>
  <c r="X125" i="3"/>
  <c r="T116" i="3"/>
  <c r="T117" i="3"/>
  <c r="T118" i="3"/>
  <c r="T119" i="3"/>
  <c r="T121" i="3"/>
  <c r="T122" i="3"/>
  <c r="T123" i="3"/>
  <c r="T124" i="3"/>
  <c r="T125" i="3"/>
  <c r="S116" i="3"/>
  <c r="H117" i="3"/>
  <c r="K117" i="3"/>
  <c r="N117" i="3"/>
  <c r="Q117" i="3"/>
  <c r="AF117" i="3"/>
  <c r="AI117" i="3"/>
  <c r="AL117" i="3"/>
  <c r="AO117" i="3"/>
  <c r="AR117" i="3"/>
  <c r="AU117" i="3"/>
  <c r="AX117" i="3"/>
  <c r="BA117" i="3"/>
  <c r="BD117" i="3"/>
  <c r="BG117" i="3"/>
  <c r="BJ117" i="3"/>
  <c r="BM117" i="3"/>
  <c r="BP117" i="3"/>
  <c r="E117" i="3"/>
  <c r="S117" i="3"/>
  <c r="S118" i="3"/>
  <c r="U118" i="3"/>
  <c r="S119" i="3"/>
  <c r="U119" i="3"/>
  <c r="S120" i="3"/>
  <c r="U120" i="3"/>
  <c r="S121" i="3"/>
  <c r="U121" i="3"/>
  <c r="S122" i="3"/>
  <c r="U122" i="3"/>
  <c r="S123" i="3"/>
  <c r="U123" i="3"/>
  <c r="S124" i="3"/>
  <c r="S125" i="3"/>
  <c r="U125" i="3"/>
  <c r="Q116" i="3"/>
  <c r="P116" i="3"/>
  <c r="R116" i="3"/>
  <c r="Q118" i="3"/>
  <c r="Q119" i="3"/>
  <c r="Q121" i="3"/>
  <c r="Q122" i="3"/>
  <c r="Q123" i="3"/>
  <c r="Q124" i="3"/>
  <c r="Q125" i="3"/>
  <c r="P117" i="3"/>
  <c r="R117" i="3"/>
  <c r="P118" i="3"/>
  <c r="P119" i="3"/>
  <c r="P120" i="3"/>
  <c r="P121" i="3"/>
  <c r="P122" i="3"/>
  <c r="P123" i="3"/>
  <c r="P124" i="3"/>
  <c r="P125" i="3"/>
  <c r="R119" i="3"/>
  <c r="G120" i="3"/>
  <c r="J120" i="3"/>
  <c r="M120" i="3"/>
  <c r="AE120" i="3"/>
  <c r="AH120" i="3"/>
  <c r="AK120" i="3"/>
  <c r="AN120" i="3"/>
  <c r="AQ120" i="3"/>
  <c r="AT120" i="3"/>
  <c r="AW120" i="3"/>
  <c r="AZ120" i="3"/>
  <c r="BC120" i="3"/>
  <c r="BF120" i="3"/>
  <c r="BI120" i="3"/>
  <c r="BL120" i="3"/>
  <c r="BO120" i="3"/>
  <c r="D120" i="3"/>
  <c r="R122" i="3"/>
  <c r="R123" i="3"/>
  <c r="R124" i="3"/>
  <c r="R125" i="3"/>
  <c r="N116" i="3"/>
  <c r="M116" i="3"/>
  <c r="O116" i="3"/>
  <c r="M117" i="3"/>
  <c r="N118" i="3"/>
  <c r="M118" i="3"/>
  <c r="O118" i="3"/>
  <c r="N119" i="3"/>
  <c r="M119" i="3"/>
  <c r="O119" i="3"/>
  <c r="O120" i="3"/>
  <c r="N121" i="3"/>
  <c r="M121" i="3"/>
  <c r="O121" i="3"/>
  <c r="N122" i="3"/>
  <c r="M122" i="3"/>
  <c r="O122" i="3"/>
  <c r="N123" i="3"/>
  <c r="M123" i="3"/>
  <c r="O123" i="3"/>
  <c r="N124" i="3"/>
  <c r="M124" i="3"/>
  <c r="O124" i="3"/>
  <c r="N125" i="3"/>
  <c r="M125" i="3"/>
  <c r="O125" i="3"/>
  <c r="K116" i="3"/>
  <c r="J116" i="3"/>
  <c r="L116" i="3"/>
  <c r="G116" i="3"/>
  <c r="AE116" i="3"/>
  <c r="AH116" i="3"/>
  <c r="AK116" i="3"/>
  <c r="AN116" i="3"/>
  <c r="AQ116" i="3"/>
  <c r="AT116" i="3"/>
  <c r="AW116" i="3"/>
  <c r="AZ116" i="3"/>
  <c r="BC116" i="3"/>
  <c r="BF116" i="3"/>
  <c r="BI116" i="3"/>
  <c r="BL116" i="3"/>
  <c r="BO116" i="3"/>
  <c r="D116" i="3"/>
  <c r="J117" i="3"/>
  <c r="L117" i="3"/>
  <c r="K118" i="3"/>
  <c r="J118" i="3"/>
  <c r="L118" i="3"/>
  <c r="K119" i="3"/>
  <c r="J119" i="3"/>
  <c r="L119" i="3"/>
  <c r="L120" i="3"/>
  <c r="K121" i="3"/>
  <c r="J121" i="3"/>
  <c r="L121" i="3"/>
  <c r="K122" i="3"/>
  <c r="J122" i="3"/>
  <c r="L122" i="3"/>
  <c r="K123" i="3"/>
  <c r="J123" i="3"/>
  <c r="L123" i="3"/>
  <c r="K124" i="3"/>
  <c r="J124" i="3"/>
  <c r="L124" i="3"/>
  <c r="K125" i="3"/>
  <c r="J125" i="3"/>
  <c r="L125" i="3"/>
  <c r="H116" i="3"/>
  <c r="I116" i="3"/>
  <c r="G117" i="3"/>
  <c r="H118" i="3"/>
  <c r="G118" i="3"/>
  <c r="I118" i="3"/>
  <c r="H119" i="3"/>
  <c r="G119" i="3"/>
  <c r="I119" i="3"/>
  <c r="I120" i="3"/>
  <c r="H121" i="3"/>
  <c r="G121" i="3"/>
  <c r="I121" i="3"/>
  <c r="H122" i="3"/>
  <c r="G122" i="3"/>
  <c r="I122" i="3"/>
  <c r="H123" i="3"/>
  <c r="G123" i="3"/>
  <c r="I123" i="3"/>
  <c r="H124" i="3"/>
  <c r="G124" i="3"/>
  <c r="I124" i="3"/>
  <c r="H125" i="3"/>
  <c r="G125" i="3"/>
  <c r="I125" i="3"/>
  <c r="Z35" i="10"/>
  <c r="Y35" i="10"/>
  <c r="X35" i="10"/>
  <c r="W35" i="10"/>
  <c r="V35" i="10"/>
  <c r="U35" i="10"/>
  <c r="T35" i="10"/>
  <c r="S35" i="10"/>
  <c r="R35" i="10"/>
  <c r="Q35" i="10"/>
  <c r="P35" i="10"/>
  <c r="O35" i="10"/>
  <c r="N35" i="10"/>
  <c r="M35" i="10"/>
  <c r="L35" i="10"/>
  <c r="AC106" i="3"/>
  <c r="AC107" i="3"/>
  <c r="AC108" i="3"/>
  <c r="AC109" i="3"/>
  <c r="AC110" i="3"/>
  <c r="AC111" i="3"/>
  <c r="AC112" i="3"/>
  <c r="AC113" i="3"/>
  <c r="AC114" i="3"/>
  <c r="AC115" i="3"/>
  <c r="AB114" i="3"/>
  <c r="AD114" i="3"/>
  <c r="AB106" i="3"/>
  <c r="AB107" i="3"/>
  <c r="AB108" i="3"/>
  <c r="AB109" i="3"/>
  <c r="AB110" i="3"/>
  <c r="AB111" i="3"/>
  <c r="AD111" i="3"/>
  <c r="AB112" i="3"/>
  <c r="AB113" i="3"/>
  <c r="AB115" i="3"/>
  <c r="Z106" i="3"/>
  <c r="Y106" i="3"/>
  <c r="AA106" i="3"/>
  <c r="Z107" i="3"/>
  <c r="Y107" i="3"/>
  <c r="Y108" i="3"/>
  <c r="Y109" i="3"/>
  <c r="Y110" i="3"/>
  <c r="Y111" i="3"/>
  <c r="Y112" i="3"/>
  <c r="Y113" i="3"/>
  <c r="Y114" i="3"/>
  <c r="Y115" i="3"/>
  <c r="Z108" i="3"/>
  <c r="AA108" i="3"/>
  <c r="Z109" i="3"/>
  <c r="AA109" i="3"/>
  <c r="Z110" i="3"/>
  <c r="AA110" i="3"/>
  <c r="Z111" i="3"/>
  <c r="AA111" i="3"/>
  <c r="Z112" i="3"/>
  <c r="AA112" i="3"/>
  <c r="Z113" i="3"/>
  <c r="AA113" i="3"/>
  <c r="Z114" i="3"/>
  <c r="AA114" i="3"/>
  <c r="Z115" i="3"/>
  <c r="W106" i="3"/>
  <c r="V106" i="3"/>
  <c r="X106" i="3"/>
  <c r="W107" i="3"/>
  <c r="V107" i="3"/>
  <c r="X107" i="3"/>
  <c r="W108" i="3"/>
  <c r="V108" i="3"/>
  <c r="X108" i="3"/>
  <c r="W109" i="3"/>
  <c r="V109" i="3"/>
  <c r="X109" i="3"/>
  <c r="W110" i="3"/>
  <c r="V110" i="3"/>
  <c r="X110" i="3"/>
  <c r="W111" i="3"/>
  <c r="V111" i="3"/>
  <c r="X111" i="3"/>
  <c r="W112" i="3"/>
  <c r="V112" i="3"/>
  <c r="X112" i="3"/>
  <c r="W113" i="3"/>
  <c r="V113" i="3"/>
  <c r="W114" i="3"/>
  <c r="V114" i="3"/>
  <c r="X114" i="3"/>
  <c r="W115" i="3"/>
  <c r="V115" i="3"/>
  <c r="X115" i="3"/>
  <c r="T106" i="3"/>
  <c r="S106" i="3"/>
  <c r="S107" i="3"/>
  <c r="S108" i="3"/>
  <c r="S109" i="3"/>
  <c r="S110" i="3"/>
  <c r="S111" i="3"/>
  <c r="S112" i="3"/>
  <c r="S113" i="3"/>
  <c r="S114" i="3"/>
  <c r="S115" i="3"/>
  <c r="T107" i="3"/>
  <c r="U107" i="3"/>
  <c r="T108" i="3"/>
  <c r="U108" i="3"/>
  <c r="T109" i="3"/>
  <c r="U109" i="3"/>
  <c r="T110" i="3"/>
  <c r="T111" i="3"/>
  <c r="U111" i="3"/>
  <c r="T112" i="3"/>
  <c r="U112" i="3"/>
  <c r="T113" i="3"/>
  <c r="U113" i="3"/>
  <c r="T114" i="3"/>
  <c r="U114" i="3"/>
  <c r="T115" i="3"/>
  <c r="U115" i="3"/>
  <c r="Q106" i="3"/>
  <c r="P106" i="3"/>
  <c r="P107" i="3"/>
  <c r="P108" i="3"/>
  <c r="P109" i="3"/>
  <c r="P110" i="3"/>
  <c r="P111" i="3"/>
  <c r="P112" i="3"/>
  <c r="P113" i="3"/>
  <c r="P114" i="3"/>
  <c r="P115" i="3"/>
  <c r="Q107" i="3"/>
  <c r="G107" i="3"/>
  <c r="J107" i="3"/>
  <c r="M107" i="3"/>
  <c r="AE107" i="3"/>
  <c r="AH107" i="3"/>
  <c r="AK107" i="3"/>
  <c r="AN107" i="3"/>
  <c r="AQ107" i="3"/>
  <c r="AT107" i="3"/>
  <c r="AW107" i="3"/>
  <c r="AZ107" i="3"/>
  <c r="BC107" i="3"/>
  <c r="BF107" i="3"/>
  <c r="BI107" i="3"/>
  <c r="BL107" i="3"/>
  <c r="BO107" i="3"/>
  <c r="D107" i="3"/>
  <c r="Q5" i="6"/>
  <c r="Q108" i="3"/>
  <c r="R108" i="3"/>
  <c r="Q109" i="3"/>
  <c r="R109" i="3"/>
  <c r="Q110" i="3"/>
  <c r="R110" i="3"/>
  <c r="Q111" i="3"/>
  <c r="R111" i="3"/>
  <c r="Q112" i="3"/>
  <c r="R112" i="3"/>
  <c r="Q113" i="3"/>
  <c r="R113" i="3"/>
  <c r="Q114" i="3"/>
  <c r="R114" i="3"/>
  <c r="Q115" i="3"/>
  <c r="N106" i="3"/>
  <c r="M106" i="3"/>
  <c r="O106" i="3"/>
  <c r="N107" i="3"/>
  <c r="O107" i="3"/>
  <c r="N108" i="3"/>
  <c r="N109" i="3"/>
  <c r="N110" i="3"/>
  <c r="N111" i="3"/>
  <c r="N112" i="3"/>
  <c r="N113" i="3"/>
  <c r="N114" i="3"/>
  <c r="N115" i="3"/>
  <c r="M108" i="3"/>
  <c r="M109" i="3"/>
  <c r="O109" i="3"/>
  <c r="M110" i="3"/>
  <c r="O110" i="3"/>
  <c r="M111" i="3"/>
  <c r="O111" i="3"/>
  <c r="M112" i="3"/>
  <c r="O112" i="3"/>
  <c r="M113" i="3"/>
  <c r="O113" i="3"/>
  <c r="G113" i="3"/>
  <c r="J113" i="3"/>
  <c r="AE113" i="3"/>
  <c r="AH113" i="3"/>
  <c r="AK113" i="3"/>
  <c r="AN113" i="3"/>
  <c r="AQ113" i="3"/>
  <c r="AT113" i="3"/>
  <c r="AW113" i="3"/>
  <c r="AZ113" i="3"/>
  <c r="BC113" i="3"/>
  <c r="BF113" i="3"/>
  <c r="BI113" i="3"/>
  <c r="BL113" i="3"/>
  <c r="BO113" i="3"/>
  <c r="D113" i="3"/>
  <c r="M114" i="3"/>
  <c r="O114" i="3"/>
  <c r="M115" i="3"/>
  <c r="O115" i="3"/>
  <c r="K106" i="3"/>
  <c r="J106" i="3"/>
  <c r="L106" i="3"/>
  <c r="K107" i="3"/>
  <c r="L107" i="3"/>
  <c r="K108" i="3"/>
  <c r="J108" i="3"/>
  <c r="G108" i="3"/>
  <c r="AE108" i="3"/>
  <c r="AH108" i="3"/>
  <c r="AK108" i="3"/>
  <c r="AN108" i="3"/>
  <c r="AQ108" i="3"/>
  <c r="AT108" i="3"/>
  <c r="AW108" i="3"/>
  <c r="AZ108" i="3"/>
  <c r="BC108" i="3"/>
  <c r="BF108" i="3"/>
  <c r="BI108" i="3"/>
  <c r="BL108" i="3"/>
  <c r="BO108" i="3"/>
  <c r="D108" i="3"/>
  <c r="K109" i="3"/>
  <c r="J109" i="3"/>
  <c r="L109" i="3"/>
  <c r="K110" i="3"/>
  <c r="J110" i="3"/>
  <c r="L110" i="3"/>
  <c r="K111" i="3"/>
  <c r="H111" i="3"/>
  <c r="AF111" i="3"/>
  <c r="AI111" i="3"/>
  <c r="AL111" i="3"/>
  <c r="AO111" i="3"/>
  <c r="AR111" i="3"/>
  <c r="AU111" i="3"/>
  <c r="AX111" i="3"/>
  <c r="BA111" i="3"/>
  <c r="BD111" i="3"/>
  <c r="BG111" i="3"/>
  <c r="BJ111" i="3"/>
  <c r="BM111" i="3"/>
  <c r="BP111" i="3"/>
  <c r="E111" i="3"/>
  <c r="J111" i="3"/>
  <c r="K112" i="3"/>
  <c r="J112" i="3"/>
  <c r="L112" i="3"/>
  <c r="K113" i="3"/>
  <c r="L113" i="3"/>
  <c r="K114" i="3"/>
  <c r="J114" i="3"/>
  <c r="L114" i="3"/>
  <c r="K115" i="3"/>
  <c r="J115" i="3"/>
  <c r="L115" i="3"/>
  <c r="H106" i="3"/>
  <c r="G106" i="3"/>
  <c r="AE106" i="3"/>
  <c r="AH106" i="3"/>
  <c r="AK106" i="3"/>
  <c r="AN106" i="3"/>
  <c r="AQ106" i="3"/>
  <c r="AT106" i="3"/>
  <c r="AW106" i="3"/>
  <c r="AZ106" i="3"/>
  <c r="BC106" i="3"/>
  <c r="BF106" i="3"/>
  <c r="BI106" i="3"/>
  <c r="BL106" i="3"/>
  <c r="BO106" i="3"/>
  <c r="D106" i="3"/>
  <c r="H107" i="3"/>
  <c r="I107" i="3"/>
  <c r="H108" i="3"/>
  <c r="I108" i="3"/>
  <c r="H109" i="3"/>
  <c r="G109" i="3"/>
  <c r="I109" i="3"/>
  <c r="H110" i="3"/>
  <c r="G110" i="3"/>
  <c r="I110" i="3"/>
  <c r="G111" i="3"/>
  <c r="AE111" i="3"/>
  <c r="AH111" i="3"/>
  <c r="AK111" i="3"/>
  <c r="AN111" i="3"/>
  <c r="AQ111" i="3"/>
  <c r="AT111" i="3"/>
  <c r="AW111" i="3"/>
  <c r="AZ111" i="3"/>
  <c r="BC111" i="3"/>
  <c r="BF111" i="3"/>
  <c r="BI111" i="3"/>
  <c r="BL111" i="3"/>
  <c r="BO111" i="3"/>
  <c r="D111" i="3"/>
  <c r="H112" i="3"/>
  <c r="G112" i="3"/>
  <c r="I112" i="3"/>
  <c r="H113" i="3"/>
  <c r="I113" i="3"/>
  <c r="H114" i="3"/>
  <c r="G114" i="3"/>
  <c r="AE114" i="3"/>
  <c r="AH114" i="3"/>
  <c r="AK114" i="3"/>
  <c r="AN114" i="3"/>
  <c r="AQ114" i="3"/>
  <c r="AT114" i="3"/>
  <c r="AW114" i="3"/>
  <c r="AZ114" i="3"/>
  <c r="BC114" i="3"/>
  <c r="BF114" i="3"/>
  <c r="BI114" i="3"/>
  <c r="BL114" i="3"/>
  <c r="BO114" i="3"/>
  <c r="D114" i="3"/>
  <c r="H115" i="3"/>
  <c r="G115" i="3"/>
  <c r="AE115" i="3"/>
  <c r="AH115" i="3"/>
  <c r="AK115" i="3"/>
  <c r="AN115" i="3"/>
  <c r="AQ115" i="3"/>
  <c r="AT115" i="3"/>
  <c r="AW115" i="3"/>
  <c r="AZ115" i="3"/>
  <c r="BC115" i="3"/>
  <c r="BF115" i="3"/>
  <c r="BI115" i="3"/>
  <c r="BL115" i="3"/>
  <c r="BO115" i="3"/>
  <c r="D115" i="3"/>
  <c r="BF18" i="20"/>
  <c r="E2" i="20"/>
  <c r="F2" i="9"/>
  <c r="J2" i="20"/>
  <c r="I2" i="20"/>
  <c r="H2" i="20"/>
  <c r="G2" i="20"/>
  <c r="F2" i="20"/>
  <c r="G135" i="3"/>
  <c r="AE135" i="3"/>
  <c r="AH135" i="3"/>
  <c r="AK135" i="3"/>
  <c r="AN135" i="3"/>
  <c r="AQ135" i="3"/>
  <c r="AT135" i="3"/>
  <c r="AW135" i="3"/>
  <c r="AZ135" i="3"/>
  <c r="BC135" i="3"/>
  <c r="BF135" i="3"/>
  <c r="BI135" i="3"/>
  <c r="BL135" i="3"/>
  <c r="BO135" i="3"/>
  <c r="D135" i="3"/>
  <c r="G133" i="3"/>
  <c r="AE133" i="3"/>
  <c r="AH133" i="3"/>
  <c r="AK133" i="3"/>
  <c r="AN133" i="3"/>
  <c r="AQ133" i="3"/>
  <c r="AT133" i="3"/>
  <c r="AW133" i="3"/>
  <c r="AZ133" i="3"/>
  <c r="BC133" i="3"/>
  <c r="BF133" i="3"/>
  <c r="BI133" i="3"/>
  <c r="BL133" i="3"/>
  <c r="BO133" i="3"/>
  <c r="D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D131" i="3"/>
  <c r="K9" i="4"/>
  <c r="G129" i="3"/>
  <c r="AE129" i="3"/>
  <c r="AH129" i="3"/>
  <c r="AK129" i="3"/>
  <c r="AN129" i="3"/>
  <c r="AQ129" i="3"/>
  <c r="AT129" i="3"/>
  <c r="AW129" i="3"/>
  <c r="AZ129" i="3"/>
  <c r="BC129" i="3"/>
  <c r="BF129" i="3"/>
  <c r="BI129" i="3"/>
  <c r="BL129" i="3"/>
  <c r="BO129" i="3"/>
  <c r="G127" i="3"/>
  <c r="AE127" i="3"/>
  <c r="AH127" i="3"/>
  <c r="AK127" i="3"/>
  <c r="AN127" i="3"/>
  <c r="AQ127" i="3"/>
  <c r="AT127" i="3"/>
  <c r="AW127" i="3"/>
  <c r="AZ127" i="3"/>
  <c r="BC127" i="3"/>
  <c r="BF127" i="3"/>
  <c r="BI127" i="3"/>
  <c r="BL127" i="3"/>
  <c r="BO127" i="3"/>
  <c r="D127" i="3"/>
  <c r="G126" i="3"/>
  <c r="AE126" i="3"/>
  <c r="AH126" i="3"/>
  <c r="AK126" i="3"/>
  <c r="AN126" i="3"/>
  <c r="AQ126" i="3"/>
  <c r="AT126" i="3"/>
  <c r="AW126" i="3"/>
  <c r="AZ126" i="3"/>
  <c r="BC126" i="3"/>
  <c r="BF126" i="3"/>
  <c r="BI126" i="3"/>
  <c r="BL126" i="3"/>
  <c r="BO126" i="3"/>
  <c r="AF125" i="3"/>
  <c r="AE125" i="3"/>
  <c r="AG125" i="3"/>
  <c r="AI125" i="3"/>
  <c r="AH125" i="3"/>
  <c r="AJ125" i="3"/>
  <c r="AL125" i="3"/>
  <c r="AK125" i="3"/>
  <c r="AM125" i="3"/>
  <c r="AO125" i="3"/>
  <c r="AN125" i="3"/>
  <c r="AP125" i="3"/>
  <c r="AR125" i="3"/>
  <c r="AQ125" i="3"/>
  <c r="AS125" i="3"/>
  <c r="AU125" i="3"/>
  <c r="AT125" i="3"/>
  <c r="AV125" i="3"/>
  <c r="AX125" i="3"/>
  <c r="AW125" i="3"/>
  <c r="AY125" i="3"/>
  <c r="BA125" i="3"/>
  <c r="AZ125" i="3"/>
  <c r="BB125" i="3"/>
  <c r="BD125" i="3"/>
  <c r="BC125" i="3"/>
  <c r="BE125" i="3"/>
  <c r="BG125" i="3"/>
  <c r="BF125" i="3"/>
  <c r="BH125" i="3"/>
  <c r="BJ125" i="3"/>
  <c r="BI125" i="3"/>
  <c r="BK125" i="3"/>
  <c r="BM125" i="3"/>
  <c r="BL125" i="3"/>
  <c r="BN125" i="3"/>
  <c r="BP125" i="3"/>
  <c r="BO125" i="3"/>
  <c r="BQ125" i="3"/>
  <c r="AD124" i="3"/>
  <c r="AF124" i="3"/>
  <c r="AE124" i="3"/>
  <c r="AG124" i="3"/>
  <c r="AI124" i="3"/>
  <c r="AH124" i="3"/>
  <c r="AJ124" i="3"/>
  <c r="AL124" i="3"/>
  <c r="AK124" i="3"/>
  <c r="AM124" i="3"/>
  <c r="AO124" i="3"/>
  <c r="AN124" i="3"/>
  <c r="AP124" i="3"/>
  <c r="AR124" i="3"/>
  <c r="AQ124" i="3"/>
  <c r="AS124" i="3"/>
  <c r="AU124" i="3"/>
  <c r="AT124" i="3"/>
  <c r="AV124" i="3"/>
  <c r="AX124" i="3"/>
  <c r="AW124" i="3"/>
  <c r="AY124" i="3"/>
  <c r="BA124" i="3"/>
  <c r="AZ124" i="3"/>
  <c r="BB124" i="3"/>
  <c r="BD124" i="3"/>
  <c r="BC124" i="3"/>
  <c r="BE124" i="3"/>
  <c r="BG124" i="3"/>
  <c r="BF124" i="3"/>
  <c r="BH124" i="3"/>
  <c r="BJ124" i="3"/>
  <c r="BI124" i="3"/>
  <c r="BK124" i="3"/>
  <c r="BM124" i="3"/>
  <c r="BL124" i="3"/>
  <c r="BN124" i="3"/>
  <c r="BP124" i="3"/>
  <c r="BO124" i="3"/>
  <c r="AD123" i="3"/>
  <c r="AF123" i="3"/>
  <c r="AE123" i="3"/>
  <c r="AG123" i="3"/>
  <c r="AI123" i="3"/>
  <c r="AH123" i="3"/>
  <c r="AJ123" i="3"/>
  <c r="AL123" i="3"/>
  <c r="AK123" i="3"/>
  <c r="AM123" i="3"/>
  <c r="AO123" i="3"/>
  <c r="AN123" i="3"/>
  <c r="AR123" i="3"/>
  <c r="AQ123" i="3"/>
  <c r="AU123" i="3"/>
  <c r="AT123" i="3"/>
  <c r="AV123" i="3"/>
  <c r="AX123" i="3"/>
  <c r="AW123" i="3"/>
  <c r="AY123" i="3"/>
  <c r="BA123" i="3"/>
  <c r="AZ123" i="3"/>
  <c r="BB123" i="3"/>
  <c r="BD123" i="3"/>
  <c r="BC123" i="3"/>
  <c r="BE123" i="3"/>
  <c r="BG123" i="3"/>
  <c r="BF123" i="3"/>
  <c r="BH123" i="3"/>
  <c r="BJ123" i="3"/>
  <c r="BI123" i="3"/>
  <c r="BK123" i="3"/>
  <c r="BM123" i="3"/>
  <c r="BL123" i="3"/>
  <c r="BN123" i="3"/>
  <c r="BP123" i="3"/>
  <c r="BO123" i="3"/>
  <c r="AF122" i="3"/>
  <c r="AE122" i="3"/>
  <c r="AG122" i="3"/>
  <c r="AI122" i="3"/>
  <c r="AH122" i="3"/>
  <c r="AJ122" i="3"/>
  <c r="AL122" i="3"/>
  <c r="AK122" i="3"/>
  <c r="AM122" i="3"/>
  <c r="AO122" i="3"/>
  <c r="AN122" i="3"/>
  <c r="AP122" i="3"/>
  <c r="AR122" i="3"/>
  <c r="AQ122" i="3"/>
  <c r="AS122" i="3"/>
  <c r="AU122" i="3"/>
  <c r="AT122" i="3"/>
  <c r="AV122" i="3"/>
  <c r="AX122" i="3"/>
  <c r="AW122" i="3"/>
  <c r="AY122" i="3"/>
  <c r="BA122" i="3"/>
  <c r="AZ122" i="3"/>
  <c r="BB122" i="3"/>
  <c r="BD122" i="3"/>
  <c r="BC122" i="3"/>
  <c r="BE122" i="3"/>
  <c r="BG122" i="3"/>
  <c r="BF122" i="3"/>
  <c r="BH122" i="3"/>
  <c r="BJ122" i="3"/>
  <c r="BI122" i="3"/>
  <c r="BM122" i="3"/>
  <c r="BL122" i="3"/>
  <c r="BN122" i="3"/>
  <c r="BP122" i="3"/>
  <c r="BO122" i="3"/>
  <c r="BQ122" i="3"/>
  <c r="AD121" i="3"/>
  <c r="AF121" i="3"/>
  <c r="AE121" i="3"/>
  <c r="AG121" i="3"/>
  <c r="AI121" i="3"/>
  <c r="AH121" i="3"/>
  <c r="AJ121" i="3"/>
  <c r="AL121" i="3"/>
  <c r="AK121" i="3"/>
  <c r="AM121" i="3"/>
  <c r="AO121" i="3"/>
  <c r="AN121" i="3"/>
  <c r="AP121" i="3"/>
  <c r="AR121" i="3"/>
  <c r="AQ121" i="3"/>
  <c r="AS121" i="3"/>
  <c r="AU121" i="3"/>
  <c r="AT121" i="3"/>
  <c r="AV121" i="3"/>
  <c r="AX121" i="3"/>
  <c r="AW121" i="3"/>
  <c r="AY121" i="3"/>
  <c r="BA121" i="3"/>
  <c r="AZ121" i="3"/>
  <c r="BB121" i="3"/>
  <c r="BD121" i="3"/>
  <c r="BC121" i="3"/>
  <c r="BE121" i="3"/>
  <c r="BG121" i="3"/>
  <c r="BF121" i="3"/>
  <c r="BJ121" i="3"/>
  <c r="BI121" i="3"/>
  <c r="BK121" i="3"/>
  <c r="BM121" i="3"/>
  <c r="BL121" i="3"/>
  <c r="BN121" i="3"/>
  <c r="BP121" i="3"/>
  <c r="BO121" i="3"/>
  <c r="BQ121" i="3"/>
  <c r="AD120" i="3"/>
  <c r="AJ120" i="3"/>
  <c r="AM120" i="3"/>
  <c r="AP120" i="3"/>
  <c r="AS120" i="3"/>
  <c r="AV120" i="3"/>
  <c r="AY120" i="3"/>
  <c r="BB120" i="3"/>
  <c r="BK120" i="3"/>
  <c r="BN120" i="3"/>
  <c r="BQ120" i="3"/>
  <c r="AF119" i="3"/>
  <c r="AE119" i="3"/>
  <c r="AI119" i="3"/>
  <c r="AH119" i="3"/>
  <c r="AJ119" i="3"/>
  <c r="AL119" i="3"/>
  <c r="AK119" i="3"/>
  <c r="AM119" i="3"/>
  <c r="AO119" i="3"/>
  <c r="AN119" i="3"/>
  <c r="AP119" i="3"/>
  <c r="AR119" i="3"/>
  <c r="AQ119" i="3"/>
  <c r="AS119" i="3"/>
  <c r="AU119" i="3"/>
  <c r="AT119" i="3"/>
  <c r="AV119" i="3"/>
  <c r="AX119" i="3"/>
  <c r="AW119" i="3"/>
  <c r="AY119" i="3"/>
  <c r="BA119" i="3"/>
  <c r="AZ119" i="3"/>
  <c r="BB119" i="3"/>
  <c r="BD119" i="3"/>
  <c r="BC119" i="3"/>
  <c r="BE119" i="3"/>
  <c r="BG119" i="3"/>
  <c r="BF119" i="3"/>
  <c r="BH119" i="3"/>
  <c r="BJ119" i="3"/>
  <c r="BI119" i="3"/>
  <c r="BK119" i="3"/>
  <c r="BM119" i="3"/>
  <c r="BL119" i="3"/>
  <c r="BN119" i="3"/>
  <c r="BP119" i="3"/>
  <c r="BO119" i="3"/>
  <c r="BQ119" i="3"/>
  <c r="AF118" i="3"/>
  <c r="AE118" i="3"/>
  <c r="AG118" i="3"/>
  <c r="AI118" i="3"/>
  <c r="AH118" i="3"/>
  <c r="AJ118" i="3"/>
  <c r="AL118" i="3"/>
  <c r="AK118" i="3"/>
  <c r="AM118" i="3"/>
  <c r="AO118" i="3"/>
  <c r="AN118" i="3"/>
  <c r="AP118" i="3"/>
  <c r="AR118" i="3"/>
  <c r="AQ118" i="3"/>
  <c r="AS118" i="3"/>
  <c r="AU118" i="3"/>
  <c r="AT118" i="3"/>
  <c r="AV118" i="3"/>
  <c r="AX118" i="3"/>
  <c r="AW118" i="3"/>
  <c r="AY118" i="3"/>
  <c r="AZ118" i="3"/>
  <c r="BC118" i="3"/>
  <c r="BF118" i="3"/>
  <c r="BI118" i="3"/>
  <c r="BL118" i="3"/>
  <c r="BO118" i="3"/>
  <c r="D118" i="3"/>
  <c r="BA118" i="3"/>
  <c r="BB118" i="3"/>
  <c r="BD118" i="3"/>
  <c r="BE118" i="3"/>
  <c r="BG118" i="3"/>
  <c r="BH118" i="3"/>
  <c r="BJ118" i="3"/>
  <c r="BK118" i="3"/>
  <c r="BM118" i="3"/>
  <c r="BN118" i="3"/>
  <c r="BP118" i="3"/>
  <c r="BQ118" i="3"/>
  <c r="AE117" i="3"/>
  <c r="AG117" i="3"/>
  <c r="AH117" i="3"/>
  <c r="AJ117" i="3"/>
  <c r="AK117" i="3"/>
  <c r="AM117" i="3"/>
  <c r="AN117" i="3"/>
  <c r="AP117" i="3"/>
  <c r="AQ117" i="3"/>
  <c r="AS117" i="3"/>
  <c r="AT117" i="3"/>
  <c r="AV117" i="3"/>
  <c r="AW117" i="3"/>
  <c r="AY117" i="3"/>
  <c r="AZ117" i="3"/>
  <c r="BB117" i="3"/>
  <c r="BC117" i="3"/>
  <c r="BE117" i="3"/>
  <c r="BF117" i="3"/>
  <c r="BH117" i="3"/>
  <c r="BI117" i="3"/>
  <c r="BK117" i="3"/>
  <c r="BL117" i="3"/>
  <c r="BN117" i="3"/>
  <c r="BO117" i="3"/>
  <c r="BQ117" i="3"/>
  <c r="D117" i="3"/>
  <c r="AD116" i="3"/>
  <c r="AF116" i="3"/>
  <c r="AG116" i="3"/>
  <c r="AI116" i="3"/>
  <c r="AJ116" i="3"/>
  <c r="AL116" i="3"/>
  <c r="AM116" i="3"/>
  <c r="AO116" i="3"/>
  <c r="AP116" i="3"/>
  <c r="AR116" i="3"/>
  <c r="AS116" i="3"/>
  <c r="AU116" i="3"/>
  <c r="AV116" i="3"/>
  <c r="AX116" i="3"/>
  <c r="AY116" i="3"/>
  <c r="BA116" i="3"/>
  <c r="BB116" i="3"/>
  <c r="BD116" i="3"/>
  <c r="BE116" i="3"/>
  <c r="BG116" i="3"/>
  <c r="BH116" i="3"/>
  <c r="BJ116" i="3"/>
  <c r="BK116" i="3"/>
  <c r="BM116" i="3"/>
  <c r="BN116" i="3"/>
  <c r="BP116" i="3"/>
  <c r="BQ116" i="3"/>
  <c r="AF115" i="3"/>
  <c r="AI115" i="3"/>
  <c r="AJ115" i="3"/>
  <c r="AL115" i="3"/>
  <c r="AO115" i="3"/>
  <c r="AR115" i="3"/>
  <c r="AS115" i="3"/>
  <c r="AU115" i="3"/>
  <c r="AX115" i="3"/>
  <c r="BA115" i="3"/>
  <c r="BD115" i="3"/>
  <c r="BG115" i="3"/>
  <c r="BJ115" i="3"/>
  <c r="BM115" i="3"/>
  <c r="BP115" i="3"/>
  <c r="AY115" i="3"/>
  <c r="AF114" i="3"/>
  <c r="AG114" i="3"/>
  <c r="AI114" i="3"/>
  <c r="AL114" i="3"/>
  <c r="AO114" i="3"/>
  <c r="AR114" i="3"/>
  <c r="AU114" i="3"/>
  <c r="AX114" i="3"/>
  <c r="BA114" i="3"/>
  <c r="BD114" i="3"/>
  <c r="BG114" i="3"/>
  <c r="BJ114" i="3"/>
  <c r="BM114" i="3"/>
  <c r="BP114" i="3"/>
  <c r="AM114" i="3"/>
  <c r="AF113" i="3"/>
  <c r="AI113" i="3"/>
  <c r="AL113" i="3"/>
  <c r="AO113" i="3"/>
  <c r="AR113" i="3"/>
  <c r="AS113" i="3"/>
  <c r="AU113" i="3"/>
  <c r="AX113" i="3"/>
  <c r="BA113" i="3"/>
  <c r="BD113" i="3"/>
  <c r="BG113" i="3"/>
  <c r="BJ113" i="3"/>
  <c r="BM113" i="3"/>
  <c r="BP113" i="3"/>
  <c r="AP113" i="3"/>
  <c r="AF112" i="3"/>
  <c r="AE112" i="3"/>
  <c r="AG112" i="3"/>
  <c r="AI112" i="3"/>
  <c r="AL112" i="3"/>
  <c r="AO112" i="3"/>
  <c r="AR112" i="3"/>
  <c r="AU112" i="3"/>
  <c r="AT112" i="3"/>
  <c r="AV112" i="3"/>
  <c r="AX112" i="3"/>
  <c r="BA112" i="3"/>
  <c r="BD112" i="3"/>
  <c r="BG112" i="3"/>
  <c r="BJ112" i="3"/>
  <c r="BM112" i="3"/>
  <c r="BP112" i="3"/>
  <c r="AH112" i="3"/>
  <c r="AK112" i="3"/>
  <c r="AM112" i="3"/>
  <c r="AN112" i="3"/>
  <c r="AQ112" i="3"/>
  <c r="AW112" i="3"/>
  <c r="AZ112" i="3"/>
  <c r="BC112" i="3"/>
  <c r="BF112" i="3"/>
  <c r="BI112" i="3"/>
  <c r="BL112" i="3"/>
  <c r="BO112" i="3"/>
  <c r="AS111" i="3"/>
  <c r="AP111" i="3"/>
  <c r="AY111" i="3"/>
  <c r="AF110" i="3"/>
  <c r="AE110" i="3"/>
  <c r="AG110" i="3"/>
  <c r="AI110" i="3"/>
  <c r="AL110" i="3"/>
  <c r="AO110" i="3"/>
  <c r="AR110" i="3"/>
  <c r="AU110" i="3"/>
  <c r="AX110" i="3"/>
  <c r="BA110" i="3"/>
  <c r="BD110" i="3"/>
  <c r="BG110" i="3"/>
  <c r="BJ110" i="3"/>
  <c r="BM110" i="3"/>
  <c r="BP110" i="3"/>
  <c r="AH110" i="3"/>
  <c r="AK110" i="3"/>
  <c r="AN110" i="3"/>
  <c r="AQ110" i="3"/>
  <c r="AT110" i="3"/>
  <c r="AW110" i="3"/>
  <c r="AZ110" i="3"/>
  <c r="BB110" i="3"/>
  <c r="BC110" i="3"/>
  <c r="BF110" i="3"/>
  <c r="BI110" i="3"/>
  <c r="BL110" i="3"/>
  <c r="BO110" i="3"/>
  <c r="AF109" i="3"/>
  <c r="AI109" i="3"/>
  <c r="AL109" i="3"/>
  <c r="AO109" i="3"/>
  <c r="AR109" i="3"/>
  <c r="AU109" i="3"/>
  <c r="AX109" i="3"/>
  <c r="BA109" i="3"/>
  <c r="BD109" i="3"/>
  <c r="BG109" i="3"/>
  <c r="BJ109" i="3"/>
  <c r="BM109" i="3"/>
  <c r="BP109" i="3"/>
  <c r="AE109" i="3"/>
  <c r="AH109" i="3"/>
  <c r="AK109" i="3"/>
  <c r="AN109" i="3"/>
  <c r="AP109" i="3"/>
  <c r="AQ109" i="3"/>
  <c r="AT109" i="3"/>
  <c r="AW109" i="3"/>
  <c r="AY109" i="3"/>
  <c r="AZ109" i="3"/>
  <c r="BC109" i="3"/>
  <c r="BF109" i="3"/>
  <c r="BI109" i="3"/>
  <c r="BL109" i="3"/>
  <c r="BO109" i="3"/>
  <c r="AF108" i="3"/>
  <c r="AI108" i="3"/>
  <c r="AL108" i="3"/>
  <c r="AO108" i="3"/>
  <c r="AR108" i="3"/>
  <c r="AU108" i="3"/>
  <c r="AX108" i="3"/>
  <c r="BA108" i="3"/>
  <c r="BD108" i="3"/>
  <c r="BG108" i="3"/>
  <c r="BJ108" i="3"/>
  <c r="BM108" i="3"/>
  <c r="BP108" i="3"/>
  <c r="E108" i="3"/>
  <c r="AM108" i="3"/>
  <c r="AF107" i="3"/>
  <c r="AI107" i="3"/>
  <c r="AL107" i="3"/>
  <c r="AO107" i="3"/>
  <c r="AR107" i="3"/>
  <c r="AU107" i="3"/>
  <c r="AX107" i="3"/>
  <c r="BA107" i="3"/>
  <c r="BD107" i="3"/>
  <c r="BG107" i="3"/>
  <c r="BJ107" i="3"/>
  <c r="BM107" i="3"/>
  <c r="BP107" i="3"/>
  <c r="E107" i="3"/>
  <c r="R5" i="6"/>
  <c r="AP107" i="3"/>
  <c r="AY107" i="3"/>
  <c r="AF106" i="3"/>
  <c r="AG106" i="3"/>
  <c r="AI106" i="3"/>
  <c r="AL106" i="3"/>
  <c r="AO106" i="3"/>
  <c r="AR106" i="3"/>
  <c r="AU106" i="3"/>
  <c r="AV106" i="3"/>
  <c r="AX106" i="3"/>
  <c r="BA106" i="3"/>
  <c r="BD106" i="3"/>
  <c r="BG106" i="3"/>
  <c r="BJ106" i="3"/>
  <c r="BM106" i="3"/>
  <c r="BP106" i="3"/>
  <c r="AM106" i="3"/>
  <c r="D105" i="3"/>
  <c r="D104" i="3"/>
  <c r="D103" i="3"/>
  <c r="D102" i="3"/>
  <c r="D101" i="3"/>
  <c r="D100" i="3"/>
  <c r="D99" i="3"/>
  <c r="D98" i="3"/>
  <c r="D97" i="3"/>
  <c r="D96" i="3"/>
  <c r="H95" i="3"/>
  <c r="G95" i="3"/>
  <c r="I95" i="3"/>
  <c r="K95" i="3"/>
  <c r="J95" i="3"/>
  <c r="M95" i="3"/>
  <c r="P95" i="3"/>
  <c r="S95" i="3"/>
  <c r="V95" i="3"/>
  <c r="Y95" i="3"/>
  <c r="AB95" i="3"/>
  <c r="AE95" i="3"/>
  <c r="AH95" i="3"/>
  <c r="AK95" i="3"/>
  <c r="AN95" i="3"/>
  <c r="AQ95" i="3"/>
  <c r="AT95" i="3"/>
  <c r="AW95" i="3"/>
  <c r="AZ95" i="3"/>
  <c r="BC95" i="3"/>
  <c r="BF95" i="3"/>
  <c r="BI95" i="3"/>
  <c r="BL95" i="3"/>
  <c r="BO95" i="3"/>
  <c r="D95" i="3"/>
  <c r="N95" i="3"/>
  <c r="O95" i="3"/>
  <c r="Q95" i="3"/>
  <c r="R95" i="3"/>
  <c r="T95" i="3"/>
  <c r="W95" i="3"/>
  <c r="Z95" i="3"/>
  <c r="AC95" i="3"/>
  <c r="AF95" i="3"/>
  <c r="AI95" i="3"/>
  <c r="AL95" i="3"/>
  <c r="AO95" i="3"/>
  <c r="AR95" i="3"/>
  <c r="AU95" i="3"/>
  <c r="AX95" i="3"/>
  <c r="BA95" i="3"/>
  <c r="BD95" i="3"/>
  <c r="BG95" i="3"/>
  <c r="BJ95" i="3"/>
  <c r="BM95" i="3"/>
  <c r="BP95" i="3"/>
  <c r="E95" i="3"/>
  <c r="X95" i="3"/>
  <c r="AA95" i="3"/>
  <c r="AD95" i="3"/>
  <c r="AG95" i="3"/>
  <c r="AJ95" i="3"/>
  <c r="AM95" i="3"/>
  <c r="AP95" i="3"/>
  <c r="AS95" i="3"/>
  <c r="AV95" i="3"/>
  <c r="AY95" i="3"/>
  <c r="BB95" i="3"/>
  <c r="BE95" i="3"/>
  <c r="BH95" i="3"/>
  <c r="BK95" i="3"/>
  <c r="BN95" i="3"/>
  <c r="BQ95" i="3"/>
  <c r="H94" i="3"/>
  <c r="G94" i="3"/>
  <c r="I94" i="3"/>
  <c r="K94" i="3"/>
  <c r="J94" i="3"/>
  <c r="L94" i="3"/>
  <c r="N94" i="3"/>
  <c r="M94" i="3"/>
  <c r="P94" i="3"/>
  <c r="S94" i="3"/>
  <c r="V94" i="3"/>
  <c r="Y94" i="3"/>
  <c r="AB94" i="3"/>
  <c r="AE94" i="3"/>
  <c r="AH94" i="3"/>
  <c r="AK94" i="3"/>
  <c r="AN94" i="3"/>
  <c r="AQ94" i="3"/>
  <c r="AT94" i="3"/>
  <c r="AW94" i="3"/>
  <c r="AZ94" i="3"/>
  <c r="BC94" i="3"/>
  <c r="BF94" i="3"/>
  <c r="BI94" i="3"/>
  <c r="BL94" i="3"/>
  <c r="BO94" i="3"/>
  <c r="D94" i="3"/>
  <c r="O94" i="3"/>
  <c r="Q94" i="3"/>
  <c r="R94" i="3"/>
  <c r="T94" i="3"/>
  <c r="U94" i="3"/>
  <c r="W94" i="3"/>
  <c r="X94" i="3"/>
  <c r="Z94" i="3"/>
  <c r="AA94" i="3"/>
  <c r="AC94" i="3"/>
  <c r="AD94" i="3"/>
  <c r="AF94" i="3"/>
  <c r="AG94" i="3"/>
  <c r="AI94" i="3"/>
  <c r="AJ94" i="3"/>
  <c r="AL94" i="3"/>
  <c r="AM94" i="3"/>
  <c r="AO94" i="3"/>
  <c r="AP94" i="3"/>
  <c r="AR94" i="3"/>
  <c r="AS94" i="3"/>
  <c r="AU94" i="3"/>
  <c r="AV94" i="3"/>
  <c r="AX94" i="3"/>
  <c r="AY94" i="3"/>
  <c r="BA94" i="3"/>
  <c r="BB94" i="3"/>
  <c r="BD94" i="3"/>
  <c r="BE94" i="3"/>
  <c r="BG94" i="3"/>
  <c r="BH94" i="3"/>
  <c r="BJ94" i="3"/>
  <c r="BK94" i="3"/>
  <c r="BM94" i="3"/>
  <c r="BN94" i="3"/>
  <c r="BP94" i="3"/>
  <c r="BQ94" i="3"/>
  <c r="E94" i="3"/>
  <c r="H93" i="3"/>
  <c r="G93" i="3"/>
  <c r="I93" i="3"/>
  <c r="K93" i="3"/>
  <c r="J93" i="3"/>
  <c r="L93" i="3"/>
  <c r="M93" i="3"/>
  <c r="P93" i="3"/>
  <c r="S93" i="3"/>
  <c r="V93" i="3"/>
  <c r="Y93" i="3"/>
  <c r="AB93" i="3"/>
  <c r="AE93" i="3"/>
  <c r="AH93" i="3"/>
  <c r="AK93" i="3"/>
  <c r="AN93" i="3"/>
  <c r="AQ93" i="3"/>
  <c r="AT93" i="3"/>
  <c r="AW93" i="3"/>
  <c r="AZ93" i="3"/>
  <c r="BC93" i="3"/>
  <c r="BF93" i="3"/>
  <c r="BI93" i="3"/>
  <c r="BL93" i="3"/>
  <c r="BO93" i="3"/>
  <c r="D93" i="3"/>
  <c r="N93" i="3"/>
  <c r="O93" i="3"/>
  <c r="Q93" i="3"/>
  <c r="R93" i="3"/>
  <c r="T93" i="3"/>
  <c r="U93" i="3"/>
  <c r="W93" i="3"/>
  <c r="X93" i="3"/>
  <c r="Z93" i="3"/>
  <c r="AA93" i="3"/>
  <c r="AC93" i="3"/>
  <c r="AD93" i="3"/>
  <c r="AF93" i="3"/>
  <c r="AG93" i="3"/>
  <c r="AI93" i="3"/>
  <c r="AJ93" i="3"/>
  <c r="AL93" i="3"/>
  <c r="AM93" i="3"/>
  <c r="AO93" i="3"/>
  <c r="AP93" i="3"/>
  <c r="AR93" i="3"/>
  <c r="AS93" i="3"/>
  <c r="AU93" i="3"/>
  <c r="AV93" i="3"/>
  <c r="AX93" i="3"/>
  <c r="AY93" i="3"/>
  <c r="BA93" i="3"/>
  <c r="BB93" i="3"/>
  <c r="BD93" i="3"/>
  <c r="BE93" i="3"/>
  <c r="BG93" i="3"/>
  <c r="BH93" i="3"/>
  <c r="BJ93" i="3"/>
  <c r="BK93" i="3"/>
  <c r="BM93" i="3"/>
  <c r="BN93" i="3"/>
  <c r="BP93" i="3"/>
  <c r="BQ93" i="3"/>
  <c r="H92" i="3"/>
  <c r="G92" i="3"/>
  <c r="I92" i="3"/>
  <c r="K92" i="3"/>
  <c r="J92" i="3"/>
  <c r="L92" i="3"/>
  <c r="M92" i="3"/>
  <c r="P92" i="3"/>
  <c r="S92" i="3"/>
  <c r="V92" i="3"/>
  <c r="Y92" i="3"/>
  <c r="AB92" i="3"/>
  <c r="AE92" i="3"/>
  <c r="AH92" i="3"/>
  <c r="AK92" i="3"/>
  <c r="AN92" i="3"/>
  <c r="AQ92" i="3"/>
  <c r="AT92" i="3"/>
  <c r="AW92" i="3"/>
  <c r="AZ92" i="3"/>
  <c r="BC92" i="3"/>
  <c r="BF92" i="3"/>
  <c r="BI92" i="3"/>
  <c r="BL92" i="3"/>
  <c r="BO92" i="3"/>
  <c r="D92" i="3"/>
  <c r="N92" i="3"/>
  <c r="O92" i="3"/>
  <c r="Q92" i="3"/>
  <c r="R92" i="3"/>
  <c r="T92" i="3"/>
  <c r="U92" i="3"/>
  <c r="W92" i="3"/>
  <c r="X92" i="3"/>
  <c r="Z92" i="3"/>
  <c r="AA92" i="3"/>
  <c r="AC92" i="3"/>
  <c r="AD92" i="3"/>
  <c r="AF92" i="3"/>
  <c r="AG92" i="3"/>
  <c r="AI92" i="3"/>
  <c r="AJ92" i="3"/>
  <c r="AL92" i="3"/>
  <c r="AM92" i="3"/>
  <c r="AO92" i="3"/>
  <c r="AP92" i="3"/>
  <c r="AR92" i="3"/>
  <c r="AS92" i="3"/>
  <c r="AU92" i="3"/>
  <c r="AV92" i="3"/>
  <c r="AX92" i="3"/>
  <c r="AY92" i="3"/>
  <c r="BA92" i="3"/>
  <c r="BB92" i="3"/>
  <c r="BD92" i="3"/>
  <c r="BE92" i="3"/>
  <c r="BG92" i="3"/>
  <c r="BH92" i="3"/>
  <c r="BJ92" i="3"/>
  <c r="BK92" i="3"/>
  <c r="BM92" i="3"/>
  <c r="BN92" i="3"/>
  <c r="BP92" i="3"/>
  <c r="BQ92" i="3"/>
  <c r="H91" i="3"/>
  <c r="G91" i="3"/>
  <c r="I91" i="3"/>
  <c r="K91" i="3"/>
  <c r="J91" i="3"/>
  <c r="M91" i="3"/>
  <c r="P91" i="3"/>
  <c r="S91" i="3"/>
  <c r="V91" i="3"/>
  <c r="Y91" i="3"/>
  <c r="AB91" i="3"/>
  <c r="AE91" i="3"/>
  <c r="AH91" i="3"/>
  <c r="AK91" i="3"/>
  <c r="AN91" i="3"/>
  <c r="AQ91" i="3"/>
  <c r="AT91" i="3"/>
  <c r="AW91" i="3"/>
  <c r="AZ91" i="3"/>
  <c r="BC91" i="3"/>
  <c r="BF91" i="3"/>
  <c r="BI91" i="3"/>
  <c r="BL91" i="3"/>
  <c r="BO91" i="3"/>
  <c r="D91" i="3"/>
  <c r="N91" i="3"/>
  <c r="O91" i="3"/>
  <c r="Q91" i="3"/>
  <c r="R91" i="3"/>
  <c r="T91" i="3"/>
  <c r="W91" i="3"/>
  <c r="Z91" i="3"/>
  <c r="AC91" i="3"/>
  <c r="AF91" i="3"/>
  <c r="AI91" i="3"/>
  <c r="AL91" i="3"/>
  <c r="AO91" i="3"/>
  <c r="AR91" i="3"/>
  <c r="AU91" i="3"/>
  <c r="AX91" i="3"/>
  <c r="BA91" i="3"/>
  <c r="BD91" i="3"/>
  <c r="BG91" i="3"/>
  <c r="BJ91" i="3"/>
  <c r="BM91" i="3"/>
  <c r="BP91" i="3"/>
  <c r="E91" i="3"/>
  <c r="X91" i="3"/>
  <c r="AA91" i="3"/>
  <c r="AD91" i="3"/>
  <c r="AG91" i="3"/>
  <c r="AJ91" i="3"/>
  <c r="AM91" i="3"/>
  <c r="AP91" i="3"/>
  <c r="AS91" i="3"/>
  <c r="AV91" i="3"/>
  <c r="AY91" i="3"/>
  <c r="BB91" i="3"/>
  <c r="BE91" i="3"/>
  <c r="BH91" i="3"/>
  <c r="BK91" i="3"/>
  <c r="BN91" i="3"/>
  <c r="BQ91" i="3"/>
  <c r="H90" i="3"/>
  <c r="G90" i="3"/>
  <c r="I90" i="3"/>
  <c r="K90" i="3"/>
  <c r="J90" i="3"/>
  <c r="L90" i="3"/>
  <c r="N90" i="3"/>
  <c r="M90" i="3"/>
  <c r="P90" i="3"/>
  <c r="S90" i="3"/>
  <c r="V90" i="3"/>
  <c r="Y90" i="3"/>
  <c r="AB90" i="3"/>
  <c r="AE90" i="3"/>
  <c r="AH90" i="3"/>
  <c r="AK90" i="3"/>
  <c r="AN90" i="3"/>
  <c r="AQ90" i="3"/>
  <c r="AT90" i="3"/>
  <c r="AW90" i="3"/>
  <c r="AZ90" i="3"/>
  <c r="BC90" i="3"/>
  <c r="BF90" i="3"/>
  <c r="BI90" i="3"/>
  <c r="BL90" i="3"/>
  <c r="BO90" i="3"/>
  <c r="D90" i="3"/>
  <c r="O90" i="3"/>
  <c r="Q90" i="3"/>
  <c r="R90" i="3"/>
  <c r="T90" i="3"/>
  <c r="U90" i="3"/>
  <c r="W90" i="3"/>
  <c r="X90" i="3"/>
  <c r="Z90" i="3"/>
  <c r="AA90" i="3"/>
  <c r="AC90" i="3"/>
  <c r="AD90" i="3"/>
  <c r="AF90" i="3"/>
  <c r="AG90" i="3"/>
  <c r="AI90" i="3"/>
  <c r="AJ90" i="3"/>
  <c r="AL90" i="3"/>
  <c r="AM90" i="3"/>
  <c r="AO90" i="3"/>
  <c r="AP90" i="3"/>
  <c r="AR90" i="3"/>
  <c r="AS90" i="3"/>
  <c r="AU90" i="3"/>
  <c r="AV90" i="3"/>
  <c r="AX90" i="3"/>
  <c r="AY90" i="3"/>
  <c r="BA90" i="3"/>
  <c r="BB90" i="3"/>
  <c r="BD90" i="3"/>
  <c r="BE90" i="3"/>
  <c r="BG90" i="3"/>
  <c r="BH90" i="3"/>
  <c r="BJ90" i="3"/>
  <c r="BK90" i="3"/>
  <c r="BM90" i="3"/>
  <c r="BN90" i="3"/>
  <c r="BP90" i="3"/>
  <c r="BQ90" i="3"/>
  <c r="E90" i="3"/>
  <c r="H89" i="3"/>
  <c r="G89" i="3"/>
  <c r="I89" i="3"/>
  <c r="K89" i="3"/>
  <c r="J89" i="3"/>
  <c r="L89" i="3"/>
  <c r="M89" i="3"/>
  <c r="P89" i="3"/>
  <c r="S89" i="3"/>
  <c r="V89" i="3"/>
  <c r="Y89" i="3"/>
  <c r="AB89" i="3"/>
  <c r="AE89" i="3"/>
  <c r="AH89" i="3"/>
  <c r="AK89" i="3"/>
  <c r="AN89" i="3"/>
  <c r="AQ89" i="3"/>
  <c r="AT89" i="3"/>
  <c r="AW89" i="3"/>
  <c r="AZ89" i="3"/>
  <c r="BC89" i="3"/>
  <c r="BF89" i="3"/>
  <c r="BI89" i="3"/>
  <c r="BL89" i="3"/>
  <c r="BO89" i="3"/>
  <c r="D89" i="3"/>
  <c r="N89" i="3"/>
  <c r="O89" i="3"/>
  <c r="Q89" i="3"/>
  <c r="R89" i="3"/>
  <c r="T89" i="3"/>
  <c r="U89" i="3"/>
  <c r="W89" i="3"/>
  <c r="X89" i="3"/>
  <c r="Z89" i="3"/>
  <c r="AA89" i="3"/>
  <c r="AC89" i="3"/>
  <c r="AD89" i="3"/>
  <c r="AF89" i="3"/>
  <c r="AG89" i="3"/>
  <c r="AI89" i="3"/>
  <c r="AJ89" i="3"/>
  <c r="AL89" i="3"/>
  <c r="AM89" i="3"/>
  <c r="AO89" i="3"/>
  <c r="AP89" i="3"/>
  <c r="AR89" i="3"/>
  <c r="AS89" i="3"/>
  <c r="AU89" i="3"/>
  <c r="AV89" i="3"/>
  <c r="AX89" i="3"/>
  <c r="AY89" i="3"/>
  <c r="BA89" i="3"/>
  <c r="BB89" i="3"/>
  <c r="BD89" i="3"/>
  <c r="BE89" i="3"/>
  <c r="BG89" i="3"/>
  <c r="BH89" i="3"/>
  <c r="BJ89" i="3"/>
  <c r="BK89" i="3"/>
  <c r="BM89" i="3"/>
  <c r="BN89" i="3"/>
  <c r="BP89" i="3"/>
  <c r="BQ89" i="3"/>
  <c r="H88" i="3"/>
  <c r="G88" i="3"/>
  <c r="I88" i="3"/>
  <c r="K88" i="3"/>
  <c r="J88" i="3"/>
  <c r="L88" i="3"/>
  <c r="M88" i="3"/>
  <c r="P88" i="3"/>
  <c r="S88" i="3"/>
  <c r="V88" i="3"/>
  <c r="Y88" i="3"/>
  <c r="AB88" i="3"/>
  <c r="AE88" i="3"/>
  <c r="AH88" i="3"/>
  <c r="AK88" i="3"/>
  <c r="AN88" i="3"/>
  <c r="AQ88" i="3"/>
  <c r="AT88" i="3"/>
  <c r="AW88" i="3"/>
  <c r="AZ88" i="3"/>
  <c r="BC88" i="3"/>
  <c r="BF88" i="3"/>
  <c r="BI88" i="3"/>
  <c r="BL88" i="3"/>
  <c r="BO88" i="3"/>
  <c r="D88" i="3"/>
  <c r="N88" i="3"/>
  <c r="O88" i="3"/>
  <c r="Q88" i="3"/>
  <c r="R88" i="3"/>
  <c r="T88" i="3"/>
  <c r="U88" i="3"/>
  <c r="W88" i="3"/>
  <c r="X88" i="3"/>
  <c r="Z88" i="3"/>
  <c r="AA88" i="3"/>
  <c r="AC88" i="3"/>
  <c r="AD88" i="3"/>
  <c r="AF88" i="3"/>
  <c r="AG88" i="3"/>
  <c r="AI88" i="3"/>
  <c r="AJ88" i="3"/>
  <c r="AL88" i="3"/>
  <c r="AM88" i="3"/>
  <c r="AO88" i="3"/>
  <c r="AP88" i="3"/>
  <c r="AR88" i="3"/>
  <c r="AS88" i="3"/>
  <c r="AU88" i="3"/>
  <c r="AV88" i="3"/>
  <c r="AX88" i="3"/>
  <c r="AY88" i="3"/>
  <c r="BA88" i="3"/>
  <c r="BB88" i="3"/>
  <c r="BD88" i="3"/>
  <c r="BE88" i="3"/>
  <c r="BG88" i="3"/>
  <c r="BH88" i="3"/>
  <c r="BJ88" i="3"/>
  <c r="BK88" i="3"/>
  <c r="BM88" i="3"/>
  <c r="BN88" i="3"/>
  <c r="BP88" i="3"/>
  <c r="BQ88" i="3"/>
  <c r="H87" i="3"/>
  <c r="G87" i="3"/>
  <c r="I87" i="3"/>
  <c r="K87" i="3"/>
  <c r="J87" i="3"/>
  <c r="M87" i="3"/>
  <c r="P87" i="3"/>
  <c r="S87" i="3"/>
  <c r="V87" i="3"/>
  <c r="Y87" i="3"/>
  <c r="AB87" i="3"/>
  <c r="AE87" i="3"/>
  <c r="AH87" i="3"/>
  <c r="AK87" i="3"/>
  <c r="AN87" i="3"/>
  <c r="AQ87" i="3"/>
  <c r="AT87" i="3"/>
  <c r="AW87" i="3"/>
  <c r="AZ87" i="3"/>
  <c r="BC87" i="3"/>
  <c r="BF87" i="3"/>
  <c r="BI87" i="3"/>
  <c r="BL87" i="3"/>
  <c r="BO87" i="3"/>
  <c r="D87" i="3"/>
  <c r="N87" i="3"/>
  <c r="O87" i="3"/>
  <c r="Q87" i="3"/>
  <c r="R87" i="3"/>
  <c r="T87" i="3"/>
  <c r="W87" i="3"/>
  <c r="Z87" i="3"/>
  <c r="AC87" i="3"/>
  <c r="AF87" i="3"/>
  <c r="AI87" i="3"/>
  <c r="AL87" i="3"/>
  <c r="AO87" i="3"/>
  <c r="AR87" i="3"/>
  <c r="AU87" i="3"/>
  <c r="AX87" i="3"/>
  <c r="BA87" i="3"/>
  <c r="BD87" i="3"/>
  <c r="BG87" i="3"/>
  <c r="BJ87" i="3"/>
  <c r="BM87" i="3"/>
  <c r="BP87" i="3"/>
  <c r="E87" i="3"/>
  <c r="X87" i="3"/>
  <c r="AA87" i="3"/>
  <c r="AD87" i="3"/>
  <c r="AG87" i="3"/>
  <c r="AJ87" i="3"/>
  <c r="AM87" i="3"/>
  <c r="AP87" i="3"/>
  <c r="AS87" i="3"/>
  <c r="AV87" i="3"/>
  <c r="AY87" i="3"/>
  <c r="BB87" i="3"/>
  <c r="BE87" i="3"/>
  <c r="BH87" i="3"/>
  <c r="BK87" i="3"/>
  <c r="BN87" i="3"/>
  <c r="BQ87" i="3"/>
  <c r="H86" i="3"/>
  <c r="G86" i="3"/>
  <c r="I86" i="3"/>
  <c r="K86" i="3"/>
  <c r="J86" i="3"/>
  <c r="L86" i="3"/>
  <c r="N86" i="3"/>
  <c r="M86" i="3"/>
  <c r="P86" i="3"/>
  <c r="S86" i="3"/>
  <c r="V86" i="3"/>
  <c r="Y86" i="3"/>
  <c r="AB86" i="3"/>
  <c r="AE86" i="3"/>
  <c r="AH86" i="3"/>
  <c r="AK86" i="3"/>
  <c r="AN86" i="3"/>
  <c r="AQ86" i="3"/>
  <c r="AT86" i="3"/>
  <c r="AW86" i="3"/>
  <c r="AZ86" i="3"/>
  <c r="BC86" i="3"/>
  <c r="BF86" i="3"/>
  <c r="BI86" i="3"/>
  <c r="BL86" i="3"/>
  <c r="BO86" i="3"/>
  <c r="D86" i="3"/>
  <c r="O86" i="3"/>
  <c r="Q86" i="3"/>
  <c r="R86" i="3"/>
  <c r="T86" i="3"/>
  <c r="U86" i="3"/>
  <c r="W86" i="3"/>
  <c r="X86" i="3"/>
  <c r="Z86" i="3"/>
  <c r="AA86" i="3"/>
  <c r="AC86" i="3"/>
  <c r="AD86" i="3"/>
  <c r="AF86" i="3"/>
  <c r="AG86" i="3"/>
  <c r="AI86" i="3"/>
  <c r="AJ86" i="3"/>
  <c r="AL86" i="3"/>
  <c r="AM86" i="3"/>
  <c r="AO86" i="3"/>
  <c r="AP86" i="3"/>
  <c r="AR86" i="3"/>
  <c r="AS86" i="3"/>
  <c r="AU86" i="3"/>
  <c r="AV86" i="3"/>
  <c r="AX86" i="3"/>
  <c r="AY86" i="3"/>
  <c r="BA86" i="3"/>
  <c r="BB86" i="3"/>
  <c r="BD86" i="3"/>
  <c r="BE86" i="3"/>
  <c r="BG86" i="3"/>
  <c r="BH86" i="3"/>
  <c r="BJ86" i="3"/>
  <c r="BK86" i="3"/>
  <c r="BM86" i="3"/>
  <c r="BN86" i="3"/>
  <c r="BP86" i="3"/>
  <c r="BQ86" i="3"/>
  <c r="E86" i="3"/>
  <c r="G85" i="3"/>
  <c r="AE85" i="3"/>
  <c r="AH85" i="3"/>
  <c r="AK85" i="3"/>
  <c r="AN85" i="3"/>
  <c r="AQ85" i="3"/>
  <c r="AT85" i="3"/>
  <c r="AW85" i="3"/>
  <c r="AZ85" i="3"/>
  <c r="BC85" i="3"/>
  <c r="BF85" i="3"/>
  <c r="BI85" i="3"/>
  <c r="BL85" i="3"/>
  <c r="BO85" i="3"/>
  <c r="G84" i="3"/>
  <c r="AE84" i="3"/>
  <c r="AH84" i="3"/>
  <c r="AK84" i="3"/>
  <c r="AN84" i="3"/>
  <c r="AQ84" i="3"/>
  <c r="AT84" i="3"/>
  <c r="AW84" i="3"/>
  <c r="AZ84" i="3"/>
  <c r="BC84" i="3"/>
  <c r="BF84" i="3"/>
  <c r="BI84" i="3"/>
  <c r="BL84" i="3"/>
  <c r="BO84" i="3"/>
  <c r="G83" i="3"/>
  <c r="AE83" i="3"/>
  <c r="AH83" i="3"/>
  <c r="AK83" i="3"/>
  <c r="AN83" i="3"/>
  <c r="AQ83" i="3"/>
  <c r="AT83" i="3"/>
  <c r="AW83" i="3"/>
  <c r="AZ83" i="3"/>
  <c r="BC83" i="3"/>
  <c r="BF83" i="3"/>
  <c r="BI83" i="3"/>
  <c r="BL83" i="3"/>
  <c r="BO83" i="3"/>
  <c r="G82" i="3"/>
  <c r="AE82" i="3"/>
  <c r="AH82" i="3"/>
  <c r="AK82" i="3"/>
  <c r="AN82" i="3"/>
  <c r="AQ82" i="3"/>
  <c r="AT82" i="3"/>
  <c r="AW82" i="3"/>
  <c r="AZ82" i="3"/>
  <c r="BC82" i="3"/>
  <c r="BF82" i="3"/>
  <c r="BI82" i="3"/>
  <c r="BL82" i="3"/>
  <c r="BO82" i="3"/>
  <c r="G81" i="3"/>
  <c r="AE81" i="3"/>
  <c r="AH81" i="3"/>
  <c r="AK81" i="3"/>
  <c r="AN81" i="3"/>
  <c r="AQ81" i="3"/>
  <c r="AT81" i="3"/>
  <c r="AW81" i="3"/>
  <c r="AZ81" i="3"/>
  <c r="BC81" i="3"/>
  <c r="BF81" i="3"/>
  <c r="BI81" i="3"/>
  <c r="BL81" i="3"/>
  <c r="BO81" i="3"/>
  <c r="G80" i="3"/>
  <c r="AE80" i="3"/>
  <c r="AH80" i="3"/>
  <c r="AK80" i="3"/>
  <c r="AN80" i="3"/>
  <c r="AQ80" i="3"/>
  <c r="AT80" i="3"/>
  <c r="AW80" i="3"/>
  <c r="AZ80" i="3"/>
  <c r="BC80" i="3"/>
  <c r="BF80" i="3"/>
  <c r="BI80" i="3"/>
  <c r="BL80" i="3"/>
  <c r="BO80" i="3"/>
  <c r="G79" i="3"/>
  <c r="AE79" i="3"/>
  <c r="AH79" i="3"/>
  <c r="AK79" i="3"/>
  <c r="AN79" i="3"/>
  <c r="AQ79" i="3"/>
  <c r="AT79" i="3"/>
  <c r="AW79" i="3"/>
  <c r="AZ79" i="3"/>
  <c r="BC79" i="3"/>
  <c r="BF79" i="3"/>
  <c r="BI79" i="3"/>
  <c r="BL79" i="3"/>
  <c r="BO79" i="3"/>
  <c r="G78" i="3"/>
  <c r="AE78" i="3"/>
  <c r="AH78" i="3"/>
  <c r="AK78" i="3"/>
  <c r="AN78" i="3"/>
  <c r="AQ78" i="3"/>
  <c r="AT78" i="3"/>
  <c r="AW78" i="3"/>
  <c r="AZ78" i="3"/>
  <c r="BC78" i="3"/>
  <c r="BF78" i="3"/>
  <c r="BI78" i="3"/>
  <c r="BL78" i="3"/>
  <c r="BO78" i="3"/>
  <c r="G77" i="3"/>
  <c r="AE77" i="3"/>
  <c r="AH77" i="3"/>
  <c r="AK77" i="3"/>
  <c r="AN77" i="3"/>
  <c r="AQ77" i="3"/>
  <c r="AT77" i="3"/>
  <c r="AW77" i="3"/>
  <c r="AZ77" i="3"/>
  <c r="BC77" i="3"/>
  <c r="BF77" i="3"/>
  <c r="BI77" i="3"/>
  <c r="BL77" i="3"/>
  <c r="BO77" i="3"/>
  <c r="G76" i="3"/>
  <c r="AE76" i="3"/>
  <c r="AH76" i="3"/>
  <c r="AK76" i="3"/>
  <c r="AN76" i="3"/>
  <c r="AQ76" i="3"/>
  <c r="AT76" i="3"/>
  <c r="AW76" i="3"/>
  <c r="AZ76" i="3"/>
  <c r="BC76" i="3"/>
  <c r="BF76" i="3"/>
  <c r="BI76" i="3"/>
  <c r="BL76" i="3"/>
  <c r="BO76" i="3"/>
  <c r="G75" i="3"/>
  <c r="J75" i="3"/>
  <c r="M75" i="3"/>
  <c r="P75" i="3"/>
  <c r="S75" i="3"/>
  <c r="V75" i="3"/>
  <c r="Y75" i="3"/>
  <c r="AB75" i="3"/>
  <c r="AE75" i="3"/>
  <c r="AH75" i="3"/>
  <c r="AK75" i="3"/>
  <c r="AN75" i="3"/>
  <c r="AQ75" i="3"/>
  <c r="AT75" i="3"/>
  <c r="AW75" i="3"/>
  <c r="AZ75" i="3"/>
  <c r="BC75" i="3"/>
  <c r="BF75" i="3"/>
  <c r="BI75" i="3"/>
  <c r="BL75" i="3"/>
  <c r="BO75" i="3"/>
  <c r="D75" i="3"/>
  <c r="G74" i="3"/>
  <c r="J74" i="3"/>
  <c r="M74" i="3"/>
  <c r="P74" i="3"/>
  <c r="S74" i="3"/>
  <c r="V74" i="3"/>
  <c r="Y74" i="3"/>
  <c r="AB74" i="3"/>
  <c r="AE74" i="3"/>
  <c r="AH74" i="3"/>
  <c r="AK74" i="3"/>
  <c r="AN74" i="3"/>
  <c r="AQ74" i="3"/>
  <c r="AT74" i="3"/>
  <c r="AW74" i="3"/>
  <c r="AZ74" i="3"/>
  <c r="BC74" i="3"/>
  <c r="BF74" i="3"/>
  <c r="BI74" i="3"/>
  <c r="BL74" i="3"/>
  <c r="BO74" i="3"/>
  <c r="D74" i="3"/>
  <c r="G73" i="3"/>
  <c r="J73" i="3"/>
  <c r="M73" i="3"/>
  <c r="P73" i="3"/>
  <c r="S73" i="3"/>
  <c r="V73" i="3"/>
  <c r="Y73" i="3"/>
  <c r="AB73" i="3"/>
  <c r="AE73" i="3"/>
  <c r="AH73" i="3"/>
  <c r="AK73" i="3"/>
  <c r="AN73" i="3"/>
  <c r="AQ73" i="3"/>
  <c r="AT73" i="3"/>
  <c r="AW73" i="3"/>
  <c r="AZ73" i="3"/>
  <c r="BC73" i="3"/>
  <c r="BF73" i="3"/>
  <c r="BI73" i="3"/>
  <c r="BL73" i="3"/>
  <c r="BO73" i="3"/>
  <c r="D73" i="3"/>
  <c r="G72" i="3"/>
  <c r="J72" i="3"/>
  <c r="M72" i="3"/>
  <c r="P72" i="3"/>
  <c r="S72" i="3"/>
  <c r="V72" i="3"/>
  <c r="Y72" i="3"/>
  <c r="AB72" i="3"/>
  <c r="AE72" i="3"/>
  <c r="AH72" i="3"/>
  <c r="AK72" i="3"/>
  <c r="AN72" i="3"/>
  <c r="AQ72" i="3"/>
  <c r="AT72" i="3"/>
  <c r="AW72" i="3"/>
  <c r="AZ72" i="3"/>
  <c r="BC72" i="3"/>
  <c r="BF72" i="3"/>
  <c r="BI72" i="3"/>
  <c r="BL72" i="3"/>
  <c r="BO72" i="3"/>
  <c r="D72" i="3"/>
  <c r="G71" i="3"/>
  <c r="J71" i="3"/>
  <c r="M71" i="3"/>
  <c r="P71" i="3"/>
  <c r="S71" i="3"/>
  <c r="V71" i="3"/>
  <c r="Y71" i="3"/>
  <c r="AB71" i="3"/>
  <c r="AE71" i="3"/>
  <c r="AH71" i="3"/>
  <c r="AK71" i="3"/>
  <c r="AN71" i="3"/>
  <c r="AQ71" i="3"/>
  <c r="AT71" i="3"/>
  <c r="AW71" i="3"/>
  <c r="AZ71" i="3"/>
  <c r="BC71" i="3"/>
  <c r="BF71" i="3"/>
  <c r="BI71" i="3"/>
  <c r="BL71" i="3"/>
  <c r="BO71" i="3"/>
  <c r="D71" i="3"/>
  <c r="G70" i="3"/>
  <c r="J70" i="3"/>
  <c r="M70" i="3"/>
  <c r="P70" i="3"/>
  <c r="S70" i="3"/>
  <c r="V70" i="3"/>
  <c r="Y70" i="3"/>
  <c r="AB70" i="3"/>
  <c r="AE70" i="3"/>
  <c r="AH70" i="3"/>
  <c r="AK70" i="3"/>
  <c r="AN70" i="3"/>
  <c r="AQ70" i="3"/>
  <c r="AT70" i="3"/>
  <c r="AW70" i="3"/>
  <c r="AZ70" i="3"/>
  <c r="BC70" i="3"/>
  <c r="BF70" i="3"/>
  <c r="BI70" i="3"/>
  <c r="BL70" i="3"/>
  <c r="BO70" i="3"/>
  <c r="D70" i="3"/>
  <c r="G69" i="3"/>
  <c r="J69" i="3"/>
  <c r="M69" i="3"/>
  <c r="P69" i="3"/>
  <c r="S69" i="3"/>
  <c r="V69" i="3"/>
  <c r="Y69" i="3"/>
  <c r="AB69" i="3"/>
  <c r="AE69" i="3"/>
  <c r="AH69" i="3"/>
  <c r="AK69" i="3"/>
  <c r="AN69" i="3"/>
  <c r="AQ69" i="3"/>
  <c r="AT69" i="3"/>
  <c r="AW69" i="3"/>
  <c r="AZ69" i="3"/>
  <c r="BC69" i="3"/>
  <c r="BF69" i="3"/>
  <c r="BI69" i="3"/>
  <c r="BL69" i="3"/>
  <c r="BO69" i="3"/>
  <c r="D69" i="3"/>
  <c r="G68" i="3"/>
  <c r="J68" i="3"/>
  <c r="M68" i="3"/>
  <c r="P68" i="3"/>
  <c r="S68" i="3"/>
  <c r="V68" i="3"/>
  <c r="Y68" i="3"/>
  <c r="AB68" i="3"/>
  <c r="AE68" i="3"/>
  <c r="AH68" i="3"/>
  <c r="AK68" i="3"/>
  <c r="AN68" i="3"/>
  <c r="AQ68" i="3"/>
  <c r="AT68" i="3"/>
  <c r="AW68" i="3"/>
  <c r="AZ68" i="3"/>
  <c r="BC68" i="3"/>
  <c r="BF68" i="3"/>
  <c r="BI68" i="3"/>
  <c r="BL68" i="3"/>
  <c r="BO68" i="3"/>
  <c r="D68" i="3"/>
  <c r="G67" i="3"/>
  <c r="J67" i="3"/>
  <c r="M67" i="3"/>
  <c r="P67" i="3"/>
  <c r="S67" i="3"/>
  <c r="V67" i="3"/>
  <c r="Y67" i="3"/>
  <c r="AB67" i="3"/>
  <c r="AE67" i="3"/>
  <c r="AH67" i="3"/>
  <c r="AK67" i="3"/>
  <c r="AN67" i="3"/>
  <c r="AQ67" i="3"/>
  <c r="AT67" i="3"/>
  <c r="AW67" i="3"/>
  <c r="AZ67" i="3"/>
  <c r="BC67" i="3"/>
  <c r="BF67" i="3"/>
  <c r="BI67" i="3"/>
  <c r="BL67" i="3"/>
  <c r="BO67" i="3"/>
  <c r="D67" i="3"/>
  <c r="G66" i="3"/>
  <c r="J66" i="3"/>
  <c r="M66" i="3"/>
  <c r="P66" i="3"/>
  <c r="S66" i="3"/>
  <c r="V66" i="3"/>
  <c r="Y66" i="3"/>
  <c r="AB66" i="3"/>
  <c r="AE66" i="3"/>
  <c r="AH66" i="3"/>
  <c r="AK66" i="3"/>
  <c r="AN66" i="3"/>
  <c r="AQ66" i="3"/>
  <c r="AT66" i="3"/>
  <c r="AW66" i="3"/>
  <c r="AZ66" i="3"/>
  <c r="BC66" i="3"/>
  <c r="BF66" i="3"/>
  <c r="BI66" i="3"/>
  <c r="BL66" i="3"/>
  <c r="BO66" i="3"/>
  <c r="D66" i="3"/>
  <c r="I64" i="3"/>
  <c r="L64" i="3"/>
  <c r="O64" i="3"/>
  <c r="R64" i="3"/>
  <c r="U64" i="3"/>
  <c r="X64" i="3"/>
  <c r="AA64" i="3"/>
  <c r="AD64" i="3"/>
  <c r="AG64" i="3"/>
  <c r="AJ64" i="3"/>
  <c r="AM64" i="3"/>
  <c r="AP64" i="3"/>
  <c r="AS64" i="3"/>
  <c r="AV64" i="3"/>
  <c r="AY64" i="3"/>
  <c r="BB64" i="3"/>
  <c r="BE64" i="3"/>
  <c r="BH64" i="3"/>
  <c r="BK64" i="3"/>
  <c r="BN64" i="3"/>
  <c r="BQ64" i="3"/>
  <c r="F64" i="3"/>
  <c r="E64" i="3"/>
  <c r="D64" i="3"/>
  <c r="I63" i="3"/>
  <c r="L63" i="3"/>
  <c r="O63" i="3"/>
  <c r="R63" i="3"/>
  <c r="U63" i="3"/>
  <c r="X63" i="3"/>
  <c r="AA63" i="3"/>
  <c r="AD63" i="3"/>
  <c r="AG63" i="3"/>
  <c r="AJ63" i="3"/>
  <c r="AM63" i="3"/>
  <c r="AP63" i="3"/>
  <c r="AS63" i="3"/>
  <c r="AV63" i="3"/>
  <c r="AY63" i="3"/>
  <c r="BB63" i="3"/>
  <c r="BE63" i="3"/>
  <c r="BH63" i="3"/>
  <c r="BK63" i="3"/>
  <c r="BN63" i="3"/>
  <c r="BQ63" i="3"/>
  <c r="F63" i="3"/>
  <c r="E63" i="3"/>
  <c r="D63" i="3"/>
  <c r="I62" i="3"/>
  <c r="L62" i="3"/>
  <c r="O62" i="3"/>
  <c r="R62" i="3"/>
  <c r="U62" i="3"/>
  <c r="X62" i="3"/>
  <c r="AA62" i="3"/>
  <c r="AD62" i="3"/>
  <c r="AG62" i="3"/>
  <c r="AJ62" i="3"/>
  <c r="AM62" i="3"/>
  <c r="AP62" i="3"/>
  <c r="AS62" i="3"/>
  <c r="AV62" i="3"/>
  <c r="AY62" i="3"/>
  <c r="BB62" i="3"/>
  <c r="BE62" i="3"/>
  <c r="BH62" i="3"/>
  <c r="BK62" i="3"/>
  <c r="BN62" i="3"/>
  <c r="BQ62" i="3"/>
  <c r="F62" i="3"/>
  <c r="E62" i="3"/>
  <c r="D62" i="3"/>
  <c r="I61" i="3"/>
  <c r="L61" i="3"/>
  <c r="O61" i="3"/>
  <c r="R61" i="3"/>
  <c r="U61" i="3"/>
  <c r="X61" i="3"/>
  <c r="AA61" i="3"/>
  <c r="AD61" i="3"/>
  <c r="AG61" i="3"/>
  <c r="AJ61" i="3"/>
  <c r="AM61" i="3"/>
  <c r="AP61" i="3"/>
  <c r="AS61" i="3"/>
  <c r="AV61" i="3"/>
  <c r="AY61" i="3"/>
  <c r="BB61" i="3"/>
  <c r="BE61" i="3"/>
  <c r="BH61" i="3"/>
  <c r="BK61" i="3"/>
  <c r="BN61" i="3"/>
  <c r="BQ61" i="3"/>
  <c r="F61" i="3"/>
  <c r="E61" i="3"/>
  <c r="D61" i="3"/>
  <c r="I60" i="3"/>
  <c r="L60" i="3"/>
  <c r="O60" i="3"/>
  <c r="R60" i="3"/>
  <c r="U60" i="3"/>
  <c r="X60" i="3"/>
  <c r="AA60" i="3"/>
  <c r="AD60" i="3"/>
  <c r="AG60" i="3"/>
  <c r="AJ60" i="3"/>
  <c r="AM60" i="3"/>
  <c r="AP60" i="3"/>
  <c r="AS60" i="3"/>
  <c r="AV60" i="3"/>
  <c r="AY60" i="3"/>
  <c r="BB60" i="3"/>
  <c r="BE60" i="3"/>
  <c r="BH60" i="3"/>
  <c r="BK60" i="3"/>
  <c r="BN60" i="3"/>
  <c r="BQ60" i="3"/>
  <c r="F60" i="3"/>
  <c r="E60" i="3"/>
  <c r="D60" i="3"/>
  <c r="I59" i="3"/>
  <c r="L59" i="3"/>
  <c r="O59" i="3"/>
  <c r="R59" i="3"/>
  <c r="U59" i="3"/>
  <c r="X59" i="3"/>
  <c r="AA59" i="3"/>
  <c r="AD59" i="3"/>
  <c r="AG59" i="3"/>
  <c r="AJ59" i="3"/>
  <c r="AM59" i="3"/>
  <c r="AP59" i="3"/>
  <c r="AS59" i="3"/>
  <c r="AV59" i="3"/>
  <c r="AY59" i="3"/>
  <c r="BB59" i="3"/>
  <c r="BE59" i="3"/>
  <c r="BH59" i="3"/>
  <c r="BK59" i="3"/>
  <c r="BN59" i="3"/>
  <c r="BQ59" i="3"/>
  <c r="F59" i="3"/>
  <c r="E59" i="3"/>
  <c r="D59" i="3"/>
  <c r="I58" i="3"/>
  <c r="L58" i="3"/>
  <c r="O58" i="3"/>
  <c r="R58" i="3"/>
  <c r="U58" i="3"/>
  <c r="X58" i="3"/>
  <c r="AA58" i="3"/>
  <c r="AD58" i="3"/>
  <c r="AG58" i="3"/>
  <c r="AJ58" i="3"/>
  <c r="AM58" i="3"/>
  <c r="AP58" i="3"/>
  <c r="AS58" i="3"/>
  <c r="AV58" i="3"/>
  <c r="AY58" i="3"/>
  <c r="BB58" i="3"/>
  <c r="BE58" i="3"/>
  <c r="BH58" i="3"/>
  <c r="BK58" i="3"/>
  <c r="BN58" i="3"/>
  <c r="BQ58" i="3"/>
  <c r="F58" i="3"/>
  <c r="E58" i="3"/>
  <c r="D58" i="3"/>
  <c r="I57" i="3"/>
  <c r="L57" i="3"/>
  <c r="O57" i="3"/>
  <c r="R57" i="3"/>
  <c r="U57" i="3"/>
  <c r="X57" i="3"/>
  <c r="AA57" i="3"/>
  <c r="AD57" i="3"/>
  <c r="AG57" i="3"/>
  <c r="AJ57" i="3"/>
  <c r="AM57" i="3"/>
  <c r="AP57" i="3"/>
  <c r="AS57" i="3"/>
  <c r="AV57" i="3"/>
  <c r="AY57" i="3"/>
  <c r="BB57" i="3"/>
  <c r="BE57" i="3"/>
  <c r="BH57" i="3"/>
  <c r="BK57" i="3"/>
  <c r="BN57" i="3"/>
  <c r="BQ57" i="3"/>
  <c r="F57" i="3"/>
  <c r="E57" i="3"/>
  <c r="D57" i="3"/>
  <c r="I56" i="3"/>
  <c r="L56" i="3"/>
  <c r="O56" i="3"/>
  <c r="R56" i="3"/>
  <c r="U56" i="3"/>
  <c r="X56" i="3"/>
  <c r="AA56" i="3"/>
  <c r="AD56" i="3"/>
  <c r="AG56" i="3"/>
  <c r="AJ56" i="3"/>
  <c r="AM56" i="3"/>
  <c r="AP56" i="3"/>
  <c r="AS56" i="3"/>
  <c r="AV56" i="3"/>
  <c r="AY56" i="3"/>
  <c r="BB56" i="3"/>
  <c r="BE56" i="3"/>
  <c r="BH56" i="3"/>
  <c r="BK56" i="3"/>
  <c r="BN56" i="3"/>
  <c r="BQ56" i="3"/>
  <c r="F56" i="3"/>
  <c r="E56" i="3"/>
  <c r="D56" i="3"/>
  <c r="I55" i="3"/>
  <c r="L55" i="3"/>
  <c r="O55" i="3"/>
  <c r="R55" i="3"/>
  <c r="U55" i="3"/>
  <c r="X55" i="3"/>
  <c r="AA55" i="3"/>
  <c r="AD55" i="3"/>
  <c r="AG55" i="3"/>
  <c r="AJ55" i="3"/>
  <c r="AM55" i="3"/>
  <c r="AP55" i="3"/>
  <c r="AS55" i="3"/>
  <c r="AV55" i="3"/>
  <c r="AY55" i="3"/>
  <c r="BB55" i="3"/>
  <c r="BE55" i="3"/>
  <c r="BH55" i="3"/>
  <c r="BK55" i="3"/>
  <c r="BN55" i="3"/>
  <c r="BQ55" i="3"/>
  <c r="F55" i="3"/>
  <c r="E55" i="3"/>
  <c r="D55" i="3"/>
  <c r="E54" i="3"/>
  <c r="D54" i="3"/>
  <c r="E53" i="3"/>
  <c r="D53" i="3"/>
  <c r="E52" i="3"/>
  <c r="D52" i="3"/>
  <c r="E51" i="3"/>
  <c r="D51" i="3"/>
  <c r="E50" i="3"/>
  <c r="D50" i="3"/>
  <c r="E49" i="3"/>
  <c r="D49" i="3"/>
  <c r="E48" i="3"/>
  <c r="D48" i="3"/>
  <c r="E47" i="3"/>
  <c r="D47" i="3"/>
  <c r="E46" i="3"/>
  <c r="D46" i="3"/>
  <c r="E45" i="3"/>
  <c r="D45" i="3"/>
  <c r="I14" i="3"/>
  <c r="L14" i="3"/>
  <c r="O14" i="3"/>
  <c r="R14" i="3"/>
  <c r="U14" i="3"/>
  <c r="X14" i="3"/>
  <c r="AA14" i="3"/>
  <c r="AD14" i="3"/>
  <c r="AG14" i="3"/>
  <c r="AJ14" i="3"/>
  <c r="AM14" i="3"/>
  <c r="AP14" i="3"/>
  <c r="AS14" i="3"/>
  <c r="AV14" i="3"/>
  <c r="AY14" i="3"/>
  <c r="BB14" i="3"/>
  <c r="BE14" i="3"/>
  <c r="BH14" i="3"/>
  <c r="BK14" i="3"/>
  <c r="BN14" i="3"/>
  <c r="BQ14" i="3"/>
  <c r="F14" i="3"/>
  <c r="I13" i="3"/>
  <c r="L13" i="3"/>
  <c r="O13" i="3"/>
  <c r="R13" i="3"/>
  <c r="U13" i="3"/>
  <c r="X13" i="3"/>
  <c r="AA13" i="3"/>
  <c r="AD13" i="3"/>
  <c r="AG13" i="3"/>
  <c r="AJ13" i="3"/>
  <c r="AM13" i="3"/>
  <c r="AP13" i="3"/>
  <c r="AS13" i="3"/>
  <c r="AV13" i="3"/>
  <c r="AY13" i="3"/>
  <c r="BB13" i="3"/>
  <c r="BE13" i="3"/>
  <c r="BH13" i="3"/>
  <c r="BK13" i="3"/>
  <c r="BN13" i="3"/>
  <c r="BQ13" i="3"/>
  <c r="F13" i="3"/>
  <c r="I12" i="3"/>
  <c r="L12" i="3"/>
  <c r="O12" i="3"/>
  <c r="R12" i="3"/>
  <c r="U12" i="3"/>
  <c r="X12" i="3"/>
  <c r="AA12" i="3"/>
  <c r="AD12" i="3"/>
  <c r="AG12" i="3"/>
  <c r="AJ12" i="3"/>
  <c r="AM12" i="3"/>
  <c r="AP12" i="3"/>
  <c r="AS12" i="3"/>
  <c r="AV12" i="3"/>
  <c r="AY12" i="3"/>
  <c r="BB12" i="3"/>
  <c r="BE12" i="3"/>
  <c r="BH12" i="3"/>
  <c r="BK12" i="3"/>
  <c r="BN12" i="3"/>
  <c r="BQ12" i="3"/>
  <c r="F12" i="3"/>
  <c r="I11" i="3"/>
  <c r="L11" i="3"/>
  <c r="O11" i="3"/>
  <c r="R11" i="3"/>
  <c r="U11" i="3"/>
  <c r="X11" i="3"/>
  <c r="AA11" i="3"/>
  <c r="AD11" i="3"/>
  <c r="AG11" i="3"/>
  <c r="AJ11" i="3"/>
  <c r="AM11" i="3"/>
  <c r="AP11" i="3"/>
  <c r="AS11" i="3"/>
  <c r="AV11" i="3"/>
  <c r="AY11" i="3"/>
  <c r="BB11" i="3"/>
  <c r="BE11" i="3"/>
  <c r="BH11" i="3"/>
  <c r="BK11" i="3"/>
  <c r="BN11" i="3"/>
  <c r="BQ11" i="3"/>
  <c r="F11" i="3"/>
  <c r="I10" i="3"/>
  <c r="L10" i="3"/>
  <c r="O10" i="3"/>
  <c r="R10" i="3"/>
  <c r="U10" i="3"/>
  <c r="X10" i="3"/>
  <c r="AA10" i="3"/>
  <c r="AD10" i="3"/>
  <c r="AG10" i="3"/>
  <c r="AJ10" i="3"/>
  <c r="AM10" i="3"/>
  <c r="AP10" i="3"/>
  <c r="AS10" i="3"/>
  <c r="AV10" i="3"/>
  <c r="AY10" i="3"/>
  <c r="BB10" i="3"/>
  <c r="BE10" i="3"/>
  <c r="BH10" i="3"/>
  <c r="BK10" i="3"/>
  <c r="BN10" i="3"/>
  <c r="BQ10" i="3"/>
  <c r="F10" i="3"/>
  <c r="I9" i="3"/>
  <c r="L9" i="3"/>
  <c r="O9" i="3"/>
  <c r="R9" i="3"/>
  <c r="U9" i="3"/>
  <c r="X9" i="3"/>
  <c r="AA9" i="3"/>
  <c r="AD9" i="3"/>
  <c r="AG9" i="3"/>
  <c r="AJ9" i="3"/>
  <c r="AM9" i="3"/>
  <c r="AP9" i="3"/>
  <c r="AS9" i="3"/>
  <c r="AV9" i="3"/>
  <c r="AY9" i="3"/>
  <c r="BB9" i="3"/>
  <c r="BE9" i="3"/>
  <c r="BH9" i="3"/>
  <c r="BK9" i="3"/>
  <c r="BN9" i="3"/>
  <c r="BQ9" i="3"/>
  <c r="F9" i="3"/>
  <c r="I8" i="3"/>
  <c r="L8" i="3"/>
  <c r="O8" i="3"/>
  <c r="R8" i="3"/>
  <c r="U8" i="3"/>
  <c r="X8" i="3"/>
  <c r="AA8" i="3"/>
  <c r="AD8" i="3"/>
  <c r="AG8" i="3"/>
  <c r="AJ8" i="3"/>
  <c r="AM8" i="3"/>
  <c r="AP8" i="3"/>
  <c r="AS8" i="3"/>
  <c r="AV8" i="3"/>
  <c r="AY8" i="3"/>
  <c r="BB8" i="3"/>
  <c r="BE8" i="3"/>
  <c r="BH8" i="3"/>
  <c r="BK8" i="3"/>
  <c r="BN8" i="3"/>
  <c r="BQ8" i="3"/>
  <c r="F8" i="3"/>
  <c r="I7" i="3"/>
  <c r="L7" i="3"/>
  <c r="O7" i="3"/>
  <c r="R7" i="3"/>
  <c r="U7" i="3"/>
  <c r="X7" i="3"/>
  <c r="AA7" i="3"/>
  <c r="AD7" i="3"/>
  <c r="AG7" i="3"/>
  <c r="AJ7" i="3"/>
  <c r="AM7" i="3"/>
  <c r="AP7" i="3"/>
  <c r="AS7" i="3"/>
  <c r="AV7" i="3"/>
  <c r="AY7" i="3"/>
  <c r="BB7" i="3"/>
  <c r="BE7" i="3"/>
  <c r="BH7" i="3"/>
  <c r="BK7" i="3"/>
  <c r="BN7" i="3"/>
  <c r="BQ7" i="3"/>
  <c r="F7" i="3"/>
  <c r="I6" i="3"/>
  <c r="L6" i="3"/>
  <c r="O6" i="3"/>
  <c r="R6" i="3"/>
  <c r="U6" i="3"/>
  <c r="X6" i="3"/>
  <c r="AA6" i="3"/>
  <c r="AD6" i="3"/>
  <c r="AG6" i="3"/>
  <c r="AJ6" i="3"/>
  <c r="AM6" i="3"/>
  <c r="AP6" i="3"/>
  <c r="AS6" i="3"/>
  <c r="AV6" i="3"/>
  <c r="AY6" i="3"/>
  <c r="BB6" i="3"/>
  <c r="BE6" i="3"/>
  <c r="BH6" i="3"/>
  <c r="BK6" i="3"/>
  <c r="BN6" i="3"/>
  <c r="BQ6" i="3"/>
  <c r="F6" i="3"/>
  <c r="E14" i="3"/>
  <c r="E13" i="3"/>
  <c r="E12" i="3"/>
  <c r="E11" i="3"/>
  <c r="E10" i="3"/>
  <c r="E9" i="3"/>
  <c r="E8" i="3"/>
  <c r="E7" i="3"/>
  <c r="E6" i="3"/>
  <c r="E5" i="3"/>
  <c r="D14" i="3"/>
  <c r="D13" i="3"/>
  <c r="D12" i="3"/>
  <c r="D11" i="3"/>
  <c r="D10" i="3"/>
  <c r="D9" i="3"/>
  <c r="D8" i="3"/>
  <c r="D7" i="3"/>
  <c r="D6" i="3"/>
  <c r="D5" i="3"/>
  <c r="AM115" i="3"/>
  <c r="AG115" i="3"/>
  <c r="AD115" i="3"/>
  <c r="AJ114" i="3"/>
  <c r="AG113" i="3"/>
  <c r="AD113" i="3"/>
  <c r="AJ112" i="3"/>
  <c r="AM111" i="3"/>
  <c r="AG111" i="3"/>
  <c r="AM110" i="3"/>
  <c r="AJ110" i="3"/>
  <c r="AG109" i="3"/>
  <c r="AD109" i="3"/>
  <c r="AJ108" i="3"/>
  <c r="AM107" i="3"/>
  <c r="AG107" i="3"/>
  <c r="AD107"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BB115" i="3"/>
  <c r="AY114" i="3"/>
  <c r="AV114" i="3"/>
  <c r="AS114" i="3"/>
  <c r="AP114" i="3"/>
  <c r="BB112" i="3"/>
  <c r="AY112" i="3"/>
  <c r="AP112" i="3"/>
  <c r="AV111" i="3"/>
  <c r="BB109" i="3"/>
  <c r="AV109" i="3"/>
  <c r="AS109" i="3"/>
  <c r="AY108" i="3"/>
  <c r="AP108" i="3"/>
  <c r="BB107" i="3"/>
  <c r="AS106" i="3"/>
  <c r="AP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H107" i="28"/>
  <c r="H106" i="28"/>
  <c r="J106" i="28"/>
  <c r="H105" i="28"/>
  <c r="J105" i="28"/>
  <c r="H104" i="28"/>
  <c r="J104" i="28"/>
  <c r="H102" i="28"/>
  <c r="H101" i="28"/>
  <c r="J101" i="28"/>
  <c r="H100" i="28"/>
  <c r="J100" i="28"/>
  <c r="H99" i="28"/>
  <c r="J99" i="28"/>
  <c r="H97" i="28"/>
  <c r="H96" i="28"/>
  <c r="J96" i="28"/>
  <c r="H95" i="28"/>
  <c r="J95" i="28"/>
  <c r="H94" i="28"/>
  <c r="J94" i="28"/>
  <c r="H92" i="28"/>
  <c r="H91" i="28"/>
  <c r="J91" i="28"/>
  <c r="H90" i="28"/>
  <c r="J90" i="28"/>
  <c r="H89" i="28"/>
  <c r="J89" i="28"/>
  <c r="H87" i="28"/>
  <c r="H86" i="28"/>
  <c r="J86" i="28"/>
  <c r="H85" i="28"/>
  <c r="J85" i="28"/>
  <c r="H84" i="28"/>
  <c r="J84" i="28"/>
  <c r="H82" i="28"/>
  <c r="H81" i="28"/>
  <c r="J81" i="28"/>
  <c r="H80" i="28"/>
  <c r="J80" i="28"/>
  <c r="H79" i="28"/>
  <c r="J79" i="28"/>
  <c r="H77" i="28"/>
  <c r="H76" i="28"/>
  <c r="J76" i="28"/>
  <c r="H75" i="28"/>
  <c r="J75" i="28"/>
  <c r="H74" i="28"/>
  <c r="J74" i="28"/>
  <c r="H72" i="28"/>
  <c r="H71" i="28"/>
  <c r="J71" i="28"/>
  <c r="H70" i="28"/>
  <c r="J70" i="28"/>
  <c r="H69" i="28"/>
  <c r="J69" i="28"/>
  <c r="H67" i="28"/>
  <c r="H66" i="28"/>
  <c r="J66" i="28"/>
  <c r="H65" i="28"/>
  <c r="J65" i="28"/>
  <c r="H64" i="28"/>
  <c r="J64" i="28"/>
  <c r="H62" i="28"/>
  <c r="H61" i="28"/>
  <c r="J61" i="28"/>
  <c r="H60" i="28"/>
  <c r="J60" i="28"/>
  <c r="H59" i="28"/>
  <c r="J59" i="28"/>
  <c r="H57" i="28"/>
  <c r="H56" i="28"/>
  <c r="J56" i="28"/>
  <c r="H55" i="28"/>
  <c r="J55" i="28"/>
  <c r="H54" i="28"/>
  <c r="J54" i="28"/>
  <c r="H52" i="28"/>
  <c r="H51" i="28"/>
  <c r="J51" i="28"/>
  <c r="H50" i="28"/>
  <c r="J50" i="28"/>
  <c r="H49" i="28"/>
  <c r="J49" i="28"/>
  <c r="H47" i="28"/>
  <c r="H46" i="28"/>
  <c r="J46" i="28"/>
  <c r="H45" i="28"/>
  <c r="J45" i="28"/>
  <c r="H44" i="28"/>
  <c r="J44" i="28"/>
  <c r="H42" i="28"/>
  <c r="H41" i="28"/>
  <c r="J41" i="28"/>
  <c r="H40" i="28"/>
  <c r="J40" i="28"/>
  <c r="H39" i="28"/>
  <c r="J39" i="28"/>
  <c r="H37" i="28"/>
  <c r="H36" i="28"/>
  <c r="J36" i="28"/>
  <c r="H35" i="28"/>
  <c r="J35" i="28"/>
  <c r="H34" i="28"/>
  <c r="J34" i="28"/>
  <c r="H32" i="28"/>
  <c r="H31" i="28"/>
  <c r="J31" i="28"/>
  <c r="H30" i="28"/>
  <c r="J30" i="28"/>
  <c r="H29" i="28"/>
  <c r="J29" i="28"/>
  <c r="Z2" i="10"/>
  <c r="Y2" i="10"/>
  <c r="X2" i="10"/>
  <c r="W2" i="10"/>
  <c r="V2" i="10"/>
  <c r="U2" i="10"/>
  <c r="T2" i="10"/>
  <c r="S2" i="10"/>
  <c r="R2" i="10"/>
  <c r="Q2" i="10"/>
  <c r="P2" i="10"/>
  <c r="O2" i="10"/>
  <c r="N2" i="10"/>
  <c r="M2" i="10"/>
  <c r="L2" i="10"/>
  <c r="K2" i="10"/>
  <c r="J2" i="10"/>
  <c r="I2" i="10"/>
  <c r="H2" i="10"/>
  <c r="G2" i="10"/>
  <c r="F2" i="10"/>
  <c r="BB106" i="3"/>
  <c r="AS110" i="3"/>
  <c r="AY113" i="3"/>
  <c r="AP115" i="3"/>
  <c r="AM113" i="3"/>
  <c r="AS108" i="3"/>
  <c r="AV110" i="3"/>
  <c r="BB113" i="3"/>
  <c r="AJ106" i="3"/>
  <c r="AS107" i="3"/>
  <c r="AV108" i="3"/>
  <c r="AY110" i="3"/>
  <c r="BB111" i="3"/>
  <c r="AV115" i="3"/>
  <c r="AD112" i="3"/>
  <c r="AJ109" i="3"/>
  <c r="AY106" i="3"/>
  <c r="AV107" i="3"/>
  <c r="BB108" i="3"/>
  <c r="AP110" i="3"/>
  <c r="AS112" i="3"/>
  <c r="AV113" i="3"/>
  <c r="BB114" i="3"/>
  <c r="AM109" i="3"/>
  <c r="AD110" i="3"/>
  <c r="AJ113" i="3"/>
  <c r="AJ107" i="3"/>
  <c r="AD108" i="3"/>
  <c r="AJ111" i="3"/>
  <c r="I86" i="26"/>
  <c r="I85" i="26"/>
  <c r="I84" i="26"/>
  <c r="I83" i="26"/>
  <c r="I82" i="26"/>
  <c r="I81" i="26"/>
  <c r="I80" i="26"/>
  <c r="I79" i="26"/>
  <c r="I78" i="26"/>
  <c r="I77" i="26"/>
  <c r="I76" i="26"/>
  <c r="I75" i="26"/>
  <c r="I74" i="26"/>
  <c r="I73" i="26"/>
  <c r="I72" i="26"/>
  <c r="I71" i="26"/>
  <c r="I70" i="26"/>
  <c r="I69" i="26"/>
  <c r="I68" i="26"/>
  <c r="I67" i="26"/>
  <c r="I66" i="26"/>
  <c r="I65" i="26"/>
  <c r="I64" i="26"/>
  <c r="I63" i="26"/>
  <c r="I62" i="26"/>
  <c r="I61" i="26"/>
  <c r="I60" i="26"/>
  <c r="I59" i="26"/>
  <c r="I58" i="26"/>
  <c r="I57" i="26"/>
  <c r="I56" i="26"/>
  <c r="I55" i="26"/>
  <c r="I54" i="26"/>
  <c r="I53" i="26"/>
  <c r="I52" i="26"/>
  <c r="I51" i="26"/>
  <c r="I50" i="26"/>
  <c r="I49" i="26"/>
  <c r="I48" i="26"/>
  <c r="I47" i="26"/>
  <c r="I46" i="26"/>
  <c r="I45" i="26"/>
  <c r="I44" i="26"/>
  <c r="I43" i="26"/>
  <c r="I42" i="26"/>
  <c r="I41" i="26"/>
  <c r="I40" i="26"/>
  <c r="I39" i="26"/>
  <c r="I38" i="26"/>
  <c r="I37" i="26"/>
  <c r="I36" i="26"/>
  <c r="I35" i="26"/>
  <c r="I34" i="26"/>
  <c r="I33" i="26"/>
  <c r="I32" i="26"/>
  <c r="I31" i="26"/>
  <c r="I30" i="26"/>
  <c r="I29" i="26"/>
  <c r="I28" i="26"/>
  <c r="I27" i="26"/>
  <c r="I26" i="26"/>
  <c r="I25" i="26"/>
  <c r="I24" i="26"/>
  <c r="I23" i="26"/>
  <c r="P14" i="29"/>
  <c r="P13" i="29"/>
  <c r="P12" i="29"/>
  <c r="P11" i="29"/>
  <c r="P10" i="29"/>
  <c r="P9" i="29"/>
  <c r="P8" i="29"/>
  <c r="P7" i="29"/>
  <c r="P6" i="29"/>
  <c r="P5" i="29"/>
  <c r="P4" i="29"/>
  <c r="P3" i="29"/>
  <c r="C2" i="36"/>
  <c r="E2" i="36"/>
  <c r="C3" i="36"/>
  <c r="E3" i="36"/>
  <c r="E4" i="36"/>
  <c r="E5" i="36"/>
  <c r="C6" i="36"/>
  <c r="E6" i="36"/>
  <c r="F6" i="36"/>
  <c r="C7" i="36"/>
  <c r="E7" i="36"/>
  <c r="F7" i="36"/>
  <c r="C8" i="36"/>
  <c r="E8" i="36"/>
  <c r="F8" i="36"/>
  <c r="C9" i="36"/>
  <c r="E9" i="36"/>
  <c r="F9" i="36"/>
  <c r="C10" i="36"/>
  <c r="E10" i="36"/>
  <c r="F10" i="36"/>
  <c r="C11" i="36"/>
  <c r="E11" i="36"/>
  <c r="F11" i="36"/>
  <c r="C12" i="36"/>
  <c r="E12" i="36"/>
  <c r="F12" i="36"/>
  <c r="C13" i="36"/>
  <c r="E13" i="36"/>
  <c r="F13" i="36"/>
  <c r="C14" i="36"/>
  <c r="E14" i="36"/>
  <c r="F14" i="36"/>
  <c r="C15" i="36"/>
  <c r="E15" i="36"/>
  <c r="F15" i="36"/>
  <c r="C16" i="36"/>
  <c r="E16" i="36"/>
  <c r="F16" i="36"/>
  <c r="C17" i="36"/>
  <c r="E17" i="36"/>
  <c r="F17" i="36"/>
  <c r="C18" i="36"/>
  <c r="E18" i="36"/>
  <c r="F18" i="36"/>
  <c r="C19" i="36"/>
  <c r="E19" i="36"/>
  <c r="F19" i="36"/>
  <c r="C20" i="36"/>
  <c r="C21" i="36"/>
  <c r="E20" i="36"/>
  <c r="F20" i="36"/>
  <c r="E21" i="36"/>
  <c r="I22" i="26"/>
  <c r="I21" i="26"/>
  <c r="I20" i="26"/>
  <c r="I19" i="26"/>
  <c r="I18" i="26"/>
  <c r="I17" i="26"/>
  <c r="I15" i="26"/>
  <c r="I14" i="26"/>
  <c r="I13" i="26"/>
  <c r="I12" i="26"/>
  <c r="I11" i="26"/>
  <c r="I9" i="26"/>
  <c r="I8" i="26"/>
  <c r="I6" i="26"/>
  <c r="I5" i="26"/>
  <c r="I4" i="26"/>
  <c r="I10" i="26"/>
  <c r="I7" i="26"/>
  <c r="I16" i="26"/>
  <c r="I3" i="26"/>
  <c r="H24" i="28"/>
  <c r="J24" i="28"/>
  <c r="H19" i="28"/>
  <c r="J19" i="28"/>
  <c r="H14" i="28"/>
  <c r="J14" i="28"/>
  <c r="H9" i="28"/>
  <c r="J9" i="28"/>
  <c r="H25" i="28"/>
  <c r="J25" i="28"/>
  <c r="E1" i="26"/>
  <c r="BC150" i="9"/>
  <c r="BB150" i="9"/>
  <c r="BA150" i="9"/>
  <c r="BC171" i="9"/>
  <c r="BB171" i="9"/>
  <c r="BA171" i="9"/>
  <c r="AZ171" i="9"/>
  <c r="AY171" i="9"/>
  <c r="AX171" i="9"/>
  <c r="AW171" i="9"/>
  <c r="AV171" i="9"/>
  <c r="AU171" i="9"/>
  <c r="AT171" i="9"/>
  <c r="AS171" i="9"/>
  <c r="AR171" i="9"/>
  <c r="AQ171" i="9"/>
  <c r="AP171" i="9"/>
  <c r="AO171" i="9"/>
  <c r="AN171" i="9"/>
  <c r="AM171" i="9"/>
  <c r="AL171" i="9"/>
  <c r="AK171" i="9"/>
  <c r="AJ171" i="9"/>
  <c r="F171" i="9"/>
  <c r="BG14" i="20"/>
  <c r="BB22" i="9"/>
  <c r="AP20" i="9"/>
  <c r="AV18" i="9"/>
  <c r="AV16" i="9"/>
  <c r="AN18" i="9"/>
  <c r="BC18" i="9"/>
  <c r="H26" i="28"/>
  <c r="J26" i="28"/>
  <c r="H21" i="28"/>
  <c r="J21" i="28"/>
  <c r="H20" i="28"/>
  <c r="J20" i="28"/>
  <c r="H16" i="28"/>
  <c r="J16" i="28"/>
  <c r="H15" i="28"/>
  <c r="J15" i="28"/>
  <c r="H11" i="28"/>
  <c r="J11" i="28"/>
  <c r="H10" i="28"/>
  <c r="J10" i="28"/>
  <c r="H6" i="28"/>
  <c r="J6" i="28"/>
  <c r="H5" i="28"/>
  <c r="J5" i="28"/>
  <c r="H4" i="28"/>
  <c r="J4" i="28"/>
  <c r="H3" i="28"/>
  <c r="J3" i="28"/>
  <c r="BH115" i="3"/>
  <c r="BH114" i="3"/>
  <c r="BH113" i="3"/>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113" i="3"/>
  <c r="BE112" i="3"/>
  <c r="BE110" i="3"/>
  <c r="BE108" i="3"/>
  <c r="BE106"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4" i="3"/>
  <c r="BH106" i="3"/>
  <c r="BH110" i="3"/>
  <c r="BE107" i="3"/>
  <c r="BE109" i="3"/>
  <c r="BH107" i="3"/>
  <c r="BE111" i="3"/>
  <c r="BH109" i="3"/>
  <c r="I27" i="27"/>
  <c r="I26" i="27"/>
  <c r="I12" i="27"/>
  <c r="I11" i="27"/>
  <c r="I10" i="27"/>
  <c r="I9" i="27"/>
  <c r="I25" i="27"/>
  <c r="I24" i="27"/>
  <c r="I23" i="27"/>
  <c r="I22" i="27"/>
  <c r="I21" i="27"/>
  <c r="I20" i="27"/>
  <c r="I19" i="27"/>
  <c r="I8" i="27"/>
  <c r="I16" i="27"/>
  <c r="I15" i="27"/>
  <c r="I7" i="27"/>
  <c r="E138" i="14"/>
  <c r="E137" i="14"/>
  <c r="E136" i="14"/>
  <c r="E135" i="14"/>
  <c r="E134" i="14"/>
  <c r="E133" i="14"/>
  <c r="E132" i="14"/>
  <c r="E131" i="14"/>
  <c r="E130" i="14"/>
  <c r="E129" i="14"/>
  <c r="E128" i="14"/>
  <c r="D128" i="14"/>
  <c r="E127" i="14"/>
  <c r="D127" i="14"/>
  <c r="E126" i="14"/>
  <c r="D126" i="14"/>
  <c r="E125" i="14"/>
  <c r="D125" i="14"/>
  <c r="E124" i="14"/>
  <c r="D124" i="14"/>
  <c r="E123" i="14"/>
  <c r="D123" i="14"/>
  <c r="E122" i="14"/>
  <c r="D122" i="14"/>
  <c r="E121" i="14"/>
  <c r="D121" i="14"/>
  <c r="E120" i="14"/>
  <c r="D120" i="14"/>
  <c r="E119" i="14"/>
  <c r="D119" i="14"/>
  <c r="E118" i="14"/>
  <c r="D118" i="14"/>
  <c r="E117" i="14"/>
  <c r="E116" i="14"/>
  <c r="D116" i="14"/>
  <c r="E115" i="14"/>
  <c r="E114" i="14"/>
  <c r="E113" i="14"/>
  <c r="E112" i="14"/>
  <c r="E111" i="14"/>
  <c r="E110" i="14"/>
  <c r="E109" i="14"/>
  <c r="E103" i="14"/>
  <c r="E102" i="14"/>
  <c r="E101" i="14"/>
  <c r="E100" i="14"/>
  <c r="E99" i="14"/>
  <c r="E98" i="14"/>
  <c r="E97" i="14"/>
  <c r="E96" i="14"/>
  <c r="E95" i="14"/>
  <c r="E94" i="14"/>
  <c r="E93" i="14"/>
  <c r="D93" i="14"/>
  <c r="E92" i="14"/>
  <c r="D92" i="14"/>
  <c r="E91" i="14"/>
  <c r="D91" i="14"/>
  <c r="E90" i="14"/>
  <c r="D90" i="14"/>
  <c r="E89" i="14"/>
  <c r="D89" i="14"/>
  <c r="E88" i="14"/>
  <c r="D88" i="14"/>
  <c r="E87" i="14"/>
  <c r="D87" i="14"/>
  <c r="E86" i="14"/>
  <c r="D86" i="14"/>
  <c r="E85" i="14"/>
  <c r="D85" i="14"/>
  <c r="E84" i="14"/>
  <c r="D84" i="14"/>
  <c r="E83" i="14"/>
  <c r="D83" i="14"/>
  <c r="E82" i="14"/>
  <c r="E81" i="14"/>
  <c r="D81" i="14"/>
  <c r="E80" i="14"/>
  <c r="E79" i="14"/>
  <c r="E78" i="14"/>
  <c r="D78" i="14"/>
  <c r="E77" i="14"/>
  <c r="E76" i="14"/>
  <c r="E75" i="14"/>
  <c r="D75" i="14"/>
  <c r="E74" i="14"/>
  <c r="E68" i="14"/>
  <c r="E67" i="14"/>
  <c r="E66" i="14"/>
  <c r="E65" i="14"/>
  <c r="E64" i="14"/>
  <c r="E63" i="14"/>
  <c r="E62" i="14"/>
  <c r="E61" i="14"/>
  <c r="E60" i="14"/>
  <c r="E59" i="14"/>
  <c r="E58" i="14"/>
  <c r="D58" i="14"/>
  <c r="E57" i="14"/>
  <c r="D57" i="14"/>
  <c r="E56" i="14"/>
  <c r="D56" i="14"/>
  <c r="E55" i="14"/>
  <c r="D55" i="14"/>
  <c r="E54" i="14"/>
  <c r="D54" i="14"/>
  <c r="E53" i="14"/>
  <c r="D53" i="14"/>
  <c r="E52" i="14"/>
  <c r="D52" i="14"/>
  <c r="E51" i="14"/>
  <c r="D51" i="14"/>
  <c r="E50" i="14"/>
  <c r="D50" i="14"/>
  <c r="E49" i="14"/>
  <c r="D49" i="14"/>
  <c r="E48" i="14"/>
  <c r="D48" i="14"/>
  <c r="E47" i="14"/>
  <c r="E46" i="14"/>
  <c r="E45" i="14"/>
  <c r="E44" i="14"/>
  <c r="E43" i="14"/>
  <c r="E42" i="14"/>
  <c r="E41" i="14"/>
  <c r="D41" i="14"/>
  <c r="E40" i="14"/>
  <c r="D40" i="14"/>
  <c r="E39" i="14"/>
  <c r="E33" i="14"/>
  <c r="E32" i="14"/>
  <c r="E31" i="14"/>
  <c r="E30" i="14"/>
  <c r="E29" i="14"/>
  <c r="E28" i="14"/>
  <c r="E27" i="14"/>
  <c r="E26" i="14"/>
  <c r="E25" i="14"/>
  <c r="E24" i="14"/>
  <c r="E23" i="14"/>
  <c r="D23" i="14"/>
  <c r="E22" i="14"/>
  <c r="D22" i="14"/>
  <c r="E21" i="14"/>
  <c r="D21" i="14"/>
  <c r="E20" i="14"/>
  <c r="D20" i="14"/>
  <c r="E19" i="14"/>
  <c r="D19" i="14"/>
  <c r="E18" i="14"/>
  <c r="D18" i="14"/>
  <c r="E17" i="14"/>
  <c r="D17" i="14"/>
  <c r="E16" i="14"/>
  <c r="D16" i="14"/>
  <c r="E15" i="14"/>
  <c r="D15" i="14"/>
  <c r="E14" i="14"/>
  <c r="D14" i="14"/>
  <c r="E13" i="14"/>
  <c r="D13" i="14"/>
  <c r="E12" i="14"/>
  <c r="E11" i="14"/>
  <c r="D11" i="14"/>
  <c r="E10" i="14"/>
  <c r="E9" i="14"/>
  <c r="E8" i="14"/>
  <c r="D8" i="14"/>
  <c r="E7" i="14"/>
  <c r="E6" i="14"/>
  <c r="D6" i="14"/>
  <c r="E5" i="14"/>
  <c r="E4" i="14"/>
  <c r="I44" i="27"/>
  <c r="I43" i="27"/>
  <c r="I42" i="27"/>
  <c r="I41" i="27"/>
  <c r="I40" i="27"/>
  <c r="I39" i="27"/>
  <c r="I38" i="27"/>
  <c r="I37" i="27"/>
  <c r="I36" i="27"/>
  <c r="I35" i="27"/>
  <c r="I34" i="27"/>
  <c r="I33" i="27"/>
  <c r="I32" i="27"/>
  <c r="I31" i="27"/>
  <c r="I30" i="27"/>
  <c r="I29" i="27"/>
  <c r="I18" i="27"/>
  <c r="I17" i="27"/>
  <c r="I28" i="27"/>
  <c r="I6" i="27"/>
  <c r="I3" i="27"/>
  <c r="I4" i="27"/>
  <c r="I5" i="27"/>
  <c r="I13" i="27"/>
  <c r="I14" i="27"/>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36" i="10"/>
  <c r="D13" i="11"/>
  <c r="D27" i="11"/>
  <c r="D42" i="11"/>
  <c r="E34" i="10"/>
  <c r="E33" i="10"/>
  <c r="E32" i="10"/>
  <c r="E31" i="10"/>
  <c r="E30" i="10"/>
  <c r="E29" i="10"/>
  <c r="E28" i="10"/>
  <c r="E27" i="10"/>
  <c r="E26" i="10"/>
  <c r="E25" i="10"/>
  <c r="E191" i="9"/>
  <c r="E190" i="9"/>
  <c r="E180" i="9"/>
  <c r="L11" i="11"/>
  <c r="L12" i="6"/>
  <c r="M12" i="6"/>
  <c r="E189" i="9"/>
  <c r="E188" i="9"/>
  <c r="E187" i="9"/>
  <c r="E186" i="9"/>
  <c r="E185" i="9"/>
  <c r="E184" i="9"/>
  <c r="E174" i="9"/>
  <c r="F11" i="11"/>
  <c r="L6" i="6"/>
  <c r="M6" i="6"/>
  <c r="E183" i="9"/>
  <c r="E182" i="9"/>
  <c r="E181" i="9"/>
  <c r="E179" i="9"/>
  <c r="K11" i="11"/>
  <c r="K40" i="11"/>
  <c r="E178" i="9"/>
  <c r="E177" i="9"/>
  <c r="E176" i="9"/>
  <c r="H11" i="11"/>
  <c r="L8" i="6"/>
  <c r="E175" i="9"/>
  <c r="G11" i="11"/>
  <c r="E173" i="9"/>
  <c r="E172" i="9"/>
  <c r="E170" i="9"/>
  <c r="E169" i="9"/>
  <c r="E168" i="9"/>
  <c r="E158" i="9"/>
  <c r="K14" i="11"/>
  <c r="O11" i="6"/>
  <c r="E167" i="9"/>
  <c r="E166" i="9"/>
  <c r="E165" i="9"/>
  <c r="E155" i="9"/>
  <c r="H14" i="11"/>
  <c r="E164" i="9"/>
  <c r="E163" i="9"/>
  <c r="E161" i="9"/>
  <c r="E160" i="9"/>
  <c r="E159" i="9"/>
  <c r="L14" i="11"/>
  <c r="L43" i="11"/>
  <c r="E157" i="9"/>
  <c r="E156" i="9"/>
  <c r="E154" i="9"/>
  <c r="G14" i="11"/>
  <c r="O7" i="6"/>
  <c r="E153" i="9"/>
  <c r="E149" i="9"/>
  <c r="E148" i="9"/>
  <c r="E147" i="9"/>
  <c r="E146" i="9"/>
  <c r="E145" i="9"/>
  <c r="E144" i="9"/>
  <c r="E143" i="9"/>
  <c r="E142" i="9"/>
  <c r="E141" i="9"/>
  <c r="E140" i="9"/>
  <c r="E119" i="9"/>
  <c r="E118" i="9"/>
  <c r="E117" i="9"/>
  <c r="E116" i="9"/>
  <c r="E115" i="9"/>
  <c r="E114" i="9"/>
  <c r="E113" i="9"/>
  <c r="E112" i="9"/>
  <c r="E111" i="9"/>
  <c r="E110" i="9"/>
  <c r="E76" i="9"/>
  <c r="E75" i="9"/>
  <c r="E74" i="9"/>
  <c r="E73" i="9"/>
  <c r="E72" i="9"/>
  <c r="E71" i="9"/>
  <c r="E70" i="9"/>
  <c r="E69" i="9"/>
  <c r="E68" i="9"/>
  <c r="E67" i="9"/>
  <c r="E56" i="9"/>
  <c r="E55" i="9"/>
  <c r="E54" i="9"/>
  <c r="E53" i="9"/>
  <c r="E52" i="9"/>
  <c r="E51" i="9"/>
  <c r="E50" i="9"/>
  <c r="E49" i="9"/>
  <c r="E48" i="9"/>
  <c r="E47" i="9"/>
  <c r="E35" i="9"/>
  <c r="E34" i="9"/>
  <c r="E33" i="9"/>
  <c r="E32" i="9"/>
  <c r="E31" i="9"/>
  <c r="E30" i="9"/>
  <c r="E29" i="9"/>
  <c r="E28" i="9"/>
  <c r="E27" i="9"/>
  <c r="E26" i="9"/>
  <c r="E3" i="18"/>
  <c r="E4" i="17"/>
  <c r="M27" i="11"/>
  <c r="L27" i="11"/>
  <c r="K27" i="11"/>
  <c r="B11" i="6"/>
  <c r="J27" i="11"/>
  <c r="I27" i="11"/>
  <c r="H27" i="11"/>
  <c r="B8" i="6"/>
  <c r="G27" i="11"/>
  <c r="F27" i="11"/>
  <c r="B6" i="6"/>
  <c r="E27" i="11"/>
  <c r="M25" i="11"/>
  <c r="H13" i="6"/>
  <c r="L25" i="11"/>
  <c r="H12" i="6"/>
  <c r="K25" i="11"/>
  <c r="H11" i="6"/>
  <c r="J25" i="11"/>
  <c r="I25" i="11"/>
  <c r="H9" i="6"/>
  <c r="H25" i="11"/>
  <c r="H8" i="6"/>
  <c r="G25" i="11"/>
  <c r="H7" i="6"/>
  <c r="F25" i="11"/>
  <c r="H6" i="6"/>
  <c r="E25" i="11"/>
  <c r="H5" i="6"/>
  <c r="M23" i="11"/>
  <c r="L23" i="11"/>
  <c r="K23" i="11"/>
  <c r="K28" i="11"/>
  <c r="J23" i="11"/>
  <c r="I23" i="11"/>
  <c r="H23" i="11"/>
  <c r="E8" i="6"/>
  <c r="G23" i="11"/>
  <c r="F23" i="11"/>
  <c r="F28" i="11"/>
  <c r="E23" i="11"/>
  <c r="D23" i="11"/>
  <c r="K12" i="4"/>
  <c r="BR126" i="3"/>
  <c r="W135" i="3"/>
  <c r="X135" i="3"/>
  <c r="BN112" i="3"/>
  <c r="BN110" i="3"/>
  <c r="BN108" i="3"/>
  <c r="D82" i="14"/>
  <c r="D12" i="14"/>
  <c r="D46" i="14"/>
  <c r="D114" i="14"/>
  <c r="D79" i="14"/>
  <c r="D44" i="14"/>
  <c r="D9" i="14"/>
  <c r="D77" i="14"/>
  <c r="D7" i="14"/>
  <c r="D111" i="14"/>
  <c r="D110" i="14"/>
  <c r="D74" i="14"/>
  <c r="D4" i="14"/>
  <c r="BR66" i="3"/>
  <c r="AL75" i="3"/>
  <c r="BQ54" i="3"/>
  <c r="BN54" i="3"/>
  <c r="BK54" i="3"/>
  <c r="I54" i="3"/>
  <c r="F54" i="3"/>
  <c r="BQ53" i="3"/>
  <c r="BN53" i="3"/>
  <c r="BK53" i="3"/>
  <c r="I53" i="3"/>
  <c r="F53" i="3"/>
  <c r="BQ52" i="3"/>
  <c r="BN52" i="3"/>
  <c r="BK52" i="3"/>
  <c r="I52" i="3"/>
  <c r="F52" i="3"/>
  <c r="BQ51" i="3"/>
  <c r="BN51" i="3"/>
  <c r="BK51" i="3"/>
  <c r="I51" i="3"/>
  <c r="F51" i="3"/>
  <c r="BQ50" i="3"/>
  <c r="BN50" i="3"/>
  <c r="BK50" i="3"/>
  <c r="I50" i="3"/>
  <c r="BQ49" i="3"/>
  <c r="BN49" i="3"/>
  <c r="BK49" i="3"/>
  <c r="I49" i="3"/>
  <c r="F49" i="3"/>
  <c r="BQ48" i="3"/>
  <c r="BN48" i="3"/>
  <c r="BK48" i="3"/>
  <c r="I48" i="3"/>
  <c r="F48" i="3"/>
  <c r="BQ47" i="3"/>
  <c r="BN47" i="3"/>
  <c r="BK47" i="3"/>
  <c r="I47" i="3"/>
  <c r="BQ46" i="3"/>
  <c r="BN46" i="3"/>
  <c r="BK46" i="3"/>
  <c r="I46" i="3"/>
  <c r="BR45"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R35"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Q113" i="3"/>
  <c r="BN22" i="3"/>
  <c r="BK22" i="3"/>
  <c r="BQ21" i="3"/>
  <c r="BK112" i="3"/>
  <c r="BQ20" i="3"/>
  <c r="BN20" i="3"/>
  <c r="BK111" i="3"/>
  <c r="I20" i="3"/>
  <c r="BQ110" i="3"/>
  <c r="BN19" i="3"/>
  <c r="BK19" i="3"/>
  <c r="BQ109" i="3"/>
  <c r="BN18" i="3"/>
  <c r="BK18" i="3"/>
  <c r="BQ106" i="3"/>
  <c r="BQ5" i="3"/>
  <c r="BN5" i="3"/>
  <c r="BK5" i="3"/>
  <c r="I5" i="3"/>
  <c r="F5" i="3"/>
  <c r="N14" i="6"/>
  <c r="K14" i="6"/>
  <c r="E13" i="6"/>
  <c r="E12" i="6"/>
  <c r="E11" i="6"/>
  <c r="B10" i="6"/>
  <c r="B9" i="6"/>
  <c r="B7" i="6"/>
  <c r="W5" i="6"/>
  <c r="E5" i="6"/>
  <c r="W4" i="6"/>
  <c r="E4" i="6"/>
  <c r="B4" i="6"/>
  <c r="H14" i="4"/>
  <c r="F14" i="4"/>
  <c r="E14" i="4"/>
  <c r="G13" i="4"/>
  <c r="G12" i="4"/>
  <c r="G11" i="4"/>
  <c r="G10" i="4"/>
  <c r="G9" i="4"/>
  <c r="G8" i="4"/>
  <c r="G7" i="4"/>
  <c r="G6" i="4"/>
  <c r="G5" i="4"/>
  <c r="G4" i="4"/>
  <c r="G14" i="4"/>
  <c r="E14" i="20"/>
  <c r="I14" i="11"/>
  <c r="O9" i="6"/>
  <c r="P9" i="6"/>
  <c r="F46" i="3"/>
  <c r="J14" i="11"/>
  <c r="J43" i="11"/>
  <c r="F14" i="11"/>
  <c r="F43" i="11"/>
  <c r="O6" i="6"/>
  <c r="P6" i="6"/>
  <c r="D11" i="11"/>
  <c r="L4" i="6"/>
  <c r="M4" i="6"/>
  <c r="L40" i="11"/>
  <c r="G28" i="11"/>
  <c r="E10" i="6"/>
  <c r="E7" i="6"/>
  <c r="BK15" i="3"/>
  <c r="BK16" i="3"/>
  <c r="BN17" i="3"/>
  <c r="BN21" i="3"/>
  <c r="BK115" i="3"/>
  <c r="D42" i="14"/>
  <c r="I19" i="3"/>
  <c r="BN111" i="3"/>
  <c r="I23" i="3"/>
  <c r="K11" i="4"/>
  <c r="I18" i="3"/>
  <c r="I22" i="3"/>
  <c r="F47" i="3"/>
  <c r="BK114" i="3"/>
  <c r="D112" i="14"/>
  <c r="I15" i="3"/>
  <c r="I17" i="3"/>
  <c r="I21" i="3"/>
  <c r="F45" i="3"/>
  <c r="F50" i="3"/>
  <c r="B6" i="4"/>
  <c r="Q6" i="4"/>
  <c r="K5" i="4"/>
  <c r="BK108" i="3"/>
  <c r="BK17" i="3"/>
  <c r="BN113" i="3"/>
  <c r="BK106" i="3"/>
  <c r="BQ17" i="3"/>
  <c r="BQ108" i="3"/>
  <c r="BN109" i="3"/>
  <c r="BK110" i="3"/>
  <c r="BQ115" i="3"/>
  <c r="BQ111" i="3"/>
  <c r="BK113" i="3"/>
  <c r="D39" i="14"/>
  <c r="D43" i="14"/>
  <c r="D47" i="14"/>
  <c r="BQ18" i="3"/>
  <c r="BQ19" i="3"/>
  <c r="BK20" i="3"/>
  <c r="BK21" i="3"/>
  <c r="BQ22" i="3"/>
  <c r="BK23" i="3"/>
  <c r="BK24" i="3"/>
  <c r="BQ24" i="3"/>
  <c r="BQ114" i="3"/>
  <c r="BN115" i="3"/>
  <c r="D10" i="14"/>
  <c r="D45" i="14"/>
  <c r="D80" i="14"/>
  <c r="D109" i="14"/>
  <c r="D117" i="14"/>
  <c r="D5" i="14"/>
  <c r="D115" i="14"/>
  <c r="D76" i="14"/>
  <c r="D113" i="14"/>
  <c r="BQ112" i="3"/>
  <c r="BQ15" i="3"/>
  <c r="BQ16" i="3"/>
  <c r="I16" i="3"/>
  <c r="BN106" i="3"/>
  <c r="BN15" i="3"/>
  <c r="BK109" i="3"/>
  <c r="BN16" i="3"/>
  <c r="E134" i="9"/>
  <c r="E131" i="9"/>
  <c r="E136" i="9"/>
  <c r="E135" i="9"/>
  <c r="E130" i="9"/>
  <c r="E137" i="9"/>
  <c r="E132" i="9"/>
  <c r="E139" i="9"/>
  <c r="E138" i="9"/>
  <c r="E133" i="9"/>
  <c r="D25" i="11"/>
  <c r="D28" i="11"/>
  <c r="E25" i="17"/>
  <c r="E3" i="17"/>
  <c r="H4" i="6"/>
  <c r="P11" i="6"/>
  <c r="G43" i="11"/>
  <c r="P7" i="6"/>
  <c r="L11" i="6"/>
  <c r="M11" i="6"/>
  <c r="M8" i="6"/>
  <c r="H40" i="11"/>
  <c r="M11" i="11"/>
  <c r="M40" i="11"/>
  <c r="J11" i="11"/>
  <c r="L10" i="6"/>
  <c r="M10" i="6"/>
  <c r="J40" i="11"/>
  <c r="M14" i="11"/>
  <c r="O13" i="6"/>
  <c r="L13" i="6"/>
  <c r="M13" i="6"/>
  <c r="O12" i="6"/>
  <c r="P12" i="6"/>
  <c r="P13" i="6"/>
  <c r="M43" i="11"/>
  <c r="F40" i="11"/>
  <c r="I43" i="11"/>
  <c r="Q13" i="6"/>
  <c r="BH108" i="3"/>
  <c r="BH112" i="3"/>
  <c r="Q9" i="6"/>
  <c r="K6" i="4"/>
  <c r="K8" i="4"/>
  <c r="BK107" i="3"/>
  <c r="K13" i="4"/>
  <c r="Q4" i="6"/>
  <c r="T4" i="6"/>
  <c r="BQ107" i="3"/>
  <c r="BN107" i="3"/>
  <c r="B8" i="4"/>
  <c r="Q8" i="4"/>
  <c r="C5" i="4"/>
  <c r="R5" i="4"/>
  <c r="BE115" i="3"/>
  <c r="BH111" i="3"/>
  <c r="B5" i="4"/>
  <c r="D5" i="4"/>
  <c r="Q5" i="4"/>
  <c r="Q12" i="6"/>
  <c r="B4" i="4"/>
  <c r="BN114" i="3"/>
  <c r="Q6" i="6"/>
  <c r="S5" i="6"/>
  <c r="Q11" i="6"/>
  <c r="T11" i="6"/>
  <c r="R8" i="4"/>
  <c r="F107" i="3"/>
  <c r="BB24" i="9"/>
  <c r="AJ59" i="9"/>
  <c r="AR61" i="9"/>
  <c r="AS17" i="9"/>
  <c r="AT17" i="9"/>
  <c r="AN57" i="9"/>
  <c r="BB66" i="9"/>
  <c r="AO21" i="9"/>
  <c r="AP19" i="9"/>
  <c r="AX22" i="9"/>
  <c r="AL57" i="9"/>
  <c r="AQ64" i="9"/>
  <c r="BC19" i="9"/>
  <c r="BC16" i="9"/>
  <c r="BC20" i="9"/>
  <c r="A107" i="14"/>
  <c r="BC23" i="9"/>
  <c r="BC24" i="9"/>
  <c r="BC21" i="9"/>
  <c r="BC22" i="9"/>
  <c r="AW17" i="9"/>
  <c r="BC17" i="9"/>
  <c r="AU25" i="9"/>
  <c r="BC25" i="9"/>
  <c r="AM22" i="9"/>
  <c r="AT23" i="9"/>
  <c r="AL19" i="9"/>
  <c r="BB21" i="9"/>
  <c r="AL21" i="9"/>
  <c r="BB19" i="9"/>
  <c r="AL22" i="9"/>
  <c r="BB16" i="9"/>
  <c r="BA23" i="9"/>
  <c r="BA25" i="9"/>
  <c r="AR20" i="9"/>
  <c r="AM20" i="9"/>
  <c r="AU21" i="9"/>
  <c r="AU20" i="9"/>
  <c r="AM19" i="9"/>
  <c r="AU23" i="9"/>
  <c r="AN17" i="9"/>
  <c r="BA16" i="9"/>
  <c r="AZ20" i="9"/>
  <c r="AJ18" i="9"/>
  <c r="AV22" i="9"/>
  <c r="AN23" i="9"/>
  <c r="BA22" i="9"/>
  <c r="AJ17" i="9"/>
  <c r="AJ20" i="9"/>
  <c r="BA18" i="9"/>
  <c r="AZ21" i="9"/>
  <c r="AJ25" i="9"/>
  <c r="AU22" i="9"/>
  <c r="AN20" i="9"/>
  <c r="BA20" i="9"/>
  <c r="AZ23" i="9"/>
  <c r="AM23" i="9"/>
  <c r="AN22" i="9"/>
  <c r="BA17" i="9"/>
  <c r="AR18" i="9"/>
  <c r="AN24" i="9"/>
  <c r="BA21" i="9"/>
  <c r="AR22" i="9"/>
  <c r="AV23" i="9"/>
  <c r="AK25" i="9"/>
  <c r="AU16" i="9"/>
  <c r="AT19" i="9"/>
  <c r="AR19" i="9"/>
  <c r="AU17" i="9"/>
  <c r="AU18" i="9"/>
  <c r="AN21" i="9"/>
  <c r="BB17" i="9"/>
  <c r="AT18" i="9"/>
  <c r="AZ18" i="9"/>
  <c r="AR21" i="9"/>
  <c r="AV19" i="9"/>
  <c r="AU19" i="9"/>
  <c r="AM25" i="9"/>
  <c r="AN16" i="9"/>
  <c r="BB25" i="9"/>
  <c r="AT24" i="9"/>
  <c r="AZ17" i="9"/>
  <c r="AJ24" i="9"/>
  <c r="AV25" i="9"/>
  <c r="AU24" i="9"/>
  <c r="AM24" i="9"/>
  <c r="AL25" i="9"/>
  <c r="AM16" i="9"/>
  <c r="AL23" i="9"/>
  <c r="AM21" i="9"/>
  <c r="AT21" i="9"/>
  <c r="AL20" i="9"/>
  <c r="AQ19" i="9"/>
  <c r="AM17" i="9"/>
  <c r="AS20" i="9"/>
  <c r="AS16" i="9"/>
  <c r="AS23" i="9"/>
  <c r="AK18" i="9"/>
  <c r="AS25" i="9"/>
  <c r="AX18" i="9"/>
  <c r="AP23" i="9"/>
  <c r="AM18" i="9"/>
  <c r="AS18" i="9"/>
  <c r="AK20" i="9"/>
  <c r="AX16" i="9"/>
  <c r="AP25" i="9"/>
  <c r="AX24" i="9"/>
  <c r="AP21" i="9"/>
  <c r="AM60" i="9"/>
  <c r="AS24" i="9"/>
  <c r="AK22" i="9"/>
  <c r="AX19" i="9"/>
  <c r="BC60" i="9"/>
  <c r="AK17" i="9"/>
  <c r="AX17" i="9"/>
  <c r="BC62" i="9"/>
  <c r="AS19" i="9"/>
  <c r="AK19" i="9"/>
  <c r="AX25" i="9"/>
  <c r="F17" i="9"/>
  <c r="AV63" i="9"/>
  <c r="AS21" i="9"/>
  <c r="AK21" i="9"/>
  <c r="AP22" i="9"/>
  <c r="AW19" i="9"/>
  <c r="AQ17" i="9"/>
  <c r="AU60" i="9"/>
  <c r="AN63" i="9"/>
  <c r="BC6" i="9"/>
  <c r="AO17" i="9"/>
  <c r="AW20" i="9"/>
  <c r="AO23" i="9"/>
  <c r="AP24" i="9"/>
  <c r="AW24" i="9"/>
  <c r="F20" i="9"/>
  <c r="AV20" i="9"/>
  <c r="AJ61" i="9"/>
  <c r="AK64" i="9"/>
  <c r="BC10" i="9"/>
  <c r="AO16" i="9"/>
  <c r="AY16" i="9"/>
  <c r="F21" i="9"/>
  <c r="AK62" i="9"/>
  <c r="AS64" i="9"/>
  <c r="A2" i="14"/>
  <c r="AO18" i="9"/>
  <c r="AY21" i="9"/>
  <c r="AV24" i="9"/>
  <c r="AM62" i="9"/>
  <c r="AN65" i="9"/>
  <c r="AN25" i="9"/>
  <c r="AL16" i="9"/>
  <c r="BA19" i="9"/>
  <c r="AK24" i="9"/>
  <c r="AO22" i="9"/>
  <c r="AR24" i="9"/>
  <c r="AJ22" i="9"/>
  <c r="AY17" i="9"/>
  <c r="AV17" i="9"/>
  <c r="AV57" i="9"/>
  <c r="AU62" i="9"/>
  <c r="AQ22" i="9"/>
  <c r="BA62" i="9"/>
  <c r="A37" i="14"/>
  <c r="AW22" i="9"/>
  <c r="AY23" i="9"/>
  <c r="AQ25" i="9"/>
  <c r="F19" i="9"/>
  <c r="AP65" i="9"/>
  <c r="AP66" i="9"/>
  <c r="AP58" i="9"/>
  <c r="AP64" i="9"/>
  <c r="AP59" i="9"/>
  <c r="AP62" i="9"/>
  <c r="AP57" i="9"/>
  <c r="AP60" i="9"/>
  <c r="AP16" i="9"/>
  <c r="AX65" i="9"/>
  <c r="AX58" i="9"/>
  <c r="AX66" i="9"/>
  <c r="AX64" i="9"/>
  <c r="AX59" i="9"/>
  <c r="AX62" i="9"/>
  <c r="AX57" i="9"/>
  <c r="AX60" i="9"/>
  <c r="AX21" i="9"/>
  <c r="AO58" i="9"/>
  <c r="AP61" i="9"/>
  <c r="AO66" i="9"/>
  <c r="F61" i="9"/>
  <c r="F59" i="9"/>
  <c r="F62" i="9"/>
  <c r="F57" i="9"/>
  <c r="F66" i="9"/>
  <c r="F65" i="9"/>
  <c r="F60" i="9"/>
  <c r="F63" i="9"/>
  <c r="F18" i="9"/>
  <c r="AQ61" i="9"/>
  <c r="AQ59" i="9"/>
  <c r="AQ62" i="9"/>
  <c r="AQ57" i="9"/>
  <c r="AQ60" i="9"/>
  <c r="AQ63" i="9"/>
  <c r="AQ23" i="9"/>
  <c r="AY61" i="9"/>
  <c r="AY59" i="9"/>
  <c r="AY62" i="9"/>
  <c r="AY57" i="9"/>
  <c r="AY60" i="9"/>
  <c r="AY63" i="9"/>
  <c r="AY25" i="9"/>
  <c r="AY20" i="9"/>
  <c r="AQ58" i="9"/>
  <c r="BB59" i="9"/>
  <c r="AQ66" i="9"/>
  <c r="AW21" i="9"/>
  <c r="AY18" i="9"/>
  <c r="AQ24" i="9"/>
  <c r="AQ21" i="9"/>
  <c r="F22" i="9"/>
  <c r="AJ65" i="9"/>
  <c r="AJ64" i="9"/>
  <c r="AJ62" i="9"/>
  <c r="AJ57" i="9"/>
  <c r="AJ66" i="9"/>
  <c r="AJ60" i="9"/>
  <c r="AJ63" i="9"/>
  <c r="AJ58" i="9"/>
  <c r="AJ19" i="9"/>
  <c r="AR65" i="9"/>
  <c r="AR64" i="9"/>
  <c r="AR62" i="9"/>
  <c r="AR57" i="9"/>
  <c r="AR60" i="9"/>
  <c r="AR63" i="9"/>
  <c r="AR66" i="9"/>
  <c r="AR58" i="9"/>
  <c r="AR59" i="9"/>
  <c r="AR23" i="9"/>
  <c r="AR16" i="9"/>
  <c r="AZ65" i="9"/>
  <c r="AZ66" i="9"/>
  <c r="AZ64" i="9"/>
  <c r="AZ62" i="9"/>
  <c r="AZ60" i="9"/>
  <c r="AZ63" i="9"/>
  <c r="AZ58" i="9"/>
  <c r="AZ16" i="9"/>
  <c r="AW58" i="9"/>
  <c r="AX61" i="9"/>
  <c r="AY64" i="9"/>
  <c r="AY66" i="9"/>
  <c r="AX23" i="9"/>
  <c r="AO20" i="9"/>
  <c r="AZ19" i="9"/>
  <c r="AR17" i="9"/>
  <c r="AJ16" i="9"/>
  <c r="AP18" i="9"/>
  <c r="AW25" i="9"/>
  <c r="AY22" i="9"/>
  <c r="AQ16" i="9"/>
  <c r="F16" i="9"/>
  <c r="F23" i="9"/>
  <c r="AK66" i="9"/>
  <c r="AK59" i="9"/>
  <c r="AK57" i="9"/>
  <c r="AK60" i="9"/>
  <c r="AK65" i="9"/>
  <c r="AK63" i="9"/>
  <c r="AK58" i="9"/>
  <c r="AK61" i="9"/>
  <c r="AK23" i="9"/>
  <c r="AJ23" i="9"/>
  <c r="AW23" i="9"/>
  <c r="BB23" i="9"/>
  <c r="AK16" i="9"/>
  <c r="AS66" i="9"/>
  <c r="AS59" i="9"/>
  <c r="AS57" i="9"/>
  <c r="AS60" i="9"/>
  <c r="AS63" i="9"/>
  <c r="AS58" i="9"/>
  <c r="AS65" i="9"/>
  <c r="AS61" i="9"/>
  <c r="AS22" i="9"/>
  <c r="BA66" i="9"/>
  <c r="BA14" i="9"/>
  <c r="BA12" i="9"/>
  <c r="BA10" i="9"/>
  <c r="BA8" i="9"/>
  <c r="BA6" i="9"/>
  <c r="BA15" i="9"/>
  <c r="BA13" i="9"/>
  <c r="BA11" i="9"/>
  <c r="BA9" i="9"/>
  <c r="BA7" i="9"/>
  <c r="BA65" i="9"/>
  <c r="BA59" i="9"/>
  <c r="BA57" i="9"/>
  <c r="BA60" i="9"/>
  <c r="BA63" i="9"/>
  <c r="BA58" i="9"/>
  <c r="BA61" i="9"/>
  <c r="BA24" i="9"/>
  <c r="AY58" i="9"/>
  <c r="AO60" i="9"/>
  <c r="AZ61" i="9"/>
  <c r="AP63" i="9"/>
  <c r="BA64" i="9"/>
  <c r="F22" i="10"/>
  <c r="AL62" i="9"/>
  <c r="AL60" i="9"/>
  <c r="AL66" i="9"/>
  <c r="AL65" i="9"/>
  <c r="AL63" i="9"/>
  <c r="AL58" i="9"/>
  <c r="AL61" i="9"/>
  <c r="AL64" i="9"/>
  <c r="AL24" i="9"/>
  <c r="F8" i="9"/>
  <c r="BB8" i="9"/>
  <c r="BC8" i="9"/>
  <c r="AT62" i="9"/>
  <c r="AT60" i="9"/>
  <c r="AT63" i="9"/>
  <c r="AT58" i="9"/>
  <c r="AT66" i="9"/>
  <c r="AT65" i="9"/>
  <c r="AT61" i="9"/>
  <c r="AT64" i="9"/>
  <c r="AT22" i="9"/>
  <c r="AT25" i="9"/>
  <c r="BB14" i="9"/>
  <c r="BB12" i="9"/>
  <c r="BB10" i="9"/>
  <c r="BB6" i="9"/>
  <c r="BB15" i="9"/>
  <c r="BB13" i="9"/>
  <c r="BB11" i="9"/>
  <c r="BB9" i="9"/>
  <c r="BB7" i="9"/>
  <c r="BB62" i="9"/>
  <c r="BB60" i="9"/>
  <c r="BB63" i="9"/>
  <c r="BB58" i="9"/>
  <c r="BB61" i="9"/>
  <c r="BB64" i="9"/>
  <c r="BB57" i="9"/>
  <c r="BB65" i="9"/>
  <c r="AT57" i="9"/>
  <c r="BB18" i="9"/>
  <c r="AT20" i="9"/>
  <c r="AL17" i="9"/>
  <c r="AO19" i="9"/>
  <c r="AO24" i="9"/>
  <c r="AJ21" i="9"/>
  <c r="AV21" i="9"/>
  <c r="AW16" i="9"/>
  <c r="AY24" i="9"/>
  <c r="AQ20" i="9"/>
  <c r="F24" i="9"/>
  <c r="AL59" i="9"/>
  <c r="AW60" i="9"/>
  <c r="AX63" i="9"/>
  <c r="AQ65" i="9"/>
  <c r="BB20" i="9"/>
  <c r="AT16" i="9"/>
  <c r="AL18" i="9"/>
  <c r="AX20" i="9"/>
  <c r="AZ22" i="9"/>
  <c r="AZ25" i="9"/>
  <c r="AR25" i="9"/>
  <c r="F25" i="9"/>
  <c r="AO25" i="9"/>
  <c r="AP17" i="9"/>
  <c r="AW18" i="9"/>
  <c r="AY19" i="9"/>
  <c r="AQ18" i="9"/>
  <c r="F20" i="10"/>
  <c r="AN60" i="9"/>
  <c r="AN66" i="9"/>
  <c r="AN58" i="9"/>
  <c r="AN61" i="9"/>
  <c r="AN59" i="9"/>
  <c r="AN62" i="9"/>
  <c r="AN64" i="9"/>
  <c r="AN19" i="9"/>
  <c r="AV60" i="9"/>
  <c r="AV58" i="9"/>
  <c r="AV65" i="9"/>
  <c r="AV61" i="9"/>
  <c r="AV66" i="9"/>
  <c r="AV64" i="9"/>
  <c r="F64" i="9"/>
  <c r="AM64" i="9"/>
  <c r="AO64" i="9"/>
  <c r="AU64" i="9"/>
  <c r="AW64" i="9"/>
  <c r="BC64" i="9"/>
  <c r="AV59" i="9"/>
  <c r="AV62" i="9"/>
  <c r="AS62" i="9"/>
  <c r="AY65" i="9"/>
  <c r="F13" i="9"/>
  <c r="BC13" i="9"/>
  <c r="F14" i="9"/>
  <c r="BC14" i="9"/>
  <c r="F6" i="9"/>
  <c r="F7" i="9"/>
  <c r="F9" i="9"/>
  <c r="F10" i="9"/>
  <c r="F11" i="9"/>
  <c r="F12" i="9"/>
  <c r="F15" i="9"/>
  <c r="BC7" i="9"/>
  <c r="BC9" i="9"/>
  <c r="BC11" i="9"/>
  <c r="BC12" i="9"/>
  <c r="BC15" i="9"/>
  <c r="F9" i="10"/>
  <c r="F19" i="10"/>
  <c r="F12" i="10"/>
  <c r="F8" i="10"/>
  <c r="F18" i="10"/>
  <c r="AO65" i="9"/>
  <c r="AO63" i="9"/>
  <c r="AM63" i="9"/>
  <c r="AU63" i="9"/>
  <c r="AW63" i="9"/>
  <c r="BC63" i="9"/>
  <c r="AO61" i="9"/>
  <c r="AO59" i="9"/>
  <c r="AO57" i="9"/>
  <c r="AO62" i="9"/>
  <c r="AM57" i="9"/>
  <c r="AU57" i="9"/>
  <c r="AW57" i="9"/>
  <c r="BC57" i="9"/>
  <c r="AW65" i="9"/>
  <c r="AW61" i="9"/>
  <c r="AW66" i="9"/>
  <c r="AW59" i="9"/>
  <c r="AW62" i="9"/>
  <c r="F58" i="9"/>
  <c r="AT59" i="9"/>
  <c r="AM66" i="9"/>
  <c r="AU66" i="9"/>
  <c r="BC66" i="9"/>
  <c r="AM59" i="9"/>
  <c r="AU59" i="9"/>
  <c r="BC59" i="9"/>
  <c r="BC65" i="9"/>
  <c r="AM61" i="9"/>
  <c r="AU61" i="9"/>
  <c r="BC61" i="9"/>
  <c r="AU65" i="9"/>
  <c r="AM58" i="9"/>
  <c r="AU58" i="9"/>
  <c r="BC58" i="9"/>
  <c r="AM65" i="9"/>
  <c r="BC79" i="9"/>
  <c r="BC90" i="9"/>
  <c r="S8" i="4"/>
  <c r="D8" i="4"/>
  <c r="S5" i="4"/>
  <c r="Q4" i="4"/>
  <c r="B4" i="2"/>
  <c r="R6" i="6"/>
  <c r="S6" i="6"/>
  <c r="F108" i="3"/>
  <c r="A72" i="14"/>
  <c r="F13" i="10"/>
  <c r="F14" i="10"/>
  <c r="F11" i="10"/>
  <c r="F7" i="10"/>
  <c r="F5" i="10"/>
  <c r="F24" i="10"/>
  <c r="F21" i="10"/>
  <c r="F16" i="10"/>
  <c r="F10" i="10"/>
  <c r="F23" i="10"/>
  <c r="F6" i="10"/>
  <c r="F43" i="10"/>
  <c r="F17" i="10"/>
  <c r="F15" i="10"/>
  <c r="F79" i="9"/>
  <c r="F90" i="9"/>
  <c r="D3" i="29"/>
  <c r="D9" i="29"/>
  <c r="D15" i="29"/>
  <c r="D21" i="29"/>
  <c r="J82" i="3"/>
  <c r="P85" i="3"/>
  <c r="M83" i="3"/>
  <c r="BB80" i="9"/>
  <c r="BB89" i="9"/>
  <c r="BB79" i="9"/>
  <c r="BB90" i="9"/>
  <c r="R9" i="6"/>
  <c r="S9" i="6"/>
  <c r="F111" i="3"/>
  <c r="X113" i="3"/>
  <c r="BA79" i="9"/>
  <c r="BA89" i="9"/>
  <c r="BA80" i="9"/>
  <c r="F89" i="9"/>
  <c r="BA90" i="9"/>
  <c r="BC89" i="9"/>
  <c r="G15" i="4"/>
  <c r="D18" i="20"/>
  <c r="L7" i="6"/>
  <c r="M7" i="6"/>
  <c r="G40" i="11"/>
  <c r="F80" i="9"/>
  <c r="B5" i="6"/>
  <c r="E28" i="11"/>
  <c r="C27" i="11"/>
  <c r="B13" i="6"/>
  <c r="T13" i="6"/>
  <c r="M28" i="11"/>
  <c r="H43" i="11"/>
  <c r="O8" i="6"/>
  <c r="P8" i="6"/>
  <c r="C23" i="11"/>
  <c r="J28" i="11"/>
  <c r="H10" i="6"/>
  <c r="I11" i="11"/>
  <c r="F92" i="3"/>
  <c r="C25" i="11"/>
  <c r="O10" i="6"/>
  <c r="P10" i="6"/>
  <c r="D40" i="11"/>
  <c r="E6" i="6"/>
  <c r="F93" i="3"/>
  <c r="BC80" i="9"/>
  <c r="F88" i="3"/>
  <c r="F94" i="3"/>
  <c r="O117" i="3"/>
  <c r="I28" i="11"/>
  <c r="E9" i="6"/>
  <c r="T9" i="6"/>
  <c r="E171" i="9"/>
  <c r="E11" i="11"/>
  <c r="F89" i="3"/>
  <c r="R118" i="3"/>
  <c r="F118" i="3"/>
  <c r="F90" i="3"/>
  <c r="F125" i="3"/>
  <c r="R121" i="3"/>
  <c r="BH121" i="3"/>
  <c r="F121" i="3"/>
  <c r="K43" i="11"/>
  <c r="H28" i="11"/>
  <c r="L28" i="11"/>
  <c r="B12" i="6"/>
  <c r="T12" i="6"/>
  <c r="F86" i="3"/>
  <c r="O108" i="3"/>
  <c r="AG108" i="3"/>
  <c r="E106" i="3"/>
  <c r="E110" i="3"/>
  <c r="E112" i="3"/>
  <c r="E114" i="3"/>
  <c r="E125" i="3"/>
  <c r="C13" i="4"/>
  <c r="D126" i="3"/>
  <c r="K4" i="4"/>
  <c r="AD106" i="3"/>
  <c r="U87" i="3"/>
  <c r="L87" i="3"/>
  <c r="F87" i="3"/>
  <c r="E88" i="3"/>
  <c r="U91" i="3"/>
  <c r="E92" i="3"/>
  <c r="U95" i="3"/>
  <c r="E118" i="3"/>
  <c r="C6" i="4"/>
  <c r="D119" i="3"/>
  <c r="B7" i="4"/>
  <c r="E124" i="3"/>
  <c r="C12" i="4"/>
  <c r="U110" i="3"/>
  <c r="D124" i="3"/>
  <c r="B12" i="4"/>
  <c r="Q12" i="4"/>
  <c r="B12" i="2"/>
  <c r="U124" i="3"/>
  <c r="BQ124" i="3"/>
  <c r="F124" i="3"/>
  <c r="AA117" i="3"/>
  <c r="J80" i="3"/>
  <c r="M85" i="3"/>
  <c r="P77" i="3"/>
  <c r="S82" i="3"/>
  <c r="Y79" i="3"/>
  <c r="AB85" i="3"/>
  <c r="L91" i="3"/>
  <c r="F91" i="3"/>
  <c r="L95" i="3"/>
  <c r="F95" i="3"/>
  <c r="D110" i="3"/>
  <c r="Q8" i="6"/>
  <c r="T8" i="6"/>
  <c r="B8" i="2"/>
  <c r="D112" i="3"/>
  <c r="Q10" i="6"/>
  <c r="E119" i="3"/>
  <c r="C7" i="4"/>
  <c r="D123" i="3"/>
  <c r="B11" i="4"/>
  <c r="Q11" i="4"/>
  <c r="B11" i="2"/>
  <c r="D129" i="3"/>
  <c r="K7" i="4"/>
  <c r="I115" i="3"/>
  <c r="U106" i="3"/>
  <c r="J79" i="3"/>
  <c r="M82" i="3"/>
  <c r="S81" i="3"/>
  <c r="Y78" i="3"/>
  <c r="AB83" i="3"/>
  <c r="E89" i="3"/>
  <c r="E93" i="3"/>
  <c r="E116" i="3"/>
  <c r="C4" i="4"/>
  <c r="E123" i="3"/>
  <c r="C11" i="4"/>
  <c r="L111" i="3"/>
  <c r="E121" i="3"/>
  <c r="C9" i="4"/>
  <c r="U117" i="3"/>
  <c r="E109" i="3"/>
  <c r="E113" i="3"/>
  <c r="E115" i="3"/>
  <c r="BH120" i="3"/>
  <c r="AG120" i="3"/>
  <c r="D122" i="3"/>
  <c r="B10" i="4"/>
  <c r="Q10" i="4"/>
  <c r="BK122" i="3"/>
  <c r="F122" i="3"/>
  <c r="AS123" i="3"/>
  <c r="L108" i="3"/>
  <c r="I111" i="3"/>
  <c r="I106" i="3"/>
  <c r="R107" i="3"/>
  <c r="AA107" i="3"/>
  <c r="AA115" i="3"/>
  <c r="M79" i="3"/>
  <c r="S78" i="3"/>
  <c r="V83" i="3"/>
  <c r="AB80" i="3"/>
  <c r="D109" i="3"/>
  <c r="Q7" i="6"/>
  <c r="AG119" i="3"/>
  <c r="BE120" i="3"/>
  <c r="D121" i="3"/>
  <c r="B9" i="4"/>
  <c r="Q9" i="4"/>
  <c r="B9" i="2"/>
  <c r="BQ123" i="3"/>
  <c r="AP123" i="3"/>
  <c r="F123" i="3"/>
  <c r="D132" i="3"/>
  <c r="K10" i="4"/>
  <c r="I114" i="3"/>
  <c r="R115" i="3"/>
  <c r="R106" i="3"/>
  <c r="I117" i="3"/>
  <c r="E122" i="3"/>
  <c r="C10" i="4"/>
  <c r="R120" i="3"/>
  <c r="F120" i="3"/>
  <c r="J85" i="3"/>
  <c r="M77" i="3"/>
  <c r="P82" i="3"/>
  <c r="V80" i="3"/>
  <c r="Y85" i="3"/>
  <c r="AD117" i="3"/>
  <c r="D125" i="3"/>
  <c r="B13" i="4"/>
  <c r="Q13" i="4"/>
  <c r="F119" i="3"/>
  <c r="U116" i="3"/>
  <c r="F116" i="3"/>
  <c r="AB76" i="3"/>
  <c r="AB84" i="3"/>
  <c r="Y76" i="3"/>
  <c r="Y84" i="3"/>
  <c r="V76" i="3"/>
  <c r="V84" i="3"/>
  <c r="S76" i="3"/>
  <c r="S84" i="3"/>
  <c r="P76" i="3"/>
  <c r="P84" i="3"/>
  <c r="M76" i="3"/>
  <c r="M84" i="3"/>
  <c r="J76" i="3"/>
  <c r="J84" i="3"/>
  <c r="D84" i="3"/>
  <c r="N12" i="4"/>
  <c r="T12" i="4"/>
  <c r="E12" i="2"/>
  <c r="AB81" i="3"/>
  <c r="Y83" i="3"/>
  <c r="V77" i="3"/>
  <c r="S79" i="3"/>
  <c r="P81" i="3"/>
  <c r="D83" i="3"/>
  <c r="N11" i="4"/>
  <c r="T11" i="4"/>
  <c r="E11" i="2"/>
  <c r="J77" i="3"/>
  <c r="AB78" i="3"/>
  <c r="Y80" i="3"/>
  <c r="V82" i="3"/>
  <c r="S85" i="3"/>
  <c r="P78" i="3"/>
  <c r="M80" i="3"/>
  <c r="C52" i="32"/>
  <c r="C51" i="32"/>
  <c r="D50" i="32"/>
  <c r="D51" i="32"/>
  <c r="D52" i="32"/>
  <c r="C50" i="32"/>
  <c r="E52" i="32"/>
  <c r="E51" i="32"/>
  <c r="E50" i="32"/>
  <c r="J20" i="9"/>
  <c r="K65" i="9"/>
  <c r="J24" i="9"/>
  <c r="J16" i="9"/>
  <c r="D85" i="3"/>
  <c r="N13" i="4"/>
  <c r="T13" i="4"/>
  <c r="E13" i="2"/>
  <c r="R9" i="4"/>
  <c r="D9" i="4"/>
  <c r="R4" i="4"/>
  <c r="C14" i="4"/>
  <c r="D4" i="4"/>
  <c r="B14" i="4"/>
  <c r="Q7" i="4"/>
  <c r="T7" i="6"/>
  <c r="Q14" i="6"/>
  <c r="D6" i="4"/>
  <c r="R6" i="4"/>
  <c r="K14" i="4"/>
  <c r="D78" i="3"/>
  <c r="N6" i="4"/>
  <c r="T6" i="4"/>
  <c r="C28" i="11"/>
  <c r="D77" i="3"/>
  <c r="N5" i="4"/>
  <c r="T5" i="4"/>
  <c r="D76" i="3"/>
  <c r="N4" i="4"/>
  <c r="T4" i="4"/>
  <c r="F117" i="3"/>
  <c r="E17" i="20"/>
  <c r="E16" i="20"/>
  <c r="D82" i="3"/>
  <c r="N10" i="4"/>
  <c r="T10" i="4"/>
  <c r="T10" i="6"/>
  <c r="E10" i="2"/>
  <c r="R11" i="6"/>
  <c r="S11" i="6"/>
  <c r="F113" i="3"/>
  <c r="F114" i="3"/>
  <c r="R12" i="6"/>
  <c r="S12" i="6"/>
  <c r="D81" i="3"/>
  <c r="N9" i="4"/>
  <c r="T9" i="4"/>
  <c r="E9" i="2"/>
  <c r="D10" i="4"/>
  <c r="R10" i="4"/>
  <c r="R7" i="6"/>
  <c r="S7" i="6"/>
  <c r="F109" i="3"/>
  <c r="D79" i="3"/>
  <c r="N7" i="4"/>
  <c r="R10" i="6"/>
  <c r="S10" i="6"/>
  <c r="F112" i="3"/>
  <c r="E40" i="11"/>
  <c r="I40" i="11"/>
  <c r="C40" i="11"/>
  <c r="L5" i="6"/>
  <c r="C11" i="11"/>
  <c r="BG17" i="20"/>
  <c r="F110" i="3"/>
  <c r="R8" i="6"/>
  <c r="S8" i="6"/>
  <c r="B14" i="6"/>
  <c r="T5" i="6"/>
  <c r="R13" i="6"/>
  <c r="S13" i="6"/>
  <c r="F115" i="3"/>
  <c r="D13" i="4"/>
  <c r="R13" i="4"/>
  <c r="B10" i="2"/>
  <c r="R12" i="4"/>
  <c r="D12" i="4"/>
  <c r="R4" i="6"/>
  <c r="F106" i="3"/>
  <c r="L9" i="6"/>
  <c r="M9" i="6"/>
  <c r="R7" i="4"/>
  <c r="D7" i="4"/>
  <c r="B13" i="2"/>
  <c r="E4" i="20"/>
  <c r="BG4" i="20"/>
  <c r="R11" i="4"/>
  <c r="D11" i="4"/>
  <c r="T6" i="6"/>
  <c r="B6" i="2"/>
  <c r="E14" i="6"/>
  <c r="H14" i="6"/>
  <c r="D80" i="3"/>
  <c r="N8" i="4"/>
  <c r="T8" i="4"/>
  <c r="E8" i="2"/>
  <c r="E4" i="2"/>
  <c r="D15" i="4"/>
  <c r="D14" i="4"/>
  <c r="S10" i="4"/>
  <c r="S7" i="4"/>
  <c r="S4" i="6"/>
  <c r="R14" i="6"/>
  <c r="S13" i="4"/>
  <c r="E5" i="2"/>
  <c r="B7" i="2"/>
  <c r="Q14" i="4"/>
  <c r="B5" i="2"/>
  <c r="B14" i="2"/>
  <c r="T14" i="6"/>
  <c r="R14" i="4"/>
  <c r="S4" i="4"/>
  <c r="S6" i="4"/>
  <c r="S9" i="4"/>
  <c r="S11" i="4"/>
  <c r="E6" i="2"/>
  <c r="S12" i="4"/>
  <c r="M5" i="6"/>
  <c r="L14" i="6"/>
  <c r="T7" i="4"/>
  <c r="E7" i="2"/>
  <c r="N14" i="4"/>
  <c r="T14" i="4"/>
  <c r="M14" i="6"/>
  <c r="M15" i="6"/>
  <c r="E14" i="2"/>
  <c r="S15" i="6"/>
  <c r="S14" i="6"/>
  <c r="S14" i="4"/>
  <c r="S15" i="4"/>
  <c r="E63" i="9"/>
  <c r="I7" i="20"/>
  <c r="AC7" i="20"/>
  <c r="AJ7" i="20"/>
  <c r="AH7" i="20"/>
  <c r="W7" i="20"/>
  <c r="AD7" i="20"/>
  <c r="AA7" i="20"/>
  <c r="H7" i="20"/>
  <c r="E61" i="9"/>
  <c r="E64" i="9"/>
  <c r="AS7" i="20"/>
  <c r="AP7" i="20"/>
  <c r="AO7" i="20"/>
  <c r="S7" i="20"/>
  <c r="T7" i="20"/>
  <c r="Q7" i="20"/>
  <c r="AQ7" i="20"/>
  <c r="AU7" i="20"/>
  <c r="K7" i="20"/>
  <c r="AV7" i="20"/>
  <c r="AT7" i="20"/>
  <c r="AF7" i="20"/>
  <c r="AI7" i="20"/>
  <c r="AW7" i="20"/>
  <c r="X7" i="20"/>
  <c r="AE7" i="20"/>
  <c r="AG7" i="20"/>
  <c r="P7" i="20"/>
  <c r="O7" i="20"/>
  <c r="N7" i="20"/>
  <c r="G1" i="26"/>
  <c r="AX7" i="20"/>
  <c r="AR7" i="20"/>
  <c r="AL7" i="20"/>
  <c r="AB7" i="20"/>
  <c r="G7" i="20"/>
  <c r="F7" i="20"/>
  <c r="M7" i="20"/>
  <c r="L7" i="20"/>
  <c r="J7" i="20"/>
  <c r="AN7" i="20"/>
  <c r="AM7" i="20"/>
  <c r="Z7" i="20"/>
  <c r="U7" i="20"/>
  <c r="E17" i="9"/>
  <c r="E18" i="9"/>
  <c r="AK7" i="20"/>
  <c r="R7" i="20"/>
  <c r="V7" i="20"/>
  <c r="Y7" i="20"/>
  <c r="BF14" i="20"/>
  <c r="D4" i="20"/>
  <c r="D14" i="20"/>
  <c r="D16" i="20"/>
  <c r="BF17" i="20"/>
  <c r="BG16" i="20"/>
  <c r="BF16" i="20"/>
  <c r="D17" i="20"/>
  <c r="BF4" i="20"/>
  <c r="I1" i="27"/>
  <c r="E20" i="9"/>
  <c r="E58" i="9"/>
  <c r="E21" i="9"/>
  <c r="E66" i="9"/>
  <c r="E62" i="9"/>
  <c r="E23" i="9"/>
  <c r="E25" i="9"/>
  <c r="E65" i="9"/>
  <c r="E22" i="9"/>
  <c r="E60" i="9"/>
  <c r="E19" i="9"/>
  <c r="E16" i="9"/>
  <c r="B37" i="35"/>
  <c r="E34" i="32"/>
  <c r="B12" i="35"/>
  <c r="E9" i="32"/>
  <c r="B35" i="35"/>
  <c r="E32" i="32"/>
  <c r="L654" i="30"/>
  <c r="B9" i="35"/>
  <c r="E6" i="32"/>
  <c r="L66" i="30"/>
  <c r="B8" i="35"/>
  <c r="E5" i="32"/>
  <c r="B14" i="35"/>
  <c r="E11" i="32"/>
  <c r="L198" i="30"/>
  <c r="B6" i="35"/>
  <c r="E3" i="32"/>
  <c r="B50" i="35"/>
  <c r="E47" i="32"/>
  <c r="B34" i="35"/>
  <c r="E31" i="32"/>
  <c r="B32" i="35"/>
  <c r="E29" i="32"/>
  <c r="B47" i="35"/>
  <c r="E44" i="32"/>
  <c r="B48" i="35"/>
  <c r="E45" i="32"/>
  <c r="L892" i="30"/>
  <c r="B18" i="35"/>
  <c r="E15" i="32"/>
  <c r="L263" i="30"/>
  <c r="B30" i="35"/>
  <c r="E27" i="32"/>
  <c r="L1019" i="30"/>
  <c r="B52" i="35"/>
  <c r="E49" i="32"/>
  <c r="B23" i="35"/>
  <c r="E20" i="32"/>
  <c r="B29" i="35"/>
  <c r="E26" i="32"/>
  <c r="B41" i="35"/>
  <c r="E38" i="32"/>
  <c r="B55" i="35"/>
  <c r="B15" i="35"/>
  <c r="E12" i="32"/>
  <c r="L215" i="30"/>
  <c r="B28" i="35"/>
  <c r="E25" i="32"/>
  <c r="B43" i="35"/>
  <c r="E40" i="32"/>
  <c r="L831" i="30"/>
  <c r="B10" i="35"/>
  <c r="E7" i="32"/>
  <c r="L106" i="30"/>
  <c r="B16" i="35"/>
  <c r="E13" i="32"/>
  <c r="B39" i="35"/>
  <c r="E36" i="32"/>
  <c r="B26" i="35"/>
  <c r="E23" i="32"/>
  <c r="B49" i="35"/>
  <c r="E46" i="32"/>
  <c r="L944" i="30"/>
  <c r="B11" i="35"/>
  <c r="E8" i="32"/>
  <c r="L142" i="30"/>
  <c r="B54" i="35"/>
  <c r="B33" i="35"/>
  <c r="E30" i="32"/>
  <c r="L547" i="30"/>
  <c r="B21" i="35"/>
  <c r="E18" i="32"/>
  <c r="B31" i="35"/>
  <c r="E28" i="32"/>
  <c r="L519" i="30"/>
  <c r="B42" i="35"/>
  <c r="E39" i="32"/>
  <c r="L808" i="30"/>
  <c r="B20" i="35"/>
  <c r="E17" i="32"/>
  <c r="B38" i="35"/>
  <c r="E35" i="32"/>
  <c r="L700" i="30"/>
  <c r="B17" i="35"/>
  <c r="E14" i="32"/>
  <c r="L246" i="30"/>
  <c r="B19" i="35"/>
  <c r="E16" i="32"/>
  <c r="L286" i="30"/>
  <c r="B7" i="35"/>
  <c r="E4" i="32"/>
  <c r="L16" i="30"/>
  <c r="B53" i="35"/>
  <c r="B45" i="35"/>
  <c r="E42" i="32"/>
  <c r="B46" i="35"/>
  <c r="E43" i="32"/>
  <c r="L874" i="30"/>
  <c r="B40" i="35"/>
  <c r="E37" i="32"/>
  <c r="B51" i="35"/>
  <c r="E48" i="32"/>
  <c r="B36" i="35"/>
  <c r="E33" i="32"/>
  <c r="L680" i="30"/>
  <c r="B27" i="35"/>
  <c r="E24" i="32"/>
  <c r="L439" i="30"/>
  <c r="B13" i="35"/>
  <c r="E10" i="32"/>
  <c r="L168" i="30"/>
  <c r="B24" i="35"/>
  <c r="E21" i="32"/>
  <c r="L376" i="30"/>
  <c r="B44" i="35"/>
  <c r="E41" i="32"/>
  <c r="L834" i="30"/>
  <c r="B22" i="35"/>
  <c r="E19" i="32"/>
  <c r="L332" i="30"/>
  <c r="L741" i="30"/>
  <c r="L742" i="30"/>
  <c r="L957" i="30"/>
  <c r="L968" i="30"/>
  <c r="L966" i="30"/>
  <c r="L682" i="30"/>
  <c r="L699" i="30"/>
  <c r="L695" i="30"/>
  <c r="L683" i="30"/>
  <c r="L697" i="30"/>
  <c r="L698" i="30"/>
  <c r="L15" i="30"/>
  <c r="L3" i="30"/>
  <c r="L13" i="30"/>
  <c r="L14" i="30"/>
  <c r="L368" i="30"/>
  <c r="L372" i="30"/>
  <c r="L305" i="30"/>
  <c r="L1021" i="30"/>
  <c r="L199" i="30"/>
  <c r="L801" i="30"/>
  <c r="L797" i="30"/>
  <c r="L802" i="30"/>
  <c r="L807" i="30"/>
  <c r="L798" i="30"/>
  <c r="L803" i="30"/>
  <c r="L781" i="30"/>
  <c r="L799" i="30"/>
  <c r="L804" i="30"/>
  <c r="L869" i="30"/>
  <c r="L850" i="30"/>
  <c r="L871" i="30"/>
  <c r="L868" i="30"/>
  <c r="L849" i="30"/>
  <c r="L870" i="30"/>
  <c r="L466" i="30"/>
  <c r="L467" i="30"/>
  <c r="L462" i="30"/>
  <c r="L589" i="30"/>
  <c r="L610" i="30"/>
  <c r="L1017" i="30"/>
  <c r="L1030" i="30"/>
  <c r="L605" i="30"/>
  <c r="L1022" i="30"/>
  <c r="L590" i="30"/>
  <c r="L587" i="30"/>
  <c r="L592" i="30"/>
  <c r="L1018" i="30"/>
  <c r="L1028" i="30"/>
  <c r="L1036" i="30"/>
  <c r="L1026" i="30"/>
  <c r="L588" i="30"/>
  <c r="L607" i="30"/>
  <c r="L1024" i="30"/>
  <c r="L1032" i="30"/>
  <c r="L1034" i="30"/>
  <c r="L584" i="30"/>
  <c r="L1020" i="30"/>
  <c r="L595" i="30"/>
  <c r="L533" i="30"/>
  <c r="L1035" i="30"/>
  <c r="L891" i="30"/>
  <c r="L890" i="30"/>
  <c r="L60" i="30"/>
  <c r="L63" i="30"/>
  <c r="B25" i="35"/>
  <c r="E22" i="32"/>
  <c r="L1078" i="30"/>
  <c r="O1078" i="30"/>
  <c r="P1078" i="30"/>
  <c r="L1070" i="30"/>
  <c r="O1070" i="30"/>
  <c r="P1070" i="30"/>
  <c r="L1062" i="30"/>
  <c r="O1062" i="30"/>
  <c r="P1062" i="30"/>
  <c r="L1054" i="30"/>
  <c r="O1054" i="30"/>
  <c r="P1054" i="30"/>
  <c r="L1081" i="30"/>
  <c r="O1081" i="30"/>
  <c r="P1081" i="30"/>
  <c r="L1073" i="30"/>
  <c r="O1073" i="30"/>
  <c r="P1073" i="30"/>
  <c r="L1065" i="30"/>
  <c r="O1065" i="30"/>
  <c r="P1065" i="30"/>
  <c r="L1049" i="30"/>
  <c r="O1049" i="30"/>
  <c r="P1049" i="30"/>
  <c r="L1084" i="30"/>
  <c r="O1084" i="30"/>
  <c r="P1084" i="30"/>
  <c r="L1076" i="30"/>
  <c r="O1076" i="30"/>
  <c r="P1076" i="30"/>
  <c r="L1068" i="30"/>
  <c r="O1068" i="30"/>
  <c r="P1068" i="30"/>
  <c r="L1052" i="30"/>
  <c r="O1052" i="30"/>
  <c r="P1052" i="30"/>
  <c r="L1048" i="30"/>
  <c r="O1048" i="30"/>
  <c r="P1048" i="30"/>
  <c r="L1079" i="30"/>
  <c r="O1079" i="30"/>
  <c r="P1079" i="30"/>
  <c r="L1063" i="30"/>
  <c r="O1063" i="30"/>
  <c r="P1063" i="30"/>
  <c r="L1055" i="30"/>
  <c r="O1055" i="30"/>
  <c r="P1055" i="30"/>
  <c r="L1047" i="30"/>
  <c r="O1047" i="30"/>
  <c r="P1047" i="30"/>
  <c r="L1082" i="30"/>
  <c r="O1082" i="30"/>
  <c r="P1082" i="30"/>
  <c r="L1074" i="30"/>
  <c r="O1074" i="30"/>
  <c r="P1074" i="30"/>
  <c r="L1066" i="30"/>
  <c r="O1066" i="30"/>
  <c r="P1066" i="30"/>
  <c r="L1050" i="30"/>
  <c r="O1050" i="30"/>
  <c r="P1050" i="30"/>
  <c r="L1085" i="30"/>
  <c r="O1085" i="30"/>
  <c r="P1085" i="30"/>
  <c r="L1077" i="30"/>
  <c r="O1077" i="30"/>
  <c r="P1077" i="30"/>
  <c r="L1069" i="30"/>
  <c r="O1069" i="30"/>
  <c r="P1069" i="30"/>
  <c r="L1053" i="30"/>
  <c r="O1053" i="30"/>
  <c r="P1053" i="30"/>
  <c r="L1080" i="30"/>
  <c r="O1080" i="30"/>
  <c r="P1080" i="30"/>
  <c r="L1064" i="30"/>
  <c r="O1064" i="30"/>
  <c r="P1064" i="30"/>
  <c r="L1083" i="30"/>
  <c r="O1083" i="30"/>
  <c r="P1083" i="30"/>
  <c r="L1075" i="30"/>
  <c r="O1075" i="30"/>
  <c r="P1075" i="30"/>
  <c r="L1067" i="30"/>
  <c r="O1067" i="30"/>
  <c r="P1067" i="30"/>
  <c r="L1051" i="30"/>
  <c r="O1051" i="30"/>
  <c r="P1051" i="30"/>
  <c r="BC36" i="9"/>
  <c r="BB36" i="9"/>
  <c r="BC120" i="9"/>
  <c r="BA121" i="9"/>
  <c r="F121" i="9"/>
  <c r="BB121" i="9"/>
  <c r="BC121" i="9"/>
  <c r="F100" i="9"/>
  <c r="BA100" i="9"/>
  <c r="F101" i="9"/>
  <c r="BB100" i="9"/>
  <c r="BA101" i="9"/>
  <c r="BC100" i="9"/>
  <c r="BB101" i="9"/>
  <c r="BC101" i="9"/>
  <c r="BA120" i="9"/>
  <c r="BA36" i="9"/>
  <c r="S51" i="34"/>
  <c r="T51" i="34"/>
  <c r="D49" i="32"/>
  <c r="S49" i="34"/>
  <c r="T49" i="34"/>
  <c r="D47" i="32"/>
  <c r="F143" i="28"/>
  <c r="S50" i="34"/>
  <c r="T50" i="34"/>
  <c r="D48" i="32"/>
  <c r="M1022" i="30"/>
  <c r="M1020" i="30"/>
  <c r="M1021" i="30"/>
  <c r="M1017" i="30"/>
  <c r="M1034" i="30"/>
  <c r="M1026" i="30"/>
  <c r="M644" i="30"/>
  <c r="M984" i="30"/>
  <c r="M773" i="30"/>
  <c r="M657" i="30"/>
  <c r="M1028" i="30"/>
  <c r="M1019" i="30"/>
  <c r="M1030" i="30"/>
  <c r="M1023" i="30"/>
  <c r="M608" i="30"/>
  <c r="M1032" i="30"/>
  <c r="M124" i="30"/>
  <c r="M1018" i="30"/>
  <c r="M722" i="30"/>
  <c r="M1036" i="30"/>
  <c r="M1024" i="30"/>
  <c r="M952" i="30"/>
  <c r="M613" i="30"/>
  <c r="M933" i="30"/>
  <c r="M434" i="30"/>
  <c r="M985" i="30"/>
  <c r="M717" i="30"/>
  <c r="M437" i="30"/>
  <c r="M228" i="30"/>
  <c r="M13" i="30"/>
  <c r="M774" i="30"/>
  <c r="M607" i="30"/>
  <c r="M597" i="30"/>
  <c r="M594" i="30"/>
  <c r="M440" i="30"/>
  <c r="M3" i="30"/>
  <c r="M604" i="30"/>
  <c r="M966" i="30"/>
  <c r="M963" i="30"/>
  <c r="M938" i="30"/>
  <c r="M612" i="30"/>
  <c r="M609" i="30"/>
  <c r="M804" i="30"/>
  <c r="M583" i="30"/>
  <c r="O70" i="30"/>
  <c r="P70" i="30"/>
  <c r="M918" i="30"/>
  <c r="M699" i="30"/>
  <c r="M1029" i="30"/>
  <c r="M105" i="30"/>
  <c r="M646" i="30"/>
  <c r="M439" i="30"/>
  <c r="M436" i="30"/>
  <c r="M433" i="30"/>
  <c r="M310" i="30"/>
  <c r="M181" i="30"/>
  <c r="M977" i="30"/>
  <c r="M961" i="30"/>
  <c r="M461" i="30"/>
  <c r="M199" i="30"/>
  <c r="M99" i="30"/>
  <c r="M65" i="30"/>
  <c r="M1033" i="30"/>
  <c r="M1031" i="30"/>
  <c r="M980" i="30"/>
  <c r="M970" i="30"/>
  <c r="M957" i="30"/>
  <c r="M920" i="30"/>
  <c r="M611" i="30"/>
  <c r="M599" i="30"/>
  <c r="M469" i="30"/>
  <c r="M937" i="30"/>
  <c r="M923" i="30"/>
  <c r="M466" i="30"/>
  <c r="M463" i="30"/>
  <c r="M441" i="30"/>
  <c r="M180" i="30"/>
  <c r="M67" i="30"/>
  <c r="M953" i="30"/>
  <c r="M929" i="30"/>
  <c r="M919" i="30"/>
  <c r="M887" i="30"/>
  <c r="M682" i="30"/>
  <c r="M471" i="30"/>
  <c r="M468" i="30"/>
  <c r="M104" i="30"/>
  <c r="M975" i="30"/>
  <c r="M942" i="30"/>
  <c r="M925" i="30"/>
  <c r="M700" i="30"/>
  <c r="M465" i="30"/>
  <c r="M202" i="30"/>
  <c r="M186" i="30"/>
  <c r="M184" i="30"/>
  <c r="M168" i="30"/>
  <c r="M971" i="30"/>
  <c r="M915" i="30"/>
  <c r="M487" i="30"/>
  <c r="M166" i="30"/>
  <c r="M103" i="30"/>
  <c r="O6" i="30"/>
  <c r="P6" i="30"/>
  <c r="N1016" i="30"/>
  <c r="N1027" i="30"/>
  <c r="N1029" i="30"/>
  <c r="N374" i="30"/>
  <c r="N367" i="30"/>
  <c r="N366" i="30"/>
  <c r="N1034" i="30"/>
  <c r="N1032" i="30"/>
  <c r="N1028" i="30"/>
  <c r="AC51" i="33"/>
  <c r="AD51" i="33"/>
  <c r="C49" i="32"/>
  <c r="N1026" i="30"/>
  <c r="N1024" i="30"/>
  <c r="N1022" i="30"/>
  <c r="N1019" i="30"/>
  <c r="O10" i="30"/>
  <c r="P10" i="30"/>
  <c r="N549" i="30"/>
  <c r="AC50" i="33"/>
  <c r="AD50" i="33"/>
  <c r="C48" i="32"/>
  <c r="N506" i="30"/>
  <c r="N1030" i="30"/>
  <c r="N602" i="30"/>
  <c r="E148" i="28"/>
  <c r="O895" i="30"/>
  <c r="P895" i="30"/>
  <c r="O853" i="30"/>
  <c r="P853" i="30"/>
  <c r="N1017" i="30"/>
  <c r="N508" i="30"/>
  <c r="N505" i="30"/>
  <c r="N1020" i="30"/>
  <c r="E18" i="28"/>
  <c r="N1036" i="30"/>
  <c r="N1018" i="30"/>
  <c r="N647" i="30"/>
  <c r="O538" i="30"/>
  <c r="P538" i="30"/>
  <c r="O239" i="30"/>
  <c r="P239" i="30"/>
  <c r="O4" i="30"/>
  <c r="P4" i="30"/>
  <c r="N800" i="30"/>
  <c r="N643" i="30"/>
  <c r="O242" i="30"/>
  <c r="P242" i="30"/>
  <c r="N781" i="30"/>
  <c r="N583" i="30"/>
  <c r="BB92" i="9"/>
  <c r="N611" i="30"/>
  <c r="N600" i="30"/>
  <c r="N597" i="30"/>
  <c r="F73" i="28"/>
  <c r="F118" i="28"/>
  <c r="O668" i="30"/>
  <c r="P668" i="30"/>
  <c r="N655" i="30"/>
  <c r="N613" i="30"/>
  <c r="AC49" i="33"/>
  <c r="AD49" i="33"/>
  <c r="C47" i="32"/>
  <c r="N593" i="30"/>
  <c r="O748" i="30"/>
  <c r="P748" i="30"/>
  <c r="N608" i="30"/>
  <c r="O111" i="30"/>
  <c r="P111" i="30"/>
  <c r="E53" i="28"/>
  <c r="O714" i="30"/>
  <c r="P714" i="30"/>
  <c r="N681" i="30"/>
  <c r="N591" i="30"/>
  <c r="O731" i="30"/>
  <c r="P731" i="30"/>
  <c r="O569" i="30"/>
  <c r="P569" i="30"/>
  <c r="O541" i="30"/>
  <c r="P541" i="30"/>
  <c r="O178" i="30"/>
  <c r="P178" i="30"/>
  <c r="O156" i="30"/>
  <c r="P156" i="30"/>
  <c r="N147" i="30"/>
  <c r="O93" i="30"/>
  <c r="P93" i="30"/>
  <c r="O822" i="30"/>
  <c r="P822" i="30"/>
  <c r="O814" i="30"/>
  <c r="P814" i="30"/>
  <c r="O297" i="30"/>
  <c r="P297" i="30"/>
  <c r="O835" i="30"/>
  <c r="P835" i="30"/>
  <c r="N677" i="30"/>
  <c r="BA102" i="9"/>
  <c r="BB105" i="9"/>
  <c r="N772" i="30"/>
  <c r="N435" i="30"/>
  <c r="N330" i="30"/>
  <c r="O241" i="30"/>
  <c r="P241" i="30"/>
  <c r="F193" i="28"/>
  <c r="N650" i="30"/>
  <c r="O454" i="30"/>
  <c r="P454" i="30"/>
  <c r="O443" i="30"/>
  <c r="P443" i="30"/>
  <c r="N437" i="30"/>
  <c r="N395" i="30"/>
  <c r="O254" i="30"/>
  <c r="P254" i="30"/>
  <c r="O194" i="30"/>
  <c r="P194" i="30"/>
  <c r="O117" i="30"/>
  <c r="P117" i="30"/>
  <c r="O8" i="30"/>
  <c r="P8" i="30"/>
  <c r="O5" i="30"/>
  <c r="P5" i="30"/>
  <c r="N978" i="30"/>
  <c r="O664" i="30"/>
  <c r="P664" i="30"/>
  <c r="O555" i="30"/>
  <c r="P555" i="30"/>
  <c r="O536" i="30"/>
  <c r="P536" i="30"/>
  <c r="N439" i="30"/>
  <c r="N432" i="30"/>
  <c r="N263" i="30"/>
  <c r="O263" i="30"/>
  <c r="P263" i="30"/>
  <c r="N247" i="30"/>
  <c r="O50" i="30"/>
  <c r="P50" i="30"/>
  <c r="O34" i="30"/>
  <c r="P34" i="30"/>
  <c r="N1035" i="30"/>
  <c r="N1025" i="30"/>
  <c r="O897" i="30"/>
  <c r="P897" i="30"/>
  <c r="O824" i="30"/>
  <c r="P824" i="30"/>
  <c r="N434" i="30"/>
  <c r="N415" i="30"/>
  <c r="E108" i="28"/>
  <c r="E123" i="28"/>
  <c r="N1023" i="30"/>
  <c r="N962" i="30"/>
  <c r="N926" i="30"/>
  <c r="N914" i="30"/>
  <c r="N802" i="30"/>
  <c r="N773" i="30"/>
  <c r="O687" i="30"/>
  <c r="P687" i="30"/>
  <c r="N607" i="30"/>
  <c r="N596" i="30"/>
  <c r="N547" i="30"/>
  <c r="O497" i="30"/>
  <c r="P497" i="30"/>
  <c r="N394" i="30"/>
  <c r="O375" i="30"/>
  <c r="P375" i="30"/>
  <c r="O226" i="30"/>
  <c r="P226" i="30"/>
  <c r="O138" i="30"/>
  <c r="P138" i="30"/>
  <c r="O135" i="30"/>
  <c r="P135" i="30"/>
  <c r="E12" i="10"/>
  <c r="N1033" i="30"/>
  <c r="N807" i="30"/>
  <c r="N766" i="30"/>
  <c r="O633" i="30"/>
  <c r="P633" i="30"/>
  <c r="N331" i="30"/>
  <c r="N970" i="30"/>
  <c r="N938" i="30"/>
  <c r="N932" i="30"/>
  <c r="N919" i="30"/>
  <c r="N535" i="30"/>
  <c r="N438" i="30"/>
  <c r="N414" i="30"/>
  <c r="O300" i="30"/>
  <c r="P300" i="30"/>
  <c r="O18" i="30"/>
  <c r="P18" i="30"/>
  <c r="O896" i="30"/>
  <c r="P896" i="30"/>
  <c r="O706" i="30"/>
  <c r="P706" i="30"/>
  <c r="O691" i="30"/>
  <c r="P691" i="30"/>
  <c r="O318" i="30"/>
  <c r="P318" i="30"/>
  <c r="O257" i="30"/>
  <c r="P257" i="30"/>
  <c r="E13" i="10"/>
  <c r="F44" i="10"/>
  <c r="F91" i="9"/>
  <c r="E103" i="28"/>
  <c r="L806" i="30"/>
  <c r="L796" i="30"/>
  <c r="L721" i="30"/>
  <c r="L696" i="30"/>
  <c r="O637" i="30"/>
  <c r="P637" i="30"/>
  <c r="O623" i="30"/>
  <c r="P623" i="30"/>
  <c r="L602" i="30"/>
  <c r="O544" i="30"/>
  <c r="P544" i="30"/>
  <c r="O421" i="30"/>
  <c r="P421" i="30"/>
  <c r="O329" i="30"/>
  <c r="P329" i="30"/>
  <c r="O321" i="30"/>
  <c r="P321" i="30"/>
  <c r="O291" i="30"/>
  <c r="P291" i="30"/>
  <c r="O287" i="30"/>
  <c r="P287" i="30"/>
  <c r="O260" i="30"/>
  <c r="P260" i="30"/>
  <c r="O137" i="30"/>
  <c r="P137" i="30"/>
  <c r="L102" i="30"/>
  <c r="O75" i="30"/>
  <c r="P75" i="30"/>
  <c r="O17" i="30"/>
  <c r="P17" i="30"/>
  <c r="E24" i="10"/>
  <c r="BB81" i="9"/>
  <c r="F96" i="9"/>
  <c r="O882" i="30"/>
  <c r="P882" i="30"/>
  <c r="O857" i="30"/>
  <c r="P857" i="30"/>
  <c r="O841" i="30"/>
  <c r="P841" i="30"/>
  <c r="O783" i="30"/>
  <c r="P783" i="30"/>
  <c r="O751" i="30"/>
  <c r="P751" i="30"/>
  <c r="O702" i="30"/>
  <c r="P702" i="30"/>
  <c r="O640" i="30"/>
  <c r="P640" i="30"/>
  <c r="L609" i="30"/>
  <c r="O565" i="30"/>
  <c r="P565" i="30"/>
  <c r="O514" i="30"/>
  <c r="P514" i="30"/>
  <c r="O427" i="30"/>
  <c r="P427" i="30"/>
  <c r="L352" i="30"/>
  <c r="O339" i="30"/>
  <c r="P339" i="30"/>
  <c r="O311" i="30"/>
  <c r="P311" i="30"/>
  <c r="O220" i="30"/>
  <c r="P220" i="30"/>
  <c r="O174" i="30"/>
  <c r="P174" i="30"/>
  <c r="O108" i="30"/>
  <c r="P108" i="30"/>
  <c r="L104" i="30"/>
  <c r="L99" i="30"/>
  <c r="E243" i="28"/>
  <c r="F173" i="28"/>
  <c r="L1025" i="30"/>
  <c r="O986" i="30"/>
  <c r="P986" i="30"/>
  <c r="O900" i="30"/>
  <c r="P900" i="30"/>
  <c r="L805" i="30"/>
  <c r="O670" i="30"/>
  <c r="P670" i="30"/>
  <c r="O621" i="30"/>
  <c r="P621" i="30"/>
  <c r="L613" i="30"/>
  <c r="L598" i="30"/>
  <c r="O574" i="30"/>
  <c r="P574" i="30"/>
  <c r="O295" i="30"/>
  <c r="P295" i="30"/>
  <c r="O275" i="30"/>
  <c r="P275" i="30"/>
  <c r="O187" i="30"/>
  <c r="P187" i="30"/>
  <c r="L101" i="30"/>
  <c r="BA83" i="9"/>
  <c r="BC85" i="9"/>
  <c r="E248" i="28"/>
  <c r="F58" i="28"/>
  <c r="L800" i="30"/>
  <c r="O711" i="30"/>
  <c r="P711" i="30"/>
  <c r="L593" i="30"/>
  <c r="L582" i="30"/>
  <c r="L534" i="30"/>
  <c r="O77" i="30"/>
  <c r="P77" i="30"/>
  <c r="O51" i="30"/>
  <c r="P51" i="30"/>
  <c r="O21" i="30"/>
  <c r="P21" i="30"/>
  <c r="O351" i="30"/>
  <c r="P351" i="30"/>
  <c r="O320" i="30"/>
  <c r="P320" i="30"/>
  <c r="O131" i="30"/>
  <c r="P131" i="30"/>
  <c r="L105" i="30"/>
  <c r="L103" i="30"/>
  <c r="O54" i="30"/>
  <c r="P54" i="30"/>
  <c r="O38" i="30"/>
  <c r="P38" i="30"/>
  <c r="F93" i="28"/>
  <c r="O817" i="30"/>
  <c r="P817" i="30"/>
  <c r="O614" i="30"/>
  <c r="P614" i="30"/>
  <c r="O219" i="30"/>
  <c r="P219" i="30"/>
  <c r="O204" i="30"/>
  <c r="P204" i="30"/>
  <c r="L100" i="30"/>
  <c r="O39" i="30"/>
  <c r="P39" i="30"/>
  <c r="BA96" i="9"/>
  <c r="F37" i="10"/>
  <c r="E98" i="28"/>
  <c r="F178" i="28"/>
  <c r="E178" i="28"/>
  <c r="F42" i="10"/>
  <c r="E223" i="28"/>
  <c r="F48" i="28"/>
  <c r="E48" i="28"/>
  <c r="E208" i="28"/>
  <c r="F208" i="28"/>
  <c r="F218" i="28"/>
  <c r="N811" i="30"/>
  <c r="N832" i="30"/>
  <c r="N830" i="30"/>
  <c r="M281" i="30"/>
  <c r="M266" i="30"/>
  <c r="M285" i="30"/>
  <c r="E90" i="9"/>
  <c r="E89" i="9"/>
  <c r="F40" i="10"/>
  <c r="O989" i="30"/>
  <c r="P989" i="30"/>
  <c r="N831" i="30"/>
  <c r="N464" i="30"/>
  <c r="N461" i="30"/>
  <c r="L415" i="30"/>
  <c r="L414" i="30"/>
  <c r="L432" i="30"/>
  <c r="L434" i="30"/>
  <c r="L436" i="30"/>
  <c r="N844" i="30"/>
  <c r="N846" i="30"/>
  <c r="N847" i="30"/>
  <c r="N845" i="30"/>
  <c r="M833" i="30"/>
  <c r="M844" i="30"/>
  <c r="BA91" i="9"/>
  <c r="E21" i="10"/>
  <c r="F33" i="28"/>
  <c r="E168" i="28"/>
  <c r="F153" i="28"/>
  <c r="L331" i="30"/>
  <c r="L328" i="30"/>
  <c r="L330" i="30"/>
  <c r="L326" i="30"/>
  <c r="F8" i="28"/>
  <c r="F158" i="28"/>
  <c r="L308" i="30"/>
  <c r="L303" i="30"/>
  <c r="L309" i="30"/>
  <c r="L304" i="30"/>
  <c r="E9" i="9"/>
  <c r="G7" i="11"/>
  <c r="G36" i="11"/>
  <c r="E228" i="28"/>
  <c r="AZ59" i="9"/>
  <c r="E59" i="9"/>
  <c r="AZ24" i="9"/>
  <c r="AY7" i="20"/>
  <c r="E14" i="10"/>
  <c r="E17" i="10"/>
  <c r="E11" i="10"/>
  <c r="AZ57" i="9"/>
  <c r="E57" i="9"/>
  <c r="F85" i="9"/>
  <c r="M521" i="30"/>
  <c r="M509" i="30"/>
  <c r="M520" i="30"/>
  <c r="M973" i="30"/>
  <c r="M965" i="30"/>
  <c r="N951" i="30"/>
  <c r="M948" i="30"/>
  <c r="M936" i="30"/>
  <c r="M931" i="30"/>
  <c r="M928" i="30"/>
  <c r="M917" i="30"/>
  <c r="M891" i="30"/>
  <c r="N889" i="30"/>
  <c r="N875" i="30"/>
  <c r="O838" i="30"/>
  <c r="P838" i="30"/>
  <c r="O819" i="30"/>
  <c r="P819" i="30"/>
  <c r="M798" i="30"/>
  <c r="O786" i="30"/>
  <c r="P786" i="30"/>
  <c r="M725" i="30"/>
  <c r="O685" i="30"/>
  <c r="P685" i="30"/>
  <c r="N675" i="30"/>
  <c r="M652" i="30"/>
  <c r="O624" i="30"/>
  <c r="P624" i="30"/>
  <c r="O615" i="30"/>
  <c r="P615" i="30"/>
  <c r="M605" i="30"/>
  <c r="M601" i="30"/>
  <c r="M590" i="30"/>
  <c r="M551" i="30"/>
  <c r="N534" i="30"/>
  <c r="L532" i="30"/>
  <c r="O530" i="30"/>
  <c r="P530" i="30"/>
  <c r="N522" i="30"/>
  <c r="L509" i="30"/>
  <c r="O481" i="30"/>
  <c r="P481" i="30"/>
  <c r="O476" i="30"/>
  <c r="P476" i="30"/>
  <c r="L464" i="30"/>
  <c r="O447" i="30"/>
  <c r="P447" i="30"/>
  <c r="O444" i="30"/>
  <c r="P444" i="30"/>
  <c r="O403" i="30"/>
  <c r="P403" i="30"/>
  <c r="O384" i="30"/>
  <c r="P384" i="30"/>
  <c r="N369" i="30"/>
  <c r="O358" i="30"/>
  <c r="P358" i="30"/>
  <c r="O355" i="30"/>
  <c r="P355" i="30"/>
  <c r="N353" i="30"/>
  <c r="N326" i="30"/>
  <c r="L248" i="30"/>
  <c r="O173" i="30"/>
  <c r="P173" i="30"/>
  <c r="N164" i="30"/>
  <c r="N161" i="30"/>
  <c r="L122" i="30"/>
  <c r="O118" i="30"/>
  <c r="P118" i="30"/>
  <c r="O87" i="30"/>
  <c r="P87" i="30"/>
  <c r="O76" i="30"/>
  <c r="P76" i="30"/>
  <c r="O55" i="30"/>
  <c r="P55" i="30"/>
  <c r="O46" i="30"/>
  <c r="P46" i="30"/>
  <c r="O43" i="30"/>
  <c r="P43" i="30"/>
  <c r="O35" i="30"/>
  <c r="P35" i="30"/>
  <c r="O23" i="30"/>
  <c r="P23" i="30"/>
  <c r="O906" i="30"/>
  <c r="P906" i="30"/>
  <c r="O794" i="30"/>
  <c r="P794" i="30"/>
  <c r="O758" i="30"/>
  <c r="P758" i="30"/>
  <c r="O733" i="30"/>
  <c r="P733" i="30"/>
  <c r="O581" i="30"/>
  <c r="P581" i="30"/>
  <c r="O504" i="30"/>
  <c r="P504" i="30"/>
  <c r="O501" i="30"/>
  <c r="P501" i="30"/>
  <c r="O496" i="30"/>
  <c r="P496" i="30"/>
  <c r="L441" i="30"/>
  <c r="O401" i="30"/>
  <c r="P401" i="30"/>
  <c r="O294" i="30"/>
  <c r="P294" i="30"/>
  <c r="O243" i="30"/>
  <c r="P243" i="30"/>
  <c r="O234" i="30"/>
  <c r="P234" i="30"/>
  <c r="O212" i="30"/>
  <c r="P212" i="30"/>
  <c r="O185" i="30"/>
  <c r="P185" i="30"/>
  <c r="O151" i="30"/>
  <c r="P151" i="30"/>
  <c r="M262" i="30"/>
  <c r="O9" i="30"/>
  <c r="P9" i="30"/>
  <c r="O1000" i="30"/>
  <c r="P1000" i="30"/>
  <c r="N983" i="30"/>
  <c r="N980" i="30"/>
  <c r="M972" i="30"/>
  <c r="M964" i="30"/>
  <c r="M955" i="30"/>
  <c r="M950" i="30"/>
  <c r="M940" i="30"/>
  <c r="N935" i="30"/>
  <c r="M927" i="30"/>
  <c r="M921" i="30"/>
  <c r="M916" i="30"/>
  <c r="N890" i="30"/>
  <c r="N888" i="30"/>
  <c r="O859" i="30"/>
  <c r="P859" i="30"/>
  <c r="O753" i="30"/>
  <c r="P753" i="30"/>
  <c r="O704" i="30"/>
  <c r="P704" i="30"/>
  <c r="O694" i="30"/>
  <c r="P694" i="30"/>
  <c r="M651" i="30"/>
  <c r="N648" i="30"/>
  <c r="O641" i="30"/>
  <c r="P641" i="30"/>
  <c r="M602" i="30"/>
  <c r="M596" i="30"/>
  <c r="M587" i="30"/>
  <c r="O571" i="30"/>
  <c r="P571" i="30"/>
  <c r="L522" i="30"/>
  <c r="L520" i="30"/>
  <c r="N494" i="30"/>
  <c r="M472" i="30"/>
  <c r="L468" i="30"/>
  <c r="O430" i="30"/>
  <c r="P430" i="30"/>
  <c r="O419" i="30"/>
  <c r="P419" i="30"/>
  <c r="O399" i="30"/>
  <c r="P399" i="30"/>
  <c r="M264" i="30"/>
  <c r="O255" i="30"/>
  <c r="P255" i="30"/>
  <c r="O240" i="30"/>
  <c r="P240" i="30"/>
  <c r="O235" i="30"/>
  <c r="P235" i="30"/>
  <c r="L214" i="30"/>
  <c r="M200" i="30"/>
  <c r="O196" i="30"/>
  <c r="P196" i="30"/>
  <c r="O193" i="30"/>
  <c r="P193" i="30"/>
  <c r="O177" i="30"/>
  <c r="P177" i="30"/>
  <c r="O157" i="30"/>
  <c r="P157" i="30"/>
  <c r="O97" i="30"/>
  <c r="P97" i="30"/>
  <c r="O94" i="30"/>
  <c r="P94" i="30"/>
  <c r="O91" i="30"/>
  <c r="P91" i="30"/>
  <c r="O71" i="30"/>
  <c r="P71" i="30"/>
  <c r="L58" i="30"/>
  <c r="O44" i="30"/>
  <c r="P44" i="30"/>
  <c r="N27" i="30"/>
  <c r="O24" i="30"/>
  <c r="P24" i="30"/>
  <c r="O19" i="30"/>
  <c r="P19" i="30"/>
  <c r="O1011" i="30"/>
  <c r="P1011" i="30"/>
  <c r="O1006" i="30"/>
  <c r="P1006" i="30"/>
  <c r="O1003" i="30"/>
  <c r="P1003" i="30"/>
  <c r="O995" i="30"/>
  <c r="P995" i="30"/>
  <c r="O987" i="30"/>
  <c r="P987" i="30"/>
  <c r="M935" i="30"/>
  <c r="M913" i="30"/>
  <c r="O912" i="30"/>
  <c r="P912" i="30"/>
  <c r="M890" i="30"/>
  <c r="N876" i="30"/>
  <c r="M873" i="30"/>
  <c r="O865" i="30"/>
  <c r="P865" i="30"/>
  <c r="O862" i="30"/>
  <c r="P862" i="30"/>
  <c r="O815" i="30"/>
  <c r="P815" i="30"/>
  <c r="M797" i="30"/>
  <c r="M716" i="30"/>
  <c r="O705" i="30"/>
  <c r="P705" i="30"/>
  <c r="O659" i="30"/>
  <c r="P659" i="30"/>
  <c r="N653" i="30"/>
  <c r="O622" i="30"/>
  <c r="P622" i="30"/>
  <c r="O619" i="30"/>
  <c r="P619" i="30"/>
  <c r="M589" i="30"/>
  <c r="M582" i="30"/>
  <c r="O560" i="30"/>
  <c r="P560" i="30"/>
  <c r="N533" i="30"/>
  <c r="O489" i="30"/>
  <c r="P489" i="30"/>
  <c r="L470" i="30"/>
  <c r="N390" i="30"/>
  <c r="O380" i="30"/>
  <c r="P380" i="30"/>
  <c r="N373" i="30"/>
  <c r="O359" i="30"/>
  <c r="P359" i="30"/>
  <c r="O205" i="30"/>
  <c r="P205" i="30"/>
  <c r="L109" i="30"/>
  <c r="L107" i="30"/>
  <c r="O86" i="30"/>
  <c r="P86" i="30"/>
  <c r="O910" i="30"/>
  <c r="P910" i="30"/>
  <c r="O884" i="30"/>
  <c r="P884" i="30"/>
  <c r="O881" i="30"/>
  <c r="P881" i="30"/>
  <c r="M876" i="30"/>
  <c r="O821" i="30"/>
  <c r="P821" i="30"/>
  <c r="O795" i="30"/>
  <c r="P795" i="30"/>
  <c r="O793" i="30"/>
  <c r="P793" i="30"/>
  <c r="O787" i="30"/>
  <c r="P787" i="30"/>
  <c r="O759" i="30"/>
  <c r="P759" i="30"/>
  <c r="O754" i="30"/>
  <c r="P754" i="30"/>
  <c r="O737" i="30"/>
  <c r="P737" i="30"/>
  <c r="O734" i="30"/>
  <c r="P734" i="30"/>
  <c r="O729" i="30"/>
  <c r="P729" i="30"/>
  <c r="M718" i="30"/>
  <c r="O710" i="30"/>
  <c r="P710" i="30"/>
  <c r="O625" i="30"/>
  <c r="P625" i="30"/>
  <c r="O617" i="30"/>
  <c r="P617" i="30"/>
  <c r="M610" i="30"/>
  <c r="M593" i="30"/>
  <c r="M591" i="30"/>
  <c r="O566" i="30"/>
  <c r="P566" i="30"/>
  <c r="O563" i="30"/>
  <c r="P563" i="30"/>
  <c r="O523" i="30"/>
  <c r="P523" i="30"/>
  <c r="O511" i="30"/>
  <c r="P511" i="30"/>
  <c r="O500" i="30"/>
  <c r="P500" i="30"/>
  <c r="M491" i="30"/>
  <c r="O457" i="30"/>
  <c r="P457" i="30"/>
  <c r="N440" i="30"/>
  <c r="M435" i="30"/>
  <c r="N433" i="30"/>
  <c r="N431" i="30"/>
  <c r="O428" i="30"/>
  <c r="P428" i="30"/>
  <c r="O425" i="30"/>
  <c r="P425" i="30"/>
  <c r="M373" i="30"/>
  <c r="N370" i="30"/>
  <c r="O362" i="30"/>
  <c r="P362" i="30"/>
  <c r="O277" i="30"/>
  <c r="P277" i="30"/>
  <c r="O274" i="30"/>
  <c r="P274" i="30"/>
  <c r="M261" i="30"/>
  <c r="O256" i="30"/>
  <c r="P256" i="30"/>
  <c r="M248" i="30"/>
  <c r="M247" i="30"/>
  <c r="O233" i="30"/>
  <c r="P233" i="30"/>
  <c r="O224" i="30"/>
  <c r="P224" i="30"/>
  <c r="N208" i="30"/>
  <c r="O158" i="30"/>
  <c r="P158" i="30"/>
  <c r="L123" i="30"/>
  <c r="O92" i="30"/>
  <c r="P92" i="30"/>
  <c r="O81" i="30"/>
  <c r="P81" i="30"/>
  <c r="O78" i="30"/>
  <c r="P78" i="30"/>
  <c r="O1004" i="30"/>
  <c r="P1004" i="30"/>
  <c r="M979" i="30"/>
  <c r="N973" i="30"/>
  <c r="M954" i="30"/>
  <c r="M934" i="30"/>
  <c r="N891" i="30"/>
  <c r="O866" i="30"/>
  <c r="P866" i="30"/>
  <c r="O863" i="30"/>
  <c r="P863" i="30"/>
  <c r="L848" i="30"/>
  <c r="N805" i="30"/>
  <c r="M803" i="30"/>
  <c r="O785" i="30"/>
  <c r="P785" i="30"/>
  <c r="L780" i="30"/>
  <c r="L740" i="30"/>
  <c r="O727" i="30"/>
  <c r="P727" i="30"/>
  <c r="N680" i="30"/>
  <c r="O629" i="30"/>
  <c r="P629" i="30"/>
  <c r="N603" i="30"/>
  <c r="N601" i="30"/>
  <c r="L599" i="30"/>
  <c r="L597" i="30"/>
  <c r="M588" i="30"/>
  <c r="M586" i="30"/>
  <c r="N551" i="30"/>
  <c r="O550" i="30"/>
  <c r="P550" i="30"/>
  <c r="O542" i="30"/>
  <c r="P542" i="30"/>
  <c r="L521" i="30"/>
  <c r="O486" i="30"/>
  <c r="P486" i="30"/>
  <c r="M438" i="30"/>
  <c r="O423" i="30"/>
  <c r="P423" i="30"/>
  <c r="N392" i="30"/>
  <c r="O344" i="30"/>
  <c r="P344" i="30"/>
  <c r="O312" i="30"/>
  <c r="P312" i="30"/>
  <c r="O296" i="30"/>
  <c r="P296" i="30"/>
  <c r="O267" i="30"/>
  <c r="P267" i="30"/>
  <c r="O120" i="30"/>
  <c r="P120" i="30"/>
  <c r="O112" i="30"/>
  <c r="P112" i="30"/>
  <c r="M100" i="30"/>
  <c r="L98" i="30"/>
  <c r="L67" i="30"/>
  <c r="L65" i="30"/>
  <c r="F92" i="9"/>
  <c r="E8" i="9"/>
  <c r="F7" i="11"/>
  <c r="F36" i="11"/>
  <c r="BA88" i="9"/>
  <c r="BA87" i="9"/>
  <c r="BB83" i="9"/>
  <c r="BB88" i="9"/>
  <c r="BB86" i="9"/>
  <c r="BB82" i="9"/>
  <c r="BB87" i="9"/>
  <c r="BB98" i="9"/>
  <c r="BB85" i="9"/>
  <c r="BB84" i="9"/>
  <c r="BB95" i="9"/>
  <c r="BB5" i="9"/>
  <c r="BB96" i="9"/>
  <c r="BB97" i="9"/>
  <c r="BB91" i="9"/>
  <c r="E22" i="10"/>
  <c r="F81" i="9"/>
  <c r="F97" i="9"/>
  <c r="F95" i="9"/>
  <c r="F93" i="9"/>
  <c r="E7" i="20"/>
  <c r="E7" i="9"/>
  <c r="E7" i="11"/>
  <c r="E36" i="11"/>
  <c r="F98" i="9"/>
  <c r="F94" i="9"/>
  <c r="F84" i="9"/>
  <c r="F86" i="9"/>
  <c r="F82" i="9"/>
  <c r="F88" i="9"/>
  <c r="F5" i="9"/>
  <c r="BG7" i="20"/>
  <c r="F87" i="9"/>
  <c r="F83" i="9"/>
  <c r="BC97" i="9"/>
  <c r="BC92" i="9"/>
  <c r="BC96" i="9"/>
  <c r="BC87" i="9"/>
  <c r="BC5" i="9"/>
  <c r="BC98" i="9"/>
  <c r="BC94" i="9"/>
  <c r="BC81" i="9"/>
  <c r="BC84" i="9"/>
  <c r="E15" i="10"/>
  <c r="E9" i="10"/>
  <c r="E16" i="10"/>
  <c r="BB93" i="9"/>
  <c r="BC82" i="9"/>
  <c r="BC83" i="9"/>
  <c r="E19" i="10"/>
  <c r="E18" i="10"/>
  <c r="E11" i="9"/>
  <c r="I7" i="11"/>
  <c r="I36" i="11"/>
  <c r="BC88" i="9"/>
  <c r="BA94" i="9"/>
  <c r="F4" i="10"/>
  <c r="BG8" i="20"/>
  <c r="BA81" i="9"/>
  <c r="BB94" i="9"/>
  <c r="E8" i="10"/>
  <c r="BA85" i="9"/>
  <c r="F133" i="28"/>
  <c r="E133" i="28"/>
  <c r="F138" i="28"/>
  <c r="E138" i="28"/>
  <c r="BA93" i="9"/>
  <c r="BA98" i="9"/>
  <c r="BA86" i="9"/>
  <c r="BA84" i="9"/>
  <c r="BC93" i="9"/>
  <c r="BC125" i="9"/>
  <c r="BC109" i="9"/>
  <c r="BC128" i="9"/>
  <c r="BC104" i="9"/>
  <c r="BC123" i="9"/>
  <c r="BC107" i="9"/>
  <c r="BC126" i="9"/>
  <c r="BC102" i="9"/>
  <c r="BC129" i="9"/>
  <c r="BC105" i="9"/>
  <c r="BC127" i="9"/>
  <c r="BC103" i="9"/>
  <c r="BC122" i="9"/>
  <c r="BC106" i="9"/>
  <c r="BC124" i="9"/>
  <c r="BC108" i="9"/>
  <c r="E80" i="9"/>
  <c r="BA95" i="9"/>
  <c r="E6" i="10"/>
  <c r="E7" i="10"/>
  <c r="BA82" i="9"/>
  <c r="E10" i="10"/>
  <c r="BA97" i="9"/>
  <c r="E6" i="9"/>
  <c r="D7" i="11"/>
  <c r="D36" i="11"/>
  <c r="BA5" i="9"/>
  <c r="BA92" i="9"/>
  <c r="F113" i="28"/>
  <c r="E113" i="28"/>
  <c r="N871" i="30"/>
  <c r="N850" i="30"/>
  <c r="N867" i="30"/>
  <c r="N872" i="30"/>
  <c r="N870" i="30"/>
  <c r="N869" i="30"/>
  <c r="L763" i="30"/>
  <c r="L770" i="30"/>
  <c r="L775" i="30"/>
  <c r="L778" i="30"/>
  <c r="L746" i="30"/>
  <c r="L767" i="30"/>
  <c r="L765" i="30"/>
  <c r="L779" i="30"/>
  <c r="L771" i="30"/>
  <c r="L769" i="30"/>
  <c r="L772" i="30"/>
  <c r="L764" i="30"/>
  <c r="O527" i="30"/>
  <c r="P527" i="30"/>
  <c r="BC95" i="9"/>
  <c r="E23" i="10"/>
  <c r="BC86" i="9"/>
  <c r="BC91" i="9"/>
  <c r="E13" i="9"/>
  <c r="K7" i="11"/>
  <c r="K36" i="11"/>
  <c r="F198" i="28"/>
  <c r="E198" i="28"/>
  <c r="O1007" i="30"/>
  <c r="P1007" i="30"/>
  <c r="O999" i="30"/>
  <c r="P999" i="30"/>
  <c r="O996" i="30"/>
  <c r="P996" i="30"/>
  <c r="L946" i="30"/>
  <c r="O894" i="30"/>
  <c r="P894" i="30"/>
  <c r="O851" i="30"/>
  <c r="P851" i="30"/>
  <c r="M675" i="30"/>
  <c r="M676" i="30"/>
  <c r="M660" i="30"/>
  <c r="M677" i="30"/>
  <c r="M679" i="30"/>
  <c r="M681" i="30"/>
  <c r="O901" i="30"/>
  <c r="P901" i="30"/>
  <c r="O854" i="30"/>
  <c r="P854" i="30"/>
  <c r="O666" i="30"/>
  <c r="P666" i="30"/>
  <c r="N289" i="30"/>
  <c r="N306" i="30"/>
  <c r="N310" i="30"/>
  <c r="N309" i="30"/>
  <c r="N1021" i="30"/>
  <c r="F63" i="28"/>
  <c r="E63" i="28"/>
  <c r="F233" i="28"/>
  <c r="E233" i="28"/>
  <c r="L959" i="30"/>
  <c r="L942" i="30"/>
  <c r="O907" i="30"/>
  <c r="P907" i="30"/>
  <c r="M680" i="30"/>
  <c r="E14" i="9"/>
  <c r="L7" i="11"/>
  <c r="L36" i="11"/>
  <c r="E13" i="28"/>
  <c r="E183" i="28"/>
  <c r="F38" i="28"/>
  <c r="L975" i="30"/>
  <c r="O879" i="30"/>
  <c r="P879" i="30"/>
  <c r="O837" i="30"/>
  <c r="P837" i="30"/>
  <c r="N717" i="30"/>
  <c r="N718" i="30"/>
  <c r="N721" i="30"/>
  <c r="N719" i="30"/>
  <c r="N701" i="30"/>
  <c r="O354" i="30"/>
  <c r="P354" i="30"/>
  <c r="E78" i="28"/>
  <c r="F163" i="28"/>
  <c r="E163" i="28"/>
  <c r="L939" i="30"/>
  <c r="L941" i="30"/>
  <c r="L943" i="30"/>
  <c r="L956" i="30"/>
  <c r="L967" i="30"/>
  <c r="L974" i="30"/>
  <c r="L981" i="30"/>
  <c r="L945" i="30"/>
  <c r="L958" i="30"/>
  <c r="L976" i="30"/>
  <c r="L922" i="30"/>
  <c r="L924" i="30"/>
  <c r="L926" i="30"/>
  <c r="L932" i="30"/>
  <c r="L947" i="30"/>
  <c r="L949" i="30"/>
  <c r="L951" i="30"/>
  <c r="L960" i="30"/>
  <c r="L962" i="30"/>
  <c r="L969" i="30"/>
  <c r="L978" i="30"/>
  <c r="L983" i="30"/>
  <c r="L916" i="30"/>
  <c r="L918" i="30"/>
  <c r="L920" i="30"/>
  <c r="L928" i="30"/>
  <c r="L934" i="30"/>
  <c r="L936" i="30"/>
  <c r="L938" i="30"/>
  <c r="L953" i="30"/>
  <c r="L964" i="30"/>
  <c r="L971" i="30"/>
  <c r="L973" i="30"/>
  <c r="L980" i="30"/>
  <c r="L923" i="30"/>
  <c r="L925" i="30"/>
  <c r="L931" i="30"/>
  <c r="L948" i="30"/>
  <c r="L950" i="30"/>
  <c r="L961" i="30"/>
  <c r="L970" i="30"/>
  <c r="L977" i="30"/>
  <c r="L915" i="30"/>
  <c r="L917" i="30"/>
  <c r="L927" i="30"/>
  <c r="L933" i="30"/>
  <c r="L937" i="30"/>
  <c r="L952" i="30"/>
  <c r="L954" i="30"/>
  <c r="L963" i="30"/>
  <c r="L965" i="30"/>
  <c r="L972" i="30"/>
  <c r="L979" i="30"/>
  <c r="L984" i="30"/>
  <c r="L491" i="30"/>
  <c r="L1033" i="30"/>
  <c r="L1023" i="30"/>
  <c r="L1031" i="30"/>
  <c r="O993" i="30"/>
  <c r="P993" i="30"/>
  <c r="O686" i="30"/>
  <c r="P686" i="30"/>
  <c r="N682" i="30"/>
  <c r="N698" i="30"/>
  <c r="O1009" i="30"/>
  <c r="P1009" i="30"/>
  <c r="O998" i="30"/>
  <c r="P998" i="30"/>
  <c r="O992" i="30"/>
  <c r="P992" i="30"/>
  <c r="N982" i="30"/>
  <c r="N968" i="30"/>
  <c r="N959" i="30"/>
  <c r="N946" i="30"/>
  <c r="O909" i="30"/>
  <c r="P909" i="30"/>
  <c r="L904" i="30"/>
  <c r="O893" i="30"/>
  <c r="P893" i="30"/>
  <c r="M888" i="30"/>
  <c r="O856" i="30"/>
  <c r="P856" i="30"/>
  <c r="O842" i="30"/>
  <c r="P842" i="30"/>
  <c r="O839" i="30"/>
  <c r="P839" i="30"/>
  <c r="O836" i="30"/>
  <c r="P836" i="30"/>
  <c r="O826" i="30"/>
  <c r="P826" i="30"/>
  <c r="O820" i="30"/>
  <c r="P820" i="30"/>
  <c r="O760" i="30"/>
  <c r="P760" i="30"/>
  <c r="O757" i="30"/>
  <c r="P757" i="30"/>
  <c r="N745" i="30"/>
  <c r="N744" i="30"/>
  <c r="O688" i="30"/>
  <c r="P688" i="30"/>
  <c r="O673" i="30"/>
  <c r="P673" i="30"/>
  <c r="L645" i="30"/>
  <c r="L658" i="30"/>
  <c r="L643" i="30"/>
  <c r="L651" i="30"/>
  <c r="L616" i="30"/>
  <c r="N487" i="30"/>
  <c r="N472" i="30"/>
  <c r="N491" i="30"/>
  <c r="O1037" i="30"/>
  <c r="P1037" i="30"/>
  <c r="O1015" i="30"/>
  <c r="P1015" i="30"/>
  <c r="O1012" i="30"/>
  <c r="P1012" i="30"/>
  <c r="O1001" i="30"/>
  <c r="P1001" i="30"/>
  <c r="O990" i="30"/>
  <c r="P990" i="30"/>
  <c r="M982" i="30"/>
  <c r="N975" i="30"/>
  <c r="M968" i="30"/>
  <c r="M959" i="30"/>
  <c r="N957" i="30"/>
  <c r="M946" i="30"/>
  <c r="M944" i="30"/>
  <c r="O878" i="30"/>
  <c r="P878" i="30"/>
  <c r="O860" i="30"/>
  <c r="P860" i="30"/>
  <c r="N848" i="30"/>
  <c r="N834" i="30"/>
  <c r="M830" i="30"/>
  <c r="M828" i="30"/>
  <c r="O812" i="30"/>
  <c r="P812" i="30"/>
  <c r="M807" i="30"/>
  <c r="M800" i="30"/>
  <c r="O792" i="30"/>
  <c r="P792" i="30"/>
  <c r="O789" i="30"/>
  <c r="P789" i="30"/>
  <c r="N764" i="30"/>
  <c r="N765" i="30"/>
  <c r="N769" i="30"/>
  <c r="N779" i="30"/>
  <c r="M746" i="30"/>
  <c r="M763" i="30"/>
  <c r="M740" i="30"/>
  <c r="M745" i="30"/>
  <c r="M741" i="30"/>
  <c r="M743" i="30"/>
  <c r="M742" i="30"/>
  <c r="O665" i="30"/>
  <c r="P665" i="30"/>
  <c r="O662" i="30"/>
  <c r="P662" i="30"/>
  <c r="N651" i="30"/>
  <c r="L505" i="30"/>
  <c r="L508" i="30"/>
  <c r="L374" i="30"/>
  <c r="L371" i="30"/>
  <c r="L373" i="30"/>
  <c r="L353" i="30"/>
  <c r="L367" i="30"/>
  <c r="L366" i="30"/>
  <c r="O1013" i="30"/>
  <c r="P1013" i="30"/>
  <c r="O1010" i="30"/>
  <c r="P1010" i="30"/>
  <c r="O991" i="30"/>
  <c r="P991" i="30"/>
  <c r="O988" i="30"/>
  <c r="P988" i="30"/>
  <c r="M983" i="30"/>
  <c r="M978" i="30"/>
  <c r="N976" i="30"/>
  <c r="M969" i="30"/>
  <c r="M962" i="30"/>
  <c r="M960" i="30"/>
  <c r="M951" i="30"/>
  <c r="M949" i="30"/>
  <c r="M947" i="30"/>
  <c r="M932" i="30"/>
  <c r="N930" i="30"/>
  <c r="M926" i="30"/>
  <c r="M924" i="30"/>
  <c r="M922" i="30"/>
  <c r="M914" i="30"/>
  <c r="O911" i="30"/>
  <c r="P911" i="30"/>
  <c r="O898" i="30"/>
  <c r="P898" i="30"/>
  <c r="M892" i="30"/>
  <c r="M889" i="30"/>
  <c r="O885" i="30"/>
  <c r="P885" i="30"/>
  <c r="O861" i="30"/>
  <c r="P861" i="30"/>
  <c r="O858" i="30"/>
  <c r="P858" i="30"/>
  <c r="L845" i="30"/>
  <c r="O843" i="30"/>
  <c r="P843" i="30"/>
  <c r="O840" i="30"/>
  <c r="P840" i="30"/>
  <c r="N833" i="30"/>
  <c r="N829" i="30"/>
  <c r="O825" i="30"/>
  <c r="P825" i="30"/>
  <c r="O816" i="30"/>
  <c r="P816" i="30"/>
  <c r="N801" i="30"/>
  <c r="N796" i="30"/>
  <c r="O784" i="30"/>
  <c r="P784" i="30"/>
  <c r="O752" i="30"/>
  <c r="P752" i="30"/>
  <c r="O708" i="30"/>
  <c r="P708" i="30"/>
  <c r="O693" i="30"/>
  <c r="P693" i="30"/>
  <c r="M696" i="30"/>
  <c r="M683" i="30"/>
  <c r="M697" i="30"/>
  <c r="M698" i="30"/>
  <c r="O669" i="30"/>
  <c r="P669" i="30"/>
  <c r="O663" i="30"/>
  <c r="P663" i="30"/>
  <c r="O638" i="30"/>
  <c r="P638" i="30"/>
  <c r="O635" i="30"/>
  <c r="P635" i="30"/>
  <c r="N493" i="30"/>
  <c r="O473" i="30"/>
  <c r="P473" i="30"/>
  <c r="O1005" i="30"/>
  <c r="P1005" i="30"/>
  <c r="O1002" i="30"/>
  <c r="P1002" i="30"/>
  <c r="N981" i="30"/>
  <c r="M976" i="30"/>
  <c r="N967" i="30"/>
  <c r="M958" i="30"/>
  <c r="M945" i="30"/>
  <c r="N943" i="30"/>
  <c r="M930" i="30"/>
  <c r="O908" i="30"/>
  <c r="P908" i="30"/>
  <c r="O864" i="30"/>
  <c r="P864" i="30"/>
  <c r="O855" i="30"/>
  <c r="P855" i="30"/>
  <c r="L829" i="30"/>
  <c r="N809" i="30"/>
  <c r="N827" i="30"/>
  <c r="N806" i="30"/>
  <c r="M801" i="30"/>
  <c r="N799" i="30"/>
  <c r="O799" i="30"/>
  <c r="P799" i="30"/>
  <c r="M796" i="30"/>
  <c r="N742" i="30"/>
  <c r="O735" i="30"/>
  <c r="P735" i="30"/>
  <c r="O684" i="30"/>
  <c r="P684" i="30"/>
  <c r="O576" i="30"/>
  <c r="P576" i="30"/>
  <c r="E3" i="28"/>
  <c r="O1014" i="30"/>
  <c r="P1014" i="30"/>
  <c r="O1008" i="30"/>
  <c r="P1008" i="30"/>
  <c r="O997" i="30"/>
  <c r="P997" i="30"/>
  <c r="O994" i="30"/>
  <c r="P994" i="30"/>
  <c r="N984" i="30"/>
  <c r="M981" i="30"/>
  <c r="M974" i="30"/>
  <c r="M967" i="30"/>
  <c r="N965" i="30"/>
  <c r="M956" i="30"/>
  <c r="N954" i="30"/>
  <c r="M943" i="30"/>
  <c r="M941" i="30"/>
  <c r="O902" i="30"/>
  <c r="P902" i="30"/>
  <c r="O899" i="30"/>
  <c r="P899" i="30"/>
  <c r="O883" i="30"/>
  <c r="P883" i="30"/>
  <c r="O880" i="30"/>
  <c r="P880" i="30"/>
  <c r="O877" i="30"/>
  <c r="P877" i="30"/>
  <c r="O852" i="30"/>
  <c r="P852" i="30"/>
  <c r="O823" i="30"/>
  <c r="P823" i="30"/>
  <c r="M806" i="30"/>
  <c r="N804" i="30"/>
  <c r="N797" i="30"/>
  <c r="O791" i="30"/>
  <c r="P791" i="30"/>
  <c r="O762" i="30"/>
  <c r="P762" i="30"/>
  <c r="O750" i="30"/>
  <c r="P750" i="30"/>
  <c r="O738" i="30"/>
  <c r="P738" i="30"/>
  <c r="O732" i="30"/>
  <c r="P732" i="30"/>
  <c r="L724" i="30"/>
  <c r="L719" i="30"/>
  <c r="L717" i="30"/>
  <c r="O712" i="30"/>
  <c r="P712" i="30"/>
  <c r="L650" i="30"/>
  <c r="O639" i="30"/>
  <c r="P639" i="30"/>
  <c r="N616" i="30"/>
  <c r="N644" i="30"/>
  <c r="N646" i="30"/>
  <c r="N652" i="30"/>
  <c r="N654" i="30"/>
  <c r="N656" i="30"/>
  <c r="N658" i="30"/>
  <c r="N645" i="30"/>
  <c r="N657" i="30"/>
  <c r="M645" i="30"/>
  <c r="M654" i="30"/>
  <c r="M649" i="30"/>
  <c r="M643" i="30"/>
  <c r="M647" i="30"/>
  <c r="M655" i="30"/>
  <c r="O579" i="30"/>
  <c r="P579" i="30"/>
  <c r="O557" i="30"/>
  <c r="P557" i="30"/>
  <c r="O269" i="30"/>
  <c r="P269" i="30"/>
  <c r="N285" i="30"/>
  <c r="N278" i="30"/>
  <c r="N265" i="30"/>
  <c r="N279" i="30"/>
  <c r="N282" i="30"/>
  <c r="N266" i="30"/>
  <c r="N281" i="30"/>
  <c r="N286" i="30"/>
  <c r="N284" i="30"/>
  <c r="N283" i="30"/>
  <c r="M284" i="30"/>
  <c r="M283" i="30"/>
  <c r="M286" i="30"/>
  <c r="M279" i="30"/>
  <c r="M280" i="30"/>
  <c r="M282" i="30"/>
  <c r="M278" i="30"/>
  <c r="N803" i="30"/>
  <c r="N798" i="30"/>
  <c r="M781" i="30"/>
  <c r="M805" i="30"/>
  <c r="L723" i="30"/>
  <c r="L701" i="30"/>
  <c r="O630" i="30"/>
  <c r="P630" i="30"/>
  <c r="O552" i="30"/>
  <c r="P552" i="30"/>
  <c r="O334" i="30"/>
  <c r="P334" i="30"/>
  <c r="M352" i="30"/>
  <c r="M350" i="30"/>
  <c r="M345" i="30"/>
  <c r="M332" i="30"/>
  <c r="O332" i="30"/>
  <c r="P332" i="30"/>
  <c r="M346" i="30"/>
  <c r="O573" i="30"/>
  <c r="P573" i="30"/>
  <c r="O567" i="30"/>
  <c r="P567" i="30"/>
  <c r="O537" i="30"/>
  <c r="P537" i="30"/>
  <c r="O459" i="30"/>
  <c r="P459" i="30"/>
  <c r="O456" i="30"/>
  <c r="P456" i="30"/>
  <c r="O445" i="30"/>
  <c r="P445" i="30"/>
  <c r="O382" i="30"/>
  <c r="P382" i="30"/>
  <c r="M366" i="30"/>
  <c r="O363" i="30"/>
  <c r="P363" i="30"/>
  <c r="O343" i="30"/>
  <c r="P343" i="30"/>
  <c r="O340" i="30"/>
  <c r="P340" i="30"/>
  <c r="L245" i="30"/>
  <c r="O245" i="30"/>
  <c r="P245" i="30"/>
  <c r="L230" i="30"/>
  <c r="L247" i="30"/>
  <c r="L216" i="30"/>
  <c r="L228" i="30"/>
  <c r="O176" i="30"/>
  <c r="P176" i="30"/>
  <c r="O150" i="30"/>
  <c r="P150" i="30"/>
  <c r="L162" i="30"/>
  <c r="L164" i="30"/>
  <c r="L147" i="30"/>
  <c r="L146" i="30"/>
  <c r="L161" i="30"/>
  <c r="L163" i="30"/>
  <c r="N143" i="30"/>
  <c r="N126" i="30"/>
  <c r="N144" i="30"/>
  <c r="M142" i="30"/>
  <c r="M141" i="30"/>
  <c r="M144" i="30"/>
  <c r="O813" i="30"/>
  <c r="P813" i="30"/>
  <c r="O756" i="30"/>
  <c r="P756" i="30"/>
  <c r="O749" i="30"/>
  <c r="P749" i="30"/>
  <c r="O730" i="30"/>
  <c r="P730" i="30"/>
  <c r="M724" i="30"/>
  <c r="O707" i="30"/>
  <c r="P707" i="30"/>
  <c r="O667" i="30"/>
  <c r="P667" i="30"/>
  <c r="O642" i="30"/>
  <c r="P642" i="30"/>
  <c r="O626" i="30"/>
  <c r="P626" i="30"/>
  <c r="N610" i="30"/>
  <c r="N605" i="30"/>
  <c r="L601" i="30"/>
  <c r="N599" i="30"/>
  <c r="N588" i="30"/>
  <c r="O577" i="30"/>
  <c r="P577" i="30"/>
  <c r="O570" i="30"/>
  <c r="P570" i="30"/>
  <c r="O561" i="30"/>
  <c r="P561" i="30"/>
  <c r="O554" i="30"/>
  <c r="P554" i="30"/>
  <c r="O498" i="30"/>
  <c r="P498" i="30"/>
  <c r="O484" i="30"/>
  <c r="P484" i="30"/>
  <c r="O478" i="30"/>
  <c r="P478" i="30"/>
  <c r="O475" i="30"/>
  <c r="P475" i="30"/>
  <c r="O451" i="30"/>
  <c r="P451" i="30"/>
  <c r="O448" i="30"/>
  <c r="P448" i="30"/>
  <c r="O426" i="30"/>
  <c r="P426" i="30"/>
  <c r="O417" i="30"/>
  <c r="P417" i="30"/>
  <c r="L437" i="30"/>
  <c r="L440" i="30"/>
  <c r="O397" i="30"/>
  <c r="P397" i="30"/>
  <c r="O385" i="30"/>
  <c r="P385" i="30"/>
  <c r="O379" i="30"/>
  <c r="P379" i="30"/>
  <c r="N377" i="30"/>
  <c r="N391" i="30"/>
  <c r="M394" i="30"/>
  <c r="M389" i="30"/>
  <c r="M370" i="30"/>
  <c r="L346" i="30"/>
  <c r="O317" i="30"/>
  <c r="P317" i="30"/>
  <c r="O272" i="30"/>
  <c r="P272" i="30"/>
  <c r="O252" i="30"/>
  <c r="P252" i="30"/>
  <c r="O249" i="30"/>
  <c r="P249" i="30"/>
  <c r="O236" i="30"/>
  <c r="P236" i="30"/>
  <c r="O132" i="30"/>
  <c r="P132" i="30"/>
  <c r="N98" i="30"/>
  <c r="N66" i="30"/>
  <c r="N100" i="30"/>
  <c r="N104" i="30"/>
  <c r="N101" i="30"/>
  <c r="N16" i="30"/>
  <c r="N28" i="30"/>
  <c r="BA127" i="9"/>
  <c r="O636" i="30"/>
  <c r="P636" i="30"/>
  <c r="O620" i="30"/>
  <c r="P620" i="30"/>
  <c r="N594" i="30"/>
  <c r="N589" i="30"/>
  <c r="N586" i="30"/>
  <c r="O558" i="30"/>
  <c r="P558" i="30"/>
  <c r="O545" i="30"/>
  <c r="P545" i="30"/>
  <c r="O528" i="30"/>
  <c r="P528" i="30"/>
  <c r="O525" i="30"/>
  <c r="P525" i="30"/>
  <c r="O518" i="30"/>
  <c r="P518" i="30"/>
  <c r="O502" i="30"/>
  <c r="P502" i="30"/>
  <c r="M493" i="30"/>
  <c r="O449" i="30"/>
  <c r="P449" i="30"/>
  <c r="O406" i="30"/>
  <c r="P406" i="30"/>
  <c r="L390" i="30"/>
  <c r="L395" i="30"/>
  <c r="L377" i="30"/>
  <c r="O361" i="30"/>
  <c r="P361" i="30"/>
  <c r="O341" i="30"/>
  <c r="P341" i="30"/>
  <c r="O338" i="30"/>
  <c r="P338" i="30"/>
  <c r="O335" i="30"/>
  <c r="P335" i="30"/>
  <c r="O313" i="30"/>
  <c r="P313" i="30"/>
  <c r="O292" i="30"/>
  <c r="P292" i="30"/>
  <c r="M309" i="30"/>
  <c r="M305" i="30"/>
  <c r="O250" i="30"/>
  <c r="P250" i="30"/>
  <c r="N201" i="30"/>
  <c r="N184" i="30"/>
  <c r="N199" i="30"/>
  <c r="L149" i="30"/>
  <c r="N145" i="30"/>
  <c r="O69" i="30"/>
  <c r="P69" i="30"/>
  <c r="BA124" i="9"/>
  <c r="BA108" i="9"/>
  <c r="BB129" i="9"/>
  <c r="BB122" i="9"/>
  <c r="BB106" i="9"/>
  <c r="BB125" i="9"/>
  <c r="BB109" i="9"/>
  <c r="BB128" i="9"/>
  <c r="BB104" i="9"/>
  <c r="BB123" i="9"/>
  <c r="BB107" i="9"/>
  <c r="BB126" i="9"/>
  <c r="BB102" i="9"/>
  <c r="BB124" i="9"/>
  <c r="BB108" i="9"/>
  <c r="BB127" i="9"/>
  <c r="BB103" i="9"/>
  <c r="O631" i="30"/>
  <c r="P631" i="30"/>
  <c r="O568" i="30"/>
  <c r="P568" i="30"/>
  <c r="O531" i="30"/>
  <c r="P531" i="30"/>
  <c r="O446" i="30"/>
  <c r="P446" i="30"/>
  <c r="N408" i="30"/>
  <c r="N410" i="30"/>
  <c r="M353" i="30"/>
  <c r="M368" i="30"/>
  <c r="O368" i="30"/>
  <c r="P368" i="30"/>
  <c r="M372" i="30"/>
  <c r="M367" i="30"/>
  <c r="M369" i="30"/>
  <c r="L284" i="30"/>
  <c r="L266" i="30"/>
  <c r="L280" i="30"/>
  <c r="O280" i="30"/>
  <c r="P280" i="30"/>
  <c r="L285" i="30"/>
  <c r="L279" i="30"/>
  <c r="L282" i="30"/>
  <c r="L281" i="30"/>
  <c r="N248" i="30"/>
  <c r="N262" i="30"/>
  <c r="O209" i="30"/>
  <c r="P209" i="30"/>
  <c r="L183" i="30"/>
  <c r="L181" i="30"/>
  <c r="L166" i="30"/>
  <c r="L165" i="30"/>
  <c r="O56" i="30"/>
  <c r="P56" i="30"/>
  <c r="O53" i="30"/>
  <c r="P53" i="30"/>
  <c r="O22" i="30"/>
  <c r="P22" i="30"/>
  <c r="O739" i="30"/>
  <c r="P739" i="30"/>
  <c r="O703" i="30"/>
  <c r="P703" i="30"/>
  <c r="O692" i="30"/>
  <c r="P692" i="30"/>
  <c r="O689" i="30"/>
  <c r="P689" i="30"/>
  <c r="O674" i="30"/>
  <c r="P674" i="30"/>
  <c r="O634" i="30"/>
  <c r="P634" i="30"/>
  <c r="O618" i="30"/>
  <c r="P618" i="30"/>
  <c r="N612" i="30"/>
  <c r="L611" i="30"/>
  <c r="L608" i="30"/>
  <c r="M606" i="30"/>
  <c r="M603" i="30"/>
  <c r="M600" i="30"/>
  <c r="N595" i="30"/>
  <c r="L594" i="30"/>
  <c r="N592" i="30"/>
  <c r="L586" i="30"/>
  <c r="N584" i="30"/>
  <c r="O578" i="30"/>
  <c r="P578" i="30"/>
  <c r="O572" i="30"/>
  <c r="P572" i="30"/>
  <c r="O562" i="30"/>
  <c r="P562" i="30"/>
  <c r="O553" i="30"/>
  <c r="P553" i="30"/>
  <c r="N546" i="30"/>
  <c r="O526" i="30"/>
  <c r="P526" i="30"/>
  <c r="O510" i="30"/>
  <c r="P510" i="30"/>
  <c r="O503" i="30"/>
  <c r="P503" i="30"/>
  <c r="O474" i="30"/>
  <c r="P474" i="30"/>
  <c r="O455" i="30"/>
  <c r="P455" i="30"/>
  <c r="O452" i="30"/>
  <c r="P452" i="30"/>
  <c r="N466" i="30"/>
  <c r="N469" i="30"/>
  <c r="O404" i="30"/>
  <c r="P404" i="30"/>
  <c r="L394" i="30"/>
  <c r="M371" i="30"/>
  <c r="L349" i="30"/>
  <c r="L347" i="30"/>
  <c r="L345" i="30"/>
  <c r="O342" i="30"/>
  <c r="P342" i="30"/>
  <c r="O336" i="30"/>
  <c r="P336" i="30"/>
  <c r="N325" i="30"/>
  <c r="N328" i="30"/>
  <c r="O302" i="30"/>
  <c r="P302" i="30"/>
  <c r="O290" i="30"/>
  <c r="P290" i="30"/>
  <c r="L310" i="30"/>
  <c r="L307" i="30"/>
  <c r="L244" i="30"/>
  <c r="N228" i="30"/>
  <c r="N227" i="30"/>
  <c r="O790" i="30"/>
  <c r="P790" i="30"/>
  <c r="O713" i="30"/>
  <c r="P713" i="30"/>
  <c r="O709" i="30"/>
  <c r="P709" i="30"/>
  <c r="N679" i="30"/>
  <c r="O672" i="30"/>
  <c r="P672" i="30"/>
  <c r="O661" i="30"/>
  <c r="P661" i="30"/>
  <c r="O632" i="30"/>
  <c r="P632" i="30"/>
  <c r="N609" i="30"/>
  <c r="L606" i="30"/>
  <c r="N604" i="30"/>
  <c r="L603" i="30"/>
  <c r="L600" i="30"/>
  <c r="M598" i="30"/>
  <c r="M595" i="30"/>
  <c r="M592" i="30"/>
  <c r="N590" i="30"/>
  <c r="N587" i="30"/>
  <c r="N582" i="30"/>
  <c r="O543" i="30"/>
  <c r="P543" i="30"/>
  <c r="O540" i="30"/>
  <c r="P540" i="30"/>
  <c r="O516" i="30"/>
  <c r="P516" i="30"/>
  <c r="M492" i="30"/>
  <c r="M490" i="30"/>
  <c r="L409" i="30"/>
  <c r="L412" i="30"/>
  <c r="M391" i="30"/>
  <c r="O365" i="30"/>
  <c r="P365" i="30"/>
  <c r="O319" i="30"/>
  <c r="P319" i="30"/>
  <c r="O268" i="30"/>
  <c r="P268" i="30"/>
  <c r="N244" i="30"/>
  <c r="N246" i="30"/>
  <c r="N230" i="30"/>
  <c r="M227" i="30"/>
  <c r="M229" i="30"/>
  <c r="O192" i="30"/>
  <c r="P192" i="30"/>
  <c r="O170" i="30"/>
  <c r="P170" i="30"/>
  <c r="N162" i="30"/>
  <c r="N149" i="30"/>
  <c r="N146" i="30"/>
  <c r="M149" i="30"/>
  <c r="M164" i="30"/>
  <c r="M161" i="30"/>
  <c r="O139" i="30"/>
  <c r="P139" i="30"/>
  <c r="M58" i="30"/>
  <c r="M63" i="30"/>
  <c r="M60" i="30"/>
  <c r="M62" i="30"/>
  <c r="M59" i="30"/>
  <c r="M30" i="30"/>
  <c r="N13" i="30"/>
  <c r="N15" i="30"/>
  <c r="O15" i="30"/>
  <c r="P15" i="30"/>
  <c r="N14" i="30"/>
  <c r="O85" i="30"/>
  <c r="P85" i="30"/>
  <c r="BA126" i="9"/>
  <c r="O323" i="30"/>
  <c r="P323" i="30"/>
  <c r="O314" i="30"/>
  <c r="P314" i="30"/>
  <c r="O301" i="30"/>
  <c r="P301" i="30"/>
  <c r="O222" i="30"/>
  <c r="P222" i="30"/>
  <c r="O210" i="30"/>
  <c r="P210" i="30"/>
  <c r="O148" i="30"/>
  <c r="P148" i="30"/>
  <c r="O140" i="30"/>
  <c r="P140" i="30"/>
  <c r="O129" i="30"/>
  <c r="P129" i="30"/>
  <c r="O127" i="30"/>
  <c r="P127" i="30"/>
  <c r="L124" i="30"/>
  <c r="O95" i="30"/>
  <c r="P95" i="30"/>
  <c r="O89" i="30"/>
  <c r="P89" i="30"/>
  <c r="O79" i="30"/>
  <c r="P79" i="30"/>
  <c r="O73" i="30"/>
  <c r="P73" i="30"/>
  <c r="O41" i="30"/>
  <c r="P41" i="30"/>
  <c r="O32" i="30"/>
  <c r="P32" i="30"/>
  <c r="BA105" i="9"/>
  <c r="O524" i="30"/>
  <c r="P524" i="30"/>
  <c r="O482" i="30"/>
  <c r="P482" i="30"/>
  <c r="O424" i="30"/>
  <c r="P424" i="30"/>
  <c r="O418" i="30"/>
  <c r="P418" i="30"/>
  <c r="O383" i="30"/>
  <c r="P383" i="30"/>
  <c r="O360" i="30"/>
  <c r="P360" i="30"/>
  <c r="O333" i="30"/>
  <c r="P333" i="30"/>
  <c r="O324" i="30"/>
  <c r="P324" i="30"/>
  <c r="O271" i="30"/>
  <c r="P271" i="30"/>
  <c r="O258" i="30"/>
  <c r="P258" i="30"/>
  <c r="O251" i="30"/>
  <c r="P251" i="30"/>
  <c r="O225" i="30"/>
  <c r="P225" i="30"/>
  <c r="O211" i="30"/>
  <c r="P211" i="30"/>
  <c r="L208" i="30"/>
  <c r="O190" i="30"/>
  <c r="P190" i="30"/>
  <c r="O171" i="30"/>
  <c r="P171" i="30"/>
  <c r="O155" i="30"/>
  <c r="P155" i="30"/>
  <c r="L121" i="30"/>
  <c r="O116" i="30"/>
  <c r="P116" i="30"/>
  <c r="O110" i="30"/>
  <c r="P110" i="30"/>
  <c r="L64" i="30"/>
  <c r="O64" i="30"/>
  <c r="P64" i="30"/>
  <c r="L61" i="30"/>
  <c r="O61" i="30"/>
  <c r="P61" i="30"/>
  <c r="O42" i="30"/>
  <c r="P42" i="30"/>
  <c r="O33" i="30"/>
  <c r="P33" i="30"/>
  <c r="O25" i="30"/>
  <c r="P25" i="30"/>
  <c r="O20" i="30"/>
  <c r="P20" i="30"/>
  <c r="O11" i="30"/>
  <c r="P11" i="30"/>
  <c r="BA107" i="9"/>
  <c r="BA123" i="9"/>
  <c r="O237" i="30"/>
  <c r="P237" i="30"/>
  <c r="O223" i="30"/>
  <c r="P223" i="30"/>
  <c r="O217" i="30"/>
  <c r="P217" i="30"/>
  <c r="O188" i="30"/>
  <c r="P188" i="30"/>
  <c r="O175" i="30"/>
  <c r="P175" i="30"/>
  <c r="O169" i="30"/>
  <c r="P169" i="30"/>
  <c r="O130" i="30"/>
  <c r="P130" i="30"/>
  <c r="N123" i="30"/>
  <c r="O119" i="30"/>
  <c r="P119" i="30"/>
  <c r="O113" i="30"/>
  <c r="P113" i="30"/>
  <c r="O83" i="30"/>
  <c r="P83" i="30"/>
  <c r="N62" i="30"/>
  <c r="L59" i="30"/>
  <c r="O57" i="30"/>
  <c r="P57" i="30"/>
  <c r="O48" i="30"/>
  <c r="P48" i="30"/>
  <c r="O45" i="30"/>
  <c r="P45" i="30"/>
  <c r="O36" i="30"/>
  <c r="P36" i="30"/>
  <c r="O31" i="30"/>
  <c r="P31" i="30"/>
  <c r="L30" i="30"/>
  <c r="M14" i="30"/>
  <c r="BA104" i="9"/>
  <c r="BA128" i="9"/>
  <c r="BA129" i="9"/>
  <c r="BA109" i="9"/>
  <c r="BA125" i="9"/>
  <c r="O512" i="30"/>
  <c r="P512" i="30"/>
  <c r="O495" i="30"/>
  <c r="P495" i="30"/>
  <c r="O429" i="30"/>
  <c r="P429" i="30"/>
  <c r="O422" i="30"/>
  <c r="P422" i="30"/>
  <c r="O400" i="30"/>
  <c r="P400" i="30"/>
  <c r="O381" i="30"/>
  <c r="P381" i="30"/>
  <c r="O348" i="30"/>
  <c r="P348" i="30"/>
  <c r="O322" i="30"/>
  <c r="P322" i="30"/>
  <c r="O231" i="30"/>
  <c r="P231" i="30"/>
  <c r="O218" i="30"/>
  <c r="P218" i="30"/>
  <c r="O206" i="30"/>
  <c r="P206" i="30"/>
  <c r="L202" i="30"/>
  <c r="O195" i="30"/>
  <c r="P195" i="30"/>
  <c r="M183" i="30"/>
  <c r="M165" i="30"/>
  <c r="O159" i="30"/>
  <c r="P159" i="30"/>
  <c r="O136" i="30"/>
  <c r="P136" i="30"/>
  <c r="O84" i="30"/>
  <c r="P84" i="30"/>
  <c r="M66" i="30"/>
  <c r="N63" i="30"/>
  <c r="L62" i="30"/>
  <c r="O49" i="30"/>
  <c r="P49" i="30"/>
  <c r="O26" i="30"/>
  <c r="P26" i="30"/>
  <c r="O12" i="30"/>
  <c r="P12" i="30"/>
  <c r="O7" i="30"/>
  <c r="P7" i="30"/>
  <c r="BA106" i="9"/>
  <c r="BA122" i="9"/>
  <c r="O207" i="30"/>
  <c r="P207" i="30"/>
  <c r="O203" i="30"/>
  <c r="P203" i="30"/>
  <c r="O179" i="30"/>
  <c r="P179" i="30"/>
  <c r="O167" i="30"/>
  <c r="P167" i="30"/>
  <c r="N124" i="30"/>
  <c r="M98" i="30"/>
  <c r="N58" i="30"/>
  <c r="O52" i="30"/>
  <c r="P52" i="30"/>
  <c r="O47" i="30"/>
  <c r="P47" i="30"/>
  <c r="O40" i="30"/>
  <c r="P40" i="30"/>
  <c r="O37" i="30"/>
  <c r="P37" i="30"/>
  <c r="BA103" i="9"/>
  <c r="E15" i="9"/>
  <c r="M7" i="11"/>
  <c r="E12" i="9"/>
  <c r="J7" i="11"/>
  <c r="E79" i="9"/>
  <c r="E10" i="9"/>
  <c r="F38" i="10"/>
  <c r="E203" i="28"/>
  <c r="F203" i="28"/>
  <c r="O808" i="30"/>
  <c r="P808" i="30"/>
  <c r="J39" i="32"/>
  <c r="F43" i="28"/>
  <c r="E43" i="28"/>
  <c r="E8" i="20"/>
  <c r="E23" i="28"/>
  <c r="F23" i="28"/>
  <c r="O874" i="30"/>
  <c r="P874" i="30"/>
  <c r="J43" i="32"/>
  <c r="E238" i="28"/>
  <c r="F238" i="28"/>
  <c r="F45" i="10"/>
  <c r="F41" i="10"/>
  <c r="F83" i="28"/>
  <c r="E83" i="28"/>
  <c r="E5" i="10"/>
  <c r="F39" i="10"/>
  <c r="E128" i="28"/>
  <c r="F128" i="28"/>
  <c r="E188" i="28"/>
  <c r="F188" i="28"/>
  <c r="E88" i="28"/>
  <c r="N979" i="30"/>
  <c r="N971" i="30"/>
  <c r="N963" i="30"/>
  <c r="N955" i="30"/>
  <c r="N947" i="30"/>
  <c r="N939" i="30"/>
  <c r="N927" i="30"/>
  <c r="N922" i="30"/>
  <c r="L921" i="30"/>
  <c r="L929" i="30"/>
  <c r="L887" i="30"/>
  <c r="M872" i="30"/>
  <c r="N868" i="30"/>
  <c r="M867" i="30"/>
  <c r="N849" i="30"/>
  <c r="M846" i="30"/>
  <c r="M834" i="30"/>
  <c r="L832" i="30"/>
  <c r="M827" i="30"/>
  <c r="M809" i="30"/>
  <c r="O788" i="30"/>
  <c r="P788" i="30"/>
  <c r="O782" i="30"/>
  <c r="P782" i="30"/>
  <c r="M778" i="30"/>
  <c r="N775" i="30"/>
  <c r="N771" i="30"/>
  <c r="O747" i="30"/>
  <c r="P747" i="30"/>
  <c r="L768" i="30"/>
  <c r="L776" i="30"/>
  <c r="L766" i="30"/>
  <c r="L774" i="30"/>
  <c r="O728" i="30"/>
  <c r="P728" i="30"/>
  <c r="N972" i="30"/>
  <c r="N964" i="30"/>
  <c r="N956" i="30"/>
  <c r="N948" i="30"/>
  <c r="N940" i="30"/>
  <c r="N933" i="30"/>
  <c r="N928" i="30"/>
  <c r="N917" i="30"/>
  <c r="N903" i="30"/>
  <c r="L872" i="30"/>
  <c r="M868" i="30"/>
  <c r="L867" i="30"/>
  <c r="M849" i="30"/>
  <c r="L846" i="30"/>
  <c r="L833" i="30"/>
  <c r="L827" i="30"/>
  <c r="M771" i="30"/>
  <c r="M768" i="30"/>
  <c r="M764" i="30"/>
  <c r="L743" i="30"/>
  <c r="N743" i="30"/>
  <c r="N725" i="30"/>
  <c r="N741" i="30"/>
  <c r="N949" i="30"/>
  <c r="N941" i="30"/>
  <c r="L903" i="30"/>
  <c r="L888" i="30"/>
  <c r="L876" i="30"/>
  <c r="M847" i="30"/>
  <c r="N700" i="30"/>
  <c r="N716" i="30"/>
  <c r="N724" i="30"/>
  <c r="N722" i="30"/>
  <c r="F28" i="28"/>
  <c r="F68" i="28"/>
  <c r="F213" i="28"/>
  <c r="N974" i="30"/>
  <c r="N966" i="30"/>
  <c r="N958" i="30"/>
  <c r="N950" i="30"/>
  <c r="N942" i="30"/>
  <c r="N934" i="30"/>
  <c r="N929" i="30"/>
  <c r="N924" i="30"/>
  <c r="N918" i="30"/>
  <c r="M904" i="30"/>
  <c r="N892" i="30"/>
  <c r="L889" i="30"/>
  <c r="L875" i="30"/>
  <c r="L873" i="30"/>
  <c r="M869" i="30"/>
  <c r="M850" i="30"/>
  <c r="M848" i="30"/>
  <c r="L847" i="30"/>
  <c r="M829" i="30"/>
  <c r="L828" i="30"/>
  <c r="O810" i="30"/>
  <c r="P810" i="30"/>
  <c r="L809" i="30"/>
  <c r="M780" i="30"/>
  <c r="M802" i="30"/>
  <c r="M779" i="30"/>
  <c r="M776" i="30"/>
  <c r="M772" i="30"/>
  <c r="M765" i="30"/>
  <c r="M723" i="30"/>
  <c r="M721" i="30"/>
  <c r="N915" i="30"/>
  <c r="N923" i="30"/>
  <c r="N931" i="30"/>
  <c r="O761" i="30"/>
  <c r="P761" i="30"/>
  <c r="O755" i="30"/>
  <c r="P755" i="30"/>
  <c r="N746" i="30"/>
  <c r="N770" i="30"/>
  <c r="N778" i="30"/>
  <c r="N768" i="30"/>
  <c r="N776" i="30"/>
  <c r="L744" i="30"/>
  <c r="O736" i="30"/>
  <c r="P736" i="30"/>
  <c r="O726" i="30"/>
  <c r="P726" i="30"/>
  <c r="L725" i="30"/>
  <c r="N697" i="30"/>
  <c r="N696" i="30"/>
  <c r="N695" i="30"/>
  <c r="O695" i="30"/>
  <c r="P695" i="30"/>
  <c r="O671" i="30"/>
  <c r="P671" i="30"/>
  <c r="O627" i="30"/>
  <c r="P627" i="30"/>
  <c r="N960" i="30"/>
  <c r="N952" i="30"/>
  <c r="N944" i="30"/>
  <c r="N936" i="30"/>
  <c r="N925" i="30"/>
  <c r="N920" i="30"/>
  <c r="L844" i="30"/>
  <c r="L830" i="30"/>
  <c r="O818" i="30"/>
  <c r="P818" i="30"/>
  <c r="L811" i="30"/>
  <c r="M769" i="30"/>
  <c r="M777" i="30"/>
  <c r="M767" i="30"/>
  <c r="M775" i="30"/>
  <c r="O690" i="30"/>
  <c r="P690" i="30"/>
  <c r="N985" i="30"/>
  <c r="N977" i="30"/>
  <c r="N969" i="30"/>
  <c r="N961" i="30"/>
  <c r="N953" i="30"/>
  <c r="N945" i="30"/>
  <c r="N937" i="30"/>
  <c r="L935" i="30"/>
  <c r="L930" i="30"/>
  <c r="L919" i="30"/>
  <c r="L914" i="30"/>
  <c r="O905" i="30"/>
  <c r="P905" i="30"/>
  <c r="O886" i="30"/>
  <c r="P886" i="30"/>
  <c r="M871" i="30"/>
  <c r="M845" i="30"/>
  <c r="M831" i="30"/>
  <c r="L777" i="30"/>
  <c r="N774" i="30"/>
  <c r="L773" i="30"/>
  <c r="M770" i="30"/>
  <c r="N767" i="30"/>
  <c r="N763" i="30"/>
  <c r="L745" i="30"/>
  <c r="N723" i="30"/>
  <c r="M719" i="30"/>
  <c r="O715" i="30"/>
  <c r="P715" i="30"/>
  <c r="M701" i="30"/>
  <c r="L722" i="30"/>
  <c r="L720" i="30"/>
  <c r="O720" i="30"/>
  <c r="P720" i="30"/>
  <c r="N683" i="30"/>
  <c r="N921" i="30"/>
  <c r="N916" i="30"/>
  <c r="O628" i="30"/>
  <c r="P628" i="30"/>
  <c r="L646" i="30"/>
  <c r="O575" i="30"/>
  <c r="P575" i="30"/>
  <c r="M534" i="30"/>
  <c r="M532" i="30"/>
  <c r="M522" i="30"/>
  <c r="M505" i="30"/>
  <c r="M494" i="30"/>
  <c r="M508" i="30"/>
  <c r="M507" i="30"/>
  <c r="O479" i="30"/>
  <c r="P479" i="30"/>
  <c r="O450" i="30"/>
  <c r="P450" i="30"/>
  <c r="L410" i="30"/>
  <c r="L396" i="30"/>
  <c r="L408" i="30"/>
  <c r="L413" i="30"/>
  <c r="L407" i="30"/>
  <c r="L411" i="30"/>
  <c r="N676" i="30"/>
  <c r="N660" i="30"/>
  <c r="M656" i="30"/>
  <c r="L655" i="30"/>
  <c r="M648" i="30"/>
  <c r="L647" i="30"/>
  <c r="M616" i="30"/>
  <c r="L612" i="30"/>
  <c r="N606" i="30"/>
  <c r="L604" i="30"/>
  <c r="N598" i="30"/>
  <c r="L596" i="30"/>
  <c r="O580" i="30"/>
  <c r="P580" i="30"/>
  <c r="L546" i="30"/>
  <c r="O483" i="30"/>
  <c r="P483" i="30"/>
  <c r="L656" i="30"/>
  <c r="L648" i="30"/>
  <c r="M546" i="30"/>
  <c r="M535" i="30"/>
  <c r="M549" i="30"/>
  <c r="O515" i="30"/>
  <c r="P515" i="30"/>
  <c r="L494" i="30"/>
  <c r="L507" i="30"/>
  <c r="L506" i="30"/>
  <c r="O480" i="30"/>
  <c r="P480" i="30"/>
  <c r="L493" i="30"/>
  <c r="L492" i="30"/>
  <c r="L472" i="30"/>
  <c r="L490" i="30"/>
  <c r="L488" i="30"/>
  <c r="O488" i="30"/>
  <c r="P488" i="30"/>
  <c r="L487" i="30"/>
  <c r="O458" i="30"/>
  <c r="P458" i="30"/>
  <c r="N468" i="30"/>
  <c r="N467" i="30"/>
  <c r="O467" i="30"/>
  <c r="P467" i="30"/>
  <c r="N441" i="30"/>
  <c r="N465" i="30"/>
  <c r="N463" i="30"/>
  <c r="N471" i="30"/>
  <c r="N462" i="30"/>
  <c r="N470" i="30"/>
  <c r="N413" i="30"/>
  <c r="M658" i="30"/>
  <c r="L657" i="30"/>
  <c r="M650" i="30"/>
  <c r="L649" i="30"/>
  <c r="O559" i="30"/>
  <c r="P559" i="30"/>
  <c r="M547" i="30"/>
  <c r="O539" i="30"/>
  <c r="P539" i="30"/>
  <c r="O499" i="30"/>
  <c r="P499" i="30"/>
  <c r="O477" i="30"/>
  <c r="P477" i="30"/>
  <c r="L535" i="30"/>
  <c r="L548" i="30"/>
  <c r="N509" i="30"/>
  <c r="N520" i="30"/>
  <c r="O485" i="30"/>
  <c r="P485" i="30"/>
  <c r="O453" i="30"/>
  <c r="P453" i="30"/>
  <c r="O420" i="30"/>
  <c r="P420" i="30"/>
  <c r="O398" i="30"/>
  <c r="P398" i="30"/>
  <c r="L652" i="30"/>
  <c r="L644" i="30"/>
  <c r="O564" i="30"/>
  <c r="P564" i="30"/>
  <c r="O556" i="30"/>
  <c r="P556" i="30"/>
  <c r="L551" i="30"/>
  <c r="L585" i="30"/>
  <c r="O585" i="30"/>
  <c r="P585" i="30"/>
  <c r="L583" i="30"/>
  <c r="L591" i="30"/>
  <c r="M548" i="30"/>
  <c r="M533" i="30"/>
  <c r="O529" i="30"/>
  <c r="P529" i="30"/>
  <c r="O517" i="30"/>
  <c r="P517" i="30"/>
  <c r="O513" i="30"/>
  <c r="P513" i="30"/>
  <c r="O460" i="30"/>
  <c r="P460" i="30"/>
  <c r="O442" i="30"/>
  <c r="P442" i="30"/>
  <c r="N396" i="30"/>
  <c r="N412" i="30"/>
  <c r="N409" i="30"/>
  <c r="N407" i="30"/>
  <c r="N411" i="30"/>
  <c r="M396" i="30"/>
  <c r="M411" i="30"/>
  <c r="M409" i="30"/>
  <c r="M408" i="30"/>
  <c r="M413" i="30"/>
  <c r="M412" i="30"/>
  <c r="M410" i="30"/>
  <c r="L653" i="30"/>
  <c r="N521" i="30"/>
  <c r="O402" i="30"/>
  <c r="P402" i="30"/>
  <c r="O388" i="30"/>
  <c r="P388" i="30"/>
  <c r="O416" i="30"/>
  <c r="P416" i="30"/>
  <c r="M390" i="30"/>
  <c r="L389" i="30"/>
  <c r="N349" i="30"/>
  <c r="M331" i="30"/>
  <c r="M327" i="30"/>
  <c r="O316" i="30"/>
  <c r="P316" i="30"/>
  <c r="O276" i="30"/>
  <c r="P276" i="30"/>
  <c r="O273" i="30"/>
  <c r="P273" i="30"/>
  <c r="M519" i="30"/>
  <c r="O519" i="30"/>
  <c r="P519" i="30"/>
  <c r="N490" i="30"/>
  <c r="M470" i="30"/>
  <c r="L469" i="30"/>
  <c r="M462" i="30"/>
  <c r="L461" i="30"/>
  <c r="L435" i="30"/>
  <c r="O405" i="30"/>
  <c r="P405" i="30"/>
  <c r="O386" i="30"/>
  <c r="P386" i="30"/>
  <c r="O356" i="30"/>
  <c r="P356" i="30"/>
  <c r="L370" i="30"/>
  <c r="L369" i="30"/>
  <c r="M349" i="30"/>
  <c r="L327" i="30"/>
  <c r="O299" i="30"/>
  <c r="P299" i="30"/>
  <c r="M377" i="30"/>
  <c r="M393" i="30"/>
  <c r="M392" i="30"/>
  <c r="N350" i="30"/>
  <c r="N346" i="30"/>
  <c r="N492" i="30"/>
  <c r="L471" i="30"/>
  <c r="M464" i="30"/>
  <c r="O464" i="30"/>
  <c r="P464" i="30"/>
  <c r="L463" i="30"/>
  <c r="M432" i="30"/>
  <c r="L431" i="30"/>
  <c r="M395" i="30"/>
  <c r="O387" i="30"/>
  <c r="P387" i="30"/>
  <c r="O357" i="30"/>
  <c r="P357" i="30"/>
  <c r="M328" i="30"/>
  <c r="O376" i="30"/>
  <c r="P376" i="30"/>
  <c r="J21" i="32"/>
  <c r="L465" i="30"/>
  <c r="O378" i="30"/>
  <c r="P378" i="30"/>
  <c r="L392" i="30"/>
  <c r="L391" i="30"/>
  <c r="O364" i="30"/>
  <c r="P364" i="30"/>
  <c r="N372" i="30"/>
  <c r="N371" i="30"/>
  <c r="N347" i="30"/>
  <c r="O337" i="30"/>
  <c r="P337" i="30"/>
  <c r="O293" i="30"/>
  <c r="P293" i="30"/>
  <c r="N288" i="30"/>
  <c r="N304" i="30"/>
  <c r="N303" i="30"/>
  <c r="N308" i="30"/>
  <c r="N307" i="30"/>
  <c r="L433" i="30"/>
  <c r="M415" i="30"/>
  <c r="M347" i="30"/>
  <c r="M330" i="30"/>
  <c r="M326" i="30"/>
  <c r="L325" i="30"/>
  <c r="O315" i="30"/>
  <c r="P315" i="30"/>
  <c r="N305" i="30"/>
  <c r="O298" i="30"/>
  <c r="P298" i="30"/>
  <c r="M303" i="30"/>
  <c r="M304" i="30"/>
  <c r="M307" i="30"/>
  <c r="M289" i="30"/>
  <c r="M306" i="30"/>
  <c r="N345" i="30"/>
  <c r="N352" i="30"/>
  <c r="O253" i="30"/>
  <c r="P253" i="30"/>
  <c r="O238" i="30"/>
  <c r="P238" i="30"/>
  <c r="O221" i="30"/>
  <c r="P221" i="30"/>
  <c r="N393" i="30"/>
  <c r="L350" i="30"/>
  <c r="L306" i="30"/>
  <c r="L289" i="30"/>
  <c r="L288" i="30"/>
  <c r="L278" i="30"/>
  <c r="M265" i="30"/>
  <c r="N264" i="30"/>
  <c r="O259" i="30"/>
  <c r="P259" i="30"/>
  <c r="M230" i="30"/>
  <c r="M246" i="30"/>
  <c r="M244" i="30"/>
  <c r="N200" i="30"/>
  <c r="L184" i="30"/>
  <c r="L186" i="30"/>
  <c r="L201" i="30"/>
  <c r="L200" i="30"/>
  <c r="N181" i="30"/>
  <c r="L229" i="30"/>
  <c r="O197" i="30"/>
  <c r="P197" i="30"/>
  <c r="O189" i="30"/>
  <c r="P189" i="30"/>
  <c r="O154" i="30"/>
  <c r="P154" i="30"/>
  <c r="L227" i="30"/>
  <c r="N215" i="30"/>
  <c r="N214" i="30"/>
  <c r="N213" i="30"/>
  <c r="L265" i="30"/>
  <c r="L283" i="30"/>
  <c r="M208" i="30"/>
  <c r="M214" i="30"/>
  <c r="M213" i="30"/>
  <c r="N168" i="30"/>
  <c r="N166" i="30"/>
  <c r="N180" i="30"/>
  <c r="N165" i="30"/>
  <c r="N183" i="30"/>
  <c r="L264" i="30"/>
  <c r="L262" i="30"/>
  <c r="L261" i="30"/>
  <c r="N198" i="30"/>
  <c r="N186" i="30"/>
  <c r="O270" i="30"/>
  <c r="P270" i="30"/>
  <c r="O232" i="30"/>
  <c r="P232" i="30"/>
  <c r="O191" i="30"/>
  <c r="P191" i="30"/>
  <c r="N216" i="30"/>
  <c r="O133" i="30"/>
  <c r="P133" i="30"/>
  <c r="M123" i="30"/>
  <c r="O114" i="30"/>
  <c r="P114" i="30"/>
  <c r="M143" i="30"/>
  <c r="O90" i="30"/>
  <c r="P90" i="30"/>
  <c r="O82" i="30"/>
  <c r="P82" i="30"/>
  <c r="O74" i="30"/>
  <c r="P74" i="30"/>
  <c r="M162" i="30"/>
  <c r="O152" i="30"/>
  <c r="P152" i="30"/>
  <c r="M146" i="30"/>
  <c r="L143" i="30"/>
  <c r="O134" i="30"/>
  <c r="P134" i="30"/>
  <c r="M128" i="30"/>
  <c r="N125" i="30"/>
  <c r="N141" i="30"/>
  <c r="M125" i="30"/>
  <c r="O115" i="30"/>
  <c r="P115" i="30"/>
  <c r="M109" i="30"/>
  <c r="N121" i="30"/>
  <c r="N106" i="30"/>
  <c r="N122" i="30"/>
  <c r="M106" i="30"/>
  <c r="O172" i="30"/>
  <c r="P172" i="30"/>
  <c r="M163" i="30"/>
  <c r="O153" i="30"/>
  <c r="P153" i="30"/>
  <c r="M147" i="30"/>
  <c r="M145" i="30"/>
  <c r="L144" i="30"/>
  <c r="L141" i="30"/>
  <c r="N107" i="30"/>
  <c r="O96" i="30"/>
  <c r="P96" i="30"/>
  <c r="O88" i="30"/>
  <c r="P88" i="30"/>
  <c r="O80" i="30"/>
  <c r="P80" i="30"/>
  <c r="O72" i="30"/>
  <c r="P72" i="30"/>
  <c r="O68" i="30"/>
  <c r="P68" i="30"/>
  <c r="N102" i="30"/>
  <c r="N67" i="30"/>
  <c r="N99" i="30"/>
  <c r="N65" i="30"/>
  <c r="N103" i="30"/>
  <c r="L145" i="30"/>
  <c r="N142" i="30"/>
  <c r="M126" i="30"/>
  <c r="M122" i="30"/>
  <c r="M107" i="30"/>
  <c r="O160" i="30"/>
  <c r="P160" i="30"/>
  <c r="M102" i="30"/>
  <c r="N60" i="30"/>
  <c r="M16" i="30"/>
  <c r="N30" i="30"/>
  <c r="M27" i="30"/>
  <c r="M28" i="30"/>
  <c r="N3" i="30"/>
  <c r="BP129" i="3"/>
  <c r="D132" i="14"/>
  <c r="AR130" i="3"/>
  <c r="AS130" i="3"/>
  <c r="N128" i="3"/>
  <c r="O128" i="3"/>
  <c r="BM132" i="3"/>
  <c r="BN132" i="3"/>
  <c r="BA128" i="3"/>
  <c r="BB128" i="3"/>
  <c r="Q133" i="3"/>
  <c r="R133" i="3"/>
  <c r="BJ128" i="3"/>
  <c r="BK128" i="3"/>
  <c r="AU130" i="3"/>
  <c r="AV130" i="3"/>
  <c r="AI134" i="3"/>
  <c r="AJ134" i="3"/>
  <c r="BG131" i="3"/>
  <c r="BH131" i="3"/>
  <c r="AF134" i="3"/>
  <c r="AG134" i="3"/>
  <c r="K134" i="3"/>
  <c r="L134" i="3"/>
  <c r="H126" i="3"/>
  <c r="I126" i="3"/>
  <c r="N129" i="3"/>
  <c r="O129" i="3"/>
  <c r="K131" i="3"/>
  <c r="L131" i="3"/>
  <c r="H130" i="3"/>
  <c r="D28" i="14"/>
  <c r="AF135" i="3"/>
  <c r="AG135" i="3"/>
  <c r="BD133" i="3"/>
  <c r="BE133" i="3"/>
  <c r="Q127" i="3"/>
  <c r="R127" i="3"/>
  <c r="BD135" i="3"/>
  <c r="BE135" i="3"/>
  <c r="AR131" i="3"/>
  <c r="AS131" i="3"/>
  <c r="W133" i="3"/>
  <c r="X133" i="3"/>
  <c r="BD128" i="3"/>
  <c r="BE128" i="3"/>
  <c r="H134" i="3"/>
  <c r="I134" i="3"/>
  <c r="BM134" i="3"/>
  <c r="D102" i="14"/>
  <c r="AX130" i="3"/>
  <c r="AY130" i="3"/>
  <c r="AX126" i="3"/>
  <c r="AX131" i="3"/>
  <c r="AY131" i="3"/>
  <c r="AL130" i="3"/>
  <c r="AM130" i="3"/>
  <c r="Q130" i="3"/>
  <c r="R130" i="3"/>
  <c r="AI126" i="3"/>
  <c r="AL135" i="3"/>
  <c r="AM135" i="3"/>
  <c r="BP128" i="3"/>
  <c r="BP127" i="3"/>
  <c r="D130" i="14"/>
  <c r="BJ129" i="3"/>
  <c r="BK129" i="3"/>
  <c r="AO128" i="3"/>
  <c r="AP128" i="3"/>
  <c r="AX134" i="3"/>
  <c r="AY134" i="3"/>
  <c r="T128" i="3"/>
  <c r="U128" i="3"/>
  <c r="AF131" i="3"/>
  <c r="AG131" i="3"/>
  <c r="AC132" i="3"/>
  <c r="AD132" i="3"/>
  <c r="AC131" i="3"/>
  <c r="AD131" i="3"/>
  <c r="AC126" i="3"/>
  <c r="H127" i="3"/>
  <c r="I127" i="3"/>
  <c r="BP133" i="3"/>
  <c r="BJ131" i="3"/>
  <c r="D64" i="14"/>
  <c r="BM130" i="3"/>
  <c r="BN130" i="3"/>
  <c r="AU133" i="3"/>
  <c r="AV133" i="3"/>
  <c r="BA127" i="3"/>
  <c r="BB127" i="3"/>
  <c r="N133" i="3"/>
  <c r="O133" i="3"/>
  <c r="AI128" i="3"/>
  <c r="AJ128" i="3"/>
  <c r="AF129" i="3"/>
  <c r="AG129" i="3"/>
  <c r="AL127" i="3"/>
  <c r="AM127" i="3"/>
  <c r="K130" i="3"/>
  <c r="L130" i="3"/>
  <c r="H135" i="3"/>
  <c r="BD129" i="3"/>
  <c r="BE129" i="3"/>
  <c r="BM128" i="3"/>
  <c r="BJ133" i="3"/>
  <c r="AO135" i="3"/>
  <c r="AP135" i="3"/>
  <c r="AO131" i="3"/>
  <c r="AP131" i="3"/>
  <c r="AF130" i="3"/>
  <c r="AG130" i="3"/>
  <c r="AC133" i="3"/>
  <c r="AD133" i="3"/>
  <c r="Z130" i="3"/>
  <c r="AA130" i="3"/>
  <c r="Z129" i="3"/>
  <c r="AA129" i="3"/>
  <c r="AI129" i="3"/>
  <c r="AJ129" i="3"/>
  <c r="BP131" i="3"/>
  <c r="BQ131" i="3"/>
  <c r="BJ130" i="3"/>
  <c r="BK130" i="3"/>
  <c r="BJ126" i="3"/>
  <c r="D59" i="14"/>
  <c r="AU132" i="3"/>
  <c r="AV132" i="3"/>
  <c r="AX132" i="3"/>
  <c r="AY132" i="3"/>
  <c r="AL133" i="3"/>
  <c r="AM133" i="3"/>
  <c r="Q135" i="3"/>
  <c r="R135" i="3"/>
  <c r="AF133" i="3"/>
  <c r="AG133" i="3"/>
  <c r="T130" i="3"/>
  <c r="U130" i="3"/>
  <c r="W131" i="3"/>
  <c r="X131" i="3"/>
  <c r="H132" i="3"/>
  <c r="BP126" i="3"/>
  <c r="D129" i="14"/>
  <c r="BM135" i="3"/>
  <c r="D103" i="14"/>
  <c r="AO129" i="3"/>
  <c r="AP129" i="3"/>
  <c r="AX135" i="3"/>
  <c r="AY135" i="3"/>
  <c r="AU128" i="3"/>
  <c r="AV128" i="3"/>
  <c r="T129" i="3"/>
  <c r="U129" i="3"/>
  <c r="Q126" i="3"/>
  <c r="T135" i="3"/>
  <c r="U135" i="3"/>
  <c r="T134" i="3"/>
  <c r="U134" i="3"/>
  <c r="Q132" i="3"/>
  <c r="R132" i="3"/>
  <c r="N73" i="3"/>
  <c r="O73" i="3"/>
  <c r="N103" i="3"/>
  <c r="O103" i="3"/>
  <c r="AR72" i="3"/>
  <c r="AS72" i="3"/>
  <c r="AR102" i="3"/>
  <c r="AS102" i="3"/>
  <c r="T67" i="3"/>
  <c r="U67" i="3"/>
  <c r="T97" i="3"/>
  <c r="U97" i="3"/>
  <c r="BJ71" i="3"/>
  <c r="BK71" i="3"/>
  <c r="BJ101" i="3"/>
  <c r="BK101" i="3"/>
  <c r="BD66" i="3"/>
  <c r="BE66" i="3"/>
  <c r="BD96" i="3"/>
  <c r="BE96" i="3"/>
  <c r="AU67" i="3"/>
  <c r="AV67" i="3"/>
  <c r="AU97" i="3"/>
  <c r="AV97" i="3"/>
  <c r="AL73" i="3"/>
  <c r="AM73" i="3"/>
  <c r="AL103" i="3"/>
  <c r="AM103" i="3"/>
  <c r="BD134" i="3"/>
  <c r="BE134" i="3"/>
  <c r="BP135" i="3"/>
  <c r="D138" i="14"/>
  <c r="BP132" i="3"/>
  <c r="D135" i="14"/>
  <c r="BD127" i="3"/>
  <c r="BE127" i="3"/>
  <c r="BJ134" i="3"/>
  <c r="BP134" i="3"/>
  <c r="AU127" i="3"/>
  <c r="AV127" i="3"/>
  <c r="AX129" i="3"/>
  <c r="AY129" i="3"/>
  <c r="BA131" i="3"/>
  <c r="BB131" i="3"/>
  <c r="AO134" i="3"/>
  <c r="AP134" i="3"/>
  <c r="AR127" i="3"/>
  <c r="AS127" i="3"/>
  <c r="AU129" i="3"/>
  <c r="AV129" i="3"/>
  <c r="AO130" i="3"/>
  <c r="AP130" i="3"/>
  <c r="Z131" i="3"/>
  <c r="AA131" i="3"/>
  <c r="Z127" i="3"/>
  <c r="AA127" i="3"/>
  <c r="N130" i="3"/>
  <c r="O130" i="3"/>
  <c r="W126" i="3"/>
  <c r="W134" i="3"/>
  <c r="X134" i="3"/>
  <c r="AI131" i="3"/>
  <c r="AJ131" i="3"/>
  <c r="AL128" i="3"/>
  <c r="AM128" i="3"/>
  <c r="Z134" i="3"/>
  <c r="AA134" i="3"/>
  <c r="W132" i="3"/>
  <c r="X132" i="3"/>
  <c r="AF128" i="3"/>
  <c r="AG128" i="3"/>
  <c r="N135" i="3"/>
  <c r="O135" i="3"/>
  <c r="K132" i="3"/>
  <c r="L132" i="3"/>
  <c r="AC130" i="3"/>
  <c r="AD130" i="3"/>
  <c r="BG129" i="3"/>
  <c r="BH129" i="3"/>
  <c r="BJ127" i="3"/>
  <c r="BM131" i="3"/>
  <c r="D99" i="14"/>
  <c r="BM126" i="3"/>
  <c r="BJ135" i="3"/>
  <c r="AR132" i="3"/>
  <c r="AS132" i="3"/>
  <c r="BA132" i="3"/>
  <c r="BB132" i="3"/>
  <c r="AO126" i="3"/>
  <c r="AR128" i="3"/>
  <c r="AS128" i="3"/>
  <c r="AO132" i="3"/>
  <c r="AP132" i="3"/>
  <c r="AR134" i="3"/>
  <c r="AS134" i="3"/>
  <c r="AR133" i="3"/>
  <c r="AS133" i="3"/>
  <c r="T132" i="3"/>
  <c r="U132" i="3"/>
  <c r="N126" i="3"/>
  <c r="N127" i="3"/>
  <c r="N131" i="3"/>
  <c r="N132" i="3"/>
  <c r="N134" i="3"/>
  <c r="BL23" i="20"/>
  <c r="Z132" i="3"/>
  <c r="AA132" i="3"/>
  <c r="AC129" i="3"/>
  <c r="AD129" i="3"/>
  <c r="AI127" i="3"/>
  <c r="AJ127" i="3"/>
  <c r="Q134" i="3"/>
  <c r="R134" i="3"/>
  <c r="T131" i="3"/>
  <c r="U131" i="3"/>
  <c r="AC127" i="3"/>
  <c r="AC135" i="3"/>
  <c r="AD135" i="3"/>
  <c r="O131" i="3"/>
  <c r="W127" i="3"/>
  <c r="X127" i="3"/>
  <c r="K128" i="3"/>
  <c r="L128" i="3"/>
  <c r="K133" i="3"/>
  <c r="L133" i="3"/>
  <c r="BJ132" i="3"/>
  <c r="H133" i="3"/>
  <c r="D31" i="14"/>
  <c r="BM127" i="3"/>
  <c r="D95" i="14"/>
  <c r="BG128" i="3"/>
  <c r="BH128" i="3"/>
  <c r="H129" i="3"/>
  <c r="BP130" i="3"/>
  <c r="BG126" i="3"/>
  <c r="BH126" i="3"/>
  <c r="BA133" i="3"/>
  <c r="BB133" i="3"/>
  <c r="AU134" i="3"/>
  <c r="AV134" i="3"/>
  <c r="AX127" i="3"/>
  <c r="AY127" i="3"/>
  <c r="BA129" i="3"/>
  <c r="BB129" i="3"/>
  <c r="AX133" i="3"/>
  <c r="AY133" i="3"/>
  <c r="BA135" i="3"/>
  <c r="BB135" i="3"/>
  <c r="BA134" i="3"/>
  <c r="BB134" i="3"/>
  <c r="Z135" i="3"/>
  <c r="AA135" i="3"/>
  <c r="AL126" i="3"/>
  <c r="T133" i="3"/>
  <c r="U133" i="3"/>
  <c r="W130" i="3"/>
  <c r="X130" i="3"/>
  <c r="AC128" i="3"/>
  <c r="AD128" i="3"/>
  <c r="AI135" i="3"/>
  <c r="AJ135" i="3"/>
  <c r="O132" i="3"/>
  <c r="W128" i="3"/>
  <c r="X128" i="3"/>
  <c r="T126" i="3"/>
  <c r="AL131" i="3"/>
  <c r="AM131" i="3"/>
  <c r="Q128" i="3"/>
  <c r="R128" i="3"/>
  <c r="K127" i="3"/>
  <c r="L127" i="3"/>
  <c r="AI133" i="3"/>
  <c r="AJ133" i="3"/>
  <c r="BG133" i="3"/>
  <c r="BH133" i="3"/>
  <c r="H128" i="3"/>
  <c r="D26" i="14"/>
  <c r="BG132" i="3"/>
  <c r="BH132" i="3"/>
  <c r="BM133" i="3"/>
  <c r="D101" i="14"/>
  <c r="BG130" i="3"/>
  <c r="BH130" i="3"/>
  <c r="BD130" i="3"/>
  <c r="BE130" i="3"/>
  <c r="AU135" i="3"/>
  <c r="AV135" i="3"/>
  <c r="AO127" i="3"/>
  <c r="AP127" i="3"/>
  <c r="AR129" i="3"/>
  <c r="AS129" i="3"/>
  <c r="AU131" i="3"/>
  <c r="AV131" i="3"/>
  <c r="AR135" i="3"/>
  <c r="AS135" i="3"/>
  <c r="BG127" i="3"/>
  <c r="BH127" i="3"/>
  <c r="AF126" i="3"/>
  <c r="AF127" i="3"/>
  <c r="AG127" i="3"/>
  <c r="O134" i="3"/>
  <c r="Q131" i="3"/>
  <c r="R131" i="3"/>
  <c r="W129" i="3"/>
  <c r="X129" i="3"/>
  <c r="Z126" i="3"/>
  <c r="Z128" i="3"/>
  <c r="Z133" i="3"/>
  <c r="BX23" i="20"/>
  <c r="AL132" i="3"/>
  <c r="AM132" i="3"/>
  <c r="Q129" i="3"/>
  <c r="R129" i="3"/>
  <c r="O127" i="3"/>
  <c r="AF132" i="3"/>
  <c r="AG132" i="3"/>
  <c r="K126" i="3"/>
  <c r="AC134" i="3"/>
  <c r="AD134" i="3"/>
  <c r="BD126" i="3"/>
  <c r="BE126" i="3"/>
  <c r="BG135" i="3"/>
  <c r="BH135" i="3"/>
  <c r="H131" i="3"/>
  <c r="D29" i="14"/>
  <c r="BD131" i="3"/>
  <c r="BE131" i="3"/>
  <c r="BG134" i="3"/>
  <c r="BH134" i="3"/>
  <c r="BD132" i="3"/>
  <c r="BE132" i="3"/>
  <c r="BM129" i="3"/>
  <c r="D97" i="14"/>
  <c r="AU126" i="3"/>
  <c r="AX128" i="3"/>
  <c r="AY128" i="3"/>
  <c r="BA130" i="3"/>
  <c r="BB130" i="3"/>
  <c r="AO133" i="3"/>
  <c r="AP133" i="3"/>
  <c r="AR126" i="3"/>
  <c r="BA126" i="3"/>
  <c r="AL129" i="3"/>
  <c r="AM129" i="3"/>
  <c r="AA128" i="3"/>
  <c r="AL134" i="3"/>
  <c r="AM134" i="3"/>
  <c r="AI132" i="3"/>
  <c r="AJ132" i="3"/>
  <c r="T127" i="3"/>
  <c r="U127" i="3"/>
  <c r="AI130" i="3"/>
  <c r="AJ130" i="3"/>
  <c r="AA133" i="3"/>
  <c r="K135" i="3"/>
  <c r="L135" i="3"/>
  <c r="K129" i="3"/>
  <c r="L129" i="3"/>
  <c r="AC73" i="3"/>
  <c r="AD73" i="3"/>
  <c r="AC103" i="3"/>
  <c r="AL70" i="3"/>
  <c r="AL80" i="3"/>
  <c r="AM80" i="3"/>
  <c r="AO74" i="3"/>
  <c r="BD72" i="3"/>
  <c r="Q71" i="3"/>
  <c r="Q67" i="3"/>
  <c r="AX68" i="3"/>
  <c r="AY68" i="3"/>
  <c r="AX98" i="3"/>
  <c r="AY98" i="3"/>
  <c r="Q74" i="3"/>
  <c r="AI73" i="3"/>
  <c r="AI83" i="3"/>
  <c r="AJ83" i="3"/>
  <c r="AF69" i="3"/>
  <c r="BM67" i="3"/>
  <c r="AF72" i="3"/>
  <c r="BP73" i="3"/>
  <c r="BP83" i="3"/>
  <c r="BQ83" i="3"/>
  <c r="H67" i="3"/>
  <c r="I67" i="3"/>
  <c r="H97" i="3"/>
  <c r="I97" i="3"/>
  <c r="N66" i="3"/>
  <c r="O66" i="3"/>
  <c r="N96" i="3"/>
  <c r="AI75" i="3"/>
  <c r="AC70" i="3"/>
  <c r="BJ67" i="3"/>
  <c r="AI70" i="3"/>
  <c r="AJ70" i="3"/>
  <c r="AI100" i="3"/>
  <c r="AJ100" i="3"/>
  <c r="K73" i="3"/>
  <c r="K83" i="3"/>
  <c r="L83" i="3"/>
  <c r="BD71" i="3"/>
  <c r="BE71" i="3"/>
  <c r="BD101" i="3"/>
  <c r="BE101" i="3"/>
  <c r="AX75" i="3"/>
  <c r="N69" i="3"/>
  <c r="O69" i="3"/>
  <c r="N99" i="3"/>
  <c r="O99" i="3"/>
  <c r="N67" i="3"/>
  <c r="W69" i="3"/>
  <c r="X69" i="3"/>
  <c r="W99" i="3"/>
  <c r="H74" i="3"/>
  <c r="I74" i="3"/>
  <c r="H104" i="3"/>
  <c r="I104" i="3"/>
  <c r="AL68" i="3"/>
  <c r="AX66" i="3"/>
  <c r="BP74" i="3"/>
  <c r="BQ74" i="3"/>
  <c r="BP104" i="3"/>
  <c r="BQ104" i="3"/>
  <c r="BG75" i="3"/>
  <c r="BH75" i="3"/>
  <c r="BG105" i="3"/>
  <c r="BH105" i="3"/>
  <c r="AU69" i="3"/>
  <c r="K71" i="3"/>
  <c r="K81" i="3"/>
  <c r="AR74" i="3"/>
  <c r="AR84" i="3"/>
  <c r="AS84" i="3"/>
  <c r="N70" i="3"/>
  <c r="K66" i="3"/>
  <c r="AC71" i="3"/>
  <c r="Z67" i="3"/>
  <c r="AO73" i="3"/>
  <c r="BP70" i="3"/>
  <c r="AU71" i="3"/>
  <c r="AV71" i="3"/>
  <c r="AU101" i="3"/>
  <c r="AV101" i="3"/>
  <c r="AM75" i="3"/>
  <c r="AL105" i="3"/>
  <c r="AM105" i="3"/>
  <c r="AL85" i="3"/>
  <c r="AM85" i="3"/>
  <c r="K69" i="3"/>
  <c r="L69" i="3"/>
  <c r="K99" i="3"/>
  <c r="AR67" i="3"/>
  <c r="BG68" i="3"/>
  <c r="BG78" i="3"/>
  <c r="BH78" i="3"/>
  <c r="BD74" i="3"/>
  <c r="AX72" i="3"/>
  <c r="BG74" i="3"/>
  <c r="N68" i="3"/>
  <c r="BJ72" i="3"/>
  <c r="W68" i="3"/>
  <c r="N74" i="3"/>
  <c r="AR75" i="3"/>
  <c r="BM71" i="3"/>
  <c r="H73" i="3"/>
  <c r="H71" i="3"/>
  <c r="BA71" i="3"/>
  <c r="BB71" i="3"/>
  <c r="BA101" i="3"/>
  <c r="BB101" i="3"/>
  <c r="AU68" i="3"/>
  <c r="AU66" i="3"/>
  <c r="AV66" i="3"/>
  <c r="AU96" i="3"/>
  <c r="W66" i="3"/>
  <c r="AF71" i="3"/>
  <c r="AF74" i="3"/>
  <c r="K72" i="3"/>
  <c r="Q69" i="3"/>
  <c r="AF68" i="3"/>
  <c r="H66" i="3"/>
  <c r="AL72" i="3"/>
  <c r="AO70" i="3"/>
  <c r="AP70" i="3"/>
  <c r="AO100" i="3"/>
  <c r="AP100" i="3"/>
  <c r="BG69" i="3"/>
  <c r="BM73" i="3"/>
  <c r="BJ73" i="3"/>
  <c r="H72" i="3"/>
  <c r="BJ69" i="3"/>
  <c r="BG66" i="3"/>
  <c r="AO75" i="3"/>
  <c r="AR68" i="3"/>
  <c r="AX71" i="3"/>
  <c r="AX69" i="3"/>
  <c r="K68" i="3"/>
  <c r="Q68" i="3"/>
  <c r="Z72" i="3"/>
  <c r="Z75" i="3"/>
  <c r="T71" i="3"/>
  <c r="W72" i="3"/>
  <c r="X72" i="3"/>
  <c r="W102" i="3"/>
  <c r="X102" i="3"/>
  <c r="K75" i="3"/>
  <c r="W75" i="3"/>
  <c r="X75" i="3"/>
  <c r="W105" i="3"/>
  <c r="AU72" i="3"/>
  <c r="BG71" i="3"/>
  <c r="Q72" i="3"/>
  <c r="AR73" i="3"/>
  <c r="BP72" i="3"/>
  <c r="BP71" i="3"/>
  <c r="Z66" i="3"/>
  <c r="AA66" i="3"/>
  <c r="Z96" i="3"/>
  <c r="BA67" i="3"/>
  <c r="BD75" i="3"/>
  <c r="BE75" i="3"/>
  <c r="BD105" i="3"/>
  <c r="BE105" i="3"/>
  <c r="BM70" i="3"/>
  <c r="BG73" i="3"/>
  <c r="BH73" i="3"/>
  <c r="BG103" i="3"/>
  <c r="BH103" i="3"/>
  <c r="BJ70" i="3"/>
  <c r="AO66" i="3"/>
  <c r="AX74" i="3"/>
  <c r="AU70" i="3"/>
  <c r="BG72" i="3"/>
  <c r="AC69" i="3"/>
  <c r="W70" i="3"/>
  <c r="T73" i="3"/>
  <c r="W74" i="3"/>
  <c r="AI72" i="3"/>
  <c r="N72" i="3"/>
  <c r="N82" i="3"/>
  <c r="O82" i="3"/>
  <c r="Q73" i="3"/>
  <c r="Z69" i="3"/>
  <c r="AC74" i="3"/>
  <c r="AR70" i="3"/>
  <c r="AL71" i="3"/>
  <c r="AI67" i="3"/>
  <c r="W71" i="3"/>
  <c r="AO71" i="3"/>
  <c r="BJ68" i="3"/>
  <c r="AC72" i="3"/>
  <c r="AF67" i="3"/>
  <c r="BP69" i="3"/>
  <c r="BJ75" i="3"/>
  <c r="BG70" i="3"/>
  <c r="BP67" i="3"/>
  <c r="H68" i="3"/>
  <c r="AR69" i="3"/>
  <c r="BA68" i="3"/>
  <c r="AO72" i="3"/>
  <c r="W67" i="3"/>
  <c r="AI68" i="3"/>
  <c r="AJ68" i="3"/>
  <c r="AI98" i="3"/>
  <c r="AJ98" i="3"/>
  <c r="AL74" i="3"/>
  <c r="K67" i="3"/>
  <c r="Q75" i="3"/>
  <c r="AF73" i="3"/>
  <c r="K74" i="3"/>
  <c r="N71" i="3"/>
  <c r="AU74" i="3"/>
  <c r="BJ74" i="3"/>
  <c r="T66" i="3"/>
  <c r="AC68" i="3"/>
  <c r="BA72" i="3"/>
  <c r="BD70" i="3"/>
  <c r="T72" i="3"/>
  <c r="T70" i="3"/>
  <c r="Q66" i="3"/>
  <c r="AI69" i="3"/>
  <c r="BD69" i="3"/>
  <c r="BG67" i="3"/>
  <c r="BP75" i="3"/>
  <c r="BM74" i="3"/>
  <c r="AR66" i="3"/>
  <c r="AX73" i="3"/>
  <c r="T68" i="3"/>
  <c r="Q70" i="3"/>
  <c r="AC75" i="3"/>
  <c r="T74" i="3"/>
  <c r="Z73" i="3"/>
  <c r="AX70" i="3"/>
  <c r="BM69" i="3"/>
  <c r="K70" i="3"/>
  <c r="AF75" i="3"/>
  <c r="AR71" i="3"/>
  <c r="BA69" i="3"/>
  <c r="AI74" i="3"/>
  <c r="AO68" i="3"/>
  <c r="AX67" i="3"/>
  <c r="BJ66" i="3"/>
  <c r="BD68" i="3"/>
  <c r="BD73" i="3"/>
  <c r="BE73" i="3"/>
  <c r="BD103" i="3"/>
  <c r="BE103" i="3"/>
  <c r="H69" i="3"/>
  <c r="I69" i="3"/>
  <c r="BM68" i="3"/>
  <c r="AO67" i="3"/>
  <c r="AP67" i="3"/>
  <c r="AO97" i="3"/>
  <c r="AP97" i="3"/>
  <c r="BA75" i="3"/>
  <c r="BA73" i="3"/>
  <c r="AL66" i="3"/>
  <c r="AL69" i="3"/>
  <c r="AI71" i="3"/>
  <c r="AI66" i="3"/>
  <c r="AL67" i="3"/>
  <c r="N75" i="3"/>
  <c r="T75" i="3"/>
  <c r="AF66" i="3"/>
  <c r="BA74" i="3"/>
  <c r="BP66" i="3"/>
  <c r="BP76" i="3"/>
  <c r="BQ76" i="3"/>
  <c r="Z74" i="3"/>
  <c r="T69" i="3"/>
  <c r="AO69" i="3"/>
  <c r="BA70" i="3"/>
  <c r="BD67" i="3"/>
  <c r="AF70" i="3"/>
  <c r="BM66" i="3"/>
  <c r="BM72" i="3"/>
  <c r="H75" i="3"/>
  <c r="BP68" i="3"/>
  <c r="BM75" i="3"/>
  <c r="H70" i="3"/>
  <c r="AU73" i="3"/>
  <c r="BA66" i="3"/>
  <c r="AU75" i="3"/>
  <c r="AC66" i="3"/>
  <c r="Z68" i="3"/>
  <c r="Z71" i="3"/>
  <c r="AA71" i="3"/>
  <c r="Z101" i="3"/>
  <c r="AA101" i="3"/>
  <c r="W73" i="3"/>
  <c r="W83" i="3"/>
  <c r="X83" i="3"/>
  <c r="Z70" i="3"/>
  <c r="AC67" i="3"/>
  <c r="BI23" i="20"/>
  <c r="CJ23" i="20"/>
  <c r="CG23" i="20"/>
  <c r="BR23" i="20"/>
  <c r="CM23" i="20"/>
  <c r="CY23" i="20"/>
  <c r="CD23" i="20"/>
  <c r="CP23" i="20"/>
  <c r="BU23" i="20"/>
  <c r="CV23" i="20"/>
  <c r="CS23" i="20"/>
  <c r="BO23" i="20"/>
  <c r="CA23" i="20"/>
  <c r="K183" i="26"/>
  <c r="K3" i="26"/>
  <c r="K4" i="26"/>
  <c r="K5" i="26"/>
  <c r="K6"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K106" i="26"/>
  <c r="K107" i="26"/>
  <c r="K108" i="26"/>
  <c r="K109" i="26"/>
  <c r="K110" i="26"/>
  <c r="K111" i="26"/>
  <c r="K112" i="26"/>
  <c r="K113" i="26"/>
  <c r="K114" i="26"/>
  <c r="K115" i="26"/>
  <c r="K116" i="26"/>
  <c r="K117" i="26"/>
  <c r="K118" i="26"/>
  <c r="K119" i="26"/>
  <c r="K120" i="26"/>
  <c r="K121" i="26"/>
  <c r="K122" i="26"/>
  <c r="K123" i="26"/>
  <c r="K124" i="26"/>
  <c r="K125" i="26"/>
  <c r="K126" i="26"/>
  <c r="K127" i="26"/>
  <c r="K128" i="26"/>
  <c r="K129" i="26"/>
  <c r="K130" i="26"/>
  <c r="K131" i="26"/>
  <c r="K132" i="26"/>
  <c r="K133" i="26"/>
  <c r="K134" i="26"/>
  <c r="K135" i="26"/>
  <c r="K136" i="26"/>
  <c r="K137" i="26"/>
  <c r="K138" i="26"/>
  <c r="K139" i="26"/>
  <c r="K140" i="26"/>
  <c r="K141" i="26"/>
  <c r="K142" i="26"/>
  <c r="K143" i="26"/>
  <c r="K144" i="26"/>
  <c r="K145" i="26"/>
  <c r="K146" i="26"/>
  <c r="K147" i="26"/>
  <c r="K148" i="26"/>
  <c r="K149" i="26"/>
  <c r="K150" i="26"/>
  <c r="K151" i="26"/>
  <c r="K152" i="26"/>
  <c r="K153" i="26"/>
  <c r="K154" i="26"/>
  <c r="K155" i="26"/>
  <c r="K156" i="26"/>
  <c r="K157" i="26"/>
  <c r="K158" i="26"/>
  <c r="K159" i="26"/>
  <c r="K160" i="26"/>
  <c r="K161" i="26"/>
  <c r="K162" i="26"/>
  <c r="K163" i="26"/>
  <c r="K164" i="26"/>
  <c r="K165" i="26"/>
  <c r="K166" i="26"/>
  <c r="K167" i="26"/>
  <c r="K168" i="26"/>
  <c r="K169" i="26"/>
  <c r="K170" i="26"/>
  <c r="K171" i="26"/>
  <c r="K172" i="26"/>
  <c r="K173" i="26"/>
  <c r="K174" i="26"/>
  <c r="K175" i="26"/>
  <c r="K176" i="26"/>
  <c r="K177" i="26"/>
  <c r="K178" i="26"/>
  <c r="K179" i="26"/>
  <c r="K180" i="26"/>
  <c r="K181" i="26"/>
  <c r="K182" i="26"/>
  <c r="K1" i="26"/>
  <c r="J1" i="26"/>
  <c r="AY6" i="20"/>
  <c r="AY5" i="20"/>
  <c r="AX6" i="20"/>
  <c r="AX5" i="20"/>
  <c r="X126" i="3"/>
  <c r="S23" i="20"/>
  <c r="AA126" i="3"/>
  <c r="V23" i="20"/>
  <c r="O126" i="3"/>
  <c r="J23" i="20"/>
  <c r="AY126" i="3"/>
  <c r="AT23" i="20"/>
  <c r="AV126" i="3"/>
  <c r="AQ23" i="20"/>
  <c r="R126" i="3"/>
  <c r="M23" i="20"/>
  <c r="Y23" i="20"/>
  <c r="L126" i="3"/>
  <c r="G23" i="20"/>
  <c r="BB126" i="3"/>
  <c r="AW23" i="20"/>
  <c r="AG126" i="3"/>
  <c r="AB23" i="20"/>
  <c r="AM126" i="3"/>
  <c r="AH23" i="20"/>
  <c r="AJ126" i="3"/>
  <c r="AE23" i="20"/>
  <c r="AS126" i="3"/>
  <c r="AN23" i="20"/>
  <c r="U126" i="3"/>
  <c r="P23" i="20"/>
  <c r="AP126" i="3"/>
  <c r="AK23" i="20"/>
  <c r="O96" i="3"/>
  <c r="AV96" i="3"/>
  <c r="AD126" i="3"/>
  <c r="AD127" i="3"/>
  <c r="CB23" i="20"/>
  <c r="L1118" i="30"/>
  <c r="O1118" i="30"/>
  <c r="P1118" i="30"/>
  <c r="L1117" i="30"/>
  <c r="O1117" i="30"/>
  <c r="P1117" i="30"/>
  <c r="L1113" i="30"/>
  <c r="O1113" i="30"/>
  <c r="P1113" i="30"/>
  <c r="L1116" i="30"/>
  <c r="O1116" i="30"/>
  <c r="P1116" i="30"/>
  <c r="L1114" i="30"/>
  <c r="O1114" i="30"/>
  <c r="P1114" i="30"/>
  <c r="L1112" i="30"/>
  <c r="O1112" i="30"/>
  <c r="P1112" i="30"/>
  <c r="J48" i="32"/>
  <c r="L1115" i="30"/>
  <c r="O1115" i="30"/>
  <c r="P1115" i="30"/>
  <c r="L213" i="30"/>
  <c r="O584" i="30"/>
  <c r="P584" i="30"/>
  <c r="O699" i="30"/>
  <c r="P699" i="30"/>
  <c r="L955" i="30"/>
  <c r="L1094" i="30"/>
  <c r="O1094" i="30"/>
  <c r="P1094" i="30"/>
  <c r="L1097" i="30"/>
  <c r="O1097" i="30"/>
  <c r="P1097" i="30"/>
  <c r="L1092" i="30"/>
  <c r="O1092" i="30"/>
  <c r="P1092" i="30"/>
  <c r="L1095" i="30"/>
  <c r="O1095" i="30"/>
  <c r="P1095" i="30"/>
  <c r="L1106" i="30"/>
  <c r="O1106" i="30"/>
  <c r="P1106" i="30"/>
  <c r="L1093" i="30"/>
  <c r="O1093" i="30"/>
  <c r="P1093" i="30"/>
  <c r="L1096" i="30"/>
  <c r="O1096" i="30"/>
  <c r="P1096" i="30"/>
  <c r="L1107" i="30"/>
  <c r="O1107" i="30"/>
  <c r="P1107" i="30"/>
  <c r="L1091" i="30"/>
  <c r="O1091" i="30"/>
  <c r="P1091" i="30"/>
  <c r="O870" i="30"/>
  <c r="P870" i="30"/>
  <c r="L128" i="30"/>
  <c r="O128" i="30"/>
  <c r="P128" i="30"/>
  <c r="L681" i="30"/>
  <c r="L1027" i="30"/>
  <c r="O1027" i="30"/>
  <c r="P1027" i="30"/>
  <c r="L675" i="30"/>
  <c r="L125" i="30"/>
  <c r="L718" i="30"/>
  <c r="O718" i="30"/>
  <c r="P718" i="30"/>
  <c r="L1029" i="30"/>
  <c r="O215" i="30"/>
  <c r="P215" i="30"/>
  <c r="L678" i="30"/>
  <c r="O678" i="30"/>
  <c r="P678" i="30"/>
  <c r="L126" i="30"/>
  <c r="L716" i="30"/>
  <c r="O716" i="30"/>
  <c r="P716" i="30"/>
  <c r="O198" i="30"/>
  <c r="P198" i="30"/>
  <c r="L679" i="30"/>
  <c r="O679" i="30"/>
  <c r="P679" i="30"/>
  <c r="L676" i="30"/>
  <c r="L660" i="30"/>
  <c r="O660" i="30"/>
  <c r="P660" i="30"/>
  <c r="L677" i="30"/>
  <c r="L27" i="30"/>
  <c r="O27" i="30"/>
  <c r="P27" i="30"/>
  <c r="L180" i="30"/>
  <c r="O180" i="30"/>
  <c r="P180" i="30"/>
  <c r="L549" i="30"/>
  <c r="O549" i="30"/>
  <c r="P549" i="30"/>
  <c r="L29" i="30"/>
  <c r="O29" i="30"/>
  <c r="P29" i="30"/>
  <c r="L182" i="30"/>
  <c r="O182" i="30"/>
  <c r="P182" i="30"/>
  <c r="L28" i="30"/>
  <c r="O28" i="30"/>
  <c r="P28" i="30"/>
  <c r="L438" i="30"/>
  <c r="O438" i="30"/>
  <c r="P438" i="30"/>
  <c r="L982" i="30"/>
  <c r="L913" i="30"/>
  <c r="O913" i="30"/>
  <c r="P913" i="30"/>
  <c r="L940" i="30"/>
  <c r="O940" i="30"/>
  <c r="P940" i="30"/>
  <c r="O1035" i="30"/>
  <c r="P1035" i="30"/>
  <c r="L985" i="30"/>
  <c r="O985" i="30"/>
  <c r="P985" i="30"/>
  <c r="O1018" i="30"/>
  <c r="P1018" i="30"/>
  <c r="J47" i="32"/>
  <c r="L393" i="30"/>
  <c r="O393" i="30"/>
  <c r="P393" i="30"/>
  <c r="L1016" i="30"/>
  <c r="O1016" i="30"/>
  <c r="P1016" i="30"/>
  <c r="O1017" i="30"/>
  <c r="P1017" i="30"/>
  <c r="BQ127" i="3"/>
  <c r="D25" i="14"/>
  <c r="BQ129" i="3"/>
  <c r="O1029" i="30"/>
  <c r="P1029" i="30"/>
  <c r="O1022" i="30"/>
  <c r="P1022" i="30"/>
  <c r="E120" i="9"/>
  <c r="E121" i="9"/>
  <c r="E101" i="9"/>
  <c r="E100" i="9"/>
  <c r="O3" i="30"/>
  <c r="P3" i="30"/>
  <c r="O547" i="30"/>
  <c r="P547" i="30"/>
  <c r="O682" i="30"/>
  <c r="P682" i="30"/>
  <c r="O589" i="30"/>
  <c r="P589" i="30"/>
  <c r="O373" i="30"/>
  <c r="P373" i="30"/>
  <c r="O957" i="30"/>
  <c r="P957" i="30"/>
  <c r="O1020" i="30"/>
  <c r="P1020" i="30"/>
  <c r="O439" i="30"/>
  <c r="P439" i="30"/>
  <c r="O1019" i="30"/>
  <c r="P1019" i="30"/>
  <c r="O1036" i="30"/>
  <c r="P1036" i="30"/>
  <c r="O99" i="30"/>
  <c r="P99" i="30"/>
  <c r="O436" i="30"/>
  <c r="P436" i="30"/>
  <c r="O804" i="30"/>
  <c r="P804" i="30"/>
  <c r="O1021" i="30"/>
  <c r="P1021" i="30"/>
  <c r="O202" i="30"/>
  <c r="P202" i="30"/>
  <c r="O199" i="30"/>
  <c r="P199" i="30"/>
  <c r="O168" i="30"/>
  <c r="P168" i="30"/>
  <c r="O1030" i="30"/>
  <c r="P1030" i="30"/>
  <c r="O604" i="30"/>
  <c r="P604" i="30"/>
  <c r="O67" i="30"/>
  <c r="P67" i="30"/>
  <c r="O608" i="30"/>
  <c r="P608" i="30"/>
  <c r="O966" i="30"/>
  <c r="P966" i="30"/>
  <c r="O952" i="30"/>
  <c r="P952" i="30"/>
  <c r="O918" i="30"/>
  <c r="P918" i="30"/>
  <c r="O1026" i="30"/>
  <c r="P1026" i="30"/>
  <c r="O310" i="30"/>
  <c r="P310" i="30"/>
  <c r="O613" i="30"/>
  <c r="P613" i="30"/>
  <c r="O1034" i="30"/>
  <c r="P1034" i="30"/>
  <c r="O1024" i="30"/>
  <c r="P1024" i="30"/>
  <c r="O466" i="30"/>
  <c r="P466" i="30"/>
  <c r="O800" i="30"/>
  <c r="P800" i="30"/>
  <c r="M12" i="11"/>
  <c r="M41" i="11"/>
  <c r="O845" i="30"/>
  <c r="P845" i="30"/>
  <c r="O887" i="30"/>
  <c r="P887" i="30"/>
  <c r="O105" i="30"/>
  <c r="P105" i="30"/>
  <c r="O961" i="30"/>
  <c r="P961" i="30"/>
  <c r="O374" i="30"/>
  <c r="P374" i="30"/>
  <c r="O681" i="30"/>
  <c r="P681" i="30"/>
  <c r="O700" i="30"/>
  <c r="P700" i="30"/>
  <c r="O781" i="30"/>
  <c r="P781" i="30"/>
  <c r="O1032" i="30"/>
  <c r="P1032" i="30"/>
  <c r="O891" i="30"/>
  <c r="P891" i="30"/>
  <c r="O607" i="30"/>
  <c r="P607" i="30"/>
  <c r="O163" i="30"/>
  <c r="P163" i="30"/>
  <c r="O938" i="30"/>
  <c r="P938" i="30"/>
  <c r="O328" i="30"/>
  <c r="P328" i="30"/>
  <c r="O701" i="30"/>
  <c r="P701" i="30"/>
  <c r="O773" i="30"/>
  <c r="P773" i="30"/>
  <c r="O1028" i="30"/>
  <c r="P1028" i="30"/>
  <c r="O435" i="30"/>
  <c r="P435" i="30"/>
  <c r="O13" i="30"/>
  <c r="P13" i="30"/>
  <c r="J12" i="11"/>
  <c r="J41" i="11"/>
  <c r="O871" i="30"/>
  <c r="P871" i="30"/>
  <c r="O597" i="30"/>
  <c r="P597" i="30"/>
  <c r="O441" i="30"/>
  <c r="P441" i="30"/>
  <c r="O437" i="30"/>
  <c r="P437" i="30"/>
  <c r="O677" i="30"/>
  <c r="P677" i="30"/>
  <c r="O109" i="30"/>
  <c r="P109" i="30"/>
  <c r="O533" i="30"/>
  <c r="P533" i="30"/>
  <c r="O971" i="30"/>
  <c r="P971" i="30"/>
  <c r="O920" i="30"/>
  <c r="P920" i="30"/>
  <c r="O309" i="30"/>
  <c r="P309" i="30"/>
  <c r="E44" i="10"/>
  <c r="L13" i="11"/>
  <c r="L42" i="11"/>
  <c r="O939" i="30"/>
  <c r="P939" i="30"/>
  <c r="O65" i="30"/>
  <c r="P65" i="30"/>
  <c r="O797" i="30"/>
  <c r="P797" i="30"/>
  <c r="O1031" i="30"/>
  <c r="P1031" i="30"/>
  <c r="O104" i="30"/>
  <c r="P104" i="30"/>
  <c r="O937" i="30"/>
  <c r="P937" i="30"/>
  <c r="O434" i="30"/>
  <c r="P434" i="30"/>
  <c r="O60" i="30"/>
  <c r="P60" i="30"/>
  <c r="O371" i="30"/>
  <c r="P371" i="30"/>
  <c r="O16" i="30"/>
  <c r="P16" i="30"/>
  <c r="O832" i="30"/>
  <c r="P832" i="30"/>
  <c r="O848" i="30"/>
  <c r="P848" i="30"/>
  <c r="O611" i="30"/>
  <c r="P611" i="30"/>
  <c r="O506" i="30"/>
  <c r="P506" i="30"/>
  <c r="O647" i="30"/>
  <c r="P647" i="30"/>
  <c r="O208" i="30"/>
  <c r="P208" i="30"/>
  <c r="O811" i="30"/>
  <c r="P811" i="30"/>
  <c r="O149" i="30"/>
  <c r="P149" i="30"/>
  <c r="O101" i="30"/>
  <c r="P101" i="30"/>
  <c r="O717" i="30"/>
  <c r="P717" i="30"/>
  <c r="O431" i="30"/>
  <c r="P431" i="30"/>
  <c r="O596" i="30"/>
  <c r="P596" i="30"/>
  <c r="O1023" i="30"/>
  <c r="P1023" i="30"/>
  <c r="O461" i="30"/>
  <c r="P461" i="30"/>
  <c r="O745" i="30"/>
  <c r="P745" i="30"/>
  <c r="E39" i="9"/>
  <c r="F9" i="11"/>
  <c r="F38" i="11"/>
  <c r="O414" i="30"/>
  <c r="P414" i="30"/>
  <c r="K12" i="11"/>
  <c r="K41" i="11"/>
  <c r="O612" i="30"/>
  <c r="P612" i="30"/>
  <c r="O30" i="30"/>
  <c r="P30" i="30"/>
  <c r="O325" i="30"/>
  <c r="P325" i="30"/>
  <c r="O227" i="30"/>
  <c r="P227" i="30"/>
  <c r="O775" i="30"/>
  <c r="P775" i="30"/>
  <c r="O599" i="30"/>
  <c r="P599" i="30"/>
  <c r="O980" i="30"/>
  <c r="P980" i="30"/>
  <c r="O923" i="30"/>
  <c r="P923" i="30"/>
  <c r="O719" i="30"/>
  <c r="P719" i="30"/>
  <c r="O915" i="30"/>
  <c r="P915" i="30"/>
  <c r="O308" i="30"/>
  <c r="P308" i="30"/>
  <c r="O649" i="30"/>
  <c r="P649" i="30"/>
  <c r="O330" i="30"/>
  <c r="P330" i="30"/>
  <c r="O948" i="30"/>
  <c r="P948" i="30"/>
  <c r="O390" i="30"/>
  <c r="P390" i="30"/>
  <c r="O655" i="30"/>
  <c r="P655" i="30"/>
  <c r="O945" i="30"/>
  <c r="P945" i="30"/>
  <c r="O184" i="30"/>
  <c r="P184" i="30"/>
  <c r="O953" i="30"/>
  <c r="P953" i="30"/>
  <c r="O643" i="30"/>
  <c r="P643" i="30"/>
  <c r="G223" i="28"/>
  <c r="H223" i="28"/>
  <c r="J223" i="28"/>
  <c r="O950" i="30"/>
  <c r="P950" i="30"/>
  <c r="O440" i="30"/>
  <c r="P440" i="30"/>
  <c r="O834" i="30"/>
  <c r="P834" i="30"/>
  <c r="O468" i="30"/>
  <c r="P468" i="30"/>
  <c r="O551" i="30"/>
  <c r="P551" i="30"/>
  <c r="O741" i="30"/>
  <c r="P741" i="30"/>
  <c r="O658" i="30"/>
  <c r="P658" i="30"/>
  <c r="O469" i="30"/>
  <c r="P469" i="30"/>
  <c r="O930" i="30"/>
  <c r="P930" i="30"/>
  <c r="E45" i="9"/>
  <c r="L9" i="11"/>
  <c r="L38" i="11"/>
  <c r="O933" i="30"/>
  <c r="P933" i="30"/>
  <c r="O766" i="30"/>
  <c r="P766" i="30"/>
  <c r="O66" i="30"/>
  <c r="P66" i="30"/>
  <c r="O680" i="30"/>
  <c r="P680" i="30"/>
  <c r="O942" i="30"/>
  <c r="P942" i="30"/>
  <c r="O147" i="30"/>
  <c r="P147" i="30"/>
  <c r="J217" i="28"/>
  <c r="I217" i="28"/>
  <c r="O590" i="30"/>
  <c r="P590" i="30"/>
  <c r="O932" i="30"/>
  <c r="P932" i="30"/>
  <c r="O944" i="30"/>
  <c r="P944" i="30"/>
  <c r="O796" i="30"/>
  <c r="P796" i="30"/>
  <c r="O1033" i="30"/>
  <c r="P1033" i="30"/>
  <c r="O802" i="30"/>
  <c r="P802" i="30"/>
  <c r="O247" i="30"/>
  <c r="P247" i="30"/>
  <c r="O520" i="30"/>
  <c r="P520" i="30"/>
  <c r="O281" i="30"/>
  <c r="P281" i="30"/>
  <c r="O391" i="30"/>
  <c r="P391" i="30"/>
  <c r="O916" i="30"/>
  <c r="P916" i="30"/>
  <c r="O389" i="30"/>
  <c r="P389" i="30"/>
  <c r="O522" i="30"/>
  <c r="P522" i="30"/>
  <c r="O780" i="30"/>
  <c r="P780" i="30"/>
  <c r="O286" i="30"/>
  <c r="P286" i="30"/>
  <c r="O121" i="30"/>
  <c r="P121" i="30"/>
  <c r="O934" i="30"/>
  <c r="P934" i="30"/>
  <c r="O229" i="30"/>
  <c r="P229" i="30"/>
  <c r="O771" i="30"/>
  <c r="P771" i="30"/>
  <c r="O98" i="30"/>
  <c r="P98" i="30"/>
  <c r="O181" i="30"/>
  <c r="P181" i="30"/>
  <c r="E46" i="9"/>
  <c r="M9" i="11"/>
  <c r="M38" i="11"/>
  <c r="O166" i="30"/>
  <c r="P166" i="30"/>
  <c r="O505" i="30"/>
  <c r="P505" i="30"/>
  <c r="O831" i="30"/>
  <c r="P831" i="30"/>
  <c r="O833" i="30"/>
  <c r="P833" i="30"/>
  <c r="G188" i="28"/>
  <c r="H188" i="28"/>
  <c r="J188" i="28"/>
  <c r="J47" i="28"/>
  <c r="I47" i="28"/>
  <c r="G203" i="28"/>
  <c r="H203" i="28"/>
  <c r="J203" i="28"/>
  <c r="O126" i="30"/>
  <c r="P126" i="30"/>
  <c r="O278" i="30"/>
  <c r="P278" i="30"/>
  <c r="O472" i="30"/>
  <c r="P472" i="30"/>
  <c r="O696" i="30"/>
  <c r="P696" i="30"/>
  <c r="O305" i="30"/>
  <c r="P305" i="30"/>
  <c r="O583" i="30"/>
  <c r="P583" i="30"/>
  <c r="J72" i="28"/>
  <c r="I72" i="28"/>
  <c r="O955" i="30"/>
  <c r="P955" i="30"/>
  <c r="J242" i="28"/>
  <c r="I242" i="28"/>
  <c r="O100" i="30"/>
  <c r="P100" i="30"/>
  <c r="O740" i="30"/>
  <c r="P740" i="30"/>
  <c r="O890" i="30"/>
  <c r="P890" i="30"/>
  <c r="J32" i="28"/>
  <c r="I32" i="28"/>
  <c r="G238" i="28"/>
  <c r="H238" i="28"/>
  <c r="J238" i="28"/>
  <c r="J27" i="28"/>
  <c r="I27" i="28"/>
  <c r="O872" i="30"/>
  <c r="P872" i="30"/>
  <c r="J132" i="28"/>
  <c r="I132" i="28"/>
  <c r="J22" i="28"/>
  <c r="I22" i="28"/>
  <c r="G23" i="28"/>
  <c r="H23" i="28"/>
  <c r="J23" i="28"/>
  <c r="O331" i="30"/>
  <c r="P331" i="30"/>
  <c r="G128" i="28"/>
  <c r="H128" i="28"/>
  <c r="J128" i="28"/>
  <c r="G83" i="28"/>
  <c r="H83" i="28"/>
  <c r="J83" i="28"/>
  <c r="O609" i="30"/>
  <c r="P609" i="30"/>
  <c r="O370" i="30"/>
  <c r="P370" i="30"/>
  <c r="O892" i="30"/>
  <c r="P892" i="30"/>
  <c r="G88" i="28"/>
  <c r="H88" i="28"/>
  <c r="J88" i="28"/>
  <c r="J192" i="28"/>
  <c r="I192" i="28"/>
  <c r="J87" i="28"/>
  <c r="I87" i="28"/>
  <c r="G43" i="28"/>
  <c r="H43" i="28"/>
  <c r="J43" i="28"/>
  <c r="J207" i="28"/>
  <c r="I207" i="28"/>
  <c r="O214" i="30"/>
  <c r="P214" i="30"/>
  <c r="O201" i="30"/>
  <c r="P201" i="30"/>
  <c r="O369" i="30"/>
  <c r="P369" i="30"/>
  <c r="O487" i="30"/>
  <c r="P487" i="30"/>
  <c r="O616" i="30"/>
  <c r="P616" i="30"/>
  <c r="O919" i="30"/>
  <c r="P919" i="30"/>
  <c r="O769" i="30"/>
  <c r="P769" i="30"/>
  <c r="O744" i="30"/>
  <c r="P744" i="30"/>
  <c r="O765" i="30"/>
  <c r="P765" i="30"/>
  <c r="O828" i="30"/>
  <c r="P828" i="30"/>
  <c r="O964" i="30"/>
  <c r="P964" i="30"/>
  <c r="O742" i="30"/>
  <c r="P742" i="30"/>
  <c r="O807" i="30"/>
  <c r="P807" i="30"/>
  <c r="E43" i="9"/>
  <c r="J9" i="11"/>
  <c r="J38" i="11"/>
  <c r="O521" i="30"/>
  <c r="P521" i="30"/>
  <c r="O122" i="30"/>
  <c r="P122" i="30"/>
  <c r="O395" i="30"/>
  <c r="P395" i="30"/>
  <c r="O509" i="30"/>
  <c r="P509" i="30"/>
  <c r="O494" i="30"/>
  <c r="P494" i="30"/>
  <c r="O772" i="30"/>
  <c r="P772" i="30"/>
  <c r="O592" i="30"/>
  <c r="P592" i="30"/>
  <c r="O161" i="30"/>
  <c r="P161" i="30"/>
  <c r="E45" i="10"/>
  <c r="M13" i="11"/>
  <c r="O588" i="30"/>
  <c r="P588" i="30"/>
  <c r="O463" i="30"/>
  <c r="P463" i="30"/>
  <c r="O591" i="30"/>
  <c r="P591" i="30"/>
  <c r="O844" i="30"/>
  <c r="P844" i="30"/>
  <c r="O697" i="30"/>
  <c r="P697" i="30"/>
  <c r="O850" i="30"/>
  <c r="P850" i="30"/>
  <c r="O798" i="30"/>
  <c r="P798" i="30"/>
  <c r="E43" i="10"/>
  <c r="K13" i="11"/>
  <c r="K42" i="11"/>
  <c r="O493" i="30"/>
  <c r="P493" i="30"/>
  <c r="O657" i="30"/>
  <c r="P657" i="30"/>
  <c r="O230" i="30"/>
  <c r="P230" i="30"/>
  <c r="O809" i="30"/>
  <c r="P809" i="30"/>
  <c r="O764" i="30"/>
  <c r="P764" i="30"/>
  <c r="O285" i="30"/>
  <c r="P285" i="30"/>
  <c r="O605" i="30"/>
  <c r="P605" i="30"/>
  <c r="O975" i="30"/>
  <c r="P975" i="30"/>
  <c r="O58" i="30"/>
  <c r="P58" i="30"/>
  <c r="O675" i="30"/>
  <c r="P675" i="30"/>
  <c r="O1025" i="30"/>
  <c r="P1025" i="30"/>
  <c r="O165" i="30"/>
  <c r="P165" i="30"/>
  <c r="O610" i="30"/>
  <c r="P610" i="30"/>
  <c r="O326" i="30"/>
  <c r="P326" i="30"/>
  <c r="O676" i="30"/>
  <c r="P676" i="30"/>
  <c r="E41" i="9"/>
  <c r="H9" i="11"/>
  <c r="H38" i="11"/>
  <c r="O721" i="30"/>
  <c r="P721" i="30"/>
  <c r="O876" i="30"/>
  <c r="P876" i="30"/>
  <c r="O216" i="30"/>
  <c r="P216" i="30"/>
  <c r="L12" i="11"/>
  <c r="L41" i="11"/>
  <c r="O601" i="30"/>
  <c r="P601" i="30"/>
  <c r="O123" i="30"/>
  <c r="P123" i="30"/>
  <c r="BF8" i="20"/>
  <c r="O602" i="30"/>
  <c r="P602" i="30"/>
  <c r="O394" i="30"/>
  <c r="P394" i="30"/>
  <c r="O931" i="30"/>
  <c r="P931" i="30"/>
  <c r="O889" i="30"/>
  <c r="P889" i="30"/>
  <c r="O979" i="30"/>
  <c r="P979" i="30"/>
  <c r="O600" i="30"/>
  <c r="P600" i="30"/>
  <c r="O805" i="30"/>
  <c r="P805" i="30"/>
  <c r="O924" i="30"/>
  <c r="P924" i="30"/>
  <c r="O433" i="30"/>
  <c r="P433" i="30"/>
  <c r="O432" i="30"/>
  <c r="P432" i="30"/>
  <c r="O412" i="30"/>
  <c r="P412" i="30"/>
  <c r="O644" i="30"/>
  <c r="P644" i="30"/>
  <c r="O650" i="30"/>
  <c r="P650" i="30"/>
  <c r="O935" i="30"/>
  <c r="P935" i="30"/>
  <c r="O829" i="30"/>
  <c r="P829" i="30"/>
  <c r="O958" i="30"/>
  <c r="P958" i="30"/>
  <c r="O14" i="30"/>
  <c r="P14" i="30"/>
  <c r="O603" i="30"/>
  <c r="P603" i="30"/>
  <c r="O377" i="30"/>
  <c r="P377" i="30"/>
  <c r="O927" i="30"/>
  <c r="P927" i="30"/>
  <c r="O593" i="30"/>
  <c r="P593" i="30"/>
  <c r="O103" i="30"/>
  <c r="P103" i="30"/>
  <c r="O345" i="30"/>
  <c r="P345" i="30"/>
  <c r="O598" i="30"/>
  <c r="P598" i="30"/>
  <c r="O763" i="30"/>
  <c r="P763" i="30"/>
  <c r="O587" i="30"/>
  <c r="P587" i="30"/>
  <c r="O586" i="30"/>
  <c r="P586" i="30"/>
  <c r="O415" i="30"/>
  <c r="P415" i="30"/>
  <c r="O534" i="30"/>
  <c r="P534" i="30"/>
  <c r="E42" i="9"/>
  <c r="I9" i="11"/>
  <c r="I38" i="11"/>
  <c r="O947" i="30"/>
  <c r="P947" i="30"/>
  <c r="E8" i="11"/>
  <c r="O283" i="30"/>
  <c r="P283" i="30"/>
  <c r="O261" i="30"/>
  <c r="P261" i="30"/>
  <c r="O307" i="30"/>
  <c r="P307" i="30"/>
  <c r="O532" i="30"/>
  <c r="P532" i="30"/>
  <c r="O830" i="30"/>
  <c r="P830" i="30"/>
  <c r="O949" i="30"/>
  <c r="P949" i="30"/>
  <c r="O62" i="30"/>
  <c r="P62" i="30"/>
  <c r="O352" i="30"/>
  <c r="P352" i="30"/>
  <c r="O262" i="30"/>
  <c r="P262" i="30"/>
  <c r="O409" i="30"/>
  <c r="P409" i="30"/>
  <c r="O162" i="30"/>
  <c r="P162" i="30"/>
  <c r="O186" i="30"/>
  <c r="P186" i="30"/>
  <c r="O304" i="30"/>
  <c r="P304" i="30"/>
  <c r="O347" i="30"/>
  <c r="P347" i="30"/>
  <c r="O392" i="30"/>
  <c r="P392" i="30"/>
  <c r="O346" i="30"/>
  <c r="P346" i="30"/>
  <c r="O462" i="30"/>
  <c r="P462" i="30"/>
  <c r="O904" i="30"/>
  <c r="P904" i="30"/>
  <c r="O917" i="30"/>
  <c r="P917" i="30"/>
  <c r="O972" i="30"/>
  <c r="P972" i="30"/>
  <c r="O983" i="30"/>
  <c r="P983" i="30"/>
  <c r="E20" i="10"/>
  <c r="I12" i="11"/>
  <c r="I41" i="11"/>
  <c r="O653" i="30"/>
  <c r="P653" i="30"/>
  <c r="O914" i="30"/>
  <c r="P914" i="30"/>
  <c r="O969" i="30"/>
  <c r="P969" i="30"/>
  <c r="O248" i="30"/>
  <c r="P248" i="30"/>
  <c r="O698" i="30"/>
  <c r="P698" i="30"/>
  <c r="O951" i="30"/>
  <c r="P951" i="30"/>
  <c r="O925" i="30"/>
  <c r="P925" i="30"/>
  <c r="O746" i="30"/>
  <c r="P746" i="30"/>
  <c r="O869" i="30"/>
  <c r="P869" i="30"/>
  <c r="O849" i="30"/>
  <c r="P849" i="30"/>
  <c r="O803" i="30"/>
  <c r="P803" i="30"/>
  <c r="O777" i="30"/>
  <c r="P777" i="30"/>
  <c r="O936" i="30"/>
  <c r="P936" i="30"/>
  <c r="O873" i="30"/>
  <c r="P873" i="30"/>
  <c r="O970" i="30"/>
  <c r="P970" i="30"/>
  <c r="O973" i="30"/>
  <c r="P973" i="30"/>
  <c r="O652" i="30"/>
  <c r="P652" i="30"/>
  <c r="O875" i="30"/>
  <c r="P875" i="30"/>
  <c r="O868" i="30"/>
  <c r="P868" i="30"/>
  <c r="O164" i="30"/>
  <c r="P164" i="30"/>
  <c r="O582" i="30"/>
  <c r="P582" i="30"/>
  <c r="E42" i="10"/>
  <c r="J13" i="11"/>
  <c r="C10" i="6"/>
  <c r="D10" i="6"/>
  <c r="O142" i="30"/>
  <c r="P142" i="30"/>
  <c r="O956" i="30"/>
  <c r="P956" i="30"/>
  <c r="O968" i="30"/>
  <c r="P968" i="30"/>
  <c r="O548" i="30"/>
  <c r="P548" i="30"/>
  <c r="O124" i="30"/>
  <c r="P124" i="30"/>
  <c r="BA78" i="9"/>
  <c r="O946" i="30"/>
  <c r="P946" i="30"/>
  <c r="D8" i="20"/>
  <c r="O63" i="30"/>
  <c r="P63" i="30"/>
  <c r="O465" i="30"/>
  <c r="P465" i="30"/>
  <c r="O770" i="30"/>
  <c r="P770" i="30"/>
  <c r="O595" i="30"/>
  <c r="P595" i="30"/>
  <c r="O246" i="30"/>
  <c r="P246" i="30"/>
  <c r="O507" i="30"/>
  <c r="P507" i="30"/>
  <c r="O725" i="30"/>
  <c r="P725" i="30"/>
  <c r="BN134" i="3"/>
  <c r="O976" i="30"/>
  <c r="P976" i="30"/>
  <c r="O903" i="30"/>
  <c r="P903" i="30"/>
  <c r="O954" i="30"/>
  <c r="P954" i="30"/>
  <c r="H12" i="11"/>
  <c r="H41" i="11"/>
  <c r="E24" i="9"/>
  <c r="O648" i="30"/>
  <c r="P648" i="30"/>
  <c r="O606" i="30"/>
  <c r="P606" i="30"/>
  <c r="E12" i="11"/>
  <c r="E41" i="11"/>
  <c r="O106" i="30"/>
  <c r="P106" i="30"/>
  <c r="O125" i="30"/>
  <c r="P125" i="30"/>
  <c r="E44" i="9"/>
  <c r="K9" i="11"/>
  <c r="K38" i="11"/>
  <c r="O491" i="30"/>
  <c r="P491" i="30"/>
  <c r="G113" i="28"/>
  <c r="H113" i="28"/>
  <c r="J113" i="28"/>
  <c r="O372" i="30"/>
  <c r="P372" i="30"/>
  <c r="O508" i="30"/>
  <c r="P508" i="30"/>
  <c r="O846" i="30"/>
  <c r="P846" i="30"/>
  <c r="O284" i="30"/>
  <c r="P284" i="30"/>
  <c r="O967" i="30"/>
  <c r="P967" i="30"/>
  <c r="O806" i="30"/>
  <c r="P806" i="30"/>
  <c r="J142" i="28"/>
  <c r="I142" i="28"/>
  <c r="J12" i="28"/>
  <c r="I12" i="28"/>
  <c r="O264" i="30"/>
  <c r="P264" i="30"/>
  <c r="O723" i="30"/>
  <c r="P723" i="30"/>
  <c r="O654" i="30"/>
  <c r="P654" i="30"/>
  <c r="F78" i="9"/>
  <c r="BG11" i="20"/>
  <c r="D7" i="20"/>
  <c r="O683" i="30"/>
  <c r="P683" i="30"/>
  <c r="O102" i="30"/>
  <c r="P102" i="30"/>
  <c r="O146" i="30"/>
  <c r="P146" i="30"/>
  <c r="O350" i="30"/>
  <c r="P350" i="30"/>
  <c r="O303" i="30"/>
  <c r="P303" i="30"/>
  <c r="O471" i="30"/>
  <c r="P471" i="30"/>
  <c r="O767" i="30"/>
  <c r="P767" i="30"/>
  <c r="O779" i="30"/>
  <c r="P779" i="30"/>
  <c r="O974" i="30"/>
  <c r="P974" i="30"/>
  <c r="O827" i="30"/>
  <c r="P827" i="30"/>
  <c r="O922" i="30"/>
  <c r="P922" i="30"/>
  <c r="O266" i="30"/>
  <c r="P266" i="30"/>
  <c r="O228" i="30"/>
  <c r="P228" i="30"/>
  <c r="O801" i="30"/>
  <c r="P801" i="30"/>
  <c r="O367" i="30"/>
  <c r="P367" i="30"/>
  <c r="G78" i="28"/>
  <c r="H78" i="28"/>
  <c r="J78" i="28"/>
  <c r="G63" i="28"/>
  <c r="H63" i="28"/>
  <c r="J63" i="28"/>
  <c r="J202" i="28"/>
  <c r="I202" i="28"/>
  <c r="G158" i="28"/>
  <c r="H158" i="28"/>
  <c r="J158" i="28"/>
  <c r="J152" i="28"/>
  <c r="I152" i="28"/>
  <c r="BB4" i="9"/>
  <c r="O141" i="30"/>
  <c r="P141" i="30"/>
  <c r="O306" i="30"/>
  <c r="P306" i="30"/>
  <c r="O183" i="30"/>
  <c r="P183" i="30"/>
  <c r="O977" i="30"/>
  <c r="P977" i="30"/>
  <c r="O928" i="30"/>
  <c r="P928" i="30"/>
  <c r="E41" i="10"/>
  <c r="I13" i="11"/>
  <c r="I42" i="11"/>
  <c r="BC78" i="9"/>
  <c r="BA99" i="9"/>
  <c r="O594" i="30"/>
  <c r="P594" i="30"/>
  <c r="O353" i="30"/>
  <c r="P353" i="30"/>
  <c r="O982" i="30"/>
  <c r="P982" i="30"/>
  <c r="O645" i="30"/>
  <c r="P645" i="30"/>
  <c r="O965" i="30"/>
  <c r="P965" i="30"/>
  <c r="O962" i="30"/>
  <c r="P962" i="30"/>
  <c r="J67" i="28"/>
  <c r="I67" i="28"/>
  <c r="G148" i="28"/>
  <c r="H148" i="28"/>
  <c r="J148" i="28"/>
  <c r="G248" i="28"/>
  <c r="H248" i="28"/>
  <c r="J248" i="28"/>
  <c r="G123" i="28"/>
  <c r="H123" i="28"/>
  <c r="J123" i="28"/>
  <c r="G138" i="28"/>
  <c r="H138" i="28"/>
  <c r="J138" i="28"/>
  <c r="E40" i="9"/>
  <c r="G9" i="11"/>
  <c r="G38" i="11"/>
  <c r="F35" i="10"/>
  <c r="BG12" i="20"/>
  <c r="G13" i="28"/>
  <c r="H13" i="28"/>
  <c r="J13" i="28"/>
  <c r="G118" i="28"/>
  <c r="H118" i="28"/>
  <c r="J118" i="28"/>
  <c r="G218" i="28"/>
  <c r="H218" i="28"/>
  <c r="J218" i="28"/>
  <c r="J222" i="28"/>
  <c r="I222" i="28"/>
  <c r="J252" i="28"/>
  <c r="I252" i="28"/>
  <c r="J157" i="28"/>
  <c r="I157" i="28"/>
  <c r="G73" i="28"/>
  <c r="H73" i="28"/>
  <c r="J73" i="28"/>
  <c r="G213" i="28"/>
  <c r="H213" i="28"/>
  <c r="J213" i="28"/>
  <c r="J227" i="28"/>
  <c r="I227" i="28"/>
  <c r="J102" i="28"/>
  <c r="I102" i="28"/>
  <c r="J107" i="28"/>
  <c r="I107" i="28"/>
  <c r="J232" i="28"/>
  <c r="I232" i="28"/>
  <c r="G178" i="28"/>
  <c r="H178" i="28"/>
  <c r="J178" i="28"/>
  <c r="G38" i="28"/>
  <c r="H38" i="28"/>
  <c r="J38" i="28"/>
  <c r="G33" i="28"/>
  <c r="H33" i="28"/>
  <c r="J33" i="28"/>
  <c r="J77" i="28"/>
  <c r="I77" i="28"/>
  <c r="J182" i="28"/>
  <c r="I182" i="28"/>
  <c r="G58" i="28"/>
  <c r="H58" i="28"/>
  <c r="J58" i="28"/>
  <c r="J127" i="28"/>
  <c r="I127" i="28"/>
  <c r="J52" i="28"/>
  <c r="I52" i="28"/>
  <c r="G8" i="28"/>
  <c r="H8" i="28"/>
  <c r="J8" i="28"/>
  <c r="G193" i="28"/>
  <c r="H193" i="28"/>
  <c r="J193" i="28"/>
  <c r="G103" i="28"/>
  <c r="H103" i="28"/>
  <c r="J103" i="28"/>
  <c r="J162" i="28"/>
  <c r="I162" i="28"/>
  <c r="J37" i="28"/>
  <c r="I37" i="28"/>
  <c r="G153" i="28"/>
  <c r="H153" i="28"/>
  <c r="J153" i="28"/>
  <c r="J177" i="28"/>
  <c r="I177" i="28"/>
  <c r="J82" i="28"/>
  <c r="I82" i="28"/>
  <c r="J122" i="28"/>
  <c r="I122" i="28"/>
  <c r="G243" i="28"/>
  <c r="H243" i="28"/>
  <c r="J243" i="28"/>
  <c r="J92" i="28"/>
  <c r="I92" i="28"/>
  <c r="J247" i="28"/>
  <c r="I247" i="28"/>
  <c r="G173" i="28"/>
  <c r="H173" i="28"/>
  <c r="J173" i="28"/>
  <c r="J197" i="28"/>
  <c r="I197" i="28"/>
  <c r="G108" i="28"/>
  <c r="H108" i="28"/>
  <c r="J108" i="28"/>
  <c r="J7" i="28"/>
  <c r="I7" i="28"/>
  <c r="G228" i="28"/>
  <c r="H228" i="28"/>
  <c r="J228" i="28"/>
  <c r="G68" i="28"/>
  <c r="H68" i="28"/>
  <c r="J68" i="28"/>
  <c r="G48" i="28"/>
  <c r="H48" i="28"/>
  <c r="J48" i="28"/>
  <c r="J62" i="28"/>
  <c r="I62" i="28"/>
  <c r="G18" i="28"/>
  <c r="H18" i="28"/>
  <c r="J18" i="28"/>
  <c r="J57" i="28"/>
  <c r="I57" i="28"/>
  <c r="G168" i="28"/>
  <c r="H168" i="28"/>
  <c r="J168" i="28"/>
  <c r="G183" i="28"/>
  <c r="H183" i="28"/>
  <c r="J183" i="28"/>
  <c r="J117" i="28"/>
  <c r="I117" i="28"/>
  <c r="G133" i="28"/>
  <c r="H133" i="28"/>
  <c r="J133" i="28"/>
  <c r="BB78" i="9"/>
  <c r="G12" i="11"/>
  <c r="G41" i="11"/>
  <c r="E11" i="20"/>
  <c r="G143" i="28"/>
  <c r="H143" i="28"/>
  <c r="J143" i="28"/>
  <c r="O888" i="30"/>
  <c r="P888" i="30"/>
  <c r="O743" i="30"/>
  <c r="P743" i="30"/>
  <c r="O867" i="30"/>
  <c r="P867" i="30"/>
  <c r="O282" i="30"/>
  <c r="P282" i="30"/>
  <c r="J172" i="28"/>
  <c r="I172" i="28"/>
  <c r="BA4" i="9"/>
  <c r="J147" i="28"/>
  <c r="I147" i="28"/>
  <c r="E40" i="10"/>
  <c r="H13" i="11"/>
  <c r="G93" i="28"/>
  <c r="H93" i="28"/>
  <c r="J93" i="28"/>
  <c r="J137" i="28"/>
  <c r="I137" i="28"/>
  <c r="F12" i="11"/>
  <c r="F41" i="11"/>
  <c r="BC4" i="9"/>
  <c r="O470" i="30"/>
  <c r="P470" i="30"/>
  <c r="O963" i="30"/>
  <c r="P963" i="30"/>
  <c r="E39" i="10"/>
  <c r="G13" i="11"/>
  <c r="G42" i="11"/>
  <c r="O279" i="30"/>
  <c r="P279" i="30"/>
  <c r="O943" i="30"/>
  <c r="P943" i="30"/>
  <c r="O981" i="30"/>
  <c r="P981" i="30"/>
  <c r="G163" i="28"/>
  <c r="H163" i="28"/>
  <c r="J163" i="28"/>
  <c r="J187" i="28"/>
  <c r="I187" i="28"/>
  <c r="J17" i="28"/>
  <c r="I17" i="28"/>
  <c r="G28" i="28"/>
  <c r="H28" i="28"/>
  <c r="J28" i="28"/>
  <c r="G53" i="28"/>
  <c r="H53" i="28"/>
  <c r="J53" i="28"/>
  <c r="J112" i="28"/>
  <c r="I112" i="28"/>
  <c r="O107" i="30"/>
  <c r="P107" i="30"/>
  <c r="BB99" i="9"/>
  <c r="O144" i="30"/>
  <c r="P144" i="30"/>
  <c r="O145" i="30"/>
  <c r="P145" i="30"/>
  <c r="O646" i="30"/>
  <c r="P646" i="30"/>
  <c r="O960" i="30"/>
  <c r="P960" i="30"/>
  <c r="O724" i="30"/>
  <c r="P724" i="30"/>
  <c r="O941" i="30"/>
  <c r="P941" i="30"/>
  <c r="O959" i="30"/>
  <c r="P959" i="30"/>
  <c r="O651" i="30"/>
  <c r="P651" i="30"/>
  <c r="O984" i="30"/>
  <c r="P984" i="30"/>
  <c r="J167" i="28"/>
  <c r="I167" i="28"/>
  <c r="G233" i="28"/>
  <c r="H233" i="28"/>
  <c r="J233" i="28"/>
  <c r="J212" i="28"/>
  <c r="I212" i="28"/>
  <c r="E37" i="10"/>
  <c r="E13" i="11"/>
  <c r="O265" i="30"/>
  <c r="P265" i="30"/>
  <c r="O656" i="30"/>
  <c r="P656" i="30"/>
  <c r="O244" i="30"/>
  <c r="P244" i="30"/>
  <c r="O546" i="30"/>
  <c r="P546" i="30"/>
  <c r="O722" i="30"/>
  <c r="P722" i="30"/>
  <c r="O59" i="30"/>
  <c r="P59" i="30"/>
  <c r="O366" i="30"/>
  <c r="P366" i="30"/>
  <c r="G98" i="28"/>
  <c r="H98" i="28"/>
  <c r="J98" i="28"/>
  <c r="O978" i="30"/>
  <c r="P978" i="30"/>
  <c r="O926" i="30"/>
  <c r="P926" i="30"/>
  <c r="J97" i="28"/>
  <c r="I97" i="28"/>
  <c r="J42" i="28"/>
  <c r="I42" i="28"/>
  <c r="J237" i="28"/>
  <c r="I237" i="28"/>
  <c r="G198" i="28"/>
  <c r="H198" i="28"/>
  <c r="J198" i="28"/>
  <c r="BC99" i="9"/>
  <c r="G208" i="28"/>
  <c r="H208" i="28"/>
  <c r="J208" i="28"/>
  <c r="D63" i="14"/>
  <c r="O200" i="30"/>
  <c r="P200" i="30"/>
  <c r="O410" i="30"/>
  <c r="P410" i="30"/>
  <c r="E95" i="9"/>
  <c r="E96" i="9"/>
  <c r="H7" i="11"/>
  <c r="E5" i="9"/>
  <c r="O929" i="30"/>
  <c r="P929" i="30"/>
  <c r="E87" i="9"/>
  <c r="D8" i="11"/>
  <c r="O921" i="30"/>
  <c r="P921" i="30"/>
  <c r="E91" i="9"/>
  <c r="O143" i="30"/>
  <c r="P143" i="30"/>
  <c r="O213" i="30"/>
  <c r="P213" i="30"/>
  <c r="O490" i="30"/>
  <c r="P490" i="30"/>
  <c r="O411" i="30"/>
  <c r="P411" i="30"/>
  <c r="O847" i="30"/>
  <c r="P847" i="30"/>
  <c r="E97" i="9"/>
  <c r="E81" i="9"/>
  <c r="O288" i="30"/>
  <c r="P288" i="30"/>
  <c r="O327" i="30"/>
  <c r="P327" i="30"/>
  <c r="O407" i="30"/>
  <c r="P407" i="30"/>
  <c r="O774" i="30"/>
  <c r="P774" i="30"/>
  <c r="O778" i="30"/>
  <c r="P778" i="30"/>
  <c r="E98" i="9"/>
  <c r="O289" i="30"/>
  <c r="P289" i="30"/>
  <c r="O492" i="30"/>
  <c r="P492" i="30"/>
  <c r="O413" i="30"/>
  <c r="P413" i="30"/>
  <c r="E92" i="9"/>
  <c r="E82" i="9"/>
  <c r="E85" i="9"/>
  <c r="J36" i="11"/>
  <c r="O349" i="30"/>
  <c r="P349" i="30"/>
  <c r="O535" i="30"/>
  <c r="P535" i="30"/>
  <c r="O408" i="30"/>
  <c r="P408" i="30"/>
  <c r="O776" i="30"/>
  <c r="P776" i="30"/>
  <c r="E93" i="9"/>
  <c r="D12" i="11"/>
  <c r="E86" i="9"/>
  <c r="E94" i="9"/>
  <c r="E88" i="9"/>
  <c r="E38" i="10"/>
  <c r="E12" i="20"/>
  <c r="M36" i="11"/>
  <c r="O396" i="30"/>
  <c r="P396" i="30"/>
  <c r="O768" i="30"/>
  <c r="P768" i="30"/>
  <c r="E84" i="9"/>
  <c r="E83" i="9"/>
  <c r="D32" i="14"/>
  <c r="I130" i="3"/>
  <c r="D61" i="14"/>
  <c r="BN131" i="3"/>
  <c r="BK131" i="3"/>
  <c r="D24" i="14"/>
  <c r="BQ135" i="3"/>
  <c r="I133" i="3"/>
  <c r="D62" i="14"/>
  <c r="BQ126" i="3"/>
  <c r="D100" i="14"/>
  <c r="BN135" i="3"/>
  <c r="D98" i="14"/>
  <c r="BN127" i="3"/>
  <c r="D134" i="14"/>
  <c r="BK126" i="3"/>
  <c r="BD76" i="3"/>
  <c r="BE76" i="3"/>
  <c r="N79" i="3"/>
  <c r="O79" i="3"/>
  <c r="E129" i="3"/>
  <c r="L7" i="4"/>
  <c r="M7" i="4"/>
  <c r="D96" i="14"/>
  <c r="BN128" i="3"/>
  <c r="D33" i="14"/>
  <c r="I135" i="3"/>
  <c r="E132" i="3"/>
  <c r="L10" i="4"/>
  <c r="M10" i="4"/>
  <c r="BQ132" i="3"/>
  <c r="BQ128" i="3"/>
  <c r="D131" i="14"/>
  <c r="D30" i="14"/>
  <c r="I132" i="3"/>
  <c r="BK133" i="3"/>
  <c r="D66" i="14"/>
  <c r="BQ133" i="3"/>
  <c r="D136" i="14"/>
  <c r="N83" i="3"/>
  <c r="O83" i="3"/>
  <c r="E126" i="3"/>
  <c r="L4" i="4"/>
  <c r="M4" i="4"/>
  <c r="E134" i="3"/>
  <c r="L12" i="4"/>
  <c r="M12" i="4"/>
  <c r="E133" i="3"/>
  <c r="L11" i="4"/>
  <c r="M11" i="4"/>
  <c r="I128" i="3"/>
  <c r="BN133" i="3"/>
  <c r="AX78" i="3"/>
  <c r="AY78" i="3"/>
  <c r="L71" i="3"/>
  <c r="K101" i="3"/>
  <c r="W85" i="3"/>
  <c r="X85" i="3"/>
  <c r="AU77" i="3"/>
  <c r="AV77" i="3"/>
  <c r="AU81" i="3"/>
  <c r="AV81" i="3"/>
  <c r="T77" i="3"/>
  <c r="U77" i="3"/>
  <c r="AO80" i="3"/>
  <c r="AP80" i="3"/>
  <c r="H79" i="3"/>
  <c r="I79" i="3"/>
  <c r="AL83" i="3"/>
  <c r="AM83" i="3"/>
  <c r="BJ81" i="3"/>
  <c r="BK81" i="3"/>
  <c r="AR82" i="3"/>
  <c r="AS82" i="3"/>
  <c r="BD85" i="3"/>
  <c r="BE85" i="3"/>
  <c r="W82" i="3"/>
  <c r="X82" i="3"/>
  <c r="O72" i="3"/>
  <c r="N102" i="3"/>
  <c r="BK132" i="3"/>
  <c r="D65" i="14"/>
  <c r="BK127" i="3"/>
  <c r="D60" i="14"/>
  <c r="E131" i="3"/>
  <c r="L9" i="4"/>
  <c r="M9" i="4"/>
  <c r="D137" i="14"/>
  <c r="BQ134" i="3"/>
  <c r="D67" i="14"/>
  <c r="BK134" i="3"/>
  <c r="E128" i="3"/>
  <c r="L6" i="4"/>
  <c r="M6" i="4"/>
  <c r="D133" i="14"/>
  <c r="BQ130" i="3"/>
  <c r="BN129" i="3"/>
  <c r="E135" i="3"/>
  <c r="L13" i="4"/>
  <c r="M13" i="4"/>
  <c r="E130" i="3"/>
  <c r="L8" i="4"/>
  <c r="M8" i="4"/>
  <c r="I129" i="3"/>
  <c r="D27" i="14"/>
  <c r="I131" i="3"/>
  <c r="D68" i="14"/>
  <c r="BK135" i="3"/>
  <c r="D94" i="14"/>
  <c r="BN126" i="3"/>
  <c r="E127" i="3"/>
  <c r="L5" i="4"/>
  <c r="M5" i="4"/>
  <c r="H84" i="3"/>
  <c r="I84" i="3"/>
  <c r="AI80" i="3"/>
  <c r="AJ80" i="3"/>
  <c r="E69" i="3"/>
  <c r="Z81" i="3"/>
  <c r="AA81" i="3"/>
  <c r="N76" i="3"/>
  <c r="K79" i="3"/>
  <c r="L79" i="3"/>
  <c r="BQ66" i="3"/>
  <c r="BP96" i="3"/>
  <c r="BQ96" i="3"/>
  <c r="BG83" i="3"/>
  <c r="BH83" i="3"/>
  <c r="BA81" i="3"/>
  <c r="BB81" i="3"/>
  <c r="AS74" i="3"/>
  <c r="AR104" i="3"/>
  <c r="E72" i="3"/>
  <c r="AU76" i="3"/>
  <c r="BQ73" i="3"/>
  <c r="BP103" i="3"/>
  <c r="BQ103" i="3"/>
  <c r="BD83" i="3"/>
  <c r="BE83" i="3"/>
  <c r="E67" i="3"/>
  <c r="E73" i="3"/>
  <c r="AC83" i="3"/>
  <c r="AD83" i="3"/>
  <c r="Z76" i="3"/>
  <c r="H77" i="3"/>
  <c r="I77" i="3"/>
  <c r="BG85" i="3"/>
  <c r="BH85" i="3"/>
  <c r="O70" i="3"/>
  <c r="N100" i="3"/>
  <c r="O100" i="3"/>
  <c r="N80" i="3"/>
  <c r="O80" i="3"/>
  <c r="R67" i="3"/>
  <c r="Q97" i="3"/>
  <c r="R97" i="3"/>
  <c r="Q77" i="3"/>
  <c r="R77" i="3"/>
  <c r="E68" i="3"/>
  <c r="X73" i="3"/>
  <c r="W103" i="3"/>
  <c r="BH68" i="3"/>
  <c r="BG98" i="3"/>
  <c r="BH98" i="3"/>
  <c r="L73" i="3"/>
  <c r="K103" i="3"/>
  <c r="L103" i="3"/>
  <c r="BJ77" i="3"/>
  <c r="BK77" i="3"/>
  <c r="BK67" i="3"/>
  <c r="BJ97" i="3"/>
  <c r="BK97" i="3"/>
  <c r="W79" i="3"/>
  <c r="X79" i="3"/>
  <c r="AI78" i="3"/>
  <c r="AJ78" i="3"/>
  <c r="AJ73" i="3"/>
  <c r="AI103" i="3"/>
  <c r="AJ103" i="3"/>
  <c r="BD81" i="3"/>
  <c r="BE81" i="3"/>
  <c r="N77" i="3"/>
  <c r="O77" i="3"/>
  <c r="O67" i="3"/>
  <c r="N97" i="3"/>
  <c r="O97" i="3"/>
  <c r="AC80" i="3"/>
  <c r="AD80" i="3"/>
  <c r="AD70" i="3"/>
  <c r="AC100" i="3"/>
  <c r="AD100" i="3"/>
  <c r="BN67" i="3"/>
  <c r="BM97" i="3"/>
  <c r="BN97" i="3"/>
  <c r="BM77" i="3"/>
  <c r="BN77" i="3"/>
  <c r="R71" i="3"/>
  <c r="Q101" i="3"/>
  <c r="R101" i="3"/>
  <c r="Q81" i="3"/>
  <c r="R81" i="3"/>
  <c r="L66" i="3"/>
  <c r="K96" i="3"/>
  <c r="K76" i="3"/>
  <c r="AL78" i="3"/>
  <c r="AM78" i="3"/>
  <c r="AM68" i="3"/>
  <c r="AL98" i="3"/>
  <c r="AM98" i="3"/>
  <c r="BP84" i="3"/>
  <c r="BQ84" i="3"/>
  <c r="AG72" i="3"/>
  <c r="AF102" i="3"/>
  <c r="AG102" i="3"/>
  <c r="AF82" i="3"/>
  <c r="AG82" i="3"/>
  <c r="AM70" i="3"/>
  <c r="AL100" i="3"/>
  <c r="AM100" i="3"/>
  <c r="BQ70" i="3"/>
  <c r="BP100" i="3"/>
  <c r="BQ100" i="3"/>
  <c r="BP80" i="3"/>
  <c r="BQ80" i="3"/>
  <c r="AV69" i="3"/>
  <c r="AU99" i="3"/>
  <c r="AV99" i="3"/>
  <c r="AU79" i="3"/>
  <c r="AV79" i="3"/>
  <c r="AJ75" i="3"/>
  <c r="AI105" i="3"/>
  <c r="AJ105" i="3"/>
  <c r="AI85" i="3"/>
  <c r="AJ85" i="3"/>
  <c r="AF79" i="3"/>
  <c r="AG79" i="3"/>
  <c r="AG69" i="3"/>
  <c r="AF99" i="3"/>
  <c r="AG99" i="3"/>
  <c r="BE72" i="3"/>
  <c r="BD102" i="3"/>
  <c r="BE102" i="3"/>
  <c r="BD82" i="3"/>
  <c r="BE82" i="3"/>
  <c r="AP73" i="3"/>
  <c r="AO103" i="3"/>
  <c r="AP103" i="3"/>
  <c r="AO83" i="3"/>
  <c r="AP83" i="3"/>
  <c r="AP74" i="3"/>
  <c r="AO104" i="3"/>
  <c r="AP104" i="3"/>
  <c r="AO84" i="3"/>
  <c r="AP84" i="3"/>
  <c r="Z77" i="3"/>
  <c r="AA77" i="3"/>
  <c r="AA67" i="3"/>
  <c r="Z97" i="3"/>
  <c r="AA97" i="3"/>
  <c r="AY75" i="3"/>
  <c r="AX105" i="3"/>
  <c r="AY105" i="3"/>
  <c r="AX85" i="3"/>
  <c r="AY85" i="3"/>
  <c r="AD71" i="3"/>
  <c r="AC101" i="3"/>
  <c r="AD101" i="3"/>
  <c r="AC81" i="3"/>
  <c r="AD81" i="3"/>
  <c r="AY66" i="3"/>
  <c r="AX96" i="3"/>
  <c r="AX76" i="3"/>
  <c r="R74" i="3"/>
  <c r="Q104" i="3"/>
  <c r="R104" i="3"/>
  <c r="Q84" i="3"/>
  <c r="R84" i="3"/>
  <c r="I70" i="3"/>
  <c r="H80" i="3"/>
  <c r="I80" i="3"/>
  <c r="U74" i="3"/>
  <c r="T104" i="3"/>
  <c r="U104" i="3"/>
  <c r="T84" i="3"/>
  <c r="U84" i="3"/>
  <c r="AP66" i="3"/>
  <c r="AO96" i="3"/>
  <c r="AO76" i="3"/>
  <c r="BE74" i="3"/>
  <c r="BD104" i="3"/>
  <c r="BE104" i="3"/>
  <c r="BD84" i="3"/>
  <c r="BE84" i="3"/>
  <c r="BN75" i="3"/>
  <c r="BM105" i="3"/>
  <c r="BN105" i="3"/>
  <c r="BM85" i="3"/>
  <c r="BN85" i="3"/>
  <c r="AP69" i="3"/>
  <c r="AO99" i="3"/>
  <c r="AP99" i="3"/>
  <c r="AO79" i="3"/>
  <c r="AP79" i="3"/>
  <c r="AM67" i="3"/>
  <c r="AL97" i="3"/>
  <c r="AM97" i="3"/>
  <c r="AL77" i="3"/>
  <c r="AM77" i="3"/>
  <c r="BN68" i="3"/>
  <c r="BM98" i="3"/>
  <c r="BN98" i="3"/>
  <c r="BM78" i="3"/>
  <c r="BN78" i="3"/>
  <c r="BB69" i="3"/>
  <c r="BA99" i="3"/>
  <c r="BB99" i="3"/>
  <c r="BA79" i="3"/>
  <c r="BB79" i="3"/>
  <c r="AD75" i="3"/>
  <c r="AC105" i="3"/>
  <c r="AD105" i="3"/>
  <c r="AC85" i="3"/>
  <c r="AD85" i="3"/>
  <c r="BH67" i="3"/>
  <c r="BG97" i="3"/>
  <c r="BH97" i="3"/>
  <c r="BG77" i="3"/>
  <c r="BH77" i="3"/>
  <c r="AC78" i="3"/>
  <c r="AD78" i="3"/>
  <c r="AD68" i="3"/>
  <c r="AC98" i="3"/>
  <c r="AD98" i="3"/>
  <c r="K84" i="3"/>
  <c r="L84" i="3"/>
  <c r="L74" i="3"/>
  <c r="K104" i="3"/>
  <c r="L104" i="3"/>
  <c r="BB68" i="3"/>
  <c r="BA98" i="3"/>
  <c r="BB98" i="3"/>
  <c r="BA78" i="3"/>
  <c r="BB78" i="3"/>
  <c r="AC82" i="3"/>
  <c r="AD82" i="3"/>
  <c r="AD72" i="3"/>
  <c r="AC102" i="3"/>
  <c r="AD102" i="3"/>
  <c r="X74" i="3"/>
  <c r="W104" i="3"/>
  <c r="X104" i="3"/>
  <c r="W84" i="3"/>
  <c r="X84" i="3"/>
  <c r="BJ80" i="3"/>
  <c r="BK80" i="3"/>
  <c r="BK70" i="3"/>
  <c r="BJ100" i="3"/>
  <c r="BK100" i="3"/>
  <c r="AR83" i="3"/>
  <c r="AS83" i="3"/>
  <c r="AS73" i="3"/>
  <c r="AR103" i="3"/>
  <c r="AS103" i="3"/>
  <c r="AA75" i="3"/>
  <c r="Z105" i="3"/>
  <c r="AA105" i="3"/>
  <c r="Z85" i="3"/>
  <c r="AA85" i="3"/>
  <c r="BG76" i="3"/>
  <c r="BH76" i="3"/>
  <c r="BH66" i="3"/>
  <c r="BG96" i="3"/>
  <c r="BH96" i="3"/>
  <c r="I66" i="3"/>
  <c r="H76" i="3"/>
  <c r="I76" i="3"/>
  <c r="AG71" i="3"/>
  <c r="AF101" i="3"/>
  <c r="AG101" i="3"/>
  <c r="AF81" i="3"/>
  <c r="AG81" i="3"/>
  <c r="AS75" i="3"/>
  <c r="AR105" i="3"/>
  <c r="AS105" i="3"/>
  <c r="AR85" i="3"/>
  <c r="AS85" i="3"/>
  <c r="AA70" i="3"/>
  <c r="Z100" i="3"/>
  <c r="AA100" i="3"/>
  <c r="Z80" i="3"/>
  <c r="AA80" i="3"/>
  <c r="AJ74" i="3"/>
  <c r="AI104" i="3"/>
  <c r="AJ104" i="3"/>
  <c r="AI84" i="3"/>
  <c r="AJ84" i="3"/>
  <c r="AF77" i="3"/>
  <c r="AG77" i="3"/>
  <c r="AG67" i="3"/>
  <c r="AF97" i="3"/>
  <c r="AG97" i="3"/>
  <c r="T81" i="3"/>
  <c r="U81" i="3"/>
  <c r="U71" i="3"/>
  <c r="T101" i="3"/>
  <c r="U101" i="3"/>
  <c r="BQ68" i="3"/>
  <c r="BP98" i="3"/>
  <c r="BQ98" i="3"/>
  <c r="BP78" i="3"/>
  <c r="BQ78" i="3"/>
  <c r="U69" i="3"/>
  <c r="T99" i="3"/>
  <c r="U99" i="3"/>
  <c r="T79" i="3"/>
  <c r="U79" i="3"/>
  <c r="AJ66" i="3"/>
  <c r="AI96" i="3"/>
  <c r="AI76" i="3"/>
  <c r="AR81" i="3"/>
  <c r="AS81" i="3"/>
  <c r="AS71" i="3"/>
  <c r="AR101" i="3"/>
  <c r="AS101" i="3"/>
  <c r="R70" i="3"/>
  <c r="Q100" i="3"/>
  <c r="R100" i="3"/>
  <c r="Q80" i="3"/>
  <c r="R80" i="3"/>
  <c r="BD79" i="3"/>
  <c r="BE79" i="3"/>
  <c r="BE69" i="3"/>
  <c r="BD99" i="3"/>
  <c r="BE99" i="3"/>
  <c r="U66" i="3"/>
  <c r="T96" i="3"/>
  <c r="T76" i="3"/>
  <c r="AG73" i="3"/>
  <c r="AF103" i="3"/>
  <c r="AG103" i="3"/>
  <c r="AF83" i="3"/>
  <c r="AG83" i="3"/>
  <c r="AS69" i="3"/>
  <c r="AR99" i="3"/>
  <c r="AS99" i="3"/>
  <c r="AR79" i="3"/>
  <c r="AS79" i="3"/>
  <c r="BK68" i="3"/>
  <c r="BJ98" i="3"/>
  <c r="BK98" i="3"/>
  <c r="BJ78" i="3"/>
  <c r="BK78" i="3"/>
  <c r="U73" i="3"/>
  <c r="T103" i="3"/>
  <c r="U103" i="3"/>
  <c r="T83" i="3"/>
  <c r="U83" i="3"/>
  <c r="Q82" i="3"/>
  <c r="R82" i="3"/>
  <c r="R72" i="3"/>
  <c r="Q102" i="3"/>
  <c r="R102" i="3"/>
  <c r="AA72" i="3"/>
  <c r="Z102" i="3"/>
  <c r="AA102" i="3"/>
  <c r="Z82" i="3"/>
  <c r="AA82" i="3"/>
  <c r="BK69" i="3"/>
  <c r="BJ99" i="3"/>
  <c r="BK99" i="3"/>
  <c r="BJ79" i="3"/>
  <c r="BK79" i="3"/>
  <c r="X66" i="3"/>
  <c r="W96" i="3"/>
  <c r="W76" i="3"/>
  <c r="O74" i="3"/>
  <c r="N104" i="3"/>
  <c r="O104" i="3"/>
  <c r="N84" i="3"/>
  <c r="O84" i="3"/>
  <c r="AS67" i="3"/>
  <c r="AR97" i="3"/>
  <c r="AS97" i="3"/>
  <c r="AR77" i="3"/>
  <c r="AS77" i="3"/>
  <c r="O75" i="3"/>
  <c r="N105" i="3"/>
  <c r="O105" i="3"/>
  <c r="N85" i="3"/>
  <c r="O85" i="3"/>
  <c r="AP72" i="3"/>
  <c r="AO102" i="3"/>
  <c r="AP102" i="3"/>
  <c r="AO82" i="3"/>
  <c r="AP82" i="3"/>
  <c r="AG74" i="3"/>
  <c r="AF104" i="3"/>
  <c r="AG104" i="3"/>
  <c r="AF84" i="3"/>
  <c r="AG84" i="3"/>
  <c r="AA68" i="3"/>
  <c r="Z98" i="3"/>
  <c r="AA98" i="3"/>
  <c r="Z78" i="3"/>
  <c r="AA78" i="3"/>
  <c r="I75" i="3"/>
  <c r="H85" i="3"/>
  <c r="I85" i="3"/>
  <c r="Z84" i="3"/>
  <c r="AA84" i="3"/>
  <c r="AA74" i="3"/>
  <c r="Z104" i="3"/>
  <c r="AA104" i="3"/>
  <c r="AJ71" i="3"/>
  <c r="AI101" i="3"/>
  <c r="AJ101" i="3"/>
  <c r="AI81" i="3"/>
  <c r="AJ81" i="3"/>
  <c r="AF85" i="3"/>
  <c r="AG85" i="3"/>
  <c r="AG75" i="3"/>
  <c r="AF105" i="3"/>
  <c r="AG105" i="3"/>
  <c r="U68" i="3"/>
  <c r="T98" i="3"/>
  <c r="U98" i="3"/>
  <c r="T78" i="3"/>
  <c r="U78" i="3"/>
  <c r="AI79" i="3"/>
  <c r="AJ79" i="3"/>
  <c r="AJ69" i="3"/>
  <c r="AI99" i="3"/>
  <c r="AJ99" i="3"/>
  <c r="BK74" i="3"/>
  <c r="BJ104" i="3"/>
  <c r="BK104" i="3"/>
  <c r="BJ84" i="3"/>
  <c r="BK84" i="3"/>
  <c r="R75" i="3"/>
  <c r="Q105" i="3"/>
  <c r="R105" i="3"/>
  <c r="Q85" i="3"/>
  <c r="R85" i="3"/>
  <c r="I68" i="3"/>
  <c r="H78" i="3"/>
  <c r="I78" i="3"/>
  <c r="AP71" i="3"/>
  <c r="AO101" i="3"/>
  <c r="AP101" i="3"/>
  <c r="AO81" i="3"/>
  <c r="AP81" i="3"/>
  <c r="W80" i="3"/>
  <c r="X80" i="3"/>
  <c r="X70" i="3"/>
  <c r="W100" i="3"/>
  <c r="X100" i="3"/>
  <c r="BM80" i="3"/>
  <c r="BN80" i="3"/>
  <c r="BN70" i="3"/>
  <c r="BM100" i="3"/>
  <c r="BN100" i="3"/>
  <c r="BG81" i="3"/>
  <c r="BH81" i="3"/>
  <c r="BH71" i="3"/>
  <c r="BG101" i="3"/>
  <c r="BH101" i="3"/>
  <c r="R68" i="3"/>
  <c r="Q98" i="3"/>
  <c r="R98" i="3"/>
  <c r="Q78" i="3"/>
  <c r="R78" i="3"/>
  <c r="I72" i="3"/>
  <c r="H102" i="3"/>
  <c r="I102" i="3"/>
  <c r="H82" i="3"/>
  <c r="I82" i="3"/>
  <c r="X68" i="3"/>
  <c r="W98" i="3"/>
  <c r="X98" i="3"/>
  <c r="W78" i="3"/>
  <c r="X78" i="3"/>
  <c r="BQ75" i="3"/>
  <c r="BP105" i="3"/>
  <c r="BQ105" i="3"/>
  <c r="BP85" i="3"/>
  <c r="BQ85" i="3"/>
  <c r="BN71" i="3"/>
  <c r="BM101" i="3"/>
  <c r="BN101" i="3"/>
  <c r="BM81" i="3"/>
  <c r="BN81" i="3"/>
  <c r="AD66" i="3"/>
  <c r="AC96" i="3"/>
  <c r="AC76" i="3"/>
  <c r="BN72" i="3"/>
  <c r="BM102" i="3"/>
  <c r="BN102" i="3"/>
  <c r="BM82" i="3"/>
  <c r="BN82" i="3"/>
  <c r="AM69" i="3"/>
  <c r="AL99" i="3"/>
  <c r="AM99" i="3"/>
  <c r="AL79" i="3"/>
  <c r="AM79" i="3"/>
  <c r="BE68" i="3"/>
  <c r="BD98" i="3"/>
  <c r="BE98" i="3"/>
  <c r="BD78" i="3"/>
  <c r="BE78" i="3"/>
  <c r="K80" i="3"/>
  <c r="L80" i="3"/>
  <c r="L70" i="3"/>
  <c r="K100" i="3"/>
  <c r="L100" i="3"/>
  <c r="R66" i="3"/>
  <c r="Q96" i="3"/>
  <c r="Q76" i="3"/>
  <c r="AV74" i="3"/>
  <c r="AU104" i="3"/>
  <c r="AV104" i="3"/>
  <c r="AU84" i="3"/>
  <c r="AV84" i="3"/>
  <c r="L67" i="3"/>
  <c r="K77" i="3"/>
  <c r="BQ67" i="3"/>
  <c r="BP97" i="3"/>
  <c r="BQ97" i="3"/>
  <c r="BP77" i="3"/>
  <c r="BQ77" i="3"/>
  <c r="X71" i="3"/>
  <c r="W101" i="3"/>
  <c r="X101" i="3"/>
  <c r="W81" i="3"/>
  <c r="X81" i="3"/>
  <c r="AD69" i="3"/>
  <c r="AC99" i="3"/>
  <c r="AD99" i="3"/>
  <c r="AC79" i="3"/>
  <c r="AD79" i="3"/>
  <c r="AV72" i="3"/>
  <c r="AU102" i="3"/>
  <c r="AV102" i="3"/>
  <c r="AU82" i="3"/>
  <c r="AV82" i="3"/>
  <c r="L68" i="3"/>
  <c r="K98" i="3"/>
  <c r="L98" i="3"/>
  <c r="K78" i="3"/>
  <c r="L78" i="3"/>
  <c r="BK73" i="3"/>
  <c r="BJ103" i="3"/>
  <c r="BK103" i="3"/>
  <c r="BJ83" i="3"/>
  <c r="BK83" i="3"/>
  <c r="AO77" i="3"/>
  <c r="AP77" i="3"/>
  <c r="AV68" i="3"/>
  <c r="AU98" i="3"/>
  <c r="AV98" i="3"/>
  <c r="AU78" i="3"/>
  <c r="AV78" i="3"/>
  <c r="BK72" i="3"/>
  <c r="BJ102" i="3"/>
  <c r="BK102" i="3"/>
  <c r="BJ82" i="3"/>
  <c r="BK82" i="3"/>
  <c r="N81" i="3"/>
  <c r="O81" i="3"/>
  <c r="O71" i="3"/>
  <c r="N101" i="3"/>
  <c r="O101" i="3"/>
  <c r="AC84" i="3"/>
  <c r="AD84" i="3"/>
  <c r="AD74" i="3"/>
  <c r="AC104" i="3"/>
  <c r="AD104" i="3"/>
  <c r="BQ72" i="3"/>
  <c r="BP102" i="3"/>
  <c r="BQ102" i="3"/>
  <c r="BP82" i="3"/>
  <c r="BQ82" i="3"/>
  <c r="AM72" i="3"/>
  <c r="AL102" i="3"/>
  <c r="AM102" i="3"/>
  <c r="AL82" i="3"/>
  <c r="AM82" i="3"/>
  <c r="E75" i="3"/>
  <c r="AV75" i="3"/>
  <c r="AU105" i="3"/>
  <c r="AV105" i="3"/>
  <c r="AU85" i="3"/>
  <c r="AV85" i="3"/>
  <c r="BN66" i="3"/>
  <c r="BM96" i="3"/>
  <c r="BN96" i="3"/>
  <c r="BM76" i="3"/>
  <c r="BN76" i="3"/>
  <c r="BA84" i="3"/>
  <c r="BB84" i="3"/>
  <c r="BB74" i="3"/>
  <c r="BA104" i="3"/>
  <c r="BB104" i="3"/>
  <c r="AM66" i="3"/>
  <c r="AL96" i="3"/>
  <c r="AL76" i="3"/>
  <c r="BK66" i="3"/>
  <c r="BJ96" i="3"/>
  <c r="BK96" i="3"/>
  <c r="BJ76" i="3"/>
  <c r="BK76" i="3"/>
  <c r="BM79" i="3"/>
  <c r="BN79" i="3"/>
  <c r="BN69" i="3"/>
  <c r="BM99" i="3"/>
  <c r="BN99" i="3"/>
  <c r="AY73" i="3"/>
  <c r="AX103" i="3"/>
  <c r="AY103" i="3"/>
  <c r="AX83" i="3"/>
  <c r="AY83" i="3"/>
  <c r="T80" i="3"/>
  <c r="U80" i="3"/>
  <c r="U70" i="3"/>
  <c r="T100" i="3"/>
  <c r="U100" i="3"/>
  <c r="AM74" i="3"/>
  <c r="AL104" i="3"/>
  <c r="AM104" i="3"/>
  <c r="AL84" i="3"/>
  <c r="AM84" i="3"/>
  <c r="BH70" i="3"/>
  <c r="BG100" i="3"/>
  <c r="BH100" i="3"/>
  <c r="BG80" i="3"/>
  <c r="BH80" i="3"/>
  <c r="AJ67" i="3"/>
  <c r="AI97" i="3"/>
  <c r="AJ97" i="3"/>
  <c r="AI77" i="3"/>
  <c r="AJ77" i="3"/>
  <c r="Z79" i="3"/>
  <c r="AA79" i="3"/>
  <c r="AA69" i="3"/>
  <c r="Z99" i="3"/>
  <c r="AA99" i="3"/>
  <c r="BH72" i="3"/>
  <c r="BG102" i="3"/>
  <c r="BH102" i="3"/>
  <c r="BG82" i="3"/>
  <c r="BH82" i="3"/>
  <c r="BB67" i="3"/>
  <c r="BA97" i="3"/>
  <c r="BB97" i="3"/>
  <c r="BA77" i="3"/>
  <c r="BB77" i="3"/>
  <c r="AY69" i="3"/>
  <c r="AX99" i="3"/>
  <c r="AY99" i="3"/>
  <c r="AX79" i="3"/>
  <c r="AY79" i="3"/>
  <c r="BN73" i="3"/>
  <c r="BM103" i="3"/>
  <c r="BN103" i="3"/>
  <c r="BM83" i="3"/>
  <c r="BN83" i="3"/>
  <c r="AG68" i="3"/>
  <c r="AF98" i="3"/>
  <c r="AG98" i="3"/>
  <c r="AF78" i="3"/>
  <c r="AG78" i="3"/>
  <c r="O68" i="3"/>
  <c r="N98" i="3"/>
  <c r="O98" i="3"/>
  <c r="N78" i="3"/>
  <c r="BB70" i="3"/>
  <c r="BA100" i="3"/>
  <c r="BB100" i="3"/>
  <c r="BA80" i="3"/>
  <c r="BB80" i="3"/>
  <c r="BB72" i="3"/>
  <c r="BA102" i="3"/>
  <c r="BB102" i="3"/>
  <c r="BA82" i="3"/>
  <c r="BB82" i="3"/>
  <c r="AP75" i="3"/>
  <c r="AO105" i="3"/>
  <c r="AP105" i="3"/>
  <c r="AO85" i="3"/>
  <c r="AP85" i="3"/>
  <c r="BB66" i="3"/>
  <c r="BA96" i="3"/>
  <c r="BA76" i="3"/>
  <c r="AG70" i="3"/>
  <c r="AF100" i="3"/>
  <c r="AG100" i="3"/>
  <c r="AF80" i="3"/>
  <c r="AG80" i="3"/>
  <c r="AF76" i="3"/>
  <c r="AG66" i="3"/>
  <c r="AF96" i="3"/>
  <c r="BB73" i="3"/>
  <c r="BA103" i="3"/>
  <c r="BB103" i="3"/>
  <c r="BA83" i="3"/>
  <c r="BB83" i="3"/>
  <c r="AX77" i="3"/>
  <c r="AY77" i="3"/>
  <c r="AY67" i="3"/>
  <c r="AX97" i="3"/>
  <c r="AY97" i="3"/>
  <c r="AY70" i="3"/>
  <c r="AX100" i="3"/>
  <c r="AY100" i="3"/>
  <c r="AX80" i="3"/>
  <c r="AY80" i="3"/>
  <c r="AS66" i="3"/>
  <c r="AR96" i="3"/>
  <c r="AR76" i="3"/>
  <c r="U72" i="3"/>
  <c r="T102" i="3"/>
  <c r="U102" i="3"/>
  <c r="T82" i="3"/>
  <c r="U82" i="3"/>
  <c r="BK75" i="3"/>
  <c r="BJ105" i="3"/>
  <c r="BK105" i="3"/>
  <c r="BJ85" i="3"/>
  <c r="BK85" i="3"/>
  <c r="AM71" i="3"/>
  <c r="AL101" i="3"/>
  <c r="AM101" i="3"/>
  <c r="AL81" i="3"/>
  <c r="AM81" i="3"/>
  <c r="Q83" i="3"/>
  <c r="R83" i="3"/>
  <c r="R73" i="3"/>
  <c r="Q103" i="3"/>
  <c r="R103" i="3"/>
  <c r="AV70" i="3"/>
  <c r="AU100" i="3"/>
  <c r="AV100" i="3"/>
  <c r="AU80" i="3"/>
  <c r="AV80" i="3"/>
  <c r="K85" i="3"/>
  <c r="L85" i="3"/>
  <c r="L75" i="3"/>
  <c r="K105" i="3"/>
  <c r="L105" i="3"/>
  <c r="AY71" i="3"/>
  <c r="AX101" i="3"/>
  <c r="AY101" i="3"/>
  <c r="AX81" i="3"/>
  <c r="AY81" i="3"/>
  <c r="BH69" i="3"/>
  <c r="BG99" i="3"/>
  <c r="BH99" i="3"/>
  <c r="BG79" i="3"/>
  <c r="BH79" i="3"/>
  <c r="R69" i="3"/>
  <c r="Q99" i="3"/>
  <c r="R99" i="3"/>
  <c r="Q79" i="3"/>
  <c r="R79" i="3"/>
  <c r="I71" i="3"/>
  <c r="H101" i="3"/>
  <c r="I101" i="3"/>
  <c r="H81" i="3"/>
  <c r="I81" i="3"/>
  <c r="E71" i="3"/>
  <c r="BH74" i="3"/>
  <c r="BG104" i="3"/>
  <c r="BH104" i="3"/>
  <c r="BG84" i="3"/>
  <c r="BH84" i="3"/>
  <c r="AI82" i="3"/>
  <c r="AJ82" i="3"/>
  <c r="AJ72" i="3"/>
  <c r="AI102" i="3"/>
  <c r="AJ102" i="3"/>
  <c r="E70" i="3"/>
  <c r="E66" i="3"/>
  <c r="E74" i="3"/>
  <c r="AD67" i="3"/>
  <c r="AC97" i="3"/>
  <c r="AD97" i="3"/>
  <c r="AC77" i="3"/>
  <c r="AD77" i="3"/>
  <c r="AV73" i="3"/>
  <c r="AU103" i="3"/>
  <c r="AV103" i="3"/>
  <c r="AU83" i="3"/>
  <c r="AV83" i="3"/>
  <c r="BD77" i="3"/>
  <c r="BE77" i="3"/>
  <c r="BE67" i="3"/>
  <c r="BD97" i="3"/>
  <c r="BE97" i="3"/>
  <c r="U75" i="3"/>
  <c r="T105" i="3"/>
  <c r="U105" i="3"/>
  <c r="T85" i="3"/>
  <c r="U85" i="3"/>
  <c r="BB75" i="3"/>
  <c r="BA105" i="3"/>
  <c r="BB105" i="3"/>
  <c r="BA85" i="3"/>
  <c r="BB85" i="3"/>
  <c r="AO78" i="3"/>
  <c r="AP78" i="3"/>
  <c r="AP68" i="3"/>
  <c r="AO98" i="3"/>
  <c r="AP98" i="3"/>
  <c r="AA73" i="3"/>
  <c r="Z103" i="3"/>
  <c r="AA103" i="3"/>
  <c r="Z83" i="3"/>
  <c r="AA83" i="3"/>
  <c r="BN74" i="3"/>
  <c r="BM104" i="3"/>
  <c r="BN104" i="3"/>
  <c r="BM84" i="3"/>
  <c r="BN84" i="3"/>
  <c r="BE70" i="3"/>
  <c r="BD100" i="3"/>
  <c r="BE100" i="3"/>
  <c r="BD80" i="3"/>
  <c r="BE80" i="3"/>
  <c r="X67" i="3"/>
  <c r="W97" i="3"/>
  <c r="X97" i="3"/>
  <c r="W77" i="3"/>
  <c r="X77" i="3"/>
  <c r="BP79" i="3"/>
  <c r="BQ79" i="3"/>
  <c r="BQ69" i="3"/>
  <c r="BP99" i="3"/>
  <c r="BQ99" i="3"/>
  <c r="AS70" i="3"/>
  <c r="AR100" i="3"/>
  <c r="AS100" i="3"/>
  <c r="AR80" i="3"/>
  <c r="AS80" i="3"/>
  <c r="AY74" i="3"/>
  <c r="AX104" i="3"/>
  <c r="AY104" i="3"/>
  <c r="AX84" i="3"/>
  <c r="AY84" i="3"/>
  <c r="BQ71" i="3"/>
  <c r="BP101" i="3"/>
  <c r="BQ101" i="3"/>
  <c r="BP81" i="3"/>
  <c r="BQ81" i="3"/>
  <c r="AR78" i="3"/>
  <c r="AS78" i="3"/>
  <c r="AS68" i="3"/>
  <c r="AR98" i="3"/>
  <c r="AS98" i="3"/>
  <c r="L72" i="3"/>
  <c r="K102" i="3"/>
  <c r="L102" i="3"/>
  <c r="K82" i="3"/>
  <c r="L82" i="3"/>
  <c r="I73" i="3"/>
  <c r="H103" i="3"/>
  <c r="I103" i="3"/>
  <c r="H83" i="3"/>
  <c r="I83" i="3"/>
  <c r="AY72" i="3"/>
  <c r="AX102" i="3"/>
  <c r="AY102" i="3"/>
  <c r="AX82" i="3"/>
  <c r="AY82" i="3"/>
  <c r="H99" i="3"/>
  <c r="X105" i="3"/>
  <c r="L99" i="3"/>
  <c r="AA96" i="3"/>
  <c r="X99" i="3"/>
  <c r="AD103" i="3"/>
  <c r="L81" i="3"/>
  <c r="CD21" i="20"/>
  <c r="BO20" i="20"/>
  <c r="CP21" i="20"/>
  <c r="CD20" i="20"/>
  <c r="CJ21" i="20"/>
  <c r="CA21" i="20"/>
  <c r="CM21" i="20"/>
  <c r="CV21" i="20"/>
  <c r="CP20" i="20"/>
  <c r="CJ20" i="20"/>
  <c r="CA20" i="20"/>
  <c r="CA19" i="20"/>
  <c r="CA15" i="20"/>
  <c r="CM20" i="20"/>
  <c r="CV20" i="20"/>
  <c r="BU21" i="20"/>
  <c r="BR21" i="20"/>
  <c r="CG21" i="20"/>
  <c r="CT20" i="20"/>
  <c r="CS20" i="20"/>
  <c r="BU20" i="20"/>
  <c r="BU19" i="20"/>
  <c r="BU15" i="20"/>
  <c r="BR20" i="20"/>
  <c r="CG20" i="20"/>
  <c r="BL21" i="20"/>
  <c r="BY20" i="20"/>
  <c r="CY21" i="20"/>
  <c r="BI21" i="20"/>
  <c r="CS21" i="20"/>
  <c r="CY20" i="20"/>
  <c r="CY19" i="20"/>
  <c r="CY15" i="20"/>
  <c r="BX20" i="20"/>
  <c r="BO21" i="20"/>
  <c r="BO19" i="20"/>
  <c r="BO15" i="20"/>
  <c r="BX21" i="20"/>
  <c r="BL20" i="20"/>
  <c r="AO23" i="20"/>
  <c r="CQ23" i="20"/>
  <c r="AX23" i="20"/>
  <c r="CZ23" i="20"/>
  <c r="AU23" i="20"/>
  <c r="CW23" i="20"/>
  <c r="AF23" i="20"/>
  <c r="CH23" i="20"/>
  <c r="H23" i="20"/>
  <c r="BJ23" i="20"/>
  <c r="AR23" i="20"/>
  <c r="CT23" i="20"/>
  <c r="K23" i="20"/>
  <c r="BM23" i="20"/>
  <c r="AL23" i="20"/>
  <c r="CN23" i="20"/>
  <c r="AI23" i="20"/>
  <c r="CK23" i="20"/>
  <c r="T23" i="20"/>
  <c r="BV23" i="20"/>
  <c r="N23" i="20"/>
  <c r="BP23" i="20"/>
  <c r="W23" i="20"/>
  <c r="BY23" i="20"/>
  <c r="Q23" i="20"/>
  <c r="BS23" i="20"/>
  <c r="AC23" i="20"/>
  <c r="CE23" i="20"/>
  <c r="AX10" i="20"/>
  <c r="AX9" i="20"/>
  <c r="AX3" i="20"/>
  <c r="AY10" i="20"/>
  <c r="AY9" i="20"/>
  <c r="AY3" i="20"/>
  <c r="Z23" i="20"/>
  <c r="M21" i="20"/>
  <c r="V21" i="20"/>
  <c r="AS76" i="3"/>
  <c r="AN21" i="20"/>
  <c r="AM76" i="3"/>
  <c r="AH21" i="20"/>
  <c r="Y21" i="20"/>
  <c r="AP76" i="3"/>
  <c r="AK21" i="20"/>
  <c r="AY76" i="3"/>
  <c r="AT21" i="20"/>
  <c r="AG76" i="3"/>
  <c r="AB21" i="20"/>
  <c r="Y20" i="20"/>
  <c r="X76" i="3"/>
  <c r="S21" i="20"/>
  <c r="P21" i="20"/>
  <c r="AJ76" i="3"/>
  <c r="AE21" i="20"/>
  <c r="O76" i="3"/>
  <c r="J21" i="20"/>
  <c r="BB76" i="3"/>
  <c r="AW21" i="20"/>
  <c r="L76" i="3"/>
  <c r="G21" i="20"/>
  <c r="AV76" i="3"/>
  <c r="AQ21" i="20"/>
  <c r="AG96" i="3"/>
  <c r="AB20" i="20"/>
  <c r="AY96" i="3"/>
  <c r="AT20" i="20"/>
  <c r="AS96" i="3"/>
  <c r="AN20" i="20"/>
  <c r="AM96" i="3"/>
  <c r="AH20" i="20"/>
  <c r="AP96" i="3"/>
  <c r="AK20" i="20"/>
  <c r="X96" i="3"/>
  <c r="S20" i="20"/>
  <c r="P20" i="20"/>
  <c r="AJ96" i="3"/>
  <c r="AE20" i="20"/>
  <c r="AQ20" i="20"/>
  <c r="W20" i="20"/>
  <c r="AR20" i="20"/>
  <c r="BB96" i="3"/>
  <c r="AW20" i="20"/>
  <c r="AW19" i="20"/>
  <c r="AW15" i="20"/>
  <c r="L96" i="3"/>
  <c r="V20" i="20"/>
  <c r="J20" i="20"/>
  <c r="M20" i="20"/>
  <c r="AD76" i="3"/>
  <c r="AD96" i="3"/>
  <c r="J49" i="32"/>
  <c r="J3" i="32"/>
  <c r="E10" i="11"/>
  <c r="E39" i="11"/>
  <c r="D10" i="11"/>
  <c r="D39" i="11"/>
  <c r="C13" i="6"/>
  <c r="D13" i="6"/>
  <c r="J4" i="32"/>
  <c r="C12" i="6"/>
  <c r="D12" i="6"/>
  <c r="J13" i="32"/>
  <c r="J41" i="32"/>
  <c r="M42" i="11"/>
  <c r="J29" i="32"/>
  <c r="J10" i="32"/>
  <c r="J15" i="32"/>
  <c r="J24" i="32"/>
  <c r="C9" i="6"/>
  <c r="D9" i="6"/>
  <c r="J28" i="32"/>
  <c r="E4" i="10"/>
  <c r="J44" i="32"/>
  <c r="J34" i="32"/>
  <c r="J19" i="32"/>
  <c r="C11" i="6"/>
  <c r="D11" i="6"/>
  <c r="C7" i="6"/>
  <c r="D7" i="6"/>
  <c r="J42" i="32"/>
  <c r="J40" i="32"/>
  <c r="J33" i="32"/>
  <c r="J22" i="32"/>
  <c r="J31" i="32"/>
  <c r="J12" i="32"/>
  <c r="J42" i="11"/>
  <c r="J6" i="32"/>
  <c r="J18" i="32"/>
  <c r="J45" i="32"/>
  <c r="BC77" i="9"/>
  <c r="J16" i="32"/>
  <c r="J25" i="32"/>
  <c r="D12" i="20"/>
  <c r="J9" i="32"/>
  <c r="J38" i="32"/>
  <c r="J8" i="11"/>
  <c r="J37" i="11"/>
  <c r="J14" i="32"/>
  <c r="J7" i="32"/>
  <c r="E37" i="11"/>
  <c r="F5" i="6"/>
  <c r="G5" i="6"/>
  <c r="J11" i="32"/>
  <c r="J5" i="32"/>
  <c r="J32" i="32"/>
  <c r="J36" i="32"/>
  <c r="J20" i="32"/>
  <c r="J35" i="32"/>
  <c r="J27" i="32"/>
  <c r="J23" i="32"/>
  <c r="M8" i="11"/>
  <c r="M37" i="11"/>
  <c r="J8" i="32"/>
  <c r="F130" i="3"/>
  <c r="J26" i="32"/>
  <c r="I8" i="11"/>
  <c r="F9" i="6"/>
  <c r="G9" i="6"/>
  <c r="BA77" i="9"/>
  <c r="L8" i="11"/>
  <c r="L37" i="11"/>
  <c r="J46" i="32"/>
  <c r="J30" i="32"/>
  <c r="D11" i="20"/>
  <c r="K8" i="11"/>
  <c r="K37" i="11"/>
  <c r="G8" i="11"/>
  <c r="F7" i="6"/>
  <c r="G7" i="6"/>
  <c r="F8" i="11"/>
  <c r="F37" i="11"/>
  <c r="J37" i="32"/>
  <c r="E42" i="11"/>
  <c r="C5" i="6"/>
  <c r="D5" i="6"/>
  <c r="BF11" i="20"/>
  <c r="BB77" i="9"/>
  <c r="BF12" i="20"/>
  <c r="H42" i="11"/>
  <c r="C8" i="6"/>
  <c r="D8" i="6"/>
  <c r="E78" i="9"/>
  <c r="H8" i="11"/>
  <c r="H37" i="11"/>
  <c r="J17" i="32"/>
  <c r="F4" i="6"/>
  <c r="D37" i="11"/>
  <c r="H36" i="11"/>
  <c r="C7" i="11"/>
  <c r="F13" i="11"/>
  <c r="E35" i="10"/>
  <c r="C12" i="11"/>
  <c r="C4" i="6"/>
  <c r="D41" i="11"/>
  <c r="C41" i="11"/>
  <c r="F131" i="3"/>
  <c r="F135" i="3"/>
  <c r="F126" i="3"/>
  <c r="F132" i="3"/>
  <c r="F133" i="3"/>
  <c r="F128" i="3"/>
  <c r="F134" i="3"/>
  <c r="F127" i="3"/>
  <c r="E23" i="20"/>
  <c r="BG23" i="20"/>
  <c r="M14" i="4"/>
  <c r="M15" i="4"/>
  <c r="F129" i="3"/>
  <c r="L14" i="4"/>
  <c r="F85" i="3"/>
  <c r="F74" i="3"/>
  <c r="F84" i="3"/>
  <c r="E82" i="3"/>
  <c r="O10" i="4"/>
  <c r="P10" i="4"/>
  <c r="E76" i="3"/>
  <c r="O4" i="4"/>
  <c r="P4" i="4"/>
  <c r="E80" i="3"/>
  <c r="O8" i="4"/>
  <c r="P8" i="4"/>
  <c r="AA76" i="3"/>
  <c r="F80" i="3"/>
  <c r="E81" i="3"/>
  <c r="O9" i="4"/>
  <c r="P9" i="4"/>
  <c r="F69" i="3"/>
  <c r="E84" i="3"/>
  <c r="O12" i="4"/>
  <c r="P12" i="4"/>
  <c r="F73" i="3"/>
  <c r="F72" i="3"/>
  <c r="F83" i="3"/>
  <c r="E78" i="3"/>
  <c r="O6" i="4"/>
  <c r="P6" i="4"/>
  <c r="E83" i="3"/>
  <c r="O11" i="4"/>
  <c r="P11" i="4"/>
  <c r="E85" i="3"/>
  <c r="O13" i="4"/>
  <c r="P13" i="4"/>
  <c r="E79" i="3"/>
  <c r="O7" i="4"/>
  <c r="P7" i="4"/>
  <c r="F81" i="3"/>
  <c r="F82" i="3"/>
  <c r="L77" i="3"/>
  <c r="F77" i="3"/>
  <c r="E77" i="3"/>
  <c r="O5" i="4"/>
  <c r="P5" i="4"/>
  <c r="O78" i="3"/>
  <c r="K97" i="3"/>
  <c r="G20" i="20"/>
  <c r="F67" i="3"/>
  <c r="U76" i="3"/>
  <c r="U96" i="3"/>
  <c r="F71" i="3"/>
  <c r="R76" i="3"/>
  <c r="H98" i="3"/>
  <c r="F68" i="3"/>
  <c r="H105" i="3"/>
  <c r="F75" i="3"/>
  <c r="H96" i="3"/>
  <c r="F66" i="3"/>
  <c r="H100" i="3"/>
  <c r="F70" i="3"/>
  <c r="R96" i="3"/>
  <c r="X103" i="3"/>
  <c r="F103" i="3"/>
  <c r="E103" i="3"/>
  <c r="I11" i="4"/>
  <c r="L101" i="3"/>
  <c r="F101" i="3"/>
  <c r="E101" i="3"/>
  <c r="I9" i="4"/>
  <c r="AS104" i="3"/>
  <c r="F104" i="3"/>
  <c r="E104" i="3"/>
  <c r="I12" i="4"/>
  <c r="O102" i="3"/>
  <c r="K20" i="20"/>
  <c r="E102" i="3"/>
  <c r="I10" i="4"/>
  <c r="F79" i="3"/>
  <c r="E21" i="20"/>
  <c r="BG21" i="20"/>
  <c r="I99" i="3"/>
  <c r="E99" i="3"/>
  <c r="I7" i="4"/>
  <c r="CG19" i="20"/>
  <c r="CG15" i="20"/>
  <c r="CV19" i="20"/>
  <c r="CV15" i="20"/>
  <c r="BR19" i="20"/>
  <c r="BR15" i="20"/>
  <c r="CD19" i="20"/>
  <c r="CD15" i="20"/>
  <c r="CJ19" i="20"/>
  <c r="CJ15" i="20"/>
  <c r="BX19" i="20"/>
  <c r="BX15" i="20"/>
  <c r="CM19" i="20"/>
  <c r="CM15" i="20"/>
  <c r="CS19" i="20"/>
  <c r="CS15" i="20"/>
  <c r="BL19" i="20"/>
  <c r="BL15" i="20"/>
  <c r="CP19" i="20"/>
  <c r="CP15" i="20"/>
  <c r="BM20" i="20"/>
  <c r="AO21" i="20"/>
  <c r="CQ21" i="20"/>
  <c r="W21" i="20"/>
  <c r="BY21" i="20"/>
  <c r="BY19" i="20"/>
  <c r="BY15" i="20"/>
  <c r="AI20" i="20"/>
  <c r="CK20" i="20"/>
  <c r="AR21" i="20"/>
  <c r="AR19" i="20"/>
  <c r="AR15" i="20"/>
  <c r="CT21" i="20"/>
  <c r="CT19" i="20"/>
  <c r="CT15" i="20"/>
  <c r="AF21" i="20"/>
  <c r="CH21" i="20"/>
  <c r="AU21" i="20"/>
  <c r="AU20" i="20"/>
  <c r="AU19" i="20"/>
  <c r="AU15" i="20"/>
  <c r="CW21" i="20"/>
  <c r="BI20" i="20"/>
  <c r="BI19" i="20"/>
  <c r="BI15" i="20"/>
  <c r="N21" i="20"/>
  <c r="BP21" i="20"/>
  <c r="CQ20" i="20"/>
  <c r="BJ21" i="20"/>
  <c r="AL21" i="20"/>
  <c r="CN21" i="20"/>
  <c r="N20" i="20"/>
  <c r="BP20" i="20"/>
  <c r="T21" i="20"/>
  <c r="BV21" i="20"/>
  <c r="Q20" i="20"/>
  <c r="BS20" i="20"/>
  <c r="AX20" i="20"/>
  <c r="CZ20" i="20"/>
  <c r="BV20" i="20"/>
  <c r="CW20" i="20"/>
  <c r="AX21" i="20"/>
  <c r="CZ21" i="20"/>
  <c r="AF20" i="20"/>
  <c r="CH20" i="20"/>
  <c r="CH19" i="20"/>
  <c r="CH15" i="20"/>
  <c r="Q21" i="20"/>
  <c r="BS21" i="20"/>
  <c r="Z20" i="20"/>
  <c r="CB20" i="20"/>
  <c r="AI21" i="20"/>
  <c r="CK21" i="20"/>
  <c r="Z21" i="20"/>
  <c r="CB21" i="20"/>
  <c r="AL20" i="20"/>
  <c r="CN20" i="20"/>
  <c r="AC20" i="20"/>
  <c r="CE20" i="20"/>
  <c r="BM21" i="20"/>
  <c r="BM19" i="20"/>
  <c r="BM15" i="20"/>
  <c r="AC21" i="20"/>
  <c r="CE21" i="20"/>
  <c r="BF23" i="20"/>
  <c r="Y19" i="20"/>
  <c r="Y15" i="20"/>
  <c r="AB19" i="20"/>
  <c r="AB15" i="20"/>
  <c r="D23" i="20"/>
  <c r="AN19" i="20"/>
  <c r="AN15" i="20"/>
  <c r="G19" i="20"/>
  <c r="G15" i="20"/>
  <c r="V19" i="20"/>
  <c r="V15" i="20"/>
  <c r="AE19" i="20"/>
  <c r="AE15" i="20"/>
  <c r="AQ19" i="20"/>
  <c r="AQ15" i="20"/>
  <c r="AT19" i="20"/>
  <c r="AT15" i="20"/>
  <c r="AK19" i="20"/>
  <c r="AK15" i="20"/>
  <c r="S19" i="20"/>
  <c r="S15" i="20"/>
  <c r="P19" i="20"/>
  <c r="P15" i="20"/>
  <c r="H21" i="20"/>
  <c r="M19" i="20"/>
  <c r="M15" i="20"/>
  <c r="W19" i="20"/>
  <c r="W15" i="20"/>
  <c r="K21" i="20"/>
  <c r="K19" i="20"/>
  <c r="K15" i="20"/>
  <c r="J19" i="20"/>
  <c r="J15" i="20"/>
  <c r="AH19" i="20"/>
  <c r="AH15" i="20"/>
  <c r="AO20" i="20"/>
  <c r="AO19" i="20"/>
  <c r="AO15" i="20"/>
  <c r="T20" i="20"/>
  <c r="AW6" i="20"/>
  <c r="AW5" i="20"/>
  <c r="F11" i="6"/>
  <c r="G11" i="6"/>
  <c r="F13" i="6"/>
  <c r="G13" i="6"/>
  <c r="I37" i="11"/>
  <c r="F10" i="6"/>
  <c r="G10" i="6"/>
  <c r="F12" i="6"/>
  <c r="G12" i="6"/>
  <c r="AZ77" i="9"/>
  <c r="G37" i="11"/>
  <c r="BF7" i="20"/>
  <c r="C21" i="29"/>
  <c r="G25" i="29"/>
  <c r="F6" i="6"/>
  <c r="G6" i="6"/>
  <c r="AY77" i="9"/>
  <c r="AO6" i="20"/>
  <c r="AO5" i="20"/>
  <c r="J1" i="32"/>
  <c r="C3" i="29"/>
  <c r="G4" i="6"/>
  <c r="C6" i="6"/>
  <c r="C14" i="6"/>
  <c r="F42" i="11"/>
  <c r="C42" i="11"/>
  <c r="C13" i="11"/>
  <c r="C15" i="29"/>
  <c r="W6" i="20"/>
  <c r="W5" i="20"/>
  <c r="D4" i="6"/>
  <c r="F8" i="6"/>
  <c r="C36" i="11"/>
  <c r="C8" i="11"/>
  <c r="AS6" i="20"/>
  <c r="AS5" i="20"/>
  <c r="C9" i="29"/>
  <c r="F76" i="3"/>
  <c r="P15" i="4"/>
  <c r="O14" i="4"/>
  <c r="P14" i="4"/>
  <c r="I105" i="3"/>
  <c r="F105" i="3"/>
  <c r="E105" i="3"/>
  <c r="I13" i="4"/>
  <c r="I98" i="3"/>
  <c r="F98" i="3"/>
  <c r="E98" i="3"/>
  <c r="I6" i="4"/>
  <c r="L97" i="3"/>
  <c r="F97" i="3"/>
  <c r="E97" i="3"/>
  <c r="I5" i="4"/>
  <c r="I100" i="3"/>
  <c r="F100" i="3"/>
  <c r="E100" i="3"/>
  <c r="I8" i="4"/>
  <c r="I96" i="3"/>
  <c r="F96" i="3"/>
  <c r="E96" i="3"/>
  <c r="I4" i="4"/>
  <c r="F78" i="3"/>
  <c r="F99" i="3"/>
  <c r="J10" i="4"/>
  <c r="U10" i="4"/>
  <c r="J11" i="4"/>
  <c r="U11" i="4"/>
  <c r="U7" i="4"/>
  <c r="J7" i="4"/>
  <c r="J9" i="4"/>
  <c r="U9" i="4"/>
  <c r="F102" i="3"/>
  <c r="U12" i="4"/>
  <c r="J12" i="4"/>
  <c r="N19" i="20"/>
  <c r="N15" i="20"/>
  <c r="T19" i="20"/>
  <c r="T15" i="20"/>
  <c r="BP19" i="20"/>
  <c r="BP15" i="20"/>
  <c r="AX19" i="20"/>
  <c r="AX15" i="20"/>
  <c r="AF19" i="20"/>
  <c r="AF15" i="20"/>
  <c r="BS19" i="20"/>
  <c r="BS15" i="20"/>
  <c r="CE19" i="20"/>
  <c r="CE15" i="20"/>
  <c r="AC19" i="20"/>
  <c r="AC15" i="20"/>
  <c r="CW19" i="20"/>
  <c r="CW15" i="20"/>
  <c r="Q19" i="20"/>
  <c r="Q15" i="20"/>
  <c r="CN19" i="20"/>
  <c r="CN15" i="20"/>
  <c r="Z19" i="20"/>
  <c r="Z15" i="20"/>
  <c r="AL19" i="20"/>
  <c r="AL15" i="20"/>
  <c r="BV19" i="20"/>
  <c r="BV15" i="20"/>
  <c r="CK19" i="20"/>
  <c r="CK15" i="20"/>
  <c r="CQ19" i="20"/>
  <c r="CQ15" i="20"/>
  <c r="CZ19" i="20"/>
  <c r="CZ15" i="20"/>
  <c r="AI19" i="20"/>
  <c r="AI15" i="20"/>
  <c r="CB19" i="20"/>
  <c r="CB15" i="20"/>
  <c r="BJ20" i="20"/>
  <c r="BJ19" i="20"/>
  <c r="BJ15" i="20"/>
  <c r="H20" i="20"/>
  <c r="H19" i="20"/>
  <c r="H15" i="20"/>
  <c r="F37" i="9"/>
  <c r="F126" i="9"/>
  <c r="G21" i="29"/>
  <c r="I21" i="29"/>
  <c r="C37" i="11"/>
  <c r="G24" i="29"/>
  <c r="I24" i="29"/>
  <c r="G26" i="29"/>
  <c r="I26" i="29"/>
  <c r="G22" i="29"/>
  <c r="I22" i="29"/>
  <c r="G23" i="29"/>
  <c r="I23" i="29"/>
  <c r="F14" i="6"/>
  <c r="AG6" i="20"/>
  <c r="AG5" i="20"/>
  <c r="I6" i="20"/>
  <c r="I5" i="20"/>
  <c r="R6" i="20"/>
  <c r="R5" i="20"/>
  <c r="V6" i="20"/>
  <c r="V5" i="20"/>
  <c r="AK6" i="20"/>
  <c r="AK5" i="20"/>
  <c r="Q6" i="20"/>
  <c r="Q5" i="20"/>
  <c r="AC6" i="20"/>
  <c r="AC5" i="20"/>
  <c r="AF6" i="20"/>
  <c r="AF5" i="20"/>
  <c r="AL6" i="20"/>
  <c r="AL5" i="20"/>
  <c r="N6" i="20"/>
  <c r="N5" i="20"/>
  <c r="G8" i="6"/>
  <c r="G14" i="6"/>
  <c r="AT6" i="20"/>
  <c r="AT5" i="20"/>
  <c r="F124" i="9"/>
  <c r="F127" i="9"/>
  <c r="F123" i="9"/>
  <c r="F125" i="9"/>
  <c r="F109" i="9"/>
  <c r="F108" i="9"/>
  <c r="F106" i="9"/>
  <c r="F105" i="9"/>
  <c r="F103" i="9"/>
  <c r="E6" i="20"/>
  <c r="AB6" i="20"/>
  <c r="AB5" i="20"/>
  <c r="X6" i="20"/>
  <c r="X5" i="20"/>
  <c r="H6" i="20"/>
  <c r="H5" i="20"/>
  <c r="P6" i="20"/>
  <c r="P5" i="20"/>
  <c r="G10" i="29"/>
  <c r="I10" i="29"/>
  <c r="G13" i="29"/>
  <c r="I13" i="29"/>
  <c r="G14" i="29"/>
  <c r="I14" i="29"/>
  <c r="G12" i="29"/>
  <c r="I12" i="29"/>
  <c r="G11" i="29"/>
  <c r="G9" i="29"/>
  <c r="I9" i="29"/>
  <c r="AM6" i="20"/>
  <c r="AM5" i="20"/>
  <c r="U6" i="20"/>
  <c r="U5" i="20"/>
  <c r="AD6" i="20"/>
  <c r="AD5" i="20"/>
  <c r="AR6" i="20"/>
  <c r="AR5" i="20"/>
  <c r="AP6" i="20"/>
  <c r="AP5" i="20"/>
  <c r="D6" i="6"/>
  <c r="D15" i="6"/>
  <c r="T6" i="20"/>
  <c r="T5" i="20"/>
  <c r="Y6" i="20"/>
  <c r="Y5" i="20"/>
  <c r="R11" i="29"/>
  <c r="I25" i="29"/>
  <c r="AV6" i="20"/>
  <c r="AV5" i="20"/>
  <c r="J6" i="20"/>
  <c r="J5" i="20"/>
  <c r="AQ6" i="20"/>
  <c r="AQ5" i="20"/>
  <c r="M6" i="20"/>
  <c r="M5" i="20"/>
  <c r="G18" i="29"/>
  <c r="I18" i="29"/>
  <c r="G16" i="29"/>
  <c r="G19" i="29"/>
  <c r="I19" i="29"/>
  <c r="G20" i="29"/>
  <c r="I20" i="29"/>
  <c r="G17" i="29"/>
  <c r="I17" i="29"/>
  <c r="G15" i="29"/>
  <c r="I15" i="29"/>
  <c r="AI6" i="20"/>
  <c r="AI5" i="20"/>
  <c r="G5" i="29"/>
  <c r="G6" i="29"/>
  <c r="G8" i="29"/>
  <c r="I8" i="29"/>
  <c r="G4" i="29"/>
  <c r="G3" i="29"/>
  <c r="G7" i="29"/>
  <c r="C1" i="29"/>
  <c r="AJ6" i="20"/>
  <c r="AJ5" i="20"/>
  <c r="BF21" i="20"/>
  <c r="BG20" i="20"/>
  <c r="BG19" i="20"/>
  <c r="D21" i="20"/>
  <c r="I14" i="4"/>
  <c r="U5" i="4"/>
  <c r="J5" i="4"/>
  <c r="E20" i="20"/>
  <c r="E19" i="20"/>
  <c r="U6" i="4"/>
  <c r="J6" i="4"/>
  <c r="J8" i="4"/>
  <c r="U8" i="4"/>
  <c r="J13" i="4"/>
  <c r="U13" i="4"/>
  <c r="J4" i="4"/>
  <c r="U4" i="4"/>
  <c r="V10" i="4"/>
  <c r="V12" i="4"/>
  <c r="V7" i="4"/>
  <c r="V11" i="4"/>
  <c r="V9" i="4"/>
  <c r="K6" i="20"/>
  <c r="K5" i="20"/>
  <c r="Z6" i="20"/>
  <c r="Z5" i="20"/>
  <c r="AS10" i="20"/>
  <c r="AS9" i="20"/>
  <c r="AS3" i="20"/>
  <c r="AA6" i="20"/>
  <c r="AA5" i="20"/>
  <c r="AO10" i="20"/>
  <c r="AO9" i="20"/>
  <c r="AO3" i="20"/>
  <c r="G6" i="20"/>
  <c r="G5" i="20"/>
  <c r="AU6" i="20"/>
  <c r="AU5" i="20"/>
  <c r="F6" i="20"/>
  <c r="F5" i="20"/>
  <c r="AW10" i="20"/>
  <c r="AW9" i="20"/>
  <c r="AW3" i="20"/>
  <c r="O6" i="20"/>
  <c r="O5" i="20"/>
  <c r="W10" i="20"/>
  <c r="W9" i="20"/>
  <c r="AE6" i="20"/>
  <c r="AE5" i="20"/>
  <c r="AH6" i="20"/>
  <c r="AH5" i="20"/>
  <c r="L6" i="20"/>
  <c r="L5" i="20"/>
  <c r="F107" i="9"/>
  <c r="F128" i="9"/>
  <c r="F36" i="9"/>
  <c r="F129" i="9"/>
  <c r="F102" i="9"/>
  <c r="F122" i="9"/>
  <c r="F104" i="9"/>
  <c r="R13" i="29"/>
  <c r="G10" i="20"/>
  <c r="G9" i="20"/>
  <c r="D14" i="6"/>
  <c r="R6" i="29"/>
  <c r="I4" i="29"/>
  <c r="G15" i="6"/>
  <c r="R3" i="29"/>
  <c r="G1" i="29"/>
  <c r="I3" i="29"/>
  <c r="R5" i="29"/>
  <c r="I11" i="29"/>
  <c r="R9" i="29"/>
  <c r="I6" i="29"/>
  <c r="R4" i="29"/>
  <c r="I16" i="29"/>
  <c r="R7" i="29"/>
  <c r="I5" i="29"/>
  <c r="F13" i="20"/>
  <c r="X77" i="9"/>
  <c r="E5" i="20"/>
  <c r="BG6" i="20"/>
  <c r="F4" i="9"/>
  <c r="R8" i="29"/>
  <c r="I7" i="29"/>
  <c r="BF20" i="20"/>
  <c r="U14" i="4"/>
  <c r="J15" i="4"/>
  <c r="V5" i="4"/>
  <c r="J14" i="4"/>
  <c r="V8" i="4"/>
  <c r="V4" i="4"/>
  <c r="V6" i="4"/>
  <c r="D20" i="20"/>
  <c r="V13" i="4"/>
  <c r="BG15" i="20"/>
  <c r="BF15" i="20"/>
  <c r="BF19" i="20"/>
  <c r="D19" i="20"/>
  <c r="E15" i="20"/>
  <c r="D15" i="20"/>
  <c r="L13" i="20"/>
  <c r="W13" i="20"/>
  <c r="W3" i="20"/>
  <c r="AH10" i="20"/>
  <c r="AH9" i="20"/>
  <c r="E10" i="20"/>
  <c r="F10" i="20"/>
  <c r="F9" i="20"/>
  <c r="F3" i="20"/>
  <c r="AJ10" i="20"/>
  <c r="AJ9" i="20"/>
  <c r="T10" i="20"/>
  <c r="T9" i="20"/>
  <c r="AE10" i="20"/>
  <c r="AE9" i="20"/>
  <c r="AF10" i="20"/>
  <c r="AF9" i="20"/>
  <c r="I10" i="20"/>
  <c r="I9" i="20"/>
  <c r="X10" i="20"/>
  <c r="X9" i="20"/>
  <c r="R10" i="20"/>
  <c r="R9" i="20"/>
  <c r="Q10" i="20"/>
  <c r="Q9" i="20"/>
  <c r="N10" i="20"/>
  <c r="N9" i="20"/>
  <c r="AU10" i="20"/>
  <c r="AU9" i="20"/>
  <c r="O10" i="20"/>
  <c r="O9" i="20"/>
  <c r="V10" i="20"/>
  <c r="V9" i="20"/>
  <c r="AT10" i="20"/>
  <c r="AT9" i="20"/>
  <c r="AT3" i="20"/>
  <c r="P10" i="20"/>
  <c r="P9" i="20"/>
  <c r="AP10" i="20"/>
  <c r="AP9" i="20"/>
  <c r="AP3" i="20"/>
  <c r="AK10" i="20"/>
  <c r="AK9" i="20"/>
  <c r="AL10" i="20"/>
  <c r="AL9" i="20"/>
  <c r="AI10" i="20"/>
  <c r="AI9" i="20"/>
  <c r="AD10" i="20"/>
  <c r="AD9" i="20"/>
  <c r="AQ10" i="20"/>
  <c r="AQ9" i="20"/>
  <c r="AQ3" i="20"/>
  <c r="K10" i="20"/>
  <c r="K9" i="20"/>
  <c r="Z10" i="20"/>
  <c r="Z9" i="20"/>
  <c r="AC10" i="20"/>
  <c r="AC9" i="20"/>
  <c r="Y10" i="20"/>
  <c r="Y9" i="20"/>
  <c r="AA10" i="20"/>
  <c r="AA9" i="20"/>
  <c r="AU3" i="20"/>
  <c r="AB10" i="20"/>
  <c r="AB9" i="20"/>
  <c r="AV10" i="20"/>
  <c r="AV9" i="20"/>
  <c r="AV3" i="20"/>
  <c r="J10" i="20"/>
  <c r="J9" i="20"/>
  <c r="AR10" i="20"/>
  <c r="AR9" i="20"/>
  <c r="AR3" i="20"/>
  <c r="L10" i="20"/>
  <c r="L9" i="20"/>
  <c r="E37" i="9"/>
  <c r="S6" i="20"/>
  <c r="S5" i="20"/>
  <c r="AM10" i="20"/>
  <c r="AM9" i="20"/>
  <c r="E38" i="9"/>
  <c r="E9" i="11"/>
  <c r="I5" i="6"/>
  <c r="J5" i="6"/>
  <c r="AN6" i="20"/>
  <c r="AN5" i="20"/>
  <c r="AE13" i="20"/>
  <c r="AG10" i="20"/>
  <c r="AG9" i="20"/>
  <c r="U10" i="20"/>
  <c r="U9" i="20"/>
  <c r="H10" i="20"/>
  <c r="H9" i="20"/>
  <c r="M10" i="20"/>
  <c r="M9" i="20"/>
  <c r="F99" i="9"/>
  <c r="G77" i="9"/>
  <c r="AF77" i="9"/>
  <c r="M77" i="9"/>
  <c r="AX77" i="9"/>
  <c r="O13" i="20"/>
  <c r="Z13" i="20"/>
  <c r="AA77" i="9"/>
  <c r="H77" i="9"/>
  <c r="AA13" i="20"/>
  <c r="P77" i="9"/>
  <c r="AB77" i="9"/>
  <c r="T13" i="29"/>
  <c r="L77" i="9"/>
  <c r="AI77" i="9"/>
  <c r="S13" i="29"/>
  <c r="T11" i="29"/>
  <c r="AC77" i="9"/>
  <c r="S11" i="29"/>
  <c r="U77" i="9"/>
  <c r="AD77" i="9"/>
  <c r="K77" i="9"/>
  <c r="D9" i="11"/>
  <c r="E9" i="20"/>
  <c r="AP77" i="9"/>
  <c r="BG10" i="20"/>
  <c r="F77" i="9"/>
  <c r="F151" i="9"/>
  <c r="F162" i="9"/>
  <c r="F152" i="9"/>
  <c r="S4" i="29"/>
  <c r="T4" i="29"/>
  <c r="S6" i="29"/>
  <c r="T6" i="29"/>
  <c r="E15" i="11"/>
  <c r="BG5" i="20"/>
  <c r="S77" i="9"/>
  <c r="R77" i="9"/>
  <c r="O77" i="9"/>
  <c r="Z77" i="9"/>
  <c r="AH77" i="9"/>
  <c r="J77" i="9"/>
  <c r="S9" i="29"/>
  <c r="T9" i="29"/>
  <c r="AG77" i="9"/>
  <c r="AT77" i="9"/>
  <c r="I1" i="29"/>
  <c r="I77" i="9"/>
  <c r="Q77" i="9"/>
  <c r="S8" i="29"/>
  <c r="T8" i="29"/>
  <c r="S7" i="29"/>
  <c r="T7" i="29"/>
  <c r="AE77" i="9"/>
  <c r="V77" i="9"/>
  <c r="Y77" i="9"/>
  <c r="R13" i="20"/>
  <c r="S5" i="29"/>
  <c r="T5" i="29"/>
  <c r="S12" i="29"/>
  <c r="S3" i="29"/>
  <c r="S14" i="29"/>
  <c r="T3" i="29"/>
  <c r="T10" i="29"/>
  <c r="T12" i="29"/>
  <c r="T14" i="29"/>
  <c r="S10" i="29"/>
  <c r="W77" i="9"/>
  <c r="N77" i="9"/>
  <c r="V15" i="4"/>
  <c r="V14" i="4"/>
  <c r="O3" i="20"/>
  <c r="E38" i="11"/>
  <c r="E44" i="11"/>
  <c r="L3" i="20"/>
  <c r="V13" i="20"/>
  <c r="V3" i="20"/>
  <c r="AE3" i="20"/>
  <c r="Y13" i="20"/>
  <c r="Y3" i="20"/>
  <c r="K13" i="20"/>
  <c r="K3" i="20"/>
  <c r="E36" i="9"/>
  <c r="E4" i="9"/>
  <c r="M13" i="20"/>
  <c r="M3" i="20"/>
  <c r="Z3" i="20"/>
  <c r="G13" i="20"/>
  <c r="G3" i="20"/>
  <c r="AA3" i="20"/>
  <c r="AF13" i="20"/>
  <c r="H13" i="20"/>
  <c r="H3" i="20"/>
  <c r="S10" i="20"/>
  <c r="S9" i="20"/>
  <c r="AB13" i="20"/>
  <c r="AB3" i="20"/>
  <c r="T13" i="20"/>
  <c r="T3" i="20"/>
  <c r="N13" i="20"/>
  <c r="N3" i="20"/>
  <c r="AN10" i="20"/>
  <c r="AN9" i="20"/>
  <c r="AN3" i="20"/>
  <c r="R3" i="20"/>
  <c r="J13" i="20"/>
  <c r="J3" i="20"/>
  <c r="P13" i="20"/>
  <c r="P3" i="20"/>
  <c r="AC13" i="20"/>
  <c r="AC3" i="20"/>
  <c r="Q13" i="20"/>
  <c r="Q3" i="20"/>
  <c r="I13" i="20"/>
  <c r="I3" i="20"/>
  <c r="AG13" i="20"/>
  <c r="AG3" i="20"/>
  <c r="AH13" i="20"/>
  <c r="AH3" i="20"/>
  <c r="AD13" i="20"/>
  <c r="AD3" i="20"/>
  <c r="AF3" i="20"/>
  <c r="U13" i="20"/>
  <c r="U3" i="20"/>
  <c r="X13" i="20"/>
  <c r="X3" i="20"/>
  <c r="D5" i="20"/>
  <c r="AV77" i="9"/>
  <c r="E127" i="9"/>
  <c r="E106" i="9"/>
  <c r="E128" i="9"/>
  <c r="E105" i="9"/>
  <c r="E122" i="9"/>
  <c r="E103" i="9"/>
  <c r="E109" i="9"/>
  <c r="E108" i="9"/>
  <c r="E125" i="9"/>
  <c r="E107" i="9"/>
  <c r="E124" i="9"/>
  <c r="E123" i="9"/>
  <c r="E102" i="9"/>
  <c r="F10" i="11"/>
  <c r="D6" i="20"/>
  <c r="E126" i="9"/>
  <c r="E129" i="9"/>
  <c r="BF5" i="20"/>
  <c r="E104" i="9"/>
  <c r="AW77" i="9"/>
  <c r="AN77" i="9"/>
  <c r="T77" i="9"/>
  <c r="AR77" i="9"/>
  <c r="AS77" i="9"/>
  <c r="E13" i="20"/>
  <c r="E3" i="20"/>
  <c r="F150" i="9"/>
  <c r="BG13" i="20"/>
  <c r="AM77" i="9"/>
  <c r="AQ77" i="9"/>
  <c r="AU77" i="9"/>
  <c r="I4" i="6"/>
  <c r="D38" i="11"/>
  <c r="C9" i="11"/>
  <c r="D15" i="11"/>
  <c r="AJ77" i="9"/>
  <c r="AL77" i="9"/>
  <c r="AK77" i="9"/>
  <c r="S13" i="20"/>
  <c r="S3" i="20"/>
  <c r="AM13" i="20"/>
  <c r="AM3" i="20"/>
  <c r="AK13" i="20"/>
  <c r="AK3" i="20"/>
  <c r="AL13" i="20"/>
  <c r="AL3" i="20"/>
  <c r="AI13" i="20"/>
  <c r="AI3" i="20"/>
  <c r="AJ13" i="20"/>
  <c r="AJ3" i="20"/>
  <c r="K10" i="11"/>
  <c r="K39" i="11"/>
  <c r="K44" i="11"/>
  <c r="J10" i="11"/>
  <c r="J39" i="11"/>
  <c r="J44" i="11"/>
  <c r="L10" i="11"/>
  <c r="L15" i="11"/>
  <c r="BF6" i="20"/>
  <c r="I10" i="11"/>
  <c r="I9" i="6"/>
  <c r="J9" i="6"/>
  <c r="G10" i="11"/>
  <c r="G39" i="11"/>
  <c r="G44" i="11"/>
  <c r="M10" i="11"/>
  <c r="M39" i="11"/>
  <c r="M44" i="11"/>
  <c r="H10" i="11"/>
  <c r="H39" i="11"/>
  <c r="H44" i="11"/>
  <c r="D9" i="20"/>
  <c r="D10" i="20"/>
  <c r="E99" i="9"/>
  <c r="E77" i="9"/>
  <c r="AO77" i="9"/>
  <c r="E162" i="9"/>
  <c r="E152" i="9"/>
  <c r="E151" i="9"/>
  <c r="D14" i="11"/>
  <c r="F39" i="11"/>
  <c r="I6" i="6"/>
  <c r="F15" i="11"/>
  <c r="C38" i="11"/>
  <c r="J4" i="6"/>
  <c r="I11" i="6"/>
  <c r="J11" i="6"/>
  <c r="K15" i="11"/>
  <c r="I15" i="11"/>
  <c r="I10" i="6"/>
  <c r="U10" i="6"/>
  <c r="J15" i="11"/>
  <c r="L39" i="11"/>
  <c r="L44" i="11"/>
  <c r="I12" i="6"/>
  <c r="J12" i="6"/>
  <c r="H15" i="11"/>
  <c r="U9" i="6"/>
  <c r="C9" i="2"/>
  <c r="D9" i="2"/>
  <c r="I9" i="2"/>
  <c r="I39" i="11"/>
  <c r="I44" i="11"/>
  <c r="I7" i="6"/>
  <c r="J7" i="6"/>
  <c r="G15" i="11"/>
  <c r="M15" i="11"/>
  <c r="I13" i="6"/>
  <c r="U13" i="6"/>
  <c r="C10" i="11"/>
  <c r="I8" i="6"/>
  <c r="J8" i="6"/>
  <c r="BG9" i="20"/>
  <c r="BF9" i="20"/>
  <c r="BF10" i="20"/>
  <c r="E14" i="11"/>
  <c r="E43" i="11"/>
  <c r="E150" i="9"/>
  <c r="D3" i="20"/>
  <c r="J6" i="6"/>
  <c r="U6" i="6"/>
  <c r="D13" i="20"/>
  <c r="BF13" i="20"/>
  <c r="F44" i="11"/>
  <c r="O4" i="6"/>
  <c r="D43" i="11"/>
  <c r="U11" i="6"/>
  <c r="F11" i="2"/>
  <c r="G11" i="2"/>
  <c r="J11" i="2"/>
  <c r="J10" i="6"/>
  <c r="U12" i="6"/>
  <c r="C12" i="2"/>
  <c r="D12" i="2"/>
  <c r="I12" i="2"/>
  <c r="C39" i="11"/>
  <c r="F9" i="2"/>
  <c r="G9" i="2"/>
  <c r="J9" i="2"/>
  <c r="V9" i="6"/>
  <c r="U7" i="6"/>
  <c r="V7" i="6"/>
  <c r="J13" i="6"/>
  <c r="I14" i="6"/>
  <c r="U8" i="6"/>
  <c r="C8" i="2"/>
  <c r="D8" i="2"/>
  <c r="I8" i="2"/>
  <c r="C14" i="11"/>
  <c r="C15" i="11"/>
  <c r="BG3" i="20"/>
  <c r="BF3" i="20"/>
  <c r="O5" i="6"/>
  <c r="P5" i="6"/>
  <c r="C6" i="2"/>
  <c r="D6" i="2"/>
  <c r="I6" i="2"/>
  <c r="V6" i="6"/>
  <c r="F6" i="2"/>
  <c r="G6" i="2"/>
  <c r="J6" i="2"/>
  <c r="V10" i="6"/>
  <c r="C10" i="2"/>
  <c r="D10" i="2"/>
  <c r="I10" i="2"/>
  <c r="F10" i="2"/>
  <c r="G10" i="2"/>
  <c r="J10" i="2"/>
  <c r="C43" i="11"/>
  <c r="D44" i="11"/>
  <c r="C44" i="11"/>
  <c r="P4" i="6"/>
  <c r="U4" i="6"/>
  <c r="V13" i="6"/>
  <c r="C13" i="2"/>
  <c r="D13" i="2"/>
  <c r="I13" i="2"/>
  <c r="F13" i="2"/>
  <c r="G13" i="2"/>
  <c r="J13" i="2"/>
  <c r="C11" i="2"/>
  <c r="D11" i="2"/>
  <c r="I11" i="2"/>
  <c r="V11" i="6"/>
  <c r="J14" i="6"/>
  <c r="F12" i="2"/>
  <c r="G12" i="2"/>
  <c r="J12" i="2"/>
  <c r="V12" i="6"/>
  <c r="J15" i="6"/>
  <c r="F7" i="2"/>
  <c r="G7" i="2"/>
  <c r="J7" i="2"/>
  <c r="C7" i="2"/>
  <c r="D7" i="2"/>
  <c r="I7" i="2"/>
  <c r="F8" i="2"/>
  <c r="G8" i="2"/>
  <c r="J8" i="2"/>
  <c r="V8" i="6"/>
  <c r="U5" i="6"/>
  <c r="V5" i="6"/>
  <c r="O14" i="6"/>
  <c r="P14" i="6"/>
  <c r="P15" i="6"/>
  <c r="C4" i="2"/>
  <c r="V4" i="6"/>
  <c r="F4" i="2"/>
  <c r="C5" i="2"/>
  <c r="D5" i="2"/>
  <c r="I5" i="2"/>
  <c r="U14" i="6"/>
  <c r="F5" i="2"/>
  <c r="G5" i="2"/>
  <c r="J5" i="2"/>
  <c r="G4" i="2"/>
  <c r="V15" i="6"/>
  <c r="J17" i="2"/>
  <c r="B2" i="7"/>
  <c r="V14" i="6"/>
  <c r="D4" i="2"/>
  <c r="C14" i="2"/>
  <c r="F14" i="2"/>
  <c r="J4" i="2"/>
  <c r="G14" i="2"/>
  <c r="J19" i="2"/>
  <c r="C26" i="7"/>
  <c r="F7" i="7"/>
  <c r="C7" i="7"/>
  <c r="L7" i="7"/>
  <c r="I7" i="7"/>
  <c r="O7" i="7"/>
  <c r="R7" i="7"/>
  <c r="C42" i="7"/>
  <c r="I4" i="2"/>
  <c r="I14" i="2"/>
  <c r="J21" i="2"/>
  <c r="D14" i="2"/>
  <c r="K4" i="2"/>
  <c r="J14" i="2"/>
  <c r="J22" i="2"/>
  <c r="L4" i="2"/>
  <c r="K5" i="2"/>
  <c r="K6" i="2"/>
  <c r="K7" i="2"/>
  <c r="K8" i="2"/>
  <c r="K9" i="2"/>
  <c r="K10" i="2"/>
  <c r="K11" i="2"/>
  <c r="K12" i="2"/>
  <c r="K13" i="2"/>
  <c r="L5" i="2"/>
  <c r="L6" i="2"/>
  <c r="L7" i="2"/>
  <c r="L8" i="2"/>
  <c r="L9" i="2"/>
  <c r="L10" i="2"/>
  <c r="L11" i="2"/>
  <c r="L12" i="2"/>
  <c r="L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tc={F7844BE1-AB89-4995-A2E0-3DAB76E71525}</author>
  </authors>
  <commentList>
    <comment ref="E23" authorId="0" shapeId="0" xr:uid="{F7844BE1-AB89-4995-A2E0-3DAB76E71525}">
      <text>
        <t>[Zreťazený komentár]
Vaša verzia programu Excel vám umožňuje čítať tento zreťazený komentár, avšak akékoľvek jeho zmeny sa odstránia, ak sa súbor otvorí v novšej verzii programu Excel. Ďalšie informácie: https://go.microsoft.com/fwlink/?linkid=870924
Komentár:
    Prínosy patria celkovemu rieseniu, ale su priradene len k jednemu modulu</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KPMG</author>
  </authors>
  <commentList>
    <comment ref="I14" authorId="0" shapeId="0" xr:uid="{00000000-0006-0000-0300-000001000000}">
      <text>
        <r>
          <rPr>
            <sz val="8"/>
            <color indexed="81"/>
            <rFont val="Tahoma"/>
            <family val="2"/>
            <charset val="238"/>
          </rPr>
          <t>ocakavame zapornu hodnotu
tato zaporna hodnota ma zodpovedat max. fin. pomoci z SF</t>
        </r>
      </text>
    </comment>
    <comment ref="J14" authorId="0" shapeId="0" xr:uid="{00000000-0006-0000-0300-000002000000}">
      <text>
        <r>
          <rPr>
            <sz val="8"/>
            <color indexed="81"/>
            <rFont val="Tahoma"/>
            <family val="2"/>
            <charset val="238"/>
          </rPr>
          <t>ocakavame kladnu hodnotu (moze byt aj nizko nad nulou)</t>
        </r>
      </text>
    </comment>
  </commentList>
</comments>
</file>

<file path=xl/sharedStrings.xml><?xml version="1.0" encoding="utf-8"?>
<sst xmlns="http://schemas.openxmlformats.org/spreadsheetml/2006/main" count="10563" uniqueCount="3120">
  <si>
    <t>Príloha pre výpočet TCO a čistej súčasnej hodnoty z projektu</t>
  </si>
  <si>
    <t>Pre projekty zamerané na služby agendových informačných systémov</t>
  </si>
  <si>
    <t>Metodický pokyn k vypracovaniu finančnej analýzy projektu, analýzy nákladov a prínosov projektu a finančnej analýzy žiadateľa o NFP v programovom období 2014 – 2020.</t>
  </si>
  <si>
    <t>Názov riešenia</t>
  </si>
  <si>
    <t>Číslo projektu ITMS</t>
  </si>
  <si>
    <t>Kód ISVS z MetaIS</t>
  </si>
  <si>
    <t>Organizácia</t>
  </si>
  <si>
    <t>Ulica</t>
  </si>
  <si>
    <t>PSČ</t>
  </si>
  <si>
    <t>Web</t>
  </si>
  <si>
    <t>IČO</t>
  </si>
  <si>
    <t>Spracovateľ</t>
  </si>
  <si>
    <t xml:space="preserve">    Titul, Meno, Priezvisko</t>
  </si>
  <si>
    <t xml:space="preserve">Kontakt na spracovateľa    </t>
  </si>
  <si>
    <t xml:space="preserve">    Email, telefón</t>
  </si>
  <si>
    <t>Jednotlivé informácie sú farebne odlíšené nasledovne:</t>
  </si>
  <si>
    <t>Hlavička tabuľky</t>
  </si>
  <si>
    <t>Popisná informácia</t>
  </si>
  <si>
    <t>Automaticky vypočitavané hodnoty</t>
  </si>
  <si>
    <t>Miesto na vpisovanie vlastných hodnôt</t>
  </si>
  <si>
    <t>Preddefinované konštanty</t>
  </si>
  <si>
    <t>Zoznam hárkov s vysvetlením a pokynmi</t>
  </si>
  <si>
    <t>Hárok</t>
  </si>
  <si>
    <t>Účel hárku</t>
  </si>
  <si>
    <t>Vstupy od zhotoviteľa (žlté polia)</t>
  </si>
  <si>
    <t>Sumarizácia</t>
  </si>
  <si>
    <t>Sumarizácia výsledkov CBA podľa prínosov a modulov</t>
  </si>
  <si>
    <t>Vymenovanie a popísanie nevyčíslených spoločenských prínosov</t>
  </si>
  <si>
    <t>CBA</t>
  </si>
  <si>
    <t>Výsledky CBA na agregátnej úrovni, výpočet BCR</t>
  </si>
  <si>
    <t>Žiadne</t>
  </si>
  <si>
    <t>Analyza citlivosti</t>
  </si>
  <si>
    <t>Automatický výpočet citlivosti výsledkov CBA na zmeny parametrov</t>
  </si>
  <si>
    <t>Prínosy</t>
  </si>
  <si>
    <t>Výpočet prínosov projektu na základe vstupných parametrov</t>
  </si>
  <si>
    <t>Polia "Ostatné daňové a nedaňové príjmy" (ak projekt také generuje)</t>
  </si>
  <si>
    <t>Výdavky</t>
  </si>
  <si>
    <t>Výpočet výdavkov projektu na základe vstupných parametrov</t>
  </si>
  <si>
    <t>Parametre</t>
  </si>
  <si>
    <t>Vstupné parametre pre jednotlivé moduly/životné situácie: počty podaní, trvania času</t>
  </si>
  <si>
    <t>Všetky relevantné žlté polia</t>
  </si>
  <si>
    <t>TCO</t>
  </si>
  <si>
    <t>Zhrnutie celkových nákladov na vlastníctvo oboch alternatív projektu</t>
  </si>
  <si>
    <t>TCO Alt. 1 - SW</t>
  </si>
  <si>
    <t xml:space="preserve">Náklady na vlastníctvo softvéru alternatívy 1 (AS IS) </t>
  </si>
  <si>
    <t>TCO Alt. 1 - HW</t>
  </si>
  <si>
    <t xml:space="preserve">Náklady na vlastníctvo hardvéru alternatívy 1 (AS IS) </t>
  </si>
  <si>
    <t>TCO Alt. 2 - SW</t>
  </si>
  <si>
    <t xml:space="preserve">Náklady na vlastníctvo softvéru alternatívy 2 (TO BE) </t>
  </si>
  <si>
    <t>TCO Alt. 2 - HW</t>
  </si>
  <si>
    <t>Náklady na vlastníctvo hardvéru alternatívy 2 (TO BE)</t>
  </si>
  <si>
    <t>Rozpočet - vývoj aplikácii</t>
  </si>
  <si>
    <t>Detailný rozpočet pre vývoj navrhovaného riešenia (TO BE)</t>
  </si>
  <si>
    <t>Všetky relevantné žlté polia a časové trvanie projektu</t>
  </si>
  <si>
    <t>Rozpočet - HW a licencie</t>
  </si>
  <si>
    <t>Položkový rozpočet pre nákup licencií a HW (TO BE)</t>
  </si>
  <si>
    <t>Slepý rozpočet</t>
  </si>
  <si>
    <t>Vyplnia dodávateľia, oslovení v procese trhovej konzultácie</t>
  </si>
  <si>
    <t>Zoznam modulov s ich opisom a harmonogramom</t>
  </si>
  <si>
    <t>Faktory</t>
  </si>
  <si>
    <t>Spoločné vstupné parametre pre ocenenie prínosov a výpočet CBA</t>
  </si>
  <si>
    <t>Aktuálne priemerné mzdy v hospodárstve podľa ŠÚ SR, rok začiatku projektu</t>
  </si>
  <si>
    <t>Meranie prínosov</t>
  </si>
  <si>
    <t xml:space="preserve">Slúži na rozdelenie prínosov podľa jednotlivých úradov (ak je to možné) 
a na ex-post monitorovanie dosahovania prínosov. </t>
  </si>
  <si>
    <t xml:space="preserve">V procese prípravy štúdie vyplní iba žlté stĺpce označené ako "Alt. 2", ktoré rozdeľujú prínosy podľa úradov </t>
  </si>
  <si>
    <t>Procesné mapy</t>
  </si>
  <si>
    <t>Procesné mapy súčasného a budúceho stavu biznis procesov.</t>
  </si>
  <si>
    <t>Procesné mapy ako obrázky.</t>
  </si>
  <si>
    <t>Procesy AS IS</t>
  </si>
  <si>
    <t xml:space="preserve">Zdroj dát pre odhad časovej náročnosti súčasných procesov. </t>
  </si>
  <si>
    <t>Relevantné merania podľa procesov a procesných krokov.</t>
  </si>
  <si>
    <t>Procesy TO BE</t>
  </si>
  <si>
    <t xml:space="preserve">Zdroj dát pre odhad časovej náročnosti budúcich procesov. </t>
  </si>
  <si>
    <t>TO BE - AS IS (€, NPV)</t>
  </si>
  <si>
    <t>TO BE - AS IS (€, SUM)</t>
  </si>
  <si>
    <t>Spolu</t>
  </si>
  <si>
    <t>Náklady s DPH</t>
  </si>
  <si>
    <t>Všeobecný materiál</t>
  </si>
  <si>
    <t>IT - CAPEX</t>
  </si>
  <si>
    <t>Aplikácie</t>
  </si>
  <si>
    <t>SW</t>
  </si>
  <si>
    <t>HW</t>
  </si>
  <si>
    <t>IT - OPEX</t>
  </si>
  <si>
    <t>Riadenie projektu</t>
  </si>
  <si>
    <t>Výstupné náklady</t>
  </si>
  <si>
    <t>Finančné prínosy</t>
  </si>
  <si>
    <t>Administratívne poplatky</t>
  </si>
  <si>
    <t>Ostatné daňové a nedaňové príjmy</t>
  </si>
  <si>
    <t>Ekonomické prínosy</t>
  </si>
  <si>
    <t>Občania (€)</t>
  </si>
  <si>
    <t xml:space="preserve">Úradníci (€) </t>
  </si>
  <si>
    <t>Úradníci (FTE)</t>
  </si>
  <si>
    <t>N/A</t>
  </si>
  <si>
    <t>Kvalitatívne prínosy</t>
  </si>
  <si>
    <t>Nevyčíslené spoločenské prínosy</t>
  </si>
  <si>
    <t>(prosíme doplniť)...</t>
  </si>
  <si>
    <t>...</t>
  </si>
  <si>
    <t>Cashflow projektu</t>
  </si>
  <si>
    <t>Čistá súčasná hodnota z projektu</t>
  </si>
  <si>
    <t>Finančný cashflow (s DPH)</t>
  </si>
  <si>
    <t>Ekonomický cashflow (bez DPH)</t>
  </si>
  <si>
    <t>koeficient obdobia</t>
  </si>
  <si>
    <t>Finančná (FNPV)</t>
  </si>
  <si>
    <t>Ekonomická (ENPV)</t>
  </si>
  <si>
    <t>Kumulovaná diskont. návratnosť ENPV</t>
  </si>
  <si>
    <t>Obdobie</t>
  </si>
  <si>
    <t>AS IS</t>
  </si>
  <si>
    <t>TO BE</t>
  </si>
  <si>
    <t>rozdiel</t>
  </si>
  <si>
    <t>t1</t>
  </si>
  <si>
    <t>t2</t>
  </si>
  <si>
    <t>t3</t>
  </si>
  <si>
    <t>t4</t>
  </si>
  <si>
    <t>t5</t>
  </si>
  <si>
    <t>t6</t>
  </si>
  <si>
    <t>t7</t>
  </si>
  <si>
    <t>t8</t>
  </si>
  <si>
    <t>t9</t>
  </si>
  <si>
    <t>t10</t>
  </si>
  <si>
    <t>SPOLU</t>
  </si>
  <si>
    <t>Výsledok CBA</t>
  </si>
  <si>
    <t>Výsledná hodnota</t>
  </si>
  <si>
    <t>Minimálna hodnota</t>
  </si>
  <si>
    <t>BCR</t>
  </si>
  <si>
    <t>pomer prínosov a nákladov</t>
  </si>
  <si>
    <t>FIRR</t>
  </si>
  <si>
    <t>finančná vnútorná výnosová miera (%)</t>
  </si>
  <si>
    <t>Aho</t>
  </si>
  <si>
    <t>-</t>
  </si>
  <si>
    <t>EIRR</t>
  </si>
  <si>
    <t>ekonomická vnútorná výnosová miera (%)</t>
  </si>
  <si>
    <t>FNPV</t>
  </si>
  <si>
    <t>finančná čistá súčasná hodnota (eur s DPH)</t>
  </si>
  <si>
    <t>ENPV</t>
  </si>
  <si>
    <t>ekonomická čistá súčasná hodnota (eur bez DPH)</t>
  </si>
  <si>
    <t>Zvýšenie nákladov - TCO celkovo</t>
  </si>
  <si>
    <t>Zvýšenie CAPEX</t>
  </si>
  <si>
    <t>Zníženie kvalitatívnych prínosov</t>
  </si>
  <si>
    <t>Zníženie počtu podaní v budúcom stave</t>
  </si>
  <si>
    <t>Zníženie očakávaného ušetreného času úradníka</t>
  </si>
  <si>
    <t>Zníženie očakávaného ušetreného času používateľa</t>
  </si>
  <si>
    <t>%</t>
  </si>
  <si>
    <t>Priame prínosy</t>
  </si>
  <si>
    <t>Nepriame prínosy</t>
  </si>
  <si>
    <t>Prínosy spolu</t>
  </si>
  <si>
    <t>Cena ušetreného času používateľa</t>
  </si>
  <si>
    <t>Kvalitatívne prínosy vo finančnom vyjadrení</t>
  </si>
  <si>
    <t>Cena ušetreného času úradníka</t>
  </si>
  <si>
    <t>NPV</t>
  </si>
  <si>
    <t>Všetky prínosové položky sú automaticky vypočítané na základe údajov uvedených v záložkách TCO, spotrebované cloudové služby a Parametre - Agendové IS</t>
  </si>
  <si>
    <t>Náklady IT systém</t>
  </si>
  <si>
    <t>Variabilné výdavky</t>
  </si>
  <si>
    <t>Výdavky spolu</t>
  </si>
  <si>
    <t>SW a Aplikácie - Výstupné náklady</t>
  </si>
  <si>
    <t>Všetky výdavkové položky sú automaticky vypočítané na základe údajov uvedených v záložkách TCO a Parametre - Agendové IS</t>
  </si>
  <si>
    <t>MODLUY</t>
  </si>
  <si>
    <t>Koncová služba</t>
  </si>
  <si>
    <t>Parameter</t>
  </si>
  <si>
    <t>Jednotka</t>
  </si>
  <si>
    <t>Rozdiel</t>
  </si>
  <si>
    <t>Počet podaní / volaní</t>
  </si>
  <si>
    <t>počet / rok</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</si>
  <si>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</si>
  <si>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EUR</t>
  </si>
  <si>
    <t>Výška administratívneho poplatku</t>
  </si>
  <si>
    <t>Trvanie spracovania podania (ušetrený čas úradníka)</t>
  </si>
  <si>
    <t>človeko-hod.</t>
  </si>
  <si>
    <t>Čas potrebný na vypracovanie a doručenie podania (ušetrený čas používateľa)</t>
  </si>
  <si>
    <t>hod.</t>
  </si>
  <si>
    <t>FTE úradník</t>
  </si>
  <si>
    <t>FTE</t>
  </si>
  <si>
    <t>Cena ušetreného času používateľa
(S pravidlom polovice)</t>
  </si>
  <si>
    <t>Materiálové náklady</t>
  </si>
  <si>
    <t>Administrtívny poplatok</t>
  </si>
  <si>
    <t>Celkové náklady na vlastníctvo (TCO)</t>
  </si>
  <si>
    <t>Náklady na budúce riešenie</t>
  </si>
  <si>
    <t>Rok</t>
  </si>
  <si>
    <t>SW produkty - sumár obstaranie</t>
  </si>
  <si>
    <t>SW produkty - sumár prevádzka</t>
  </si>
  <si>
    <t>Aplikácie - sumár obstaranie</t>
  </si>
  <si>
    <t>Aplikácie - sumár prevádzka</t>
  </si>
  <si>
    <t>SW a Aplikácie - výstupné náklady</t>
  </si>
  <si>
    <t>HW sumár obstaranie</t>
  </si>
  <si>
    <t>HW sumár prevádzka</t>
  </si>
  <si>
    <t xml:space="preserve">Spolu </t>
  </si>
  <si>
    <t>Náklady na existujúce riešenie
(pôvodné riešenie pred realizáciou projektu OP II), ktoré bolo nahradené</t>
  </si>
  <si>
    <t>Rozdiel v nákladoch medzi existujúcim a navrhovaným riešením</t>
  </si>
  <si>
    <t>HW (aj systémový SW) sumár obstaranie</t>
  </si>
  <si>
    <t>HW (aj systémový SW) sumár prevádzka</t>
  </si>
  <si>
    <t>Náklady na obstaranie a prevádzku SW</t>
  </si>
  <si>
    <t>Názov</t>
  </si>
  <si>
    <t>Účet/skupina výdavkov</t>
  </si>
  <si>
    <t>Kód EKO klasifikácie</t>
  </si>
  <si>
    <t>Prevádzka vytvoreného riešenia</t>
  </si>
  <si>
    <t>SW produkty</t>
  </si>
  <si>
    <t>Poplatky vlastníkovi SW produktu - údržba / support k licenciám</t>
  </si>
  <si>
    <t>511 Opravy a udržiavanie</t>
  </si>
  <si>
    <t>Upgrade SW produktu</t>
  </si>
  <si>
    <t>013 Softvér</t>
  </si>
  <si>
    <t>Poplatky za udržanie funkčnosti / dostupnosti aplikácie / update</t>
  </si>
  <si>
    <t>Aplikačná podpora / helpdesk</t>
  </si>
  <si>
    <t>518 Ostatné služby</t>
  </si>
  <si>
    <t>Rozvoj - doplnenie funkcionality aplikácie / upgrade</t>
  </si>
  <si>
    <t>Personálne náklady spojené s prevádzkou SW produktu a aplikácie</t>
  </si>
  <si>
    <t>521 Mzdové výdavky</t>
  </si>
  <si>
    <t>Školenia spojené so SW a aplikáciou</t>
  </si>
  <si>
    <t>Náklady na obstaranie a prevádzku HW</t>
  </si>
  <si>
    <t>Prevádzka riešenia</t>
  </si>
  <si>
    <t>Poplatky dodávateľovi podpory HW - údržba/maintenance</t>
  </si>
  <si>
    <t>Upgrade HW</t>
  </si>
  <si>
    <t>022 Samostatné hnuteľné veci
 a súbory hnuteľných vecí</t>
  </si>
  <si>
    <t>Náklady na priestory, energie</t>
  </si>
  <si>
    <t>Personálne náklady spojené s prevádzkou HW</t>
  </si>
  <si>
    <t>Školenia spojené s HW</t>
  </si>
  <si>
    <t>MODULY</t>
  </si>
  <si>
    <t>Vytvorenie riešenia - obstaranie</t>
  </si>
  <si>
    <t>Obstaranie, inštalácia SW produktu vrátane licencie k SW</t>
  </si>
  <si>
    <t>Participácia na vývoju SW (analýzy, testovanie a pod.)</t>
  </si>
  <si>
    <t>Vytvorenie aplikácie</t>
  </si>
  <si>
    <t>Participácia na vývoji Aplikácie (analýzy, testovanie a pod.)</t>
  </si>
  <si>
    <t>Riadenie a publicita</t>
  </si>
  <si>
    <t>Projektové riadenie</t>
  </si>
  <si>
    <t>Publicita a informovanosť</t>
  </si>
  <si>
    <t>637003/637004</t>
  </si>
  <si>
    <t>Technologické požiadavky</t>
  </si>
  <si>
    <t>Zmluvné poplaky</t>
  </si>
  <si>
    <t>Moduly</t>
  </si>
  <si>
    <t>Obstaranie</t>
  </si>
  <si>
    <t>Nákup, inštalácia a sprevádzkovanie HW 
vrátane systémového SW</t>
  </si>
  <si>
    <t>022 Samostatné hnuteľné veci a súbory hnuteľných vecí</t>
  </si>
  <si>
    <t>Nákup, inštalácia a sprevádzkovanie HW
 vrátane systémového SW</t>
  </si>
  <si>
    <t>112 Zásoby</t>
  </si>
  <si>
    <t>Modul</t>
  </si>
  <si>
    <t>Položka</t>
  </si>
  <si>
    <t>SW / HW</t>
  </si>
  <si>
    <t>Účtovná položka</t>
  </si>
  <si>
    <t>Merná jednotka</t>
  </si>
  <si>
    <t>Počet</t>
  </si>
  <si>
    <t>Rok dodania</t>
  </si>
  <si>
    <t>Jednotková cena €</t>
  </si>
  <si>
    <t>Celková suma €</t>
  </si>
  <si>
    <t>Zdroj ceny (odkazy na cenníky, prieskumy a pod.)</t>
  </si>
  <si>
    <t>Zbernica back-end integrácie</t>
  </si>
  <si>
    <t>Kamerový systém</t>
  </si>
  <si>
    <t>KS</t>
  </si>
  <si>
    <t xml:space="preserve">Prieskum trhu - www.xxxx.sk </t>
  </si>
  <si>
    <t>Tlačiareň</t>
  </si>
  <si>
    <t>INDIKATÍVNY ROZPOČET SPOLU</t>
  </si>
  <si>
    <t>#</t>
  </si>
  <si>
    <t>Fáza projektu</t>
  </si>
  <si>
    <t>Popis
(Vrátane zdôvodnenia zvoleného technologického variantu - IaaS, PaaS, vývoj vlastnej aplikácie, COTS riešenie)</t>
  </si>
  <si>
    <t>Interný počet MDs</t>
  </si>
  <si>
    <t>Priemerný MD rate</t>
  </si>
  <si>
    <t>Počet MDs z UCP</t>
  </si>
  <si>
    <t>Vazena sadzba</t>
  </si>
  <si>
    <t>Suma interných prác</t>
  </si>
  <si>
    <t>Suma Externých prác</t>
  </si>
  <si>
    <t>Vysvetlenie rozptylu medzi minimálnou a maximálnou sumou 
(nepovinné)</t>
  </si>
  <si>
    <t>Analýza a dizajn</t>
  </si>
  <si>
    <t>Implementácia</t>
  </si>
  <si>
    <t>Testovanie</t>
  </si>
  <si>
    <t>Nasadenie</t>
  </si>
  <si>
    <t>Harmonogram v mesiacoch od spustenia</t>
  </si>
  <si>
    <t>Faza projektu</t>
  </si>
  <si>
    <t>Inkrement</t>
  </si>
  <si>
    <t>INK START</t>
  </si>
  <si>
    <t>INK END</t>
  </si>
  <si>
    <t>Start</t>
  </si>
  <si>
    <t>Korigovany start</t>
  </si>
  <si>
    <t>Trvanie</t>
  </si>
  <si>
    <t>Koniec</t>
  </si>
  <si>
    <t>Nákup HW a krabicový SW</t>
  </si>
  <si>
    <t>% dotácia</t>
  </si>
  <si>
    <t>Počet MD</t>
  </si>
  <si>
    <t>Priemerná vážená sadzba</t>
  </si>
  <si>
    <t>Pozícia</t>
  </si>
  <si>
    <t>% akivit</t>
  </si>
  <si>
    <t>Pocet MDs</t>
  </si>
  <si>
    <t>MD Rate s DPH</t>
  </si>
  <si>
    <t>Suma</t>
  </si>
  <si>
    <t>Císelník pozícií</t>
  </si>
  <si>
    <t>Sadzba s DPH projekt</t>
  </si>
  <si>
    <t>Max Sadzba bez DPH</t>
  </si>
  <si>
    <t>Max Sadzba s DPH</t>
  </si>
  <si>
    <t>Max %</t>
  </si>
  <si>
    <t>V projekte</t>
  </si>
  <si>
    <t>Sulad s max</t>
  </si>
  <si>
    <t>Poznámka</t>
  </si>
  <si>
    <t>IT architekt</t>
  </si>
  <si>
    <t>Projektový manažér IT projektu</t>
  </si>
  <si>
    <t>IT tester</t>
  </si>
  <si>
    <t>IT analytik</t>
  </si>
  <si>
    <t>IT programátor/vývojár</t>
  </si>
  <si>
    <t>Špecialista pre infraštruktúrny/HW špecialista</t>
  </si>
  <si>
    <t>Odborník pre IT dohľad/Quality Assurance</t>
  </si>
  <si>
    <t>Špecialista pre bezpečnosť IT</t>
  </si>
  <si>
    <t>Špecialista pre databázy</t>
  </si>
  <si>
    <t>Školiteľ pre IT systémy</t>
  </si>
  <si>
    <t>IT/IS konzultant (napr. SAP)</t>
  </si>
  <si>
    <t xml:space="preserve">Iné </t>
  </si>
  <si>
    <t>TFC</t>
  </si>
  <si>
    <t>ECF</t>
  </si>
  <si>
    <t>UAW</t>
  </si>
  <si>
    <t>PF</t>
  </si>
  <si>
    <t># roku</t>
  </si>
  <si>
    <t>Počet MDs</t>
  </si>
  <si>
    <t>Prevádzka</t>
  </si>
  <si>
    <t>Rozvoj</t>
  </si>
  <si>
    <t>MOD_01</t>
  </si>
  <si>
    <t>Zákonodárne zbory</t>
  </si>
  <si>
    <t>MOD_02</t>
  </si>
  <si>
    <t>Volebné obdobia</t>
  </si>
  <si>
    <t>MOD_03</t>
  </si>
  <si>
    <t>Organizačná štruktúra</t>
  </si>
  <si>
    <t>MOD_04</t>
  </si>
  <si>
    <t>Poslanci</t>
  </si>
  <si>
    <t>MOD_05</t>
  </si>
  <si>
    <t>Poslanecké kluby</t>
  </si>
  <si>
    <t>MOD_06</t>
  </si>
  <si>
    <t>Výbory</t>
  </si>
  <si>
    <t>MOD_07</t>
  </si>
  <si>
    <t>Komisie</t>
  </si>
  <si>
    <t>MOD_08</t>
  </si>
  <si>
    <t>Delegácie</t>
  </si>
  <si>
    <t>MOD_09</t>
  </si>
  <si>
    <t>Skupiny priateľstva</t>
  </si>
  <si>
    <t>MOD_10</t>
  </si>
  <si>
    <t>Asistenti poslancov</t>
  </si>
  <si>
    <t>MOD_11</t>
  </si>
  <si>
    <t>Kancelárie poslancov</t>
  </si>
  <si>
    <t>MOD_12</t>
  </si>
  <si>
    <t>Zahraničné pracovné cesty</t>
  </si>
  <si>
    <t>MOD_13</t>
  </si>
  <si>
    <t>Účasť poslancov na schôdzach NR SR</t>
  </si>
  <si>
    <t>MOD_14</t>
  </si>
  <si>
    <t>Ospravedlnenia poslancov</t>
  </si>
  <si>
    <t>MOD_15</t>
  </si>
  <si>
    <t>Rozhodnutia predsedu NR SR</t>
  </si>
  <si>
    <t>MOD_16</t>
  </si>
  <si>
    <t>Hodina otázok</t>
  </si>
  <si>
    <t>MOD_17</t>
  </si>
  <si>
    <t>Interpelácie</t>
  </si>
  <si>
    <t>MOD_18</t>
  </si>
  <si>
    <t>Pozmeňovacie návrhy</t>
  </si>
  <si>
    <t>MOD_19</t>
  </si>
  <si>
    <t>Doručovanie materiálov</t>
  </si>
  <si>
    <t>MOD_20</t>
  </si>
  <si>
    <t>Parlamentné tlače</t>
  </si>
  <si>
    <t>MOD_21</t>
  </si>
  <si>
    <t>Harmonogram schôdze</t>
  </si>
  <si>
    <t>MOD_22</t>
  </si>
  <si>
    <t>Program schôdze</t>
  </si>
  <si>
    <t>MOD_23</t>
  </si>
  <si>
    <t>Hlasovanie na schôdzach</t>
  </si>
  <si>
    <t>MOD_24</t>
  </si>
  <si>
    <t>Uznesenia NR SR</t>
  </si>
  <si>
    <t>MOD_25</t>
  </si>
  <si>
    <t>Informácia podľa §70 RP</t>
  </si>
  <si>
    <t>MOD_26</t>
  </si>
  <si>
    <t>Stanoviská LO</t>
  </si>
  <si>
    <t>MOD_27</t>
  </si>
  <si>
    <t>Schválené zákony</t>
  </si>
  <si>
    <t>MOD_28</t>
  </si>
  <si>
    <t>Zákony napadnuté na Ústavnom súde</t>
  </si>
  <si>
    <t>MOD_29</t>
  </si>
  <si>
    <t>Legislatívny proces</t>
  </si>
  <si>
    <t>MOD_30</t>
  </si>
  <si>
    <t>Agenda výborov</t>
  </si>
  <si>
    <t>MOD_31</t>
  </si>
  <si>
    <t>Podujatia NR SR</t>
  </si>
  <si>
    <t>MOD_32</t>
  </si>
  <si>
    <t>Videodokumentácia</t>
  </si>
  <si>
    <t>MOD_33</t>
  </si>
  <si>
    <t>Denná informácia</t>
  </si>
  <si>
    <t>MOD_34</t>
  </si>
  <si>
    <t>Fotodokumentácia</t>
  </si>
  <si>
    <t>MOD_35</t>
  </si>
  <si>
    <t>E-schôdza</t>
  </si>
  <si>
    <t>MOD_36</t>
  </si>
  <si>
    <t>Notifikácie</t>
  </si>
  <si>
    <t>MOD_37</t>
  </si>
  <si>
    <t>Abonentský portál</t>
  </si>
  <si>
    <t>MOD_38</t>
  </si>
  <si>
    <t>Oprávnenia</t>
  </si>
  <si>
    <t>MOD_39</t>
  </si>
  <si>
    <t>Prepojenia modulov</t>
  </si>
  <si>
    <t>MOD_40</t>
  </si>
  <si>
    <t>Rezervačný sytém podujatí</t>
  </si>
  <si>
    <t>MOD_41</t>
  </si>
  <si>
    <t>Materiály parlamentného inštitútu</t>
  </si>
  <si>
    <t>MOD_42</t>
  </si>
  <si>
    <t>Kreačná činnosť NR SR</t>
  </si>
  <si>
    <t>MOD_43</t>
  </si>
  <si>
    <t>Kontrolná činnosť NR SR</t>
  </si>
  <si>
    <t>MOD_44</t>
  </si>
  <si>
    <t>MOD_45</t>
  </si>
  <si>
    <t>MOD_46</t>
  </si>
  <si>
    <t>MOD_47</t>
  </si>
  <si>
    <t>MOD_48</t>
  </si>
  <si>
    <t>MOD_49</t>
  </si>
  <si>
    <t>MOD_50</t>
  </si>
  <si>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</si>
  <si>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</si>
  <si>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</si>
  <si>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4)
OVERENIE DODANIA
</t>
    </r>
    <r>
      <rPr>
        <sz val="10"/>
        <rFont val="Calibri Light"/>
        <family val="2"/>
        <scheme val="major"/>
      </rPr>
      <t>OBJEDNÁVATEĽOM</t>
    </r>
  </si>
  <si>
    <r>
      <t xml:space="preserve">ID 
POŽIADAVKY
</t>
    </r>
    <r>
      <rPr>
        <sz val="10"/>
        <rFont val="Calibri Light"/>
        <family val="2"/>
        <scheme val="major"/>
      </rPr>
      <t>(zvoľte si konvenciu označovania)</t>
    </r>
  </si>
  <si>
    <r>
      <t xml:space="preserve">KATEGÓRIA POŽIADAVKY
</t>
    </r>
    <r>
      <rPr>
        <sz val="10"/>
        <rFont val="Calibri Light"/>
        <family val="2"/>
        <scheme val="major"/>
      </rPr>
      <t>_funkčná požiadavka
_nefunkčná požiadavka
_technická požiadavka</t>
    </r>
  </si>
  <si>
    <t>OBLASŤ POŽIADAVKY</t>
  </si>
  <si>
    <t>NÁZOV
POŽIADAVKY</t>
  </si>
  <si>
    <t>DETAILNÝ POPIS POŽIADAVKY</t>
  </si>
  <si>
    <t>VLASTNÍK 
POŽIADAVKY</t>
  </si>
  <si>
    <r>
      <t xml:space="preserve">NÁZOV MODULU
</t>
    </r>
    <r>
      <rPr>
        <sz val="10"/>
        <rFont val="Calibri Light"/>
        <family val="2"/>
        <scheme val="major"/>
      </rPr>
      <t>(príslušnosť k FUNKČNÉMU CELKU, REGISTRU, INKREMEMENTU, ... atď)</t>
    </r>
  </si>
  <si>
    <t>POCET PRISTUPOVYCH KANALOV</t>
  </si>
  <si>
    <t>ZLOZITOST POZIADAVKY</t>
  </si>
  <si>
    <t>POCET UC</t>
  </si>
  <si>
    <t>VYSLEDOK ZLOZITOSIT</t>
  </si>
  <si>
    <t>TCF</t>
  </si>
  <si>
    <t>UCP</t>
  </si>
  <si>
    <t>ODHADNUTA PRACNOST</t>
  </si>
  <si>
    <t>ČISLO
INKREMENTU</t>
  </si>
  <si>
    <t>ID ŽIVOTNEJ 
SITUÁCIE (TO-BE )</t>
  </si>
  <si>
    <t>NÁZOV 
ŽIVOTNEJ 
SITUÁCIE</t>
  </si>
  <si>
    <t>ID 
PROCESOV</t>
  </si>
  <si>
    <t>NÁZOV 
PROCESU</t>
  </si>
  <si>
    <t>ZÁVISLOSŤ
RIZIKO
EXTERNÁ INTEGRÁCIA</t>
  </si>
  <si>
    <r>
      <t xml:space="preserve">POZNÁMKA
</t>
    </r>
    <r>
      <rPr>
        <sz val="10"/>
        <rFont val="Calibri Light"/>
        <family val="2"/>
        <scheme val="major"/>
      </rPr>
      <t>(napr. legislatívne východiská)</t>
    </r>
  </si>
  <si>
    <r>
      <t>Odpoveď UCHÁDZAČA 
v procese VO</t>
    </r>
    <r>
      <rPr>
        <b/>
        <sz val="10"/>
        <rFont val="Tahoma"/>
        <family val="2"/>
      </rPr>
      <t/>
    </r>
  </si>
  <si>
    <t>Kde je vo Vašej PONUKE popísané riešenie ?</t>
  </si>
  <si>
    <r>
      <t>Poznámka</t>
    </r>
    <r>
      <rPr>
        <sz val="10"/>
        <rFont val="Calibri Light"/>
        <family val="2"/>
        <scheme val="major"/>
      </rPr>
      <t xml:space="preserve">
(doplňujúci popis; príp. ODKAZ na popis v ponuke)</t>
    </r>
  </si>
  <si>
    <t>ID návrhu riešenia z 
detailný návrh riešenia (DNR)</t>
  </si>
  <si>
    <r>
      <t xml:space="preserve">SPôSOB DODANIA
</t>
    </r>
    <r>
      <rPr>
        <sz val="10"/>
        <rFont val="Calibri Light"/>
        <family val="2"/>
        <scheme val="major"/>
      </rPr>
      <t xml:space="preserve"> (implementácia dodávateľom)</t>
    </r>
  </si>
  <si>
    <t>Identifikácia
USE CASE</t>
  </si>
  <si>
    <t>Identifikácia 
TEST CASE</t>
  </si>
  <si>
    <r>
      <t xml:space="preserve">Použité 
TESTOVACIE DÁTA
</t>
    </r>
    <r>
      <rPr>
        <sz val="10"/>
        <rFont val="Calibri Light"/>
        <family val="2"/>
        <scheme val="major"/>
      </rPr>
      <t>pri teste</t>
    </r>
  </si>
  <si>
    <r>
      <t xml:space="preserve">Použité 
PROSTREDIE
</t>
    </r>
    <r>
      <rPr>
        <sz val="10"/>
        <rFont val="Calibri Light"/>
        <family val="2"/>
        <scheme val="major"/>
      </rPr>
      <t>pre test
(overenie funkčnosti)</t>
    </r>
  </si>
  <si>
    <t>SPôSOB OVERENIA
ODBERATEĽOM</t>
  </si>
  <si>
    <r>
      <t xml:space="preserve">VÝSLEDKY TESTOV
</t>
    </r>
    <r>
      <rPr>
        <sz val="10"/>
        <rFont val="Calibri Light"/>
        <family val="2"/>
        <scheme val="major"/>
      </rPr>
      <t>(status)</t>
    </r>
  </si>
  <si>
    <t>POZNÁMKA</t>
  </si>
  <si>
    <t>ID_1</t>
  </si>
  <si>
    <t>Nefunkcna poziadavka</t>
  </si>
  <si>
    <t>Vytvorenie všetkých aplikačných funkcií</t>
  </si>
  <si>
    <t>Súčasťou modulu musí byť vytvorenie všetkých aplikačných funkcií potrebných na získavanie, zhromažďovanie, spracúvanie, sprístupňovanie, poskytovanie, prenos, ukladanie, archivovanie a likvidácia údajov v rámci spracúvanej agendy.</t>
  </si>
  <si>
    <t>Zamestnanec odboru  odboru informačných a komunikačných technológií K NR SR</t>
  </si>
  <si>
    <t>ID_2</t>
  </si>
  <si>
    <t>Oprávnenia súčasťou informačného zdroja "Posty oprávnení"</t>
  </si>
  <si>
    <t>Všetky posty oprávnenia (užívateľské role) musia byť súčasťou informačného zdroja „Posty oprávnení“.</t>
  </si>
  <si>
    <t>ID_3</t>
  </si>
  <si>
    <t>Rola Editor</t>
  </si>
  <si>
    <t>Môže všetko okrem definitívne mazať údaje</t>
  </si>
  <si>
    <t>ID_4</t>
  </si>
  <si>
    <t>Rola Administrátor</t>
  </si>
  <si>
    <t>Môže robiť všetko, aj definitívne mazať vymazané záznamy</t>
  </si>
  <si>
    <t>ID_5</t>
  </si>
  <si>
    <t>Rola Viewer</t>
  </si>
  <si>
    <t>Môže údaje iba prezerať</t>
  </si>
  <si>
    <t>ID_6</t>
  </si>
  <si>
    <t>Štruktúra informačného zdroja "Zákonodárne zbory"</t>
  </si>
  <si>
    <t>V rámci modulu je potrebné spracúvať a uchovávať informačný zdroj „Zákonodarne zbory“ v nasledovnej štruktúre: [A] jednoznačný identifikátor záznamu 
[B] názov
[C] názov v originálnej reči dôležité pre české zákonodarne zbory
[D] skratka napr. NR SR
[E]identifikátor, či sa jedná o zbor zo Slovenska
[F] názov v angličtine
[G] skratka v angličtine
[H] stav záznamu</t>
  </si>
  <si>
    <t>ID_7</t>
  </si>
  <si>
    <t>Stavy záznamov súčasťou informačného zdroja "Stavy záznamov"</t>
  </si>
  <si>
    <t>Všetky stavy záznamov musia byť súčasťou informačného zdroja „Stavy záznamov“</t>
  </si>
  <si>
    <t>ID_8</t>
  </si>
  <si>
    <t>Požadované stavy pre jednotlivé informačné zdroje</t>
  </si>
  <si>
    <t>požadované stavy pre jednotlivé informačné zdroje a ich význam podľa požadovanej štruktúry informačného zdroja: 
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t>
  </si>
  <si>
    <t>ID_9</t>
  </si>
  <si>
    <t>Preddefinované filtre súčasťou informačného zdroja "Preddefinované filtre"</t>
  </si>
  <si>
    <t>Všetky preddefinované filtre (menu v úvodnej obrazovke v časti „Preddefinované filtre“  musia byť súčasťou informačného zdroja „Preddefinované filtre“</t>
  </si>
  <si>
    <t>ID_10</t>
  </si>
  <si>
    <t>Požadované filtre pre modul</t>
  </si>
  <si>
    <t>Požadované filtre pre modul: 
1) Zbory - zobrazovaný názov Zákonodarne zbory, 
2) všetky názvy stavov, ktoré sú v informačnom zdroji „Stavy záznamov“ pre tento modul,</t>
  </si>
  <si>
    <t>ID_11</t>
  </si>
  <si>
    <t>Aplikačné funkcie súčasťou informačného zdroja „Aplikačné funkcie“</t>
  </si>
  <si>
    <t>Všetky aplikačné funkcie musia byť súčasťou informačného zdroja „Aplikačné funkcie“</t>
  </si>
  <si>
    <t>ID_12</t>
  </si>
  <si>
    <t>Aplikačné funkcie formulára Zákonodárne zbory</t>
  </si>
  <si>
    <t>Aplikačné funkcie tohto formulára: 
Nový záznam  - Založenie nového záznamu do informačného zdroja "Zákonodarne zbory"
Editovať záznam - Otvorenie formulára na editovanie zvoleného záznamu z informačného zdroja "Zákonodarne zbory"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</si>
  <si>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ID_13</t>
  </si>
  <si>
    <t>Aplikačné funkcie formulára pre editáciu</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</si>
  <si>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Stav záznamu sa automaticky nastavuje podľa vyplnenia dátumu do.
Zmazať záznam - Presunutie stavu záznamu na "vymazaný záznam".
Zverejniť záznam - Presunutie stavu záznamu na "publikovaný záznam".
Stiahnuť záznam - Presunutie stavu záznamu na "stiahnutý záznam".
Definitívne vymazať záznam - Funkcia prístupná iba administrátorovi. Funkcia definitívne vymaže záznam z databázy. Pred vymazaním sa ešte raz potvrdí voľba.</t>
  </si>
  <si>
    <t>ID_14</t>
  </si>
  <si>
    <t>ID_15</t>
  </si>
  <si>
    <t>ID_16</t>
  </si>
  <si>
    <t>ID_17</t>
  </si>
  <si>
    <t>ID_18</t>
  </si>
  <si>
    <t>ID_19</t>
  </si>
  <si>
    <t>Štruktúra informačného zdroja "Volebné obdobia"</t>
  </si>
  <si>
    <t>V rámci modulu je potrebné spracúvať a uchovávať informačný zdroj „Zákonodarne zbory“ v nasledovnej štruktúre: 
[A] jednoznačný identifikátor záznamu 
[B] jednoznačný identifikátor záznamu zákonodarného zboru - identifikátor záznamu z informačného zboru "Zákonodarne zbory", do ktorého volebné obdobie patrí. 
[C] jednoznačný identifikátor volebného obdobia - napr. 8 (textové pole)
[D] číslo volebného obdobia napr. 8 (číslo)
[E] platnosť od - začiatok platnosti volebného obdobia (dátum a čas)
[F] platnosť do - koniec platnosti volebného obdobia (dátum a čas)
[G] externá url linka
[H] stav záznamu</t>
  </si>
  <si>
    <t>ID_20</t>
  </si>
  <si>
    <t>ID_21</t>
  </si>
  <si>
    <t>ID_22</t>
  </si>
  <si>
    <t>ID_23</t>
  </si>
  <si>
    <t>Požadované filtre pre modul: 
1) VolebneObdobia - zobrazovaný názov Volebné obdobia 
2) všetky názvy stavov, ktoré sú v informačnom zdroji „Stavy záznamov“ pre tento modul,</t>
  </si>
  <si>
    <t>ID_24</t>
  </si>
  <si>
    <t>Úvodná strana aplikácie v časti "Výstupy"</t>
  </si>
  <si>
    <t>Prehľad údajov informačného zdroja sa zobrazí na úvodnej strane aplikácie v časti „Výstupy“  Po voľbe preddefinovaného filtra záznamov (ľavé stromové menu) sa objavia vo výstupnej časti obrazovky záznamy s daného typu podujatia v danom roku.</t>
  </si>
  <si>
    <t>ID_25</t>
  </si>
  <si>
    <t>Všetky aplikačné funkcie musia byť súčasťou informačného zdroja „Aplikačné funkcie“, ako aj „Aplikačné funkcie vo formulároch pre pozície oprávnenia“</t>
  </si>
  <si>
    <t>ID_26</t>
  </si>
  <si>
    <t>ID_27</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</si>
  <si>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Stav záznamu sa automaticky nastavuje podľa vyplnenia dátumu do.
Zmazať záznam - Presunutie stavu záznamu na "vymazaný záznam".
Zverejniť záznam - Presunutie stavu záznamu na "publikovaný záznam".
Stiahnuť záznam - Presunutie stavu záznamu na "stiahnutý záznam".
Ukončiť volebné obdobie - Aplikačná funkcia prístupná iba pre záznam s vyplnením poľa "platnosť do" [F]. Funkcia ukončí s rovnakým dátumom mandáty všetkých poslancov v danom VO, všetky zoskupenia poslancov (kluby, výbory, ...) a všetkých členov daných zoskupení.
Definitívne vymazať záznam - Funkcia prístupná iba administrátorovi. Funkcia definitívne vymaže záznam z databázy. Pred vymazaním sa ešte raz potvrdí voľba.</t>
  </si>
  <si>
    <t>ID_28</t>
  </si>
  <si>
    <t>ID_29</t>
  </si>
  <si>
    <t>ID_30</t>
  </si>
  <si>
    <t>Rola Editor Organizačná štruktúra - útvary</t>
  </si>
  <si>
    <t>Môže zadávať, meniť a vymazávať (okrem definitívne mazať údaje) organizačných útvarov a zriaďovať ich podzložky, nie posty (nie obsadzovať posty)</t>
  </si>
  <si>
    <t>ID_31</t>
  </si>
  <si>
    <t>Rola Administrátor Organizačná štruktúra - útvary</t>
  </si>
  <si>
    <t>Môže robiť všetko, aj definitívne mazať vymazané záznamy s útvarmi nie postami (nie obsadzovať)</t>
  </si>
  <si>
    <t>ID_32</t>
  </si>
  <si>
    <t>Rola Viewer Organizačná štruktúra - útvary</t>
  </si>
  <si>
    <t>Môže údaje iba prezerať (útvary, nie posty ani ich obsadenie)</t>
  </si>
  <si>
    <t>ID_33</t>
  </si>
  <si>
    <t>Rola Editor Organizačná štruktúra - osoby</t>
  </si>
  <si>
    <t>Môže zadávať, meniť a vymazávať (okrem definitívne mazať údaje)osoby (nie ich obsadzovať na posty)</t>
  </si>
  <si>
    <t>ID_34</t>
  </si>
  <si>
    <t>Rola Administrátor Organizačná štruktúra - osoby</t>
  </si>
  <si>
    <t>Môže robiť všetko, aj definitívne mazať vymazané záznamy s osobami organizačnej štruktúry (nie obsadzovať ich na posty)</t>
  </si>
  <si>
    <t>ID_35</t>
  </si>
  <si>
    <t>Rola Viewer Organizačná štruktúra - osoby</t>
  </si>
  <si>
    <t>Môže údaje iba prezerať osoby, nie ich obsadenie)</t>
  </si>
  <si>
    <t>ID_36</t>
  </si>
  <si>
    <t>Rola Editor Organizačná štruktúra - posty</t>
  </si>
  <si>
    <t>Môže zadávať, meniť a vymazávať (okrem definitívne mazať údaje) posty (nie obsadzovať ich)</t>
  </si>
  <si>
    <t>ID_37</t>
  </si>
  <si>
    <t>Rola Administrátor Organizačná štruktúra - posty</t>
  </si>
  <si>
    <t>Môže robiť všetko, aj definitívne mazať vymazané záznamy s postami organizačnej štruktúry (nie obsadzovať ich osobami)</t>
  </si>
  <si>
    <t>ID_38</t>
  </si>
  <si>
    <t>Rola Viewer Organizačná štruktúra - posty</t>
  </si>
  <si>
    <t>Môže údaje iba prezerať organizačné útvary a posty(nie ich obsadenie)</t>
  </si>
  <si>
    <t>ID_39</t>
  </si>
  <si>
    <t>Rola Editor Organizačná štruktúra - obsadenia postov</t>
  </si>
  <si>
    <t>Môže obsadzovať osoby na posty v organizačnej štruktúre. Samozrejme môže vidieť (nie meniť) celú organizačnú štruktúru a posty.</t>
  </si>
  <si>
    <t>ID_40</t>
  </si>
  <si>
    <t>Rola Administrátor Organizačná štruktúra - obsadenia postov</t>
  </si>
  <si>
    <t>Môže robiť všetko, aj definitívne mazať vymazané záznamy so zaradením osôb na posty organizačnej štruktúry</t>
  </si>
  <si>
    <t>ID_41</t>
  </si>
  <si>
    <t>Rola Viewer Organizačná štruktúra - obsadenia postov</t>
  </si>
  <si>
    <t>Môže údaje iba prezerať organizačné útvary a posty, ako aj ich obsadenie</t>
  </si>
  <si>
    <t>ID_42</t>
  </si>
  <si>
    <t>Rola Obsadzovač postov Organizačná štruktúra - obsadenia postov</t>
  </si>
  <si>
    <t>Môže vidieť iba tie útvary (vrátane nadradených) po root, na ktoré má oprávnenie v poliach [G] a [H]. Môže na nich vidieť aj posty a môže obsadzovať ich posty osobami z organizačnej štruktúry. Teda ak má užívateľ nastavené v poli [H] identifikátor informačného zdroja "Výbory NR SR" a v poli [G] napr. jednoznačný identifikátor záznamu (napr. 139), môže obsadzovať iba organizačný útvar zodpovedajúci výboru NR SR v informačnom zdroji "Výbory NR SR" s jednoznačným identifikátorom záznamu 139</t>
  </si>
  <si>
    <t>ID_43</t>
  </si>
  <si>
    <t>Štruktúra informačného zdroja „Organizačná štruktúra – zoznam útvarov“</t>
  </si>
  <si>
    <t>V rámci modulu je potrebné spracúvať a uchovávať informačný zdroj "Organizačná štruktúra – zoznam útvarov“ v nasledujúcej štruktúre
[A] jednoznačný identifikátor
[B] jednoznačný identifikátor útvaru
[C] ikona k organizačnému útvaru
[D] poradiev rámci nadradeného útvaru v organizačnej štruktúre
[E] identifikátor, či má byť útvar v rámci organizačnej štruktúry viditeľný, alebo nie</t>
  </si>
  <si>
    <t>ID_44</t>
  </si>
  <si>
    <t>Štruktúra informačného zdroja Organizačná štruktúra – útvary“ (1:N)“</t>
  </si>
  <si>
    <t>V rámci modulu je potrebné spracúvať a uchovávať informačný zdroj „Organizačná štruktúra – útvary“ (1:N)“ v nasledujúcej štruktúre
[A] jednoznačný identifikátor záznamu 
[AA] jednoznačný identifikátor útvaru Z informačného zdroja „Organizačná štruktúra – zoznam útvarov“
[B] názov organizačného útvaru (v 4 jazykoch)
[C] skratka organizačného útvaru (v 4 jazykoch)
[D] identifikátor nadradeného útvaru v informačnom zdroji "organizačná štruktúra – útvary - zoznam"
[E] identifikátor útvaru z informačného zdroja "Organizačná štruktúra – útvary - zoznam"
[F] telefón 1
[G] telefón 2
[H] mailová adresa 1
[I] mailová adresa 2
[J] mailová adresa 3
[K] fax
[L] www stránka organizačného útvaru
[M] miesto rokovania
[N] platnosť od začiatok platnosti organizačného útvaru
[O] platnosť do koniec platnosti organizačného útvaru
[P] popis organizačného útvaru (v 4 jazykoch) (HTML)
[Q] stav záznamu - možné stavy pre daný informačný zdroj sú v informačnom zdroji "Stavy záznamov"</t>
  </si>
  <si>
    <t>ID_45</t>
  </si>
  <si>
    <t>Štruktúra informačného zdroja „Organizačná štruktúra – zoznam osôb“</t>
  </si>
  <si>
    <t>Cieľom tohto informačného zdroja je zabezpečiť jednoznačnosť identifikátora osoby, pretože v informačnom zdroji „Organizačná štruktúra – detail osoby“ sa už umožňuje duplicita identifikátora osoby (časové rezy). V rámci modulu je potrebné spracúvať a uchovávať informačný zdroj „Organizačná štruktúra – zoznam osôb“ v nasledujúcej štruktúre: 
[A] jednoznačný identifikátor záznamu
[B] jednoznačný identifikátor osoby - default value = krstne_meno + '.' + priezvisko</t>
  </si>
  <si>
    <t>ID_46</t>
  </si>
  <si>
    <t>Štruktúra informačného zdroja „Organizačná štruktúra – osoby“ (1:N)</t>
  </si>
  <si>
    <t>V rámci modulu je potrebné spracúvať a uchovávať informačný zdroj „Organizačná štruktúra – osoby“ (1:N) v nasledujúcej štruktúre: 
[A] jednoznačný identifikátor záznamu 
[B] krstné meno
[C] priezvisko
[D] rodné meno
[E] pohlavie (muž=1, žena=0)
[F] titul pred menom
[G] titul za menom
[H] celé meno - default value = priezvisko+', ' + krstne_meno
[I] Jednoznačný identifikátor osoby z informačného zdroja „Organizačná štruktúra – osoby – zoznam“
[J] doméma  -default 'NCSR'
[K] login
[L] Adresa - ulica
[M] Adresa - PSČ
[N] Adresa - mesto
[O] Adresa - obec
[P] Adresa - kraj
[Q] Adresa - Štát
[R] telefón domov 1
[S] telefón domov 2
[T] mobilný telefón
[U] mailová adresa 1
[V] mailová adresa 2
[W] mailová adresa 3
[X] telefón do práce 1
[Y] telefón do práce 2
[Z] fax do práce
[a] www adresa
[b] pracovisko - miesto
[c] platnosť od
[d] platnosť do
[e] popis osoby (v 4 jazykoch) HTML
[f] obrázok osoby (img)
[g] stav záznamu - možné stavy pre daný informačný zdroj sú v informačnom zdroji "Stavy záznamov"</t>
  </si>
  <si>
    <t>ID_47</t>
  </si>
  <si>
    <t>Štruktúra informačného zdroja „Organizačná štruktúra – zoznam postov“</t>
  </si>
  <si>
    <t>V rámci modulu je potrebné spracúvať a uchovávať informačný zdroj „Organizačná štruktúra – zoznam postov“  v nasledujúcej štruktúre: 
[A] jednoznačný identifikátor záznamu 
[B] jednoznačný identifikátor postu[
C] poradie - v rámci nadradeného útvaru v organizačnej štruktúre</t>
  </si>
  <si>
    <t>ID_48</t>
  </si>
  <si>
    <t>Štruktúra informačného zdroja „Organizačná štruktúra - posty“ (1:N)</t>
  </si>
  <si>
    <t>V rámci modulu je potrebné spracúvať a uchovávať informačný zdroj „Organizačná štruktúra - posty“ (1:N) v nasledujúcej štruktúre: 
[A] jednoznačný identifikátor záznamu 
[B] mužský ekvivalent postu (v 4 jazykoch) HTML
[C] ženský ekvivalent postu (v 4 jazykoch) HTML
[D] jednoznačný identifikátor útvaru z informačného zdroja "OS-posty" v organizačnej štruktúre, kde je zriadený post
[E] platnosť od
[F] platnosť do
[G] popis postu (v 4 jazykoch)
[H] Jednoznačný identifikátor postu - Z informačného zdroja „Organizačná štruktúra – posty“
[I] jedná sa o post, ktorého obsadenie je sledované modulom VNF - áno / nie
[J] jedná sa o vládny post ? - áno / nie
[K] jedná sa o post, ktorý má právo vystúpiť v rozprave ? - áno / nie
[L] stav záznamu -možné stavy pre daný informačný zdroj sú v informačnom zdroji "Stavy záznamov"</t>
  </si>
  <si>
    <t>ID_49</t>
  </si>
  <si>
    <t>Štruktúra informačného zdroja „Organizačná štruktúra – obsadenie postov“</t>
  </si>
  <si>
    <t>V rámci modulu je potrebné spracúvať a uchovávať informačný zdroj „Organizačná štruktúra – obsadenie postov“ v nasledujúcej štruktúre: 
[A] jednoznačný identifikátor záznamu 
[B] jednoznačný identifikátor osoby z informačného zdroja "OS-osoby"
[C] jednoznačný identifikátor postu z informačného zdroja "OS-posty"
[D] platnosť od [
E] platnosť do
[F] stav záznamu možné stavy pre daný informačný zdroj sú v informačnom zdroji "Stavy záznamov"</t>
  </si>
  <si>
    <t>ID_50</t>
  </si>
  <si>
    <t>ID_51</t>
  </si>
  <si>
    <t>ID_52</t>
  </si>
  <si>
    <t>ID_53</t>
  </si>
  <si>
    <t>Požadované filtre pre modul: 
1) OS - Organizačná štruktúra 
2) Osoby - Všetky osoby 
3) Utvary - Organizačná štruktúra 
4( všetky root útvary, pod nimi všetky podradené útvary a ak sú aj všetky posty, ktoré sú v informačnom zdroji „OS-posty“</t>
  </si>
  <si>
    <t>ID_54</t>
  </si>
  <si>
    <t>ID_55</t>
  </si>
  <si>
    <t>Prehľad údajov informačného zdroja sa zobrazia na úvodnej strane aplikácie v časti „Výstupy“. Preddefinované filtre zobrazia prístup k organizačnej štruktúre, alebo osobám (podľa postov oprávnení, aké má užívateľ).</t>
  </si>
  <si>
    <t>ID_56</t>
  </si>
  <si>
    <t>Aplikačné funkcie formulára „Organizačná štruktúra - osoby“</t>
  </si>
  <si>
    <t>Nová osoba - Otvorenie formulára na editovanie záznamu informačného zdroja "Organizačná štruktúra - osoby" s cieľom pridať novú osobu. Funkcia založí údaj aj do informačného zdroja "Organizačná štruktúra - osoby - zoznam", ako aj do "Organizačná štruktúra - osoby" (ale iba v prípade nahratia údajov formulára). Pri prvotnom zadaní osoby predvyplní jednoznačný identifikátor a pri uložení kontroluje duplicitu v informačnom zdroji "Organizačná štruktúra - osoby - zoznam". Ak sa snaží užívateľ uložiť duplicitný identifikátor upozorní na túto skutočnosť a umožní ho zmeniť. (následne pri editácii už je pole nemeniteľné).
Editovať osobu - Otvorenie formulára na editovanie zvoleného záznamu informačného zdroja "Organizačná štruktúra - osoby"
Zmazaný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</si>
  <si>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ID_57</t>
  </si>
  <si>
    <t>Aplikačné funkcie formulára pre editáciu „Organizačná štruktúra - osoby“</t>
  </si>
  <si>
    <t>Po dobleclicku na niektorý záznam informačného zdroja, alebo aplikovaním funkcie „Editovať osobu“ sa zobrazí formulár na editovanie všetkých dát zvoleného záznamu. Na danom formulári sa objavia všetky časové rezy osoby, ktoré sú registrované v informačnom zdroji (teda ak napr. zamestnanec odíde a zasa po čase sa vráti). Tieto časové rezy sú znázornené záložkami s označením začiatku časového rezu a konca časového rezu: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Zmazaný záznam - Presunutie stavu záznamu na "vymazaný záznam".
Pridať časový rez - Pridá sa nový časový rez (teda nový záznam do informačného zdroja "organizačná štruktúra - osoby s rovnakým jednoznačným identifikátorom osoby - pole [I]). Táto funkcia je prístupná iba vtedy, ak všetky časové rezy danej osoby majú vyplnené pole "platnosť do" - [d]). Po pridaní nového záznamu sa skopírujú všetky dáta z aktuálne zvoleného časového rezu (v prípade, že po výzve s tým užívateľ súhlasí).
Odstrániť časový rez- Presunutie stavu záznamu zvoleného časového rezu na "vymazaný záznam".
Pridať fotografiu
Vymazať fotografiu
Zmena jazyka -  Umožní zmenu poľa [e] pre zadávanie obsahu poľa v zvolenom jazyku
Definitívne vymazať záznam - Funkcia prístupná iba administrátorovi. Funkcia definitívne vymaže záznam z databázy. Pred vymazaním sa ešte raz potvrdí voľba.</t>
  </si>
  <si>
    <t>ID_58</t>
  </si>
  <si>
    <t>Aplikačné funkcie formulára pre editáciu „Organizačná štruktúra - obsadenie postov“</t>
  </si>
  <si>
    <t>V prípade, že užívateľ, ktorý má právo editovať osoby organizačnej štruktúry má aj právo editovať informačný zdroj „Organizačná štruktúra - obsadenie postov“, súčasťou formulára je aj záložka „Obsadenie postov“.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Pridaj prepojenie - Funkcia na vloženie nového záznamu do informačného zdroja "Organizačná štruktúra - obsadenie postov". Do poľa [B] jednoznačný identifikátor osoby sa pripojí identifikátor editovanej osoby. Otvorí sa voľba na priradenie niektorého z postov organizačnej štruktúry (ideálne aby sa vybral najprv útvar, následne podútvary až posty podútvaru, či útvaru).
Zmeniť prepojenie - Funkcia na otvorenie formulára pre editovanie všetkých položiek (okrem poľa [A]) informačného zdroja "Organizačná štruktúra - obsadenie postov"
Vymazať prepojenie - Presunutie stavu záznamu zvoleného časového rezu na "vymazaný záznam".
Definitívne vymazať prepojenie - Funkcia prístupná iba administrátorovi. Funkcia definitívne vymaže záznam z databázy. Pred vymazaním sa ešte raz potvrdí voľba.</t>
  </si>
  <si>
    <t>ID_59</t>
  </si>
  <si>
    <t>Aplikačné funkcie formulára „Organizačná štruktúra - útvary“</t>
  </si>
  <si>
    <t>Nová kmeňová organizácie - Funkcia na vloženie novej kmeňovej organizácie (položka [D] bude prázdna)
Nový podradený útvar - Funkcia na vloženie novej podradenej položky k zvolenej položke útvaru (položka nováho záznamu [D] je jednoznačný identifikátor zvolenej položky v ľavom výbere. 
Nový post - Funkcia na vloženie nového postu podradenému k zvolenej položke útvaru (položka nového záznamu [D] je jednoznačný identifikátor zvolenej položky v ľavom výbere.</t>
  </si>
  <si>
    <t>ID_60</t>
  </si>
  <si>
    <t>Aplikačné funkcie formulára pre editáciu „Organizačná štruktúra - útvary“</t>
  </si>
  <si>
    <t>Očakáva sa, že do formulára v časti „výstupy“ bude osadený formulár na editovanie útvaru. V tomto formulári sa požadujú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Uložiť útvar - Uloženie zmien dát do záznamu.
Zmazanť útvar - Presunutie stavu záznamu na "vymazaný záznam" (záznam útvaru v informačnom zdroji "Organizačná štruktúra - zoznam útvarov aj všetky záznamy v informačnom zdroji "Organizačná štruktúra - útvary". Pred uskutočnením sa ešte raz opúta na voľbu.
Pridať časový rez - Pridá sa nový časový rez (teda nový záznam do informačného zdroja "organizačná štruktúra - útvary s rovnakým jednoznačným identifikátorom útvaru - pole [E]). Táto funkcia je prístupná iba vtedy, ak všetky časové rezy daného útvaru majú vyplnené pole "platnosť do" - [O]). Po pridaní nového záznamu sa skopírujú všetky dáta z aktuálne zvoleného časového rezu (v prípade, že po výzve s tým užívateľ súhlasí).
Odstrániť časový rez - Presunutie stavu záznamu zvoleného časového rezu na "vymazaný záznam".
Vložiť ikonu
Vymazať ikonu
Zmeniť nadradený útvar -  zmena jednoznačného identifikátora nadradeného útvaru do poľa "D"
Zmena jazyka - Umožní zmenu polí, kde sa požaduje pre zadávanie obsahu v zvolenom jazyku
Definitívne vymazať prepojenie - Funkcia prístupná iba administrátorovi. Funkcia definitívne vymaže záznam z databázy. Pred vymazaním sa ešte raz potvrdí voľba.
Definitívne vymazať časový rez - Funkcia prístupná iba administrátorovi. Funkcia definitívne vymaže záznam o časovom reze z databázy. Pred vymazaním sa ešte raz potvrdí voľba.</t>
  </si>
  <si>
    <t>ID_61</t>
  </si>
  <si>
    <t>Aplikačné funkcie formulára „Organizačná štruktúra - posty“ a „Organizačná štruktúra – obsadzovanie postov“</t>
  </si>
  <si>
    <t>Editovať post -  Otvorenie formulára na editovanie zvoleného postu
Vymazať post - Presunutie stavu záznamu o poste na "vymazaný záznam".
Pridanie osoby na post - Založenie nového záznamu do informačného zdroja "Organizačná štruktúra - obsadenie postov". Jednoznačný identifikátor postu bude z preddefinovaného filtr
Vymazanie osoby na poste - Presunutie stavu záznamu o obsadení postu osobou na "vymazaný záznam".
Definitívne vymazať post - Funkcia prístupná iba administrátorovi. Funkcia definitívne vymaže post z databázy. Pred vymazaním sa ešte raz potvrdí voľba.
Definitívne vymazať osobu na poste - Funkcia prístupná iba administrátorovi. Funkcia definitívne vymaže záznam o obsadení postu z databázy. Pred vymazaním sa ešte raz potvrdí voľba.</t>
  </si>
  <si>
    <t>ID_62</t>
  </si>
  <si>
    <t>Aplikačné funkcie formulára pre editáciu „Organizačná štruktúra - posty“ a „Organizačná štruktúra – obsadzovanie postov“</t>
  </si>
  <si>
    <t>V prípade voľby „Editovať post“ sa otvorí formulár na editovanie zvoleného záznamu informačného zdroja „Organizačná štruktúra – posty“.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Zmazanť záznam  - Presunutie stavu záznamu na "vymazaný záznam".
Pridať časový rez - Pridá sa nový časový rez (teda nový záznam do informačného zdroja "organizačná štruktúra - posty s rovnakým jednoznačným identifikátorom postu - pole [H]). Táto funkcia je prístupná iba vtedy, ak všetky časové rezy daného postu majú vyplnené pole "platnosť do" - [F]). Po pridaní nového záznamu sa skopírujú všetky dáta z aktuálne zvoleného časového rezu (v prípade, že po výzve s tým užívateľ súhlasí).
Odstrániť časový rez - Presunutie stavu záznamu zvoleného časového rezu na "vymazaný záznam".
Zmena jazyka - Umožní zmenu polí, kde sa požaduje pre zadávanie obsahu v zvolenom jazyku
Zmeniť nadradený útvar- zmena jednoznačného identifikátora nadradeného útvaru do poľa "D"
Definitívne vymazať záznam - Funkcia prístupná iba administrátorovi. Funkcia definitívne vymaže záznam z databázy. Pred vymazaním sa ešte raz potvrdí voľba.
Definitívne vymazať časový rez - Funkcia prístupná iba administrátorovi. Funkcia definitívne vymaže záznam o časovom reze z databázy. Pred vymazaním sa ešte raz potvrdí voľba.</t>
  </si>
  <si>
    <t>ID_63</t>
  </si>
  <si>
    <t>Spôsob evidencie poslancov</t>
  </si>
  <si>
    <t>Prvou základnou úlohou agendy „Poslanci NR SR“ je evidencia všetkých poslancov, pričom každý poslanec môže byť v informačnom zbore iba, resp. práve 1x. Toto je zabezpečené tak, že ku každému poslancov existuje niekoľko ďalších informačných zdrojov, v ktorých sa evidujú metadáta o ňom, resp. jeho rodinných príslušníkoch. Jedným z takýchto informačných zdrojov je aj evidencia volebných období každého poslanca (1:N – jeden poslanec z informačného zdroja „poslanci“ môže mať niekoľko záznamov v informačnom zdroji „poslanci – volebné obdobia“. Vzhľadom na skutočnosť, že každý údaj môže byť v parlamentnom informačnom systéme uchovávaný max. 1 x a musí byť poskytovaný ostatným komponentom parlamentného informačného systému, každý poslanec pred zaevidovaním musí byť už súčasťou agendy „Organizačná štruktúra – osoby“.</t>
  </si>
  <si>
    <t>ID_64</t>
  </si>
  <si>
    <t>Sledovanie (resp. ovládanie) obsadzovania existujúcich postov v organizačnej štruktúre</t>
  </si>
  <si>
    <t>Druhou úlohou agendy „Poslanci NR SR“ je sledovanie (resp. ovládanie) obsadzovania existujúcich postov v organizačnej štruktúre (ktoré prináležia priradenému záznamu z informačného systému „organizačná štruktúra – útvary“) osobami z organizačnej štruktúry (z informačného zdroja „organizačná štruktúra – osoba“) – teda obsadzovanie poslancov do „zoskupení poslancov“. Pretože členmi (resp. predsedom) zoskupení môžu byť hlavne poslanci, vyžaduje sa, aby aj každý poslanec bol súčasťou informačného zdroja „organizačná štruktúra – osoba“). Keďže pri plnení tejto úlohy agendy sa jedná výhradne o zmeny v agende „Organizačná štruktúra“, ktorá je súčasťou iného informačného zdroja („Kancelária NR SR“) ako agenda „Poslanci NR SR“ („Systém na sledovanie legislatívneho procesu“), vyžaduje sa aby všetka manipulácia s dátami (získavanie pre zobrazenie, zmeny, ukladanie) prebiehali cez webservisy „middlewaru“), ktoré sú na takéto výmeny určené.</t>
  </si>
  <si>
    <t>ID_65</t>
  </si>
  <si>
    <t>ID_66</t>
  </si>
  <si>
    <t>ID_67</t>
  </si>
  <si>
    <t>ID_68</t>
  </si>
  <si>
    <t>Môže robiť všetko, aj definitívne mazať vymazané záznamy z informačného zdroja</t>
  </si>
  <si>
    <t>ID_69</t>
  </si>
  <si>
    <t>Môže prezerať údaje, nie ich meniť, ale iba neosobné (nevidí záložku dôverné údaje, ani životopis)</t>
  </si>
  <si>
    <t>ID_70</t>
  </si>
  <si>
    <t>Rola Editor Neosobnych Udajov</t>
  </si>
  <si>
    <t>Môže všetko okrem definitívne mazať údaje, ale iba ú údajov, ktoré nie sú osobnými (nevidí záložku dôverné údaje ani životopis)</t>
  </si>
  <si>
    <t>ID_71</t>
  </si>
  <si>
    <t>Štruktúra informačného zdroja „Číselník štátnych príslušností“</t>
  </si>
  <si>
    <t>V rámci modulu je potrebné spracúvať a uchovávať informačný zdroj „Číselník štátnych príslušností“ v nasledujúcej štruktúre:
[A] jednoznačný identifikátor záznamu
[B] Štátna príslušnosť slovenská / Slovenská republika / SR</t>
  </si>
  <si>
    <t>ID_72</t>
  </si>
  <si>
    <t>Štruktúra informačného zdroja „Číselník stavov mandátov“</t>
  </si>
  <si>
    <t>V rámci modulu je potrebné spracúvať a uchovávať informačný zdroj „Číselník stavov mandátov“ v nasledujúcej štruktúre:
[A] jednoznačný identifikátor záznamu 
[B] popis stavu mandátu - Popis stavu mandátu, ktorý sa zobrazuje pri editovaní poslanca, resp. pri výstupoch s polom „mandát poslanca“
[C] identifikátor stav mandátu
[D] poradie - Poradové číslo v akom sa zobrazujú stavy (či už pri dropdownliste výberu, alebo pri preddefinovaných filtroch na úvodnej strane obrazovky)</t>
  </si>
  <si>
    <t>ID_73</t>
  </si>
  <si>
    <t>Štruktúra informačného zdroja „Číselník rodinných stavov“</t>
  </si>
  <si>
    <t>V rámci modulu je potrebné spracúvať a uchovávať informačný zdroj „Číselník rodinných stavov“ v nasledujúcej štruktúre:
[A] jednoznačný identifikátor záznamu
[B] stav v mužskom rode
[C] stav v ženskom rode</t>
  </si>
  <si>
    <t>ID_74</t>
  </si>
  <si>
    <t>Štruktúra informačného zdroja „Číselník typov dôchodkov“</t>
  </si>
  <si>
    <t>V rámci modulu je potrebné spracúvať a uchovávať informačný zdroj „Číselník typov dôchodkov“ v nasledujúcej štruktúre:
[A] jednoznačný identifikátor záznamu
[B] typ dôchodku</t>
  </si>
  <si>
    <t>ID_75</t>
  </si>
  <si>
    <t>Štruktúra informačného zdroja „Číselník zdravotných poisťovní“</t>
  </si>
  <si>
    <t>V rámci modulu je potrebné spracúvať a uchovávať informačný zdroj „Číselník zdravotných poisťovní“ v nasledujúcej štruktúre:
[A] jednoznačný identifikátor záznamu
[B] zdravotná poisťovňa</t>
  </si>
  <si>
    <t>ID_76</t>
  </si>
  <si>
    <t>Štruktúra informačného zdroja „Číselník jazykov“</t>
  </si>
  <si>
    <t>V rámci modulu je potrebné spracúvať a uchovávať informačný zdroj „Číselník jazykov“ v nasledujúcej štruktúre:
[A] jednoznačný identifikátor záznamu
[B] názov jazyku</t>
  </si>
  <si>
    <t>ID_77</t>
  </si>
  <si>
    <t>Štruktúra informačného zdroja „Číselník typov fotografií“</t>
  </si>
  <si>
    <t>V rámci modulu je potrebné spracúvať a uchovávať informačný zdroj „Číselník typov fotografií“ v nasledujúcej štruktúre:
[A] jednoznačný identifikátor záznamu
[B] typ fotografie (text)</t>
  </si>
  <si>
    <t>ID_78</t>
  </si>
  <si>
    <t>Štruktúra informačného zdroja „Poslanci“</t>
  </si>
  <si>
    <t>V rámci modulu je potrebné spracúvať a uchovávať informačný zdroj „Poslanci“ v nasledujúcej štruktúre:
[A] jednoznačný identifikátor záznamu
[B] jednoznačný identifikátor poslanca - z informačného zdroja "organizačná štruktúra - osoby"
[C] url na www stránku poslanca
[D] národnosť vyberá sa z číselníka národností
[E] e-mail
[F] stav záznamu - možné stavy pre daný informačný zdroj sú v informačnom zdroji "Stavy záznamov"
[G] identifikátor, či sa poslanec má nachádzať v hlasovacom zariadení na základe tohto identifikátora a stavu poslanca / mandátu sa prenášajú poslanci do hlasovacieho zariadenia
[H] miesto narodenia
[I] okres
[J] štátna príslušnosť výber z číselníka štátnych príslušností
[K] číslo občianskeho preukazu
[L] rodné číslo
[M1] prechodné bydlisko - ulica
[M2] prechodné bydlisko - mesto [M3] prechodné bydlisko - PSČ
[M4] prechodné bydlisko - štát
[N1] korešpondenčná adresa - ulica
[N2] korešpondenčná adresa - mesto
[N3] korešpondenčná adresa - PSČ
[N4] korešpondenčná adresa - štát
[N5] korešpondenčná adresa - fax
[O] vzdelanie
[P] rodinný stav vyberá sa z číselníka rodinných stavov
[Q] publikovanie v odbore (text)
[R1] manžel / manželka - meno
[R2] manžel / manželka - priezvisko [R3] manžel / manželka - adresa
[R4] manžel / manželka - telefón
[R5] manžel / manželka - mobil
[S] telefón
[T] mobilný telefón
[U] poznámka (HTML)
[V] dátum narodenia</t>
  </si>
  <si>
    <t>ID_79</t>
  </si>
  <si>
    <t>Štruktúra informačného zdroja „Poslanci – trvalé bydliská“</t>
  </si>
  <si>
    <t>V rámci modulu je potrebné spracúvať a uchovávať informačný zdroj „Poslanci – trvalé bydliská“ v nasledujúcej štruktúre:
[A] jednoznačný identifikátor záznamu
[B] jednoznačný identifikátor záznamu z informačného zdroja "poslanci", ktorý zodpovedná záznamu o danom poslancovi
[C] trvalé bydlisko - adresa
[D] trvalé bydlisko - mesto
[E] trvalé bydlisko - PSČ
[F] trvalé bydlisko - okres
[G] trvalé bydlisko - kraj
[H] trvalé bydlisko - štát
[I] trvalé bydlisko - platnosť od
[J] trvalé bydlisko - platnosť do</t>
  </si>
  <si>
    <t>ID_80</t>
  </si>
  <si>
    <t>Štruktúra informačného zdroja „Poslanci – volebné obdobia“</t>
  </si>
  <si>
    <t>V rámci modulu je potrebné spracúvať a uchovávať informačný zdroj „Poslanci – volebné obdobia“ v nasledujúcej štruktúre:
[A] jednoznačný identifikátor záznamu
[[B] jednoznačný identifikátor záznamu z informačného zdroja "poslanci", ktorý zodpovedná záznamu o danom poslancovi
[C] jednotný identifikátor záznamu z informačného zdroja "volebného obdobia", ktorý zodpovedá danému volebnému obdobiu
[E] jednoznačný identifikátor útvaru v organizačnej štruktúre, ktorý prináleží strane za ktorú poslanec kandidoval
[F] povolanie (text)
[G] vyžiadané pracovné voľno - áno / nie
[H] kontaktná osoba - meno
[I] kontaktná osoba - telefón
[J] kontaktná osoba - mail
[K] poznámka (text)
[L] číslo miesta v rokovacej sále</t>
  </si>
  <si>
    <t>ID_81</t>
  </si>
  <si>
    <t>Štruktúra informačného zdroja „Poslanci – dôchodky“</t>
  </si>
  <si>
    <t>V rámci modulu je potrebné spracúvať a uchovávať informačný zdroj „Poslanci – dôchodky“ v nasledujúcej štruktúre:
[A] jednoznačný identifikátor záznamu
[B] jednoznačný identifikátor záznamu z informačného zdroja "poslanci", ktorý zodpovedná záznamu o danom poslancovi
[C] jednoznačný identifikátor záznamu z číselníka "číselník typov dôchodku", ktorý zodpovedá požadovaného typu dôchodku
[D] Dátum priznania dôchodku</t>
  </si>
  <si>
    <t>ID_82</t>
  </si>
  <si>
    <t>Štruktúra informačného zdroja „Poslanci – zdravotné poisťovne“</t>
  </si>
  <si>
    <t>V rámci modulu je potrebné spracúvať a uchovávať informačný zdroj „Poslanci – zdravotné poisťovne“ v nasledujúcej štruktúre:
[A] jednoznačný identifikátor záznamu
[B] jednoznačný identifikátor záznamu z informačného zdroja "poslanci", ktorý zodpovedná záznamu o danom poslancovi
[C] jednoznačný identifikátor záznamu z číselníka "zdravotné poisťovne", ktorý zodpovedá požadovaného typu poslancovi
[D] platnosť od 
[E] platnosť do</t>
  </si>
  <si>
    <t>ID_83</t>
  </si>
  <si>
    <t>Štruktúra informačného zdroja „Poslanci – školy“</t>
  </si>
  <si>
    <t>V rámci modulu je potrebné spracúvať a uchovávať informačný zdroj „Poslanci – školy“ v nasledujúcej štruktúre:
[A] jednoznačný identifikátor záznamu
B] jednoznačný identifikátor záznamu z informačného zdroja "poslanci", ktorý zodpovedná záznamu o danom poslancovi
[C] názov školy (text)
[D] dátum skončenia školy</t>
  </si>
  <si>
    <t>ID_84</t>
  </si>
  <si>
    <t>Štruktúra informačného zdroja „Poslanci – jazyky“</t>
  </si>
  <si>
    <t>V rámci modulu je potrebné spracúvať a uchovávať informačný zdroj „Poslanci – jazyky“ v nasledujúcej štruktúre:
[A] jednoznačný identifikátor záznamu
[B] jednoznačný identifikátor záznamu z informačného zdroja "poslanci", ktorý zodpovedná záznamu o danom poslancovi
[C] jednoznačný identifikátor záznamu z číselníka "jazyky", ktorý zodpovedá požadovaného typu poslancovi
[D] identifikátor, či poslanec ovláda jazyk aktívne</t>
  </si>
  <si>
    <t>ID_85</t>
  </si>
  <si>
    <t>Štruktúra informačného zdroja „Poslanci – vedecké hodnosti“</t>
  </si>
  <si>
    <t>V rámci modulu je potrebné spracúvať a uchovávať informačný zdroj „Poslanci – vedecké hodnosti“ v nasledujúcej štruktúre:
[A] jednoznačný identifikátor záznamu
[B] jednoznačný identifikátor záznamu z informačného zdroja "poslanci", ktorý zodpovedná záznamu o danom poslancovi
[C] dosiahnutá hodnosť (text)
[D] platnosť od</t>
  </si>
  <si>
    <t>ID_86</t>
  </si>
  <si>
    <t>Štruktúra informačného zdroja „Poslanci – zamestnania“</t>
  </si>
  <si>
    <t>V rámci modulu je potrebné spracúvať a uchovávať informačný zdroj „Poslanci – zamestnania“ v nasledujúcej štruktúre:
[A] jednoznačný identifikátor záznamu
[B] jednoznačný identifikátor záznamu z informačného zdroja "poslanci", ktorý zodpovedná záznamu o danom poslancovi
[C] organizácia - názov
[D] organizácia - PSČ
[E] organizácia - ulica
[F] organizácia - mesto
[G] organizácia - PSČ
[H] organizácia - štát
[I] organizácia - od roku
[J] organizácia - do roku</t>
  </si>
  <si>
    <t>ID_87</t>
  </si>
  <si>
    <t>Štruktúra informačného zdroja „Poslanci – verejné funkcie“</t>
  </si>
  <si>
    <t>V rámci modulu je potrebné spracúvať a uchovávať informačný zdroj „Poslanci – verejné funkcie“ v nasledujúcej štruktúre:
[A] jednoznačný identifikátor záznamu
[B] jednoznačný identifikátor záznamu z informačného zdroja "poslanci", ktorý zodpovedná záznamu o danom poslancov
[C] názov orgánu, kde sa vykonávala verejná funkcia - text
[D] vykonávaný post - text
[E] vykonávaná funkcia od - dátum
[F] vykonávaná funkcia do - dátum</t>
  </si>
  <si>
    <t>ID_88</t>
  </si>
  <si>
    <t>Štruktúra informačného zdroja „Poslanci – medzinárodné organizácie“</t>
  </si>
  <si>
    <t>V rámci modulu je potrebné spracúvať a uchovávať informačný zdroj „Poslanci – medzinárodné organizácie“ v nasledujúcej štruktúre:
[A] jednoznačný identifikátor záznamu
[B] jednoznačný identifikátor záznamu z informačného zdroja "poslanci", ktorý zodpovedná záznamu o danom poslancovi
[C] názov orgánu, kde sa vykonávala verejná funkcia text
[D] vykonávaný post text
[E] vykonávaná funkcia od dátum
[F] vykonávaná funkcia do dátu</t>
  </si>
  <si>
    <t>ID_89</t>
  </si>
  <si>
    <t>Štruktúra informačného zdroja „Poslanci – mandáty“</t>
  </si>
  <si>
    <t>V rámci modulu je potrebné spracúvať a uchovávať informačný zdroj „Poslanci – mandáty“ v nasledujúcej štruktúre:
[A] jednoznačný identifikátor záznamu
[B] jednoznačný identifikátor záznamu z informačného zdroja "poslanci", ktorý zodpovedná záznamu o danom poslancovi
[C] jednoznačný identifikátor záznamu z informačného zdroja "organizačná štruktúra - obsadenie postov", ktorý zodpovedná záznamu o obsadení osoby ako poslanca NR SR v danom volebnom období
[D] jednoznačný identifikátor záznamu z informačného zdroja "poslanci - volebné obdobia", ktorý zodpovedná záznamu poslanca NR SR v danom volebnom období
[E] Dátum -dátum odkedy sa zmenil stav mandátu</t>
  </si>
  <si>
    <t>ID_90</t>
  </si>
  <si>
    <t>Štruktúra informačného zdroja „Poslanci – fotky“</t>
  </si>
  <si>
    <t>V rámci modulu je potrebné spracúvať a uchovávať informačný zdroj „Poslanci – fotky“ v nasledujúcej štruktúre:
[A] jednoznačný identifikátor záznamu
[B] jednoznačný identifikátor záznamu z informačného zdroja "poslanci", ktorý zodpovedná záznamu o danom poslancovi
[C] jednoznačný identifikátor záznamu z číselníka "typy fotografie", ktorý zodpovedná záznamu danom type fotografie
[D] jednoznačný identifikátor fotografie v DMS
[E]  jednoznačný identifikátor záznamu z informačného zdroja "poslanci - volebné obdobia", ktorý zodpovedná záznamu poslanca NR SR v danom volebnom období</t>
  </si>
  <si>
    <t>ID_91</t>
  </si>
  <si>
    <t>Štruktúra informačného zdroja „Poslanci – deti“</t>
  </si>
  <si>
    <t>V rámci modulu je potrebné spracúvať a uchovávať informačný zdroj „Poslanci – deti“ v nasledujúcej štruktúre:
[A] jednoznačný identifikátor záznamu
[B] jednoznačný identifikátor záznamu z informačného zdroja "poslanci", ktorý zodpovedná záznamu o danom poslancovi
[C] meno dieťaťa
[D] priezvisko dieťaťa [
E] dátum narodenia dieťaťa</t>
  </si>
  <si>
    <t>ID_92</t>
  </si>
  <si>
    <t>Štruktúra informačného zdroja „Poslanci – hlasovacie zariadenie“</t>
  </si>
  <si>
    <t>V rámci modulu je potrebné spracúvať a uchovávať informačný zdroj„Poslanci – hlasovacie zariadenie“ v nasledujúcej štruktúre:
[A] jednoznačný identifikátor záznamu
Štruktúra dát bude doplnená podľa typu hlasovacieho zariadenia a pravdepodobne rozšíri informačný zdroj „poslanci – volebné obdobie“.</t>
  </si>
  <si>
    <t>ID_93</t>
  </si>
  <si>
    <t>Všetky stavy záznamov musia byť súčasťou informačného zdroja „Stavy záznamov“.  Požadované stavy pre jednotlivé informačné zdroje a ich význam podľa požadovanej štruktúry informačného zdroja je nasledovný: 
pripravovaný záznam - záznam, ktorý je v štádiu prípravy a ešte nebol publikovaný do middlewaru - Poslanci
publikovaný záznam - záznam, ktorý je už poskytnutí pre middleware - Poslanci
stiahnutý záznam - záznam, ktorý bol stiahnutý a už nie je poskytnutí pre middleware - Poslanci 
vymazaný záznam - záznam, ktorý bol zmazaný užívateľom a je prístupný iba pre administrátora. Záznam už nie je poskytovaný do middlewaru - Poslanci</t>
  </si>
  <si>
    <t>ID_94</t>
  </si>
  <si>
    <t>Prístupnosť číselníkov a niektorých stavov záznamov</t>
  </si>
  <si>
    <t xml:space="preserve">Všetky číselníky a aj nasledovné Informačné zdroje nemajú pole „stav záznamu“, pretože sa nebudú poskytovať samostatne pre „middleware“ a budú sa chovať ako by boli „stiahnuté“. Budú prístupné iba v klientovi aplikácie a iba pre užívateľov na to určených. Rovnako aj všetky dôverné údaje nebudú nikdy poskytnuté pre middleware.
poslanci – trvalé bydliská 
poslanci – dôchodky
poslanci – zdravotné poisťovne
poslanci – školy
poslanci – jazyky
poslanci – vedecké hodnosti
poslanci – zamestnania
poslanci – verejné funkcie
poslanci – medzinárodné organizácie
poslanci – deti
poslanci – fotky
poslanci – hlasovacie zariadenie
</t>
  </si>
  <si>
    <t>ID_95</t>
  </si>
  <si>
    <t>Všetky preddefinované filtre (menu v úvodnej obrazovke v časti „Preddefinované filtre“  musia byť súčasťou informačného zdroja „Preddefinované filtre“. Požadované filtre pre popisovaný modul:
Poslanci - Poslanci
PripravovaneZaznamy - Pripravované záznamy 
%VolebneObdobia%" - Zoznam volebných období zákonodárneho zboru „NR SR“
StiahnutyZaznam - Stiahnuté záznamy
VymazanyZaznam Vymazané záznamy
V prípade zvolenia voľby „Volebné obdobia“ sa zobrazia všetky záznamy bez ohľadu na stav záznamu.</t>
  </si>
  <si>
    <t>ID_96</t>
  </si>
  <si>
    <t>Editovanie a zmena informačného zdroja „Číselník ...“</t>
  </si>
  <si>
    <t>Prehľad údajov informačného zdroja sa zobrazia na úvodnej strane aplikácie v časti „Výstupy“. Po voľbe preddefinovaného filtra záznamov (ľavé stromové menu) sa objavia vo výstupnej časti obrazovky záznamy s daného typu podujatia v danom roku. Všetky aplikačné funkcie formulárov, musia byť súčasťou informačného zdroja „aplikačné funkcie“ , ako aj „Aplikačné funkcie vo formulároch pre pozície oprávnenia“ . Požadované aplikačné funkcie tohto formulára:
Úplne nový poslanec - Vloženie nového formulára s cieľom zaevidovať úplne nového poslanca. Stav záznamu bude "pripravovaný". Vyžaduje sa zadanie najprv údajov na zaevidovanie novej osoby do Organizačnej štruktúry - minimum (údaje : priezvisko -[CC], krstné meno - [BB], kľúč - [II] - default 4 znaky z priezviska a 4 znaky z krstného mena (ak také existuje pridá znak 1 atď), rodné meno - [DD], pohlavie - [EE]). Takáto osoba sa vloží do informačného zdroja "organizačná osoba - osoby" a jej jednoznačný identifikátor záznamu sa vloží do poľa [B] a otvorí sa formulár na editovanie poslanca. Súčasne sa do nového záznamu o poslancovi vloží nová záznam do informačného zdroja "poslanci - volebné obdobia" (pre aktuálne volebné obdobie)
Nový poslanec z OŠ, ktorý ešte nebol poslancom - Funkcia na vytvorenie poslanca z osoby, ktorá už je evidovaná v informačnom zdroji "Organizačná štruktúra - osoby", no nebola ešte poslancom. Pred otvorením formulára na evidovanie poslanca je najprv potrebné zabezpečiť vybranie osoby z informačného zdroja "Organizačná štruktúra - osoby" a následne sa jej jednoznačný identifikátor vloží do poľa [B] a otvorí sa formulár na editovanie poslanca. Súčasne sa do nového záznamu o poslancovi vloží nová záznam do informačného zdroja "poslanci - volebné obdobia" (pre aktuálne volebné obdobie).
Nový poslanec, ktorý už bol poslancom - Funkcia na vytvorenie poslanca z osoby, ktorá už je evidovaná v informačnom zdroji "Organizačná štruktúra - osoby" a súčasne už je aj v informačnom zdroji "poslanci". Pred otvorením formulára na evidovanie poslanca je najprv potrebné zabezpečiť vybranie osoby z informačného zdroja "poslanci" a následne sa otvorí záznam o tomto poslancovi. Súčasne sa do nového záznamu o poslancovi vloží nová záznam do informačného zdroja "poslanci - volebné obdobia" (pre aktuálne volebné obdobie)
Editovať záznam - Otvorenie formulára na editovanie zvoleného záznamu z informačného zdroja
Stiahnuť záznam - Presunutie stavu záznamu na "stiahnutý záznam".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Definovanie požadovaných zostáv a formátov bude až súčasťou "Definitívnej funkčnej špecifikácie
Koniec volebného obdobia - Ukončenie platnosti: - všetkých poslancov aktívneho volebného obdobia (nastaviť platnosť do stavu dátumu a času konca zvoleného volebného obdobia, ale len tým, ktorí ešte nemajú ukončenú platnosť).
Definitívne vymazať záznam - Funkcia prístupná iba administrátorovi. Funkcia definitívne vymaže záznam z databázy. Pred vymazaním sa ešte raz potvrdí voľba.</t>
  </si>
  <si>
    <t>ID_97</t>
  </si>
  <si>
    <t>Editovanie a zmena informačného zdroja „Číselník ...“ - Editácia záznamu - záložka základné údaje</t>
  </si>
  <si>
    <t>Po dobleclicku na niektorý záznam informačného zdroja, alebo aplikovaním funkcie „Editovať záznam“ sa zobrazí formulár na editovanie všetkých dát zvoleného záznamu.
Formulár na zobrazenie informačného zdroja „Poslanci“ a jeho podradených informačných zdrojov má niekoľko záložiek (rozdeľujú dáta do ucelených skupín). Na prvej záložke „Základné údaje“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Prideľ korešpondenčnú adresu - Otvorenie formulára na vloženie "Korešpondenčnej adresy" - polia [N1] - [N5]</t>
  </si>
  <si>
    <t>ID_98</t>
  </si>
  <si>
    <t>Editovanie a zmena informačného zdroja „Číselník ...“ - Editácia záznamu - záložka Dôverné údaje</t>
  </si>
  <si>
    <t>Na druhej záložke „Dôverné údaje“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Trvalé bydlisko - Otvorenie formulára na pridávanie, zmenu, vymazanie a definitívne vymazanie podradených záznamov v informačnom zdroji "Poslanci - trvalé bydliská" (1:N k poslancovi)
Prechodné bydlisko - Otvorenie formulára na vloženie "Prechodného bydliska" - polia [M1] - [M4].
Manžel/ka - Otvorenie formulára na vloženie "údajov o manželke" - polia [R1] - [R5].
Deti - Otvorenie formulára na pridávanie, zmenu, vymazanie a definitívne vymazanie podradených záznamov v informačnom zdroji "Poslanci - deti" (1:N k poslancovi)
Dôchodky - Otvorenie formulára na pridávanie, zmenu, vymazanie a definitívne vymazanie podradených záznamov v informačnom zdroji "Poslanci - dôchodky" (1:N k poslancovi)
Poisťovne - Otvorenie formulára na pridávanie, zmenu, vymazanie a definitívne vymazanie podradených záznamov v informačnom zdroji "Poslanci - poistovne" (1:N k poslancovi)</t>
  </si>
  <si>
    <t>ID_99</t>
  </si>
  <si>
    <t>Editovanie a zmena informačného zdroja „Číselník ...“ - Editácia záznamu - záložka Volebné obdobia</t>
  </si>
  <si>
    <t>Na tretej záložke „Volebné obdobia“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Kandidoval za - jednoznačný identifikátor strany z informačného zdroja "Organizačná štruktúra - úuvaty", za ktorú poslanec kandidoval</t>
  </si>
  <si>
    <t>ID_100</t>
  </si>
  <si>
    <t>Editovanie a zmena informačného zdroja „Číselník ...“ - Editácia záznamu - záložka Životopis</t>
  </si>
  <si>
    <t>Na štvrtej záložke „Životopis“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Kandidoval za - jednoznačný identifikátor strany z informačného zdroja "Organizačná štruktúra - úuvaty", za ktorú poslanec kandidoval
Školy - Otvorenie formulára na pridávanie, zmenu, vymazanie a definitívne vymazanie podradených záznamov v informačnom zdroji "Poslanci - školy" (1:N k poslancovi)
Jazyky - Otvorenie formulára na pridávanie, zmenu, vymazanie a definitívne vymazanie podradených záznamov v informačnom zdroji "Poslanci - jazyky" (1:N k poslancovi)
Vedecké hodnosti - Otvorenie formulára na pridávanie, zmenu, vymazanie a definitívne vymazanie podradených záznamov v informačnom zdroji "Poslanci - vedecké hodnosti" (1:N k poslancovi)
Zamestnania - Otvorenie formulára na pridávanie, zmenu, vymazanie a definitívne vymazanie podradených záznamov v informačnom zdroji "Poslanci - zamestnania" (1:N k poslancovi)
Verejné funkcie - Otvorenie formulára na pridávanie, zmenu, vymazanie a definitívne vymazanie podradených záznamov v informačnom zdroji "Poslanci - verejné funkcie" (1:N k poslancovi)
Medzinárodné organizácie - Otvorenie formulára na pridávanie, zmenu, vymazanie a definitívne vymazanie podradených záznamov v informačnom zdroji "Poslanci - medzinárodné organizácie" (1:N k poslancovi)</t>
  </si>
  <si>
    <t>ID_101</t>
  </si>
  <si>
    <t>Editovanie a zmena informačného zdroja „Číselník ...“ - Editácia záznamu - záložka Mandáty</t>
  </si>
  <si>
    <t>Na piatej záložke „Mandáty“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Pridať záznam o mandáte - Otvorenie formulára na pridávanie, zmenu, vymazanie a definitívne vymazanie podradených záznamov v informačnom zdroji "Poslanci - mandáty" (1:N k poslancovi)
Zmeniť záznam o mandáte- Otvorenie formulára na zmenu, vymazanie a definitívne vymazanie zvoleného záznamu z v informačného zdroja "Poslanci - mandáty"
Zmazať záznam o mandáte -  Presunutie stavu záznamu na "vymazaný záznam".
Definitívne vymazať záznam - Funkcia prístupná iba administrátorovi. Funkcia definitívne vymaže záznam z databázy. Pred vymazaním sa ešte raz potvrdí voľba.</t>
  </si>
  <si>
    <t>ID_102</t>
  </si>
  <si>
    <t>Editovanie a zmena informačného zdroja „Číselník ...“ - Editácia záznamu - záložka Členstvá</t>
  </si>
  <si>
    <t>Na šiestej záložke „Členstvá“ sa evidujú „členstvá poslancov v zoskupeniach poslancov“ (teda v kluboch, výboroch,...) tak ako je to vidieť na obrázku č. 8. Jedná sa o duplicitu funkcionality, pretože členstvá je možné evidovať aj zo strany zoskupení (napr. Z evidencie výborov). Práva evidovať zoskupenia sa preberajú z práv zoskupení (teda ak niekto nemá právo evidovať zoskupenia, túto záložku nemôže editovať).
Evidovanie na záložke je rozdelené po niekoľkých úrovniach. Ako prvé sa vyberie volebné obdobie (na obrázku je vybrané 8. volebné obdobie NR SR). Keď sa záložka otvorí prvý krát, musí byť predvybrané aktuálne volebné obdobie. Zobrazia sa ako záložky iba tie volebné obdobia, v ktorých bol vybraný poslanec poslancom a aktuálne volebné obdoie. Následne sa pod volebnými obdobiami zobrazia záložky so všetkými zoskupeniami poslancov v danom volebnom období. Na obrázku je vidieť vybrané zoskupenie „Kluby“. V každom vybranom zoskupení je aplikačnými funkciami možné pridávať, meniť, vymazávať, resp. definitívne vymazávať obsadenie poslanca v danom zoskupení na zvolenom poste. Pri všetkých zoskupeniach sú požadované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Pridaj záznam - Otvorenie formulára na pridanie poslanca do zvoleného zoskupenia (kluby, alebo výbory, alebo delegácie, ...) v zvolenom volebnom období. Súčasťou formulára je aj zadanie do akého zoskupenia, na aký post a odkedy...
Edituj záznam - Otvorenie formulára na zmenu zvoleného záznamu o pridelení poslanca do zvoleného zoskupenia (kluby, alebo výbory, alebo delegácie, ...) v zvolenom volebnom období.
Vymazať záznam - Presunutie stavu záznamu na "vymazaný záznam".
Definitívne vymazať záznam - Funkcia prístupná iba administrátorovi. Funkcia definitívne vymaže záznam z databázy. Pred vymazaním sa ešte raz potvrdí voľba.</t>
  </si>
  <si>
    <t>ID_103</t>
  </si>
  <si>
    <t>Editovanie a zmena informačného zdroja „Číselník ...“ - Editácia záznamu - záložka Fotografie</t>
  </si>
  <si>
    <t>Na poslednej záložke „Fotografie“ sa vyžadujú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Pridaj - Otvorenie formulára na pridávanie podradených záznamov v informačnom zdroji "Poslanci - fotografie" (1:N k poslancovi)
Zmeniť - Otvorenie formulára na zmenu zvoleného záznamu o fotografii Zmazať záznam Presunutie stavu záznamu na "vymazaný záznam".
Definitívne vymazať záznam - Funkcia prístupná iba administrátorovi. Funkcia definitívne vymaže záznam z databázy. Pred vymazaním sa ešte raz potvrdí voľba.</t>
  </si>
  <si>
    <t>ID_104</t>
  </si>
  <si>
    <t>Evidencia údajov v module - všeobecné</t>
  </si>
  <si>
    <t>v agende „Kluby poslancov“ sa evidujú už iba také údaje, ktoré neobsahuje agenda „Organizačná štruktúra“. Preto sa pri každom zázname o novom poslaneckom klube vyžaduje jednoznačné prepojenie na úrovni databáz so záznamom v informačnom zdroji „organizačná štruktúra – útvary“</t>
  </si>
  <si>
    <t>ID_105</t>
  </si>
  <si>
    <t>Evidencia poslancov a hospodárov</t>
  </si>
  <si>
    <t>Pretože členmi (resp. predsedom) poslaneckého klubu môžu byť iba poslanci, vyžaduje sa, aby aj každý poslanec bol súčasťou informačného zdroja „organizačná štruktúra – osoba“). V prípade, že sa rozhodne o evidovaní aj postu „hospodár“ (ktorý nie je poslancom), aj táto osoba musí byť súčasťou informačného zdroja „organizačná štruktúra – osoby“).</t>
  </si>
  <si>
    <t>ID_106</t>
  </si>
  <si>
    <t>Manipulácia s dátami cez webservisy middleware</t>
  </si>
  <si>
    <t>Keďže pri plnení tejto úlohy agendy sa jedná výhradne o zmeny v agende „Organizačná štruktúra“, ktorá je súčasťou iného informačného zdroja („Kancelária NR SR“) ako agenda „Poslanecké kluby“ („Systém na sledovanie legislatívneho procesu“), vyžaduje sa aby všetka manipulácia s dátami (získavanie pre zobrazenie, zmeny, ukladanie) prebiehali cez webservisy „middlewaru“), ktoré sú na takéto výmeny určené.</t>
  </si>
  <si>
    <t>ID_107</t>
  </si>
  <si>
    <t>ID_108</t>
  </si>
  <si>
    <t>ID_109</t>
  </si>
  <si>
    <t>ID_110</t>
  </si>
  <si>
    <t>ID_111</t>
  </si>
  <si>
    <t>ID_112</t>
  </si>
  <si>
    <t>Rola Posty</t>
  </si>
  <si>
    <t>Uvidí záložku "členstvo" a môže zadávať členov, ostatné údaje má iba viditeľné, ale nemôže ich meniť. Môže však zadávať iba členstvo tých klubov, na ktoré má oprávnenie v obsadzovaní postov v OŠ.</t>
  </si>
  <si>
    <t>ID_113</t>
  </si>
  <si>
    <t>Informačné zdroje</t>
  </si>
  <si>
    <t>V rámci modulu je potrebné spracúvať a uchovávať nasledovné informačné zdroje: 
[A] jednoznačný identifikátor záznamu
[B] kontakt na klub text
[C] jednoznačný identifikátor volebného obdobia
[D] stav záznamu - možné stavy pre daný informačný zdroj sú v informačnom zdroji "Stavy záznamov" 
[E] Jednoznačný identifikátor útvaru z informačného zdroja "organizačná štruktúra - útvary", ktorý zodpovedá danému poslaneckému klubu
[G] dlhý názov klubu text
[H] ikona klubu
[I] farba klubu RGB - pre budúci webportál (zasadací poriadok)
[J] dátum zverejnenia</t>
  </si>
  <si>
    <t>ID_114</t>
  </si>
  <si>
    <t>Všetky stavy záznamov musia byť súčasťou informačného zdroja „Stavy záznamov</t>
  </si>
  <si>
    <t>ID_115</t>
  </si>
  <si>
    <t>pripravovaný záznam - záznam, ktorý je v štádiu prípravy a ešte nebol publikovaný do middlewaru
publikovaný záznam - záznam, ktorý je už poskytnutí pre middleware
stiahnutý záznam - záznam, ktorý bol stiahnutý a už nie je poskytnutí pre middleware
zaniknutý klub - záznam, ktorý bol presunutý do tohto štádia po skončení platnosti klubu
vymazaný záznam - záznam, ktorý bol zmazaný užívateľom a je prístupný iba pre administrátora. Záznam už nie je poskytovaný do middlewaru</t>
  </si>
  <si>
    <t>ID_116</t>
  </si>
  <si>
    <t>Všetky preddefinované filtre (menu v úvodnej obrazovke v časti „Preddefinované filtre“</t>
  </si>
  <si>
    <t>ID_117</t>
  </si>
  <si>
    <t>Kluby  - Poslanecké kluby
%VolebneObdobie%  - %OznačenieVolebnehoObdobia%
StiahnutyZaznam - Stiahnuté záznamy
VymazanyZaznam - Vymazané záznamy
označenie „%VolebneObdobie%“ znamená že sa vypíšu všetky volebné obdobia (najaktuálnejšie hore)</t>
  </si>
  <si>
    <t>ID_118</t>
  </si>
  <si>
    <t>Prehľad údajov informačného zdroja sa zobrazia na úvodnej strane aplikácie v časti „Výstupy“. Default (pri prvom otvorení modulu) sa v preddefinovaných filtroch vyberie aktuálne volebné obdobie</t>
  </si>
  <si>
    <t>ID_119</t>
  </si>
  <si>
    <t>Všetky aplikačné funkcie formulárov, musia byť súčasťou informačného zdroja „aplikačné funkcie“, ako aj „Aplikačné funkcie vo formulároch pre pozície oprávnenia“.</t>
  </si>
  <si>
    <t>ID_120</t>
  </si>
  <si>
    <t>Aplikačné funkcie tohto formulára: 
Nový záznam - Založenie nového záznamu do informačného zdroja.
Editovať záznam - Otvorenie formulára na editovanie zvoleného záznamu z informačného zdroja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Definovanie požadovaných zostáv a formátov bude až súčasťou "Definitívnej funkčnej špecifikácie"
Koniec volebného obdobia  - Ukončenie platnosti: - všetkých klubov zvoleného volebného obdobia. Záznamy sa presunú do stavu "ukončený klub". - zároveň v pridelenom útvare organizačnej štruktúry vyplní platnosť do podľa dátumu a času konca daného volebného obdobia. - zároveň sa ukončí platnosť aj každému členovi v každom klube (platnosť do stavu dátumu a času konca zvoleného volebného obdobia, ktorý ešte nemá ukončenú platnosť na poste. Ukončuje sa platnosť iba aktívnych klubov. Funkcia je prístupná iba vtedy, ak zvolené obdobie má v informačnom zdroji „volebné obdobia“ údaj platnosť do vyplnenú.
Definitívne vymazať záznam - Funkcia prístupná iba administrátorovi. Funkcia definitívne vymaže záznam z databázy. Pred vymazaním sa ešte raz potvrdí voľba.</t>
  </si>
  <si>
    <t>ID_121</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</si>
  <si>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Publikovať klub - Záznam o klube prenesie do stavu "publikovaný záznam". Publikovaním klubu sa klub presunie zo stavu "pripravovaný záznam" na "publikovaný záznam". Publikovať možno iba taký klub, ktorý má prepojený záznam z informačného zdroja „organizačný útvar – útvary (vyplnené pole [E]), v ktorom je pole vyplnené pole „platnosť od“ a nevyplnené pole „platnosť do“. Pri prvom publikovaní klubu uloží aktuálny dátum do poľa [J], pretože od danej doby je klub prístupný aj pre zverenie na webovom sídle.
Zmazať záznam - Presunutie stavu záznamu na "vymazaný záznam".
Stiahnuť záznam - Presunutie stavu záznamu na "stiahnutý záznam".
Ukončiť činnosť klubu - Zvolený záznam presunie do stavu "zaniknutý klub". Ukončiť funkčnosť klubu možno iba pre taký klub, ktorý má prepojený záznam z informačného zdroja „organizačný útvar – útvary (vyplnené pole [E]) a v ktorom je pole vyplnené pole „platnosť od“ aj vyplnené pole „platnosť do“.
Preniesť do aktuálneho VO - Skopíruje aktuálny záznam do nového záznamu s aktuálnym volebným obdobím (vráti middleware vo forme webservisu) a označí ho stavom "pripravovaný záznam". Obsadenie na postoch sa neprenáša. Zároveň v pridelenom útvare organizačnej štruktúry založí nový záznam s časovým rezom platnosť od podľa dátumu a času začiatku volebného obdobia. 
Definitívne vymazať záznam - Funkcia prístupná iba administrátorovi. Funkcia definitívne vymaže záznam z databázy. Pred vymazaním sa ešte raz potvrdí voľba.
Prepoj s organiazčnou štruktúrou - Funkcia môže byť zamenená dropdown listom. Musí zabezpečiť, aby sa prepojil záznam z informačného systému s informačným zdrojom "Organizačná štruktúra - útvary" zapísaním identifikátora útvaru do poľa [E]
Zruš prepojenie - Vynuluje pole [E]
Zmena platnosti od - Zmení hodnotu [O] na požadovaný dátum a čas
Zmena platnosti do - Zmení hodnotu [P] na požadovaný dátum a čas
Zmeň volebné obdobie - Funkcia môže byť zamenená dropdown listom. Musí zabezpečiť, aby sa dala zmeniť hodnota poľa [C] podľa výberu zo zoznamu volebných období NR SR.
Zvol farbu - Funkcia umožní zapísať zvolenú farbu do poľa [H]
Zruš farbu - Funkcia umožní vynulovať hodnotu poľa [I]
Zvoľ ikonu - Funkcia umožní zapísať zvolenú farbu do poľa [H]
Zruš ikonu - Funkcia umožní vynulovať hodnotu poľa [H]</t>
  </si>
  <si>
    <t>ID_122</t>
  </si>
  <si>
    <t>Aplikačné funkcie pre záložku členstvo</t>
  </si>
  <si>
    <t>Zatvoriť formulár -  Zatvorenie formulára bez uloženia zmien. Pred samotným zatvorením formulára sa systém pri zmene dát opýta, či sa zmeny majú nahrať a ukončí formulár bez nahratia iba v prípade, že užívateľ takúto voľbu potvrdí.
Pripoj osobu na post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sú údaje osoby prázdne.
Zmena osoby na poste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je vybraná osoba podľa zvoleného záznamu.
Vymaž záznam o priradení - Presunutie stavu záznamu na "vymazaný záznam".
Zmena platnosti do - Vyplnenie poľa platnosť do zvoleným dátumom.
Zmena platnosti od - Vyplnenie poľa platnosť od zvoleným dátumom.</t>
  </si>
  <si>
    <t>ID_123</t>
  </si>
  <si>
    <t>V agende „Výbory NR SR“ sa evidujú už iba také údaje, ktoré neobsahuje agenda „Organizačná štruktúra“. Preto sa pri každom zázname o novom poslaneckom klube vyžaduje jednoznačné prepojenie na úrovni databáz so záznamom vinformačnom zdroji „organizačná štruktúra –útvary“.</t>
  </si>
  <si>
    <t>ID_124</t>
  </si>
  <si>
    <t>Evidencia poslancov a ďalších osôb</t>
  </si>
  <si>
    <t xml:space="preserve">Pretože členmi (resp. predsedom) výboru NR SRmôžu byť iba  poslanci,  vyžaduje  sa,  aby  aj  každý  poslanec  bol  súčasťou  informačného  zdroja „organizačná  štruktúra –osoba“). Keďže  vevidencii  výboru  sú  aj  posty „tajomník“a „referentka“(ktorínie súposlancami), aj tietoosobymusiabyť súčasťou informačného zdroja „organizačná štruktúra –osoby“). </t>
  </si>
  <si>
    <t>ID_125</t>
  </si>
  <si>
    <t xml:space="preserve">Keďže pri plnení tejto úlohy agendy sa jedná výhradne ozmeny  vagende „Organizačná štruktúra“, ktorá je súčasťou iného informačného zdroja („Kancelária NR SR“) ako agenda „Výbory“ („Systém na sledovanie legislatívneho procesu“), vyžaduje sa aby všetka manipulácia sdátami (získavanie pre zobrazenie, zmeny, ukladanie) prebiehali cez webservisy „middlewaru“), ktoré sú na takéto výmeny určené. </t>
  </si>
  <si>
    <t>ID_126</t>
  </si>
  <si>
    <t>účasťou modulu musí byť vytvorenie všetkých  aplikačných  funkcií  potrebných  na získavanie,  zhromažďovanie,  spracúvanie, sprístupňovanie, poskytovanie, prenos, ukladanie, archivovanie alikvidácia údajov vrámci spracúvanej  agendy.</t>
  </si>
  <si>
    <t>ID_127</t>
  </si>
  <si>
    <t xml:space="preserve">Všetky posty oprávnenia (užívateľskérole) musia byť súčasťou informačného zdroja „Posty oprávnení“. </t>
  </si>
  <si>
    <t>ID_128</t>
  </si>
  <si>
    <t>ID_129</t>
  </si>
  <si>
    <t>ID_130</t>
  </si>
  <si>
    <t>ID_131</t>
  </si>
  <si>
    <t>Iné osoby</t>
  </si>
  <si>
    <t>Okrem týchto „modulových“ oprávnení existujú vmodule „oprávnenia“ aj nastavenia, ktoré definujú iné osoby, ktoré môžu obsluhovať obsadzovanie postov daného výboru.</t>
  </si>
  <si>
    <t>ID_132</t>
  </si>
  <si>
    <t>Štruktúra informačného zdroja "Výbory"</t>
  </si>
  <si>
    <t>[A]jednoznačný identifikátor záznamu 
[B]stav záznamu - možné stavy pre daný informačný zdroj sú v informačnom zdroji "Stavy záznamov" 
[C]jednoznačný identifikátor volebného obdobia - z informačného zdroja "volebné obdobia"
[D] číslo výboru- text
[E] jednoznačný identifikátor útvaru - pole z informačného zdroja "organizačná  štruktúra -útvary", ktorý zodpovedá danému výboru NR SR
[F] skloňovaný názov výboru 2. pád
[G]jednoznačný identifikátor postu - pole z informačného zdroja "organizačná  štruktúra -posty", ktorý zodpovedá postu tajomníkadanému výboru NR SR
[H]jednoznačný identifikátor postupole  z informačného zdroja "organizačná  štruktúra -posty", ktorý zodpovedá postu referenta danéhovýboru
[I]jednoznačný identifikátor postupole z informačného zdroja "organizačná  štruktúra -posty", ktorý zodpovedá postu predsedu daného výboru
[J]dĺžka rokovania boduinteger
[L]Default Files Root Directory
[M]identifikácia, či sa jedná o výbor, ktorý má náhradníkov
[N]jednoznačný identifikátor postupole  z informačného zdroja "organizačná  štruktúra -posty", ktorý zodpovedá postu náhradníka daného výboru
[O]dátum zverejnenia</t>
  </si>
  <si>
    <t>ID_133</t>
  </si>
  <si>
    <t>Štruktúra informačného zdroja „Výbory -náhradníci“</t>
  </si>
  <si>
    <t xml:space="preserve">[A] jednoznačný identifikátor záznamu 
[B] jednoznačný identifikátor záznamu z informačného zdroja "výbory NR SR" v  ktorom sa definujú náhradníci
[C] jednoznačný identifikátor obsadenia postu (identifikátor záznamu z  informačného zdroja "organizačná štruktúra -posty") funkcie vo výbore  poslanca, ktorý je riadnym členom výboru
[D] jednoznačný identifikátor obsadenia postu (identifikátor záznamu z  informačného zdroja "organizačná štruktúra -posty") funkcie vo výbore  poslanca, ktorý je náhradníkom </t>
  </si>
  <si>
    <t>ID_134</t>
  </si>
  <si>
    <t xml:space="preserve">Všetky stavy záznamov musia byť súčasťou informačného zdroja „Stavy záznamov“ </t>
  </si>
  <si>
    <t>ID_135</t>
  </si>
  <si>
    <t>pripravovaný záznam - záznam, ktorý je v štádiu prípravy a ešte nebol publikovaný do middlewaru
publikovaný záznam - záznam, ktorý je už poskytnutí pre middleware
stiahnutý záznam - záznam, ktorý bol stiahnutý a už nie je poskytnutí pre middleware
zaniknutý výbor - záznam, ktorý bol presunutý do tohto štádia po skončení platnosti výboru
vymazaný záznam - záznam, ktorý bol zmazaný užívateľom a je prístupný iba pre administrátora. Záznam už nie je poskytovaný do middlewaru</t>
  </si>
  <si>
    <t>ID_136</t>
  </si>
  <si>
    <t>ID_137</t>
  </si>
  <si>
    <t>Vybory - Výbory 
%VolebneObdobie% - %OznačenieVolebnehoObdobia%
StiahnutyZaznam - Stiahnuté záznamy
VymazanyZaznam - Vymazané záznamy
značenie „%VolebneObdobie%“znamená že sa vypíšu všetky volebnéobdobia (najaktuálnejšie hore).</t>
  </si>
  <si>
    <t>ID_138</t>
  </si>
  <si>
    <t>ID_139</t>
  </si>
  <si>
    <t>ID_140</t>
  </si>
  <si>
    <t>Aplikačné funkcie formulára „Výbory“, a „Výbory –náhradníci“</t>
  </si>
  <si>
    <t>Nový výbor - Založenie nového záznamu do informačného zdroja. Automaticky nastaví volebné obdobie podľa preddefinovaného filtra.
Editovať výbor- Otvorenie formulára na editovanie zvoleného záznamu z informačného zdroja 
Zmazať výbor- Presunutie stavu záznamu na "vymazaný záznam". 
Tlač zostavu - Vytlačenie požadovanej zostavy na tlačiareň. 
Exportovať - Vyexportovanie požadovanej zostavy do pdf, xml, txt,... podoby. 
Koniec volebného obdobia - Ukončenie platnosti: -všetkýchvýborov zvoleného volebného obdobia. Záznamy sa presunú do stavu "ukončený výbor".-zároveň v pridelenom útvare organizačnej štruktúry vyplní platnosť do podľa dátumu a času konca daného volebného obdobia. -zároveň sa ukončí platnosť aj každému členoviv každom výbore (platnosť do stavu dátumu a času konca zvoleného volebného obdobia, ktorý ešte nemá ukončenú platnosť na poste. Ukončuje sa platnosť iba aktívnych výborov. Funkcia je prístupná iba vtedy, ak zvolené obdobie má v informačnom zdroji „volebnéobdobia“ údaj platnosť do vyplnenú.
Definitívne vymazať záznam - Funkcia prístupná iba administrátorovi. Funkcia definitívne vymaže záznam z databázy. Pred vymazaním sa ešte raz potvrdí voľba.</t>
  </si>
  <si>
    <t>ID_141</t>
  </si>
  <si>
    <t xml:space="preserve">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výbor - Uloženie zmien dát do záznamu.
Publikovať výbor - Záznam o klube prenesie do stavu "publikovaný záznam". Publikovaním výboru sa výbor presunie zo stavu "pripravovaný záznam" na "publikovaný záznam". Publikovať možno iba takývýbor, ktorý má prepojený záznam z informačného zdroja „organizačný útvar – útvary (vyplnené pole [E]), v ktorom je pole vyplnené pole „platnosť od“ a nevyplnené pole „platnosť do“. Pri prvom publikovaní klubu uloží aktuálny dátum do poľa [J], pretože od danej doby je klub prístupný aj pre zverenie na webovom sídle.
Zmazať záznam - Presunutie stavu záznamu na "vymazaný záznam".
Stiahnuť záznam - Presunutie stavu záznamu na "stiahnutý záznam".
Ukončiť činnosť výboru - Zvolený záznam presunie do stavu "zaniknutý klub". Ukončiť funkčnosť klubu možno iba pre taký klub, ktorý má prepojený záznam z informačného zdroja „organizačný útvar – útvary (vyplnené pole [E]) a v ktorom je pole vyplnené pole „platnosť od“ aj vyplnené pole „platnosť do“.
Preniesť do aktuálneho VO - Skopíruje aktuálny záznam do nového záznamu s aktuálnym volebným obdobím (vráti middleware vo forme webservisu) a označí ho stavom "pripravovaný záznam". Obsadenie na postoch sa neprenáša. Zároveň v pridelenom útvare organizačnej štruktúry založí nový záznam s časovým rezom platnosť od podľa dátumu a času začiatku volebného obdobia. 
Definitívne vymazať záznam - Funkcia prístupná iba administrátorovi. Funkcia definitívne vymaže záznam z databázy. Pred vymazaním sa ešte raz potvrdí voľba.
Prepoj s organiazčnou štruktúrou - Funkcia môže byť zamenená dropdown listom. Musí zabezpečiť, aby sa prepojil záznam z informačného systému s informačným zdrojom "Organizačná štruktúra - útvary" zapísaním identifikátora útvaru do poľa [E]
Zruš prepojenie - Vynuluje pole [E]
Zmena platnosti od - Zmení hodnotu [O] na požadovaný dátum a čas
Zmena platnosti do - Zmení hodnotu [P] na požadovaný dátum a čas
Zmeň volebné obdobie - Funkcia môže byť zamenená dropdown listom. Musí zabezpečiť, aby sa dala zmeniť hodnota poľa [C] podľa výberu zo zoznamu volebných období NR SR.
</t>
  </si>
  <si>
    <t>ID_142</t>
  </si>
  <si>
    <t>Nový záznam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sú údaje osoby prázdne. Pri výbore, ktorý má aj náhradníkov sa musí dať pridať aj záznam do informačného zdroja "Výbory - náhradníci".
Zmeň záznam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je vybraná osoba podľa zvoleného záznamu. Pri výbore, ktorý má aj náhradníkov sa musí dať pridať aj záznam do informačného zdroja "Výbory - náhradníci".
Vymaž záznam  - Presunutie stavu záznamu na "vymazaný záznam".
Definitívne vymazať záznam - Funkcia prístupná iba administrátorovi. Funkcia definitívne vymaže záznam z databázy. Pred vymazaním sa ešte raz potvrdí voľba. Pri výbore, ktorý má aj náhradníkov sa musí dať zmazať aj záznamy z informačného zdroja "Výbory - náhradníci".</t>
  </si>
  <si>
    <t>ID_143</t>
  </si>
  <si>
    <t>Aplikačné funkcie pre záložku Nastavenia</t>
  </si>
  <si>
    <t>Pripoj post predsedu - Zadanie jednoznačného identifikátora postu z informačného zdroja "organizačná štruktúra - posty", ktorý zodpovedá postu predsedu danému výboru NR SR
Pripoj post tajomníka - Zadanie jednoznačného identifikátora postu z informačného zdroja "organizačná štruktúra - posty", ktorý zodpovedá postu tajomníka danému výboru NR SR
Pripoj post referenta/tky - Zadanie jednoznačného identifikátora postu z informačného zdroja "organizačná štruktúra - posty", ktorý zodpovedá postu referenta danému výboru NR SR
Pripoj post náhradníka - Zadanie jednoznačného identifikátora postu z informačného zdroja "organizačná štruktúra - posty", ktorý zodpovedá postu náhradníka danému výboru NR SR
Pripoj cestu k súborom - Pripojenie cesty z adresárovej štruktúry</t>
  </si>
  <si>
    <t>ID_144</t>
  </si>
  <si>
    <t>v agende „Komisie“ sa evidujú už iba také údaje, ktoré neobsahuje agenda „Organizačná štruktúra“. Preto sa pri každom zázname o novej komisii vyžaduje jednoznačné prepojenie na úrovni databáz so záznamom v informačnom zdroji „organizačná štruktúra – útvary“.</t>
  </si>
  <si>
    <t>ID_145</t>
  </si>
  <si>
    <t xml:space="preserve">Pretože členmi (resp. predsedom) komisií môžu byť aj neposlanci, vyžaduje sa, aby každý člen komisie bol súčasťou informačného zdroja „organizačná štruktúra – osoba“). </t>
  </si>
  <si>
    <t>ID_146</t>
  </si>
  <si>
    <t>Keďže pri plnení tejto úlohy agendy sa jedná výhradne o zmeny v agende „Organizačná štruktúra“, ktorá je súčasťou iného informačného zdroja („Kancelária NR SR“) ako agenda „Komisie“ („Systém na sledovanie legislatívneho procesu“), vyžaduje sa aby všetka manipulácia s dátami (získavanie pre zobrazenie, zmeny, ukladanie) prebiehali cez webservisy „middlewaru“), ktoré sú na takéto výmeny určené.</t>
  </si>
  <si>
    <t>ID_147</t>
  </si>
  <si>
    <t>Súčasťou modulu musí byť vytvorenie všetkých  aplikačných  funkcií  potrebných  na získavanie,  zhromažďovanie,  spracúvanie, sprístupňovanie, poskytovanie, prenos, ukladanie, archivovanie alikvidácia údajov vrámci spracúvanej  agendy.</t>
  </si>
  <si>
    <t>ID_148</t>
  </si>
  <si>
    <t>ID_149</t>
  </si>
  <si>
    <t>ID_150</t>
  </si>
  <si>
    <t>ID_151</t>
  </si>
  <si>
    <t>ID_152</t>
  </si>
  <si>
    <t>Uvidí záložku "členstvo" a môže zadávať členov, ostatné údaje má iba viditeľné, ale nemôže ich meniť. Môže však zadávať iba členstvo tých komisií, na ktoré má oprávnenie v obsadzovaní postov v OŠ. Ostatné ani nemá prístupné vo výberových filtroch.</t>
  </si>
  <si>
    <t>ID_153</t>
  </si>
  <si>
    <t>Štruktúra informačného zdroja "Komisie"</t>
  </si>
  <si>
    <t>[A] jednoznačný identifikátor záznamu
[B] stav záznamu možné stavy pre daný informačný zdroj sú v informačnom zdroji "Stavy záznamov" 
[C] jednoznačný identifikátor volebného obdobia z informačného zdroja "volebné obdobia"
[D] kontakt na komisiu text
[E] Jednoznačný identifikátor útvaru údaj z informačného zdroja "organizačná štruktúra - útvary", ktorý zodpovedá danej komisii
[F] Jednoznačný identifikátor útvaru (výboru)- pole z informačného zdroja "organizačná štruktúra - útvary", ktorý zodpovedá výboru NR SR (ak sa jedná o komisiu výboru a nie komisiu NR SR)
[G] dátum zverejnenia</t>
  </si>
  <si>
    <t>ID_154</t>
  </si>
  <si>
    <t>ID_155</t>
  </si>
  <si>
    <t>pripravovaný záznam - záznam, ktorý je v štádiu prípravy a ešte nebol publikovaný do middlewaru
publikovaný záznam - záznam, ktorý je už poskytnutí pre middleware
stiahnutý záznam - záznam, ktorý bol stiahnutý a už nie je poskytnutí pre middleware
zaniknutá komisia - záznam, ktorý bol presunutý do tohto štádia po skončení platnosti komisie
vymazaný záznam - záznam, ktorý bol zmazaný užívateľom a je prístupný iba pre administrátora. Záznam už nie je poskytovaný do middlewaru</t>
  </si>
  <si>
    <t>ID_156</t>
  </si>
  <si>
    <t>ID_157</t>
  </si>
  <si>
    <t>Komisie - Komisie
%VolebneObdobie% - %OznačenieVolebnehoObdobia%
StiahnutyZaznam - Stiahnuté záznamy
VymazanyZaznam - Vymazané záznamy
značenie „%VolebneObdobie%“znamená že sa vypíšu všetky volebnéobdobia (najaktuálnejšie hore).</t>
  </si>
  <si>
    <t>ID_158</t>
  </si>
  <si>
    <t>ID_159</t>
  </si>
  <si>
    <t>ID_160</t>
  </si>
  <si>
    <t>Aplikačné funkcie formulára „Komisie“</t>
  </si>
  <si>
    <t>Nový záznam - Založenie nového záznamu do informačného zdroja "číselník typov podujatia"
Editovať záznam - Otvorenie formulára na editovanie zvoleného záznamu z informačného zdroja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Koniec volebného obdobia - Ukončenie platnosti: -  všetkých komisií zvoleného volebného obdobia. Záznamy sa presunú do stavu "zaniknutá komisia". - zároveň v pridelenom útvare organizačnej štruktúry vyplní platnosť do podľa dátumu a času konca daného volebného obdobia. - zároveň sa ukončí platnosť aj každému členovi v každej komisie (platnosť do stavu dátumu a času konca zvoleného volebného obdobia, ktorý ešte nemá ukončenú platnosť na poste. Ukončuje sa platnosť iba aktívnych komisií. Funkcia je prístupná iba vtedy, ak zvolené obdobie má v informačnom zdroji „volebné obdobia“ údaj platnosť do vyplnenú.
Definitívne vymazať záznam - Funkcia prístupná iba administrátorovi. Funkcia definitívne vymaže záznam z databázy. Pred vymazaním sa ešte raz potvrdí voľba.</t>
  </si>
  <si>
    <t>ID_161</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</si>
  <si>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klub -  Uloženie zmien dát do záznamu.
Publikovať klub -  Záznam o komisii prenesie do stavu "publikovaný záznam". Publikovať možno iba takú komisiu, ktorá má prepojený záznam z informačného zdroja „organizačný útvar – útvary (vyplnené pole [E]), v ktorom je pole vyplnené pole „platnosť od“ a nevyplnené pole „platnosť do“. Pri prvom publikovaní komisie sa uloží aktuálny dátum do poľa [G], pretože od danej doby je komisia prístupná aj pre zverenie na webovom sídle.
Zmazať záznam  - Presunutie stavu záznamu na "vymazaný záznam". Stiahnuť záznam Presunutie stavu záznamu na "stiahnutý záznam".
Ukončiť činnosť komisie - Zvolený záznam presunie do stavu "zaniknutá komisia". Ukončiť funkčnosť komisie možno iba pre taký klub, ktorý má prepojený záznam z informačného zdroja „organizačný útvar – útvary (vyplnené pole [E]) a v ktorom je pole vyplnené pole „platnosť od“ aj vyplnené pole „platnosť do“.
Preniesť do aktuálneho VO - Skopíruje aktuálny záznam do nového záznamu s aktuálnym volebným obdobím (vráti middleware vo forme webservisu) a označí ho stavom "pripravovaný záznam". Obsadenie na postoch sa neprenáša. Zároveň v pridelenom útvare organizačnej štruktúry založí nový záznam s časovým rezom platnosť od podľa dátumu a času začiatku volebného obdobia.
Definitívne vymazať záznam - Funkcia prístupná iba administrátorovi. Funkcia definitívne vymaže záznam z databázy. Pred vymazaním sa ešte raz potvrdí voľba.
Prepoj s organiazčnou štruktúrou - Funkcia môže byť zamenená dropdown listom. Musí zabezpečiť, aby sa prepojil záznam z informačného systému s informačným zdrojom "Organiazčná štruktúra - útvary" zapísaním identifikátora útvaru do poľa [E]
Zruš prepojenie - Vynuluje pole [E]
Zmena platnosti od  - Zmení hodnotu [O] na požadovaný dátum a čas Zmena platnosti do Zmení hodnotu [P] na požadovaný dátum a čas
Zmeň volebné obdobie - Funkcia môže byť zamenená dropdown listom. Musí zabezpečiť, aby sa dala zmeniť hodnota poľa [C] podľa výberu zo zoznamu volebných období NR SR.
Prideľ výbor- Pridel jednoznačný identifikátor výboru z informačného zdroja "Výbory" do poľa [F]
Zruš výbor - Vymaž pole [F]</t>
  </si>
  <si>
    <t>ID_162</t>
  </si>
  <si>
    <t>Pripoj osobu na post - Funkcia zavolá webservis na obsadenie postu, pretože sa jedná o zápis do informačného zdroja iného informačného zdroja. Najprv však otvorí formulár na vyplnenie polí webservisu - teda voľby osoby z osôb organizačnej štruktúry (vyžaduej sa prepínač, ktorým sa zvolí či iba z poslancov, alebo z kancelárie NR SR, alebo zo všetkých osôb). Po otvorení formulára sú údaje osoby prázdne.
Zmena osoby na poste - Funkcia zavolá webservis na obsadenie postu, pretože sa jedná o zápis do informačného zdroja iného informačného zdroja. Najprv však otvorí formulár na vyplnenie polí webservisu - teda voľby osoby z osôb organizačnej štruktúry (vyžaduej sa prepínaž, ktorým sa zvolí či iba z poslancov, alebo z kancelárie NR SR, alebo zo všetkých osôb). Po otvorení formulára je vybraná osoba podľa zvoleného záznamu.
Vymaž záznam o priradení - Presunutie stavu záznamu na "vymazaný záznam".
Zmena platnosti od  - Vyplnenie poľa platnosť od zvoleným dátumom. Zmena platnosti do Vyplnenie poľa platnosť do zvoleným dátumom.
Definitívne vymazať záznam - Funkcia prístupná iba administrátorovi. Funkcia definitívne vymaže záznam z databázy. Pred vymazaním sa ešte raz potvrdí voľba.</t>
  </si>
  <si>
    <t>ID_163</t>
  </si>
  <si>
    <t>v agende „Delegácie“ sa evidujú už iba také údaje, ktoré neobsahuje agenda „Organizačná štruktúra“. Preto sa pri každom zázname o novej komisii vyžaduje jednoznačné prepojenie na úrovni databáz so záznamom v informačnom zdroji „organizačná štruktúra – útvary“.</t>
  </si>
  <si>
    <t>ID_164</t>
  </si>
  <si>
    <t>Pretože členmi (resp. predsedom) delegácií môžu byť aj neposlanci, vyžaduje sa, aby každý člen komisie bol súčasťou informačného zdroja „organizačná štruktúra – osoba“).</t>
  </si>
  <si>
    <t>ID_165</t>
  </si>
  <si>
    <t>Keďže pri plnení tejto úlohy agendy sa jedná výhradne o zmeny v agende „Organizačná štruktúra“, ktorá je súčasťou iného informačného zdroja („Kancelária NR SR“) ako agenda „Delegácie“ („Systém na sledovanie legislatívneho procesu“), vyžaduje sa aby všetka manipulácia s dátami (získavanie pre zobrazenie, zmeny, ukladanie) prebiehali cez webservisy „middlewaru“), ktoré sú na takéto výmeny určené.</t>
  </si>
  <si>
    <t>ID_166</t>
  </si>
  <si>
    <t>ID_167</t>
  </si>
  <si>
    <t>ID_168</t>
  </si>
  <si>
    <t>ID_169</t>
  </si>
  <si>
    <t>ID_170</t>
  </si>
  <si>
    <t>ID_171</t>
  </si>
  <si>
    <t>Uvidí záložku "členstvo" a môže zadávať členov, ostatné údaje má iba viditeľné, ale nemôže ich meniť. Môže však zadávať iba členstvo tých delegácií, na ktoré má oprávnenie v obsadzovaní postov v Oš a iba tie vidí aj v preddefinových filtroch.</t>
  </si>
  <si>
    <t>ID_172</t>
  </si>
  <si>
    <t>Štruktúra informačného zdroja „Delegácie“</t>
  </si>
  <si>
    <t>[A] jednoznačný identifikátor záznamu
[B] stav záznamu - možné stavy pre daný informačný zdroj sú v informačnom zdroji "Stavy záznamov"
[C] jednoznačný identifikátor volebného obdobia z informačného zdroja "volebné obdobia"
[D] kontakt na delegáciu text
[E] Jednoznačný identifikátor útvaru údaj z z informačného zdroja "organizačná štruktúra - útvary", ktorý zodpovedá danej delegácii
[F] dátum zverejnenia</t>
  </si>
  <si>
    <t>ID_173</t>
  </si>
  <si>
    <t>ID_174</t>
  </si>
  <si>
    <t>pripravovaný záznam - záznam, ktorý je v štádiu prípravy a ešte nebol publikovaný do middlewaru
publikovaný záznam - záznam, ktorý je už poskytnutí pre middleware
stiahnutý záznam - záznam, ktorý bol stiahnutý a už nie je poskytnutí pre middleware
zaniknutá delegácia - záznam, ktorý bol presunutý do tohto štádia po skončení platnosti výboru 
vymazaný záznam - záznam, ktorý bol zmazaný užívateľom a je prístupný iba pre administrátora. Záznam už nie je poskytovaný do middlewaru</t>
  </si>
  <si>
    <t>ID_175</t>
  </si>
  <si>
    <t>ID_176</t>
  </si>
  <si>
    <t>Delegacie - Delegácie
%VolebneObdobie% - %OznačenieVolebnehoObdobia%
StiahnutyZaznam - Stiahnuté záznamy
VymazanyZaznam - Vymazané záznamy
značenie „%VolebneObdobie%“znamená že sa vypíšu všetky volebnéobdobia (najaktuálnejšie hore).</t>
  </si>
  <si>
    <t>ID_177</t>
  </si>
  <si>
    <t>ID_178</t>
  </si>
  <si>
    <t>ID_179</t>
  </si>
  <si>
    <t>Aplikačné funkcie formulára „Delegácie“</t>
  </si>
  <si>
    <t>Nový záznam - Založenie nového záznamu do informačného zdroja. Automaticky nastaví volebné obdobie podľa preddefinovaného filtra.
Editovať záznam - Otvorenie formulára na editovanie zvoleného záznamu z informačného zdroja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Koniec volebného obdobia - Ukončenie platnosti:
- všetkých delegácií zvoleného volebného obdobia. Záznamy sa presunú do stavu "zaniknutá delegácia".
- zároveň v pridelenom útvare organizačnej štruktúry vyplní platnosť do podľa dátumu a času konca daného volebného obdobia. - zároveň sa ukončí platnosť aj každému členovi v každej delegácie (platnosť do stavu dátumu a času konca zvoleného volebného obdobia, ktorý ešte nemá ukončenú platnosť na poste. Ukončuje sa platnosť iba aktívnych delegácií. Funkcia je prístupná iba vtedy, ak zvolené obdobie má v informačnom zdroji „volebné obdobia“ údaj platnosť do vyplnenú.
Definitívne vymazať záznam - 
Funkcia prístupná iba administrátorovi. Funkcia definitívne vymaže záznam z databázy. Pred vymazaním sa ešte raz potvrdí voľba.</t>
  </si>
  <si>
    <t>ID_180</t>
  </si>
  <si>
    <t xml:space="preserve">Po dobleclicku na niektorý záznam informačného zdroja, alebo aplikovaním funkcie „Editovať záznam“ sa zobrazí formulár na editovanie všetkých dát zvoleného záznamu. Požadované aplikačné funkcie tohto formulára:
Nový záznam - Založenie nového záznamu do informačného zdroja. Automaticky nastaví volebné obdobie podľa preddefinovaného filtra.
Editovať záznam - Otvorenie formulára na editovanie zvoleného záznamu z informačného zdroja
Zmazať záznam - Presunutie stavu záznamu na "vymazaný záznam".
Tlač zostavu -Vytlačenie požadovanej zostavy na tlačiareň. Definovanie požadovaných zostáv bude až súčasťou "Definitívnej funkčnej špecifikácie"
Exportovať - Vyexportovanie požadovanej zostavy do pdf, xml, txt,... podoby.
Koniec volebného obdobia - Ukončenie platnosti:
- všetkých delegácií zvoleného volebného obdobia. Záznamy sa presunú do stavu "zaniknutá delegácia".
- zároveň v pridelenom útvare organizačnej štruktúry vyplní platnosť do podľa dátumu a času konca daného volebného obdobia. - zároveň sa ukončí platnosť aj každému členovi v každom klube (platnosť do stavu dátumu a času konca zvoleného volebného obdobia, ktorý ešte nemá ukončenú platnosť na poste. Ukončuje sa platnosť iba aktívnych delegácií. Funkcia je prístupná iba vtedy, ak zvolené obdobie má v informačnom zdroji „volebné obdobia“ údaj platnosť do vyplnenú.
Zatvoriť formulár - Zatvorenie formulára bez uloženia zmien. Pred samotným zatvorením formulára sa systém pri zmene dát opýta, či sa zmeny majú nahrať a ukončí formulár bez nahratia iba v prípade, že užívateľ takúto voľbu potvrdí.
Zmazať záznam -Presunutie stavu záznamu na "vymazaný záznam". Uložiť záznam Uloženie zmien dát do záznamu.
Ukončiť činnosť delegácie - Zvolený záznam presunie do stavu "zaniknutá delegácia Ukončiť funkčnosť delegácie možno iba pre takú delegáciu, ktorá má prepojený záznam z informačného zdroja „organizačný útvar – útvary (vyplnené pole [E]) a v ktorom je pole vyplnené pole „platnosť od“ aj vyplnené pole „platnosť do“.
Publikovať záznam - Záznam o delegácii prenesie do stavu "publikovaný záznam". Publikovať možno iba takú delegáciu, ktorá má prepojený záznam z informačného zdroja „organizačný útvar – útvary (vyplnené pole [E]), v ktorom je pole vyplnené pole „platnosť od“ a nevyplnené pole „platnosť do“. Pri prvom publikovaní delegácie sa uloží aktuálny dátum do poľa [G], pretože od danej doby je delegácia prístupná aj pre zverenie na webovom sídle.
Stiahnuť záznam - Presunutie stavu záznamu na "stiahnutý záznam".
Preniesť do aktuálneho VO - Skopíruje aktuálny záznam do nového záznamu s aktuálnym volebným obdobím (vráti middleware vo forme webservisu) a označí ho stavom "pripravovaný záznam". Obsadenie na postoch sa neprenáša. Zároveň v pridelenom útvare organizačnej štruktúry založí nový záznam s časovým rezom platnosť od podľa dátumu a času začiatku volebného obdobia.
Definitívne vymazať záznam -Funkcia prístupná iba administrátorovi. Funkcia definitívne vymaže záznam z databázy. Pred vymazaním sa ešte raz potvrdí voľba.
Prepoj s organiazčnou štruktúrou - Funkcia môže byť zamenená dropdown listom. Musí zabezpečiť, aby sa prepojil záznam z informačného systému s informačným zdrojom "Organizačná štruktúra - útvary" zapísaním identifikátora útvaru do poľa [E]
Zruš prepojenie - Vynuluje pole [E] 
Zmena platnosti od - Zmení hodnotu [O] na požadovaný dátum a čas
Zmena platnosti do - Zmení hodnotu [P] na požadovaný dátum a čas
Zmeň volebné obdobie - Funkcia môže byť zamenená dropdown listom. Musí zabezpečiť, aby sa dala zmeniť hodnota poľa [C] podľa výberu zo zoznamu volebných období NR SR.
</t>
  </si>
  <si>
    <t>ID_181</t>
  </si>
  <si>
    <t>ID_182</t>
  </si>
  <si>
    <t>v agende „Skupiny priateľstva“ sa evidujú už iba také údaje, ktoré neobsahuje agenda „Organizačná štruktúra“. Preto sa pri každom zázname o novej komisii vyžaduje jednoznačné prepojenie na úrovni databáz so záznamom v informačnom zdroji „organizačná štruktúra – útvary“.</t>
  </si>
  <si>
    <t>ID_183</t>
  </si>
  <si>
    <t>Keďže pri plnení tejto úlohy agendy sa jedná výhradne o zmeny v agende „Organizačná štruktúra“, ktorá je súčasťou iného informačného zdroja („Kancelária NR SR“) ako agenda „Skupiny priateľstva“ („Systém na sledovanie legislatívneho procesu“), vyžaduje sa aby všetka manipulácia s dátami (získavanie pre zobrazenie, zmeny, ukladanie) prebiehali cez webservisy „middlewaru“), ktoré sú na takéto výmeny určené.legislatívneho procesu“), vyžaduje sa aby všetka manipulácia s dátami (získavanie pre zobrazenie, zmeny, ukladanie) prebiehali cez webservisy „middlewaru“), ktoré sú na takéto výmeny určené.</t>
  </si>
  <si>
    <t>ID_184</t>
  </si>
  <si>
    <t>ID_185</t>
  </si>
  <si>
    <t>ID_186</t>
  </si>
  <si>
    <t>ID_187</t>
  </si>
  <si>
    <t>ID_188</t>
  </si>
  <si>
    <t>ID_189</t>
  </si>
  <si>
    <t>Uvidí záložku "členstvo" a môže zadávať členov, ostatné údaje má iba viditeľné, ale nemôže ich meniť. Môže však zadávať iba členstvo tých skupín priateľstva, na ktoré má oprávnenie v obsadzovaní postov v OŠ a iba tie vidí aj v preddefinových filtroch.</t>
  </si>
  <si>
    <t>ID_190</t>
  </si>
  <si>
    <t>Štruktúra informačného zdroja „Skupiny priateľstva“</t>
  </si>
  <si>
    <t>[A] jednoznačný identifikátor záznamu 
[B] stav záznamu - možné stavy pre daný informačný zdroj sú v informačnom zdroji "Stavy záznamov"
[C] jednoznačný identifikátor volebného obdobia z informačného zdroja "volebné obdobia"
[D] kontakt na skupinu priateľstva text
[E] Jednoznačný identifikátor útvaru - údaj z z informačného zdroja "organizačná štruktúra - útvary", ktorý zodpovedá danej skupine priateľstva
[F] dátum zverejnenia</t>
  </si>
  <si>
    <t>ID_191</t>
  </si>
  <si>
    <t>ID_192</t>
  </si>
  <si>
    <t>pripravovaný záznam - záznam, ktorý je v štádiu prípravy a ešte nebol publikovaný do middlewaru
publikovaný záznam - záznam, ktorý je už poskytnutí pre middleware
stiahnutý záznam - záznam, ktorý bol stiahnutý a už nie je poskytnutí pre middleware
zaniknutá skupina - záznam, ktorý bol presunutý do tohto štádia po skončení platnosti výboru 
vymazaný záznam - záznam, ktorý bol zmazaný užívateľom a je prístupný iba pre administrátora. Záznam už nie je poskytovaný do middlewaru</t>
  </si>
  <si>
    <t>ID_193</t>
  </si>
  <si>
    <t>ID_194</t>
  </si>
  <si>
    <t>Skupinypriatelstva - Skupiny priateľstva
%VolebneObdobie% - %OznačenieVolebnehoObdobia%
StiahnutyZaznam - Stiahnuté záznamy
VymazanyZaznam - Vymazané záznamy
značenie „%VolebneObdobie%“znamená že sa vypíšu všetky volebnéobdobia (najaktuálnejšie hore).</t>
  </si>
  <si>
    <t>ID_195</t>
  </si>
  <si>
    <t>ID_196</t>
  </si>
  <si>
    <t>ID_197</t>
  </si>
  <si>
    <t>Aplikačné funkcie formulára „Skupiny priateľstva“</t>
  </si>
  <si>
    <t>Nový záznam - Založenie nového záznamu do informačného zdroja. Automaticky nastaví volebné obdobie podľa preddefinovaného filtra.
Editovať záznam- Otvorenie formulára na editovanie zvoleného záznamu z informačného zdroja
Zmazať záznam - Presunutie stavu záznamu na "vymazaný záznam".
Tlač zostavu - Vytlačenie požadovanej zostavy na tlačiareň. 
Exportovať - Vyexportovanie požadovanej zostavy do pdf, xml, txt,... podoby.
Koniec volebného obdobia - 
Ukončenie platnosti:
- všetkých skupín priateľstva zvoleného volebného obdobia. Záznamy sa presunú do stavu "zaniknutá skupina".
- zároveň v pridelenom útvare organizačnej štruktúry vyplní platnosť do podľa dátumu a času konca daného volebného obdobia. - zároveň sa ukončí platnosť aj každému členovi v každej skupine (platnosť do stavu dátumu a času konca zvoleného volebného obdobia, ktorý ešte nemá ukončenú platnosť na poste. Ukončuje sa platnosť iba aktívnych skupín priateľstva. Funkcia je prístupná iba vtedy, ak zvolené obdobie má v informačnom zdroji „volebné obdobia“ údaj platnosť do vyplnenú.
Definitívne vymazať záznam - Funkcia prístupná iba administrátorovi. Funkcia definitívne vymaže záznam z databázy. Pred vymazaním sa ešte raz potvrdí voľba.</t>
  </si>
  <si>
    <t>ID_198</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</si>
  <si>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Zmazať záznam - Presunutie stavu záznamu na "vymazaný záznam". Uložiť záznam Uloženie zmien dát do záznamu.
Ukončiť činnosť skupiny - Zvolený záznam presunie do stavu "zaniknutá skupina" Ukončiť funkčnosť skupiny možno iba pre takú skupinu, ktorá má prepojený záznam z informačného zdroja „organizačný útvar – útvary (vyplnené pole [E]) a v ktorom je pole vyplnené pole „platnosť od“ aj vyplnené pole „platnosť do“.
Publikovať záznam - Záznam o skupine prenesie do stavu "publikovaný záznam". Publikovať možno iba takú skupinu, ktorá má prepojený záznam z informačného zdroja „organizačný útvar – útvary (vyplnené pole [E]), v ktorom je pole vyplnené pole „platnosť od“ a nevyplnené pole „platnosť do“. Pri prvom publikovaní skupiny sa uloží aktuálny dátum do poľa [G], pretože od danej doby je skupina prístupná aj pre zverenie na webovom sídle.
Stiahnuť záznam - Presunutie stavu záznamu na "stiahnutý záznam".
Preniesť do aktuálneho VO - Skopíruje aktuálny záznam do nového záznamu s aktuálnym volebným obdobím (vráti middleware vo forme webservisu) a označí ho stavom "pripravovaný záznam". Obsadenie na postoch sa neprenáša. Zároveň v pridelenom útvare organizačnej štruktúry založí nový záznam s časovým rezom platnosť od podľa dátumu a času začiatku volebného obdobia.
Definitívne vymazať záznam - Funkcia prístupná iba administrátorovi. Funkcia definitívne vymaže záznam z databázy. Pred vymazaním sa ešte raz potvrdí voľba.
Prepoj s organiazčnou štruktúrou - Funkcia môže byť zamenená dropdown listom. Musí zabezpečiť, aby sa prepojil záznam z informačného systému s informačným zdrojom "Organizačná štruktúra - útvary" zapísaním identifikátora útvaru do poľa [E]
Zruš - prepojenie Vynuluje pole [E]
Zmena platnosti od - Zmení hodnotu [O] na požadovaný dátum a čas
Zmena platnosti do - Zmení hodnotu [P] na požadovaný dátum a čas
Zmeň volebné obdobie - Funkcia môže byť zamenená dropdown listom. Musí zabezpečiť, aby sa dala zmeniť hodnota poľa [C] podľa výberu zo zoznamu volebných období NR SR.</t>
  </si>
  <si>
    <t>ID_199</t>
  </si>
  <si>
    <t>ID_200</t>
  </si>
  <si>
    <t>ID_201</t>
  </si>
  <si>
    <t>ID_202</t>
  </si>
  <si>
    <t>ID_203</t>
  </si>
  <si>
    <t>ID_204</t>
  </si>
  <si>
    <t>ID_205</t>
  </si>
  <si>
    <t>Štruktúra informačného zdroja „Asistenti poslancov“</t>
  </si>
  <si>
    <t>[A] jednoznačný identifikátor záznamu 
[B] jednoznačný identifikátor záznamu z informačného zdroja "poslanci“, ktorý prislúcha danému poslancovi, ktorého je asistent v tomto zázname
[C] meno asistenta
[D] priezvisko asistenta
[E] jednoznačný identifikátor volebného obdobia z informačného zdroja "volebné obdobia"
[F] mesačná odmena
[G] asistentom od dátum 
[H] asistentom do dátum
[I] stav záznamu - možné stavy pre daný informačný zdroj sú v informačnom zdroji "Stavy záznamov"
[J] dátum zverejnenia dátum</t>
  </si>
  <si>
    <t>ID_206</t>
  </si>
  <si>
    <t>ID_207</t>
  </si>
  <si>
    <t>ID_208</t>
  </si>
  <si>
    <t>ID_209</t>
  </si>
  <si>
    <t>%VolebneObdobie% - %OznačenieVolebnehoObdobia% - zoznam všetkých asistentov v danom volebnom období bez ohľadu na stav záznamu
ActiveMP - Zoznam aktívnych poslancov - zoznam poslancov v danom volebnom období, ktorí majú platný mandát
Aktivni  - Aktívni asistenti  - zoznam aktívnych asistentov v danom volebnom období bez ohľadu na stav záznamu (bez vyplneného poľa platnosť do)
Zaniknutí - Zaniknutí asistenti  - zoznam asistentov v danom volebnom období s ukončenou platnosťou (platnosť do)
Stiahnutí - Stiahnutí asistenti - zoznam asistentov v danom volebnom období v stave "stiahnutý záznam"
AktívniNeaktivni - Aktívni asistenti neaktívnych poslancov - zoznam asistentov, ktorí majú neukončenú platnosť (platnosť do), no poslanec, ktorému bol asistentom už nemá aktívny mandát
Zmazani - Zmazaní poslanci - zoznam asistentov v danom volebnom období v stave "vymazaný záznam"
značenie „%VolebneObdobie%“znamená že sa vypíšu všetky volebnéobdobia (najaktuálnejšie hore).</t>
  </si>
  <si>
    <t>ID_210</t>
  </si>
  <si>
    <t>ID_211</t>
  </si>
  <si>
    <t>ID_212</t>
  </si>
  <si>
    <t>Aplikačné funkcie formulára „Asistenti poslancov“</t>
  </si>
  <si>
    <t>Editovať záznam - funkcia na otvorenie formulára na evidovanie asistentov poslanca
Zmazať záznam - Presunutie stavu záznamu na "vymazaný záznam". Funkcia nie je prístupná pri "zozname aktívnych poslancov"
Tlač zostavu - Vytlačenie požadovanej zostavy na tlačiareň. 
Exportovať - Vyexportovanie požadovanej zostavy do pdf, xml, txt,... podoby.
Definitívne vymazať záznam - Funkcia prístupná iba administrátorovi. Funkcia definitívne vymaže záznam z databázy. Pred vymazaním sa ešte raz potvrdí voľba. Funkcia nie je prístupná pri "zozname aktívnych poslancov"</t>
  </si>
  <si>
    <t>ID_213</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</si>
  <si>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Nový asistent - funkcia na pridanie nového asistenta
Zmena asistenta - funkcia na zmenu niektorej hodnoty vybraného záznamu z informačného zdroja "asistenti poslancov"
Vymazať asistenta - Presunutie stavu záznamu na "vymazaný záznam".
Publikovať - Záznam o asistentovi prenesie do stavu "publikovaný záznam". Pri prvom publikovaní delegácie sa uloží aktuálny dátum do poľa [J], pretože od danej doby je záznam prístupný aj pre zverenie na webovom sídle.
Stiahnuť záznam - Presunutie stavu záznamu na "stiahnutý záznam".
Definitívne vymazať - Funkcia prístupná iba administrátorovi. Funkcia definitívne vymaže záznam z databázy. Pred vymazaním sa ešte raz potvrdí voľba. Funkcia nie je prístupná pri "zozname aktívnych poslancov"</t>
  </si>
  <si>
    <t>ID_214</t>
  </si>
  <si>
    <t>ID_215</t>
  </si>
  <si>
    <t>ID_216</t>
  </si>
  <si>
    <t>ID_217</t>
  </si>
  <si>
    <t>ID_218</t>
  </si>
  <si>
    <t>ID_219</t>
  </si>
  <si>
    <t>Štruktúra informačného zdroja „Kancelárie poslancov“</t>
  </si>
  <si>
    <t>[A] jednoznačný identifikátor záznamu 
[B] jednoznačný identifikátor poslanca z informačného zdroja "poslanci"
[C] Nazov text
[D] Adresa text
[E] PSC
[E] Mesto
[F] CisObdobia
[G] Tel
[H] Fax
[I] platnosť od Dátum účinnosti zmluvy
[J] platnosť do Dátum ukončenia zmluvy
[K] stav záznamu - možné stavy pre daný informačný zdroj sú v informačnom zdroji "Stavy záznamov"
[L] dátum zverejnenia dátum</t>
  </si>
  <si>
    <t>ID_220</t>
  </si>
  <si>
    <t>ID_221</t>
  </si>
  <si>
    <t>ID_222</t>
  </si>
  <si>
    <t>ID_223</t>
  </si>
  <si>
    <t>%VolebneObdobie% - %OznačenieVolebnehoObdobia% - zoznam všetkých asistentov v danom volebnom období bez ohľadu na stav záznamu
ActiveMP -  Zoznam aktívnych poslancov - zoznam poslancov v danom volebnom období, ktorí majú platný mandát
Aktivne - Aktívne kancelárie -zoznam aktívnych kancelárií v danom volebnom období bez ohľadu na stav záznamu (bez vyplneného poľa platnosť do)
Zaniknute - Zaniknuté kancelárie - zoznam kancelárií v danom volebnom období s ukončenou platnosťou (platnosť do)
Stiahnuté - Stiahnuté kancelárie - zoznam kancelárii v danom volebnom období v stave "stiahnutý záznam"
AktívneNeaktivni - Aktívne kancelárie neaktívnych poslancov - zoznam kancelárii, ktoré majú neukončenú platnosť (platnosť do), no poslanec, ktorého bola kancelária už nemá aktívny mandát
Zmazane -  Zmazané kancelárie - zoznam kancelárii v danom volebnom období v stave "vymazaný záznam"
značenie „%VolebneObdobie%“znamená že sa vypíšu všetky volebnéobdobia (najaktuálnejšie hore).</t>
  </si>
  <si>
    <t>ID_224</t>
  </si>
  <si>
    <t>ID_225</t>
  </si>
  <si>
    <t>ID_226</t>
  </si>
  <si>
    <t>Aplikačné funkcie formulára „Kancelárie poslancov“</t>
  </si>
  <si>
    <t>ID_227</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</si>
  <si>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Nová kancelária - funkcia na pridanie novej kancelárie poslanca
Zmeň kanceláriu - funkcia na zmenu niektorej hodnoty vybraného záznamu z informačného zdroja "kancelárie poslancov"
Vymazať akanceláriu - Presunutie stavu záznamu na "vymazaný záznam".
Publikovať - Záznam o kancelárii prenesie do stavu "publikovaný záznam". Pri prvom publikovaní delegácie sa uloží aktuálny dátum do poľa [L], pretože od danej doby je záznam prístupný aj pre zverenie na webovom sídle.
Stiahnuť záznam - Presunutie stavu záznamu na "stiahnutý záznam".
Definitívne vymazať - Funkcia prístupná iba administrátorovi. Funkcia definitívne vymaže záznam z databázy. Pred vymazaním sa ešte raz potvrdí voľba. Funkcia nie je prístupná pri "zozname aktívnych poslancov"</t>
  </si>
  <si>
    <t>ID_228</t>
  </si>
  <si>
    <t>ID_229</t>
  </si>
  <si>
    <t>ID_230</t>
  </si>
  <si>
    <t>ID_231</t>
  </si>
  <si>
    <t>ID_232</t>
  </si>
  <si>
    <t>ID_233</t>
  </si>
  <si>
    <t>Rola Dokumenty</t>
  </si>
  <si>
    <t>Môže iba pridávať dokumenty k ZPC</t>
  </si>
  <si>
    <t>ID_234</t>
  </si>
  <si>
    <t>Rola DokumentyUser</t>
  </si>
  <si>
    <t>Môže iba pridávať dokumenty k ZPC, ktorých bol účastníkom</t>
  </si>
  <si>
    <t>ID_235</t>
  </si>
  <si>
    <t>Štruktúra informačného zdroja „Zahraničné pracovné cesty“</t>
  </si>
  <si>
    <t>[A] jednoznačný identifikátor záznamu
[B] stav záznamu - možné stavy pre daný informačný zdroj sú v informačnom zdroji "Stavy záznamov"
[C] - jednoznačný identifikátor volebného obdobia - jednoznačný identifikátor volebného obdobia z informačného zdroja "volebné obdobia"
[D] začiatok služobnej cesty dátum
[E] koniec služobnej cesty dátum
[F] Popis text
[G] cesta predsedu-  identifikátor, či sa jedná o cestu predsedu NR SR
[H] dátum zverejnenia - dátum, kedy sa záznam prvý krát poskytol middleweru (prešiel do stavu "publikovaný záznam")</t>
  </si>
  <si>
    <t>ID_236</t>
  </si>
  <si>
    <t>Štruktúra informačného zdroja „Zahraničné pracovné cesty - účastníci“</t>
  </si>
  <si>
    <t>[A] jednoznačný identifikátor záznamu 
[B] jednoznačný identifikátor záznamu z informačného zdroja "ZPC" - môže byť nahradený identifikátorom zahraničnej pracovnej cesty (ak sa založí pole)
[C] jednozančný identifikátor záznamu z informačného zdroja "poslanci" - evidovanie poslancov
[D] - jednozančný identifikátor záznamu z informačného zdroja "Organizačná štruktúra - osoby"  - evidovanie zamestnancov</t>
  </si>
  <si>
    <t>ID_237</t>
  </si>
  <si>
    <t>ID_238</t>
  </si>
  <si>
    <t>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t>
  </si>
  <si>
    <t>ID_239</t>
  </si>
  <si>
    <t>ID_240</t>
  </si>
  <si>
    <t>%VolebneObdobie% - %OznačenieVolebnehoObdob ia% - zoznam ZPC v danom volebnom období, bez rozdieľu stavu záznamu
%IdentifikatorStavyZaznam ov% - %NazvyStavovZaznamov% - zoznam ZPC v danom volebnom období, záznamy v danom stave
Predseda - Záznamy predsedu NR SR  - zoznam ZPC v danom volebnom období, ktoré sú ZPC predsedu NR SR (pole [G] = 1)
značenie „%VolebneObdobie%“znamená že sa vypíšu všetky volebnéobdobia (najaktuálnejšie hore).obdobne aj %StavyZaznamov%</t>
  </si>
  <si>
    <t>ID_241</t>
  </si>
  <si>
    <t>ID_242</t>
  </si>
  <si>
    <t>ID_243</t>
  </si>
  <si>
    <t>Aplikačné funkcie formulára „Zahraničné pracovné cesty“</t>
  </si>
  <si>
    <t>Nový záznam - Založenie nového záznamu do informačného zdroja "Zahraničné pracovné cesty"
Editovať záznam - Otvorenie formulára na editovanie zvoleného záznamu z informačného zdroja "Zahraničné pracovné cesty"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záznam-Funkcia prístupná iba administrátorovi. Funkcia definitívne vymaže záznam z databázy. Pred vymazaním sa ešte raz potvrdí voľba.</t>
  </si>
  <si>
    <t>ID_244</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</si>
  <si>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Stiahnuť záznam - Presunutie stavu záznamu na "stiahnutý záznam".
Vymazať záznam - Presunutie stavu záznamu na "vymazaný záznam".
Definitívne vymazať záznam - Funkcia prístupná iba administrátorovi. Funkcia definitívne vymaže záznam z databázy. Pred vymazaním sa ešte raz potvrdí voľba.
Nový - funkcia na vloženie nového dokumentu do DMS (webservis, ktorý sa bude volať sa vyšpecifikuje po dodaní DMS)
Odstrániť prepojenie na dokument - Presunutie stavu záznamu na "vymazaný záznam" a súčasne označenie dokumentu v DMS ako "vymazaný"
Vlastnosti dokumentu - otvorenie formulára s vlastnosťami dokumentu
Nový - funkcia na vloženie nového účastníka do informačného zdroja "zahraničné pracovné cesty - účastníci"
Odstrániť - Presunutie stavu záznamu na "vymazaný záznam".
Definitívne vymazať - Funkcia prístupná iba administrátorovi. Funkcia definitívne vymaže záznam z databázy. Pred vymazaním sa ešte raz potvrdí voľba.</t>
  </si>
  <si>
    <t>ID_245</t>
  </si>
  <si>
    <t>Ovládanie záznamov v DMS</t>
  </si>
  <si>
    <t>Funkcie (webservisy) na ovládanie záznamov v DMS budú upresnené až po nasadení DMS systému v podmienkach obstarávateľa (DMS nie je súčasťou tohto projektu).
Pri zobrazení vlastností dokumentu sa ukáže aj výstup z informačného zdroja „DigitálnyArchív – prepojenia“, ktorý je súčasťou tohto projektu a v tomto prípade ukáže všetky agendy / informačné zdroje, ktoré využívajú ten istý dokument.
Vymazanie dokumentu v tomto prípade znamená iba vymazanie dokumentu z informačného zdroja „DigitálnyArchív – prepojenia“ (resp. iba jeho presunutie do stavu „vymazaný“ a definitívne zmazať záznam môže iba administrátor). Každopádne aj po vymazaní záznamu sa nevymaže dokument z DMS (ak to umožní DMS tak iba jeho označenie do stavu „vymazaný“), no definitívne odstránenie dokumentu môže vykonať iba „administrátor“ modulu DMS (ak s ním nie je previazaný žiadny iný dokument).</t>
  </si>
  <si>
    <t>ID_246</t>
  </si>
  <si>
    <t>ID_247</t>
  </si>
  <si>
    <t>ID_248</t>
  </si>
  <si>
    <t>ID_249</t>
  </si>
  <si>
    <t>ID_250</t>
  </si>
  <si>
    <t>ID_251</t>
  </si>
  <si>
    <t>Štruktúra informačného zdroja „„Číselník stavov ospravedlnení“</t>
  </si>
  <si>
    <t>[A] jednoznačný identifikátor záznamu
[B] jednoznačný identifikátor stavu ospravedlnenia
[C] popis riešenia</t>
  </si>
  <si>
    <t>ID_252</t>
  </si>
  <si>
    <t>Štruktúra informačného zdroja „Účasť poslancov na schôdzach NR SR“</t>
  </si>
  <si>
    <t>[A] jednoznačný identifikátor záznamu 
[B] jednoznačný identifikátor záznamu -možné stavy pre daný informačný zdroj sú v informačnom zdroji "Stavy záznamov"
[C] jednoznačný identifikátor schôdze NR SR z informačného zdroja "program schôdzí NR SR"
[D] jednoznačný identifikátor volebného obdobia jednoznačný identifikátor volebného obdobia z informačného zdroja "volebné obdobia"
[E] dátum - možnosť zvoliť iba taký, v ktorom rokovanie danej schôdze prebiehalo
[F] poznámka Text
[G] jednoznačný identifikátor účasti</t>
  </si>
  <si>
    <t>ID_253</t>
  </si>
  <si>
    <t>Štruktúra informačného zdroja „Účasť poslancov na schôdzach NR SR - podrobnosti“</t>
  </si>
  <si>
    <t>[A] jednoznačný identifikátor záznamu (prezentácie)
[B] jednoznačný identifikátor účasti (prezentácie)
[C] jednoznačný identifikátor záznamu z informačného zdroja "poslanci"
[D] identifikátor účasti True / False
[E] jednoznačný identifikátor stavu ospravedlnenia z číselníka riešení ospravedlnenia
[F] stav záznamu - možné stavy pre daný informačný zdroj sú v informačnom zdroji "Stavy záznamov"  
[G] jednoznačný identifikátor Rozhodnutia - identifikátor Rozhodnutia predsedu, ktorým sa riešilo ospravedlnenie
[H] jednoznačný identifikátor záznamu ospravedlnenia - identifikátor ospravedlnenia, s ktorým je riešená neúčasť</t>
  </si>
  <si>
    <t>ID_254</t>
  </si>
  <si>
    <t>ID_255</t>
  </si>
  <si>
    <t>ID_256</t>
  </si>
  <si>
    <t>ID_257</t>
  </si>
  <si>
    <t>Ucast - Účasť na schôdzach NR SR
%VolebneObdobie% - %OznačenieVolebnehoObdobia% - zoznam prezentácii účasti v danom volebnom období, bez rozdielu stavu záznamu
%IdentifikatorStavy - Zaznamov% - %NazvyStavovZaznamov% -zoznam prezentácii účasti v danom volebnom období, záznamy v danom stave
značenie „%VolebneObdobie%“znamená že sa vypíšu všetky volebnéobdobia (najaktuálnejšie hore).obdobne aj %StavyZaznamov%</t>
  </si>
  <si>
    <t>ID_258</t>
  </si>
  <si>
    <t>ID_259</t>
  </si>
  <si>
    <t>ID_260</t>
  </si>
  <si>
    <t>Aplikačné funkcie formulára „Účasť poslancov na schôdzach NR SR“</t>
  </si>
  <si>
    <t>Nový záznam - Založenie nového záznamu do informačného zdroja "Účasť poslancov na rokovaní NR SR".
Editovať záznam - Otvorenie formulára na editovanie prezentácie účasti zvoleného dňa a zvolenej schôdze NR SR.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</si>
  <si>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ID_261</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</si>
  <si>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Publikovať - Záznam informačného zdroja "účast poslancov na rokovaní NR SR" prenesie do stavu "publikovaný záznam".
Stiahnuť záznam - Presunutie stavu záznamu na "stiahnutý záznam".
Zmazať záznam - Presunutie stavu záznamu na "vymazaný záznam".
Definitívne vymazať záznam - Funkcia prístupná iba administrátorovi. Funkcia definitívne vymaže záznam z databázy. Pred vymazaním sa ešte raz potvrdí voľba.
Načítaj dáta - Funkcia prístupná iba ak pre danú schôdzu a rokovací deň je databáza "účasť poslancov na rokovaní - podrobnosti" prázdna /alebo všetky záznamy sú v stave "vymazaný záznam". Funkcia zabezpečí:
- natiahnutie všetkých poslancov, ktorí mali aktívny mandát do informačného zdroja
„účasť poslancov na rokovaniach NR SR - podrobnosti“
- doplnenie zdroja „účasť poslancov na rokovaniach NR SR – podrobnosti“ o ZPC z informačného zdroja „zahraničné pracovné cesty“, počty hlasovaní a vystúpení v digitálneho kongresového systému (cez webservis)
- označenie tých čo majú počet hlasovaní, alebo počet vystúpení &gt;0 ako prítomných (účasť = true)
- načítanie žiadostí o ospravedlnenie (či podľa dátumu a poslanca existuje) a nastaví pole [H] a stav „žiadosť o ospravedlnenie podaná“
- označiť červeným tých ktorí sú neprítomní a nemajú ospravedlnenú účasť
Uložiť záznam - Uloženie zmien dát do záznamu.
Hlasovania a vystúpenia - Načítanie počtov hlasovaní a vystúpení pre každého poslanca (v daný rokovací deň a na danej schôdzi)
Neospravedlnení - Zobrazí záznamy iba neospravedlnených poslancov (účasť = false) a stav &lt;&gt;"ospravedlnený" a ZPC=false
Nastav prítomnosť - Nastaví hodnotu prítomný na požadovanú hodnotu
Nastav ospravedlnenie - Nastaví hodnotu Idospravedlnenia a stav ospravedlnenia na požadovanú hodnotu z číselníka
Publikovať - Záznamy informačného zdroja "účast poslancov na rokovaní NR SR" prenesie do stavu "publikovaný záznam" (hromadne všetky z daného dňa a schôdze).
Stiahnuť záznam - Presunutie stavy záznamov na "stiahnutý záznam" ((hromadne všetky z daného dňa a schôdze).
Zmazať záznam - Presunutie stavy záznamov na "vymazaný záznam" ((hromadne všetky z daného dňa a schôdze).
Definitívne vymazať záznam - Funkcia prístupná iba administrátorovi. Funkcia definitívne vymaže záznam z databázy. Pred vymazaním sa ešte raz potvrdí voľba.</t>
  </si>
  <si>
    <t>ID_262</t>
  </si>
  <si>
    <t>Aplikačná funkcia "Nový záznam"</t>
  </si>
  <si>
    <t>Po spustení aplikačnej funkcie „Nový záznam“ sa otvorí formulár, no v informačnom zdroji „účasť poslancov na rokovaní NR SR – podrobnosti“ nenachádza žiadny záznam, ktorý patrí do danej schôdze v daný rokovací deň.
Spustením aplikačnej funkcie „Načítaj dáta“ sa vykonajú nasledovné činnosti:
do informačného zdroja „účasť poslancov na rokovaniach NR SR - podrobnosti“ sa natiahnu záznamy pre všetkých poslancov, ktorí mali na danom rokovaní aktívny mandát
do vygenerovaných záznamov sa k poslancom doplnenia údaje o účasti na zahraničnej pracovnej ceste zo zdroja „zahraničné pracovné cesty - účastníci“, resp. „zahraničné pracovné cesty“ (údaje sa iba zobrazia vo formulári, no neukladajú sa v informačnom zdroji „účasť poslancov na rokovaniach NR SR – podrobnosti“
do vygenerovaných záznamov sa k poslancom doplnenia údaje o počte hlasovania každého poslanca z informačného zdroja „digitálny kongresový systém“, resp. o počte vystúpení z toho istého zdroja (údaje sa iba zobrazia vo formulári, no neukladajú sa v informačnom zdroji „účasť poslancov na rokovaniach NR SR – podrobnosti“
do vygenerovaných záznamov sa k poslancom doplnenia pre všetkých čo majú v daný deň počet hlasovaní, alebo vystúpení je &gt;0 nastaví v zostave účasť=true
(údaje sa ukladajú až po aplikovaní funkcie „uložiť“)
načítanie ospravedlnení so stavom podľa rozhodnutí predsedu NR SR o ospravedlnení / neospravedlnení poslanca. Nastaví stav ospravedlnenia v zostave podľa číselníka stavov ospravedlnení (údaje sa ukladajú až po aplikovaní funkcie „uložiť“). Ak ešte nebolo pripojené rozhodnutie v zázname, nastaví sa pole „jednoznačný identifikátor záznamu ospravedlnenia“ a stav ospravedlnenia sa nastaví na „žiadosť o ospravedlnenie podaná“ 
farebne zvýrazní neospravedlnených, teda takých čo:
o majú účasť = FALSE o ZPC = FALSE o ID ospravedlnenia = FALSE
Následne sa ručne doeviduje účasť poslancov na základe písomných prezenčných listín. V prípade, že sa po vygenerovaní a nahratí zmien v účasti poslancov zmení stav ospravedlnenia v module „Ospravedlnenia poslancov“, automaticky sa v module „účasť poslancov na rokovaní NR SR - podrobnosti“ u daného poslanca aktualizuje údaj o stave ospravedlnenia.</t>
  </si>
  <si>
    <t>ID_263</t>
  </si>
  <si>
    <t>Funkcna poziadavka</t>
  </si>
  <si>
    <t>Elektronicke ziadost o ospravedlnenie</t>
  </si>
  <si>
    <t>Požaduje sa, aby súčasťou projektu bolo dodanie elektronického formulára a všetkých náležitostí potrebných na to, aby poslanci mohli o ospravedlnenia žiadať aj elektronickou cestou, pričom takáto žiadosť musí byť podpísaná elektronickým podpisom (zaručeným, alebo mandátnym certifikátom) a musí sa dostať bezpečnou a štandardnou službou do informačného systému Registratúra. Súčasne je potrebné zabezpečiť aj takú funkcionalitu, kde uvedený elektronický formulár bude možné vyplniť, uložiť dáta do informačného systému SSLP – modul „ospravedlnenia poslancov“ a následne formulár bude možné vytlačiť a podpísať (poslanec aj predseda NR SR) a ako taký doniesť do podateľne NR SR (takýto spôsob zabezpečí, že údaje nebude potrebné z písomnej žiadosti opätovne vyplňovať). 
V prípade elektronického podania vyplní v elektronickom formulári, podpíše elektronickým podpisom a zašle tak, aby sa automaticky dostal ZIP do informačného systému Registratúra (automatické naťahovanie do registratúry nie je súčasťou tohto projektu). Následne si modul pri pripojení takéhoto dokumentu z Registratúry automaticky naimportuje dáta do modulu „Ospravedlnenia poslancov“</t>
  </si>
  <si>
    <t>ID_264</t>
  </si>
  <si>
    <t>ID_265</t>
  </si>
  <si>
    <t>ID_266</t>
  </si>
  <si>
    <t>ID_267</t>
  </si>
  <si>
    <t>ID_268</t>
  </si>
  <si>
    <t>ID_269</t>
  </si>
  <si>
    <t>Štruktúra informačného zdroja „Ospravedlnenia poslancov“</t>
  </si>
  <si>
    <t>[A] jednoznačný identifikátor záznamu
[B] jednoznačný identifikátor záznamu z informačného zdroja "poslanci", ktorý zodpovedná záznamu o danom poslancovi
[C] začiatok
[D] koniec
[E] dôvod (text)
[F] poznámka (text)
[G] stav záznamu - možné stavy pre daný informačný zdroj sú v informačnom zdroji "Stavy záznamov" 
[H] počet dní
[I] typ dôvodu - 0 - choroba, 1 - zahraničná pracovná cesta,  2 - iný závažný dúvod.
[J] typ choroby - 0 - Liečenie, 1 - vyšetrenie, 2 - choroba, 3 - nevoľnosť v trvaní jedného rokovacieho dňa), 
[K] indikátor, či predložil lekárske osvedčenie prístupné v prípade: [I] = 0 (choroba), [J] = 0 (liečenie)
[L] indikátor, či predložil potvrdenie o návšteve lekára prístupné v prípade: [I] = 0 (choroba), [J] = 1 (vyšetrenie)
[M] indikátor, či predložil potvrdenie o práceneschopnosti prístupné v prípade: [I] = 0 (choroba)
[J] = 2 (choroba)
[N] Miesto pobytu prístupné v prípade: [I] = 1 (zahraničná pracovná cesta)
[O] Vysielajúci subjekt (prístupné pre ZPC a iný subjekt) prístupné v prípade: [I] = 1 (zahraničná pracovná cesta) [S] = 1 (iný subjekt)
[P] Účel cesty prístupné v prípade: [I] = 1 (zahraničná pracovná cesta)
[Q] Iný dôvod - popis prístupné v prípade: [I] = 2 (iný závaždý dôvod)
[R] popis dôvodu
[S] vyslal 0 - NR SR, 1 - iný subjekt, 
[T] jednoznačný identifikátor poslaneckého klubu z informačného zdroja "kluby"
[U] jednoznačný identifikátor volebného obdobia z informačného zdroja "volebné obdobia"
[V] meno a priezvisko poslanca údaje z elektronicky podaného formulára (text)</t>
  </si>
  <si>
    <t>ID_270</t>
  </si>
  <si>
    <t>ID_271</t>
  </si>
  <si>
    <t>ID_272</t>
  </si>
  <si>
    <t>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
elektronická žiadosť záznam, ktorý vznikol vyplnením elektronického formulára a zaslaním údajov s tým, že ho musí podpísať a podať cez podateľňu K NR SR
uzavretá žiadosť žiadosť, ktorá je v stave "uzavretá žiadosť"</t>
  </si>
  <si>
    <t>ID_273</t>
  </si>
  <si>
    <t>ID_274</t>
  </si>
  <si>
    <t>Registratura - Registratúra - zozanm záznamov z Registratúry, ktoré sú daného typu "Ospravedlnenie poslancov" a ešte nie sú súčasťou informačného zdroja "Ospravedln
%VolebneObdobie% - %OznačenieVolebnehoObdobia% - zoznam ospravedlnení v danom volebnom období, bez rozdieľu stavu záznamu
%IdentifikatorStavy - Zaznamov% - %NazvyStavovZaznamov% -zzoznam
ospravedlnení v danom volebnom období, v požadovanom stave záznamu
značenie „%VolebneObdobie%“znamená že sa vypíšu všetky volebnéobdobia (najaktuálnejšie hore).obdobne aj %StavyZaznamov%</t>
  </si>
  <si>
    <t>ID_275</t>
  </si>
  <si>
    <t>ID_276</t>
  </si>
  <si>
    <t>ID_277</t>
  </si>
  <si>
    <t>Aplikačné funkcie formulára „„Ospravedlnenia poslancov“ - Registratúra</t>
  </si>
  <si>
    <t>V prípade, že užívateľ zvolí preddefinovaný filter v ľavom menu „Registratúra“, objaví sa mu zoznam záznamov z informačného systému „Registratúra“, ktorý obsahuje všetky záznamy, ktorých typ je „Ospravedlnenie poslancov“ a ešte nie sú súčasťou informačného zdroja „Digitálny archív – prepojenie“. Webservis middlewaru poskytne všetky záznamy z Registratúry, ostatné si bude potrebné dočítať, pretože obsluhovanie informačného zdroja „Digitálny archív – prepojenia“ je už súčasťou tohto projektu. Na tomto formulári je prístupná jediná aplikačná funkcia:
Nový záznam z Registratúry - funkcia založí nový záznam v informačnom zdroji "Ospravedlnenia poslancov", nastaví volebné obdobie z webservisu "aktualne volebne obdobie" a založí nový záznam do informačného zdroja "Digitálny archív - prepojenie" a tým prepojí záznam z Digitálneho archívi (identifikátor vráti Registratúra) so záznamom v zdroji "Ospravedlnenia poslancov". Následne zobrazí formulár na editovanie záznamu informačného zdroja "Ospravedlnenia poslancov". Po uvedenej funkcii budú využívať záznam v DMS 2 zdroje ("Registratúra" aj "Ospravedlnenie poslancov")</t>
  </si>
  <si>
    <t>ID_278</t>
  </si>
  <si>
    <t>Aplikačné funkcie formulára „„Ospravedlnenia poslancov“ - Elektronická žiadosť</t>
  </si>
  <si>
    <t>V prípade, že užívateľ zvolí preddefinovaný filter v ľavom menu „Elektronická žiadosť“, tak sa zobrazia všetky záznamy, ktoré boli zaznamenané z elektronického formulára, no čaká sa na ich podpísanú verziu zaslanú cez podateľňu. Na tejto zostave sa objavuje aj dátum, kedy poslanec vyplnil elektronický formulár a zaznamenali sa dáta do informačného zdroja. Na tomto formulári sa vyžadujú minimálne tieto aplikačné funkcie:
Presuň do stavu pripravovaný Presunutie stavu záznamu na "pripravovaný záznam".
Editovať záznam - Otvorenie formulára na editovanie zvoleného záznamu z informačného zdroja "Ospravedlnenia poslancov"
Zmazať záznam - Presunutie stavu záznamu na "vymazaný záznam" - vrátane všetkých podradených záznamov v informačnom zdroji "Digitálny archív - prepojenia" a úprava údajov v informačnom zdroji "Účasť poslancov na rokovaní NR SR"
Tlač zostavu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</si>
  <si>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ID_279</t>
  </si>
  <si>
    <t>Aplikačné funkcie formulára „„Ospravedlnenia poslancov“ - Pripravovaný záznam</t>
  </si>
  <si>
    <t>V prípade, že užívateľ zvolí preddefinovaný filter v ľavom menu „Pripravovaný záznam“ (alebo ostatnú položky), tak sa zobrazia všetky záznamy, ktoré sú v danom stave. Na tejto zostave sa objavuje aj navrhovaný stav ospravedlnenia (tak ako bol upravený v agende „Rozhodnutia predsedu“ a je podkladom pre generovanie Rozhodnutia) a priložené Rozhodnutie predsedu, ktoré daný návrh podporuje (aj so stavom jeho záznamu). V prípade, že je rozhodnutie v stave „publikovaný záznam“, znamená to, že dané ospravedlnenie bolo vyriešené a stav je definitívny. Takéto záznamy sa zobrazujú farebne odlišne, aby bolo vidieť, ktoré je možné uzatvoriť.  Na tomto formulári sa vyžadujú minimálne tieto aplikačné funkcie:
Nový záznam Založenie nového záznamu do informačného zdroja
Uzatvoriť záznam - Funkcia prístupná iba pri "pripravovaných záznamoch", ktorá presunie záznam do stavu "uzavretá žiadosť"
Editovať záznam - Otvorenie formulára na editovanie zvoleného záznamu z informačného zdroja "
Zmazať záznam - Presunutie stavu záznamu na "vymazaný záznam" - vrátane všetkých podradených záznamov v informačnom zdroji "Digitálny archív - prepojenia" a úprava údajov v informačnom zdroji "Účasť poslancov na rokovaní NR SR"
Tlač zostavu - Vytlačenie požadovanej zostavy na tlačiareň. 
Exportovať - Vyexportovanie požadovanej zostavy do pdf, xml, txt,... podoby.
Definitívne vymazať záznam - Funkcia prístupná iba administrátorovi. Funkcia definitívne vymaže záznam z databázy. Pred vymazaním sa ešte raz potvrdí voľba.</t>
  </si>
  <si>
    <t>ID_280</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</si>
  <si>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Publikovať - Záznam informačného zdroja prenesie do stavu "publikovaný záznam".
Stiahnuť záznam  - Presunutie stavu záznamu na "stiahnutý záznam".
Zmazať záznam - Presunutie stavu záznamu na "vymazaný záznam" - vrátane všetkých podradených záznamov v informačnom zdroji "Digitálny archív - prepojenia" a úprava údajov v informačnom zdroji "Účasť poslancov na rokovaní NR SR"
Uzatvoriť záznam- Funkcia prístupná iba pri "pripravovaných záznamoch", ktorá presunie záznam do stavu "uzavretá žiadosť"
Definitívne vymazať záznam - Funkcia prístupná iba administrátorovi. Funkcia definitívne vymaže záznam z databázy. Pred vymazaním sa ešte raz potvrdí voľba.</t>
  </si>
  <si>
    <t>ID_281</t>
  </si>
  <si>
    <t>Aplikačné funkcie formulára - časť Dokumenty</t>
  </si>
  <si>
    <t>Súčasťou uvedeného formulára je aj časť „Dokumenty“, na ktorej sa nachádzajú všetky dokumenty pripojené k uvedenému záznamu o ospravedlnení. V ideálnom prípade by tam malo byť samotné ospravedlnenie a rozhodnutie predsedu. V oboch prípadoch súce ide o dokumenty z Registratúry, no pri pripájaní sa uloží prepojenie záznamu z informačného zdroja „Ospravedlnenia poslancov“ a „Digitálny archív“. Keďže aj Registratúra je súčasťou Digitálneho archívu (ukladá v DMS dokumenty), webservis s údajmi o záznamoch registratúry poskytne aj údaj z DMS (Digitálneho archívu). Podrobnosti o údajoch poskytovaných ako DMS, tak aj Registratúry budú vyšpecifikované po ich nainštalovaní v Parlamentných informačných systémoch (keďže ide o samostatné IS VS, komunikácia s údajmi z nich bude prebiehať výhradne cez webservisy). V cieľovom riešení sa aj informačný zdroj „Digitálny archív – prepojenia“ môže stať súčasťou informačného systému „DMS“. Časť ovládania dokumentov vyžaduje minimálne tieto aplikačné funkcie:
Pripoj ospravedlnenie - Pripojenie ospravedlnenia z digitálneho archívu prostredníctvom informačného zdroja "Digitálny archív prepojenia". Funkcia je prístupná iba ak nie je pripojené žiadne ospravedlnenie a používa sa pre elektronické podania bez podpisu.
Odstrániť - Presunutie stavu záznamu v informačnom zdroji "Digitálny archív - prepojenie" na "vymazaný záznam".
Vlastnosti - otvorenie formulára na prezeranie vlastností dokumentu a ktoré zdroje ho využívajú</t>
  </si>
  <si>
    <t>ID_282</t>
  </si>
  <si>
    <t>Evidencia žiadostí o ospravedlnenie</t>
  </si>
  <si>
    <t>Poslednou časťou uvedeného formulára sú aj údaje z informačného zdroja „Účasť poslancov na rokovaniach“, resp. z informačného zdroja „Rozhodnutia“, ktoré danú účasť riešia. Jedná sa o záznamy z účasti daného poslanca počas dní, keď bola vystavená žiadosť o ospravedlnenie.
Počas evidencie sa očakáva nasledovný postup:
založenie nového záznamu z ospravedlnenia v „Registratúre“
na základe zaevidovania sa pošle mail zodpovednému za vystavenie Rozhodnutia predsedu
v Rozhodnutí predsedu sa navrhne stav ospravedlnenia a vygeneruje sa rozhodnutie o ospravedlnení
po publikovaní ospravedlnenia sa vygeneruje mail zodpovednému za ospravedlnenia o informácii, že bolo schválené rozhodnutie predsedu
skontrolujú sa údaje v účasti počas ospravedlnenia, skontrolujú sa pripojené záznamy z digitálneho archívu a uzatvorí sa záznam presunutím do stavu „uzavretá žiadosť“</t>
  </si>
  <si>
    <t>ID_283</t>
  </si>
  <si>
    <t>Aplikačné funkcie formulára - časť Nastavenia filtra</t>
  </si>
  <si>
    <t>Spôsob pripájania dokumentov z Digitálneho archívu -V prvom kroku si v časti „Nastavenia filtra“ upresníme aký dokument hľadáme (preddefinuje sa typ, ktorý hľadáme – napr. „Ospravedlnenie poslancov“ a aplikovaním filtra nám DMS vráti všetky dokumenty, ktoré filtru vyhovujú. Následne vyberieme dokument, ktorý hľadáme a pripojíme ho k záznamu informačného zdroja „Ospravedlnenia poslancov“. Na tomto formulári požadujeme minimálne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Aplikuj filter  - volanie webservisu na výber skupiny záznamov z DMS
Vyber dokument - funkcia vyberie požadovaný dokument zo skupiny dokumentov v časti "Zoznam dokumentov" a zobrazí jeho dáta v časti "filter"
Otvor dokument - Otvorí zvolený dokument zo zoznamu dokumentov v elektronickej podobe (word, pdf, ...)
Pripoj dokument - Založí nový záznam v informačnom zdroji "Digitálny archív - prepojenia", v ktorom bude prepojený záznam z informačného zdroja Ospravedlnenia poslancov" a zvolený záznam z DMS</t>
  </si>
  <si>
    <t>ID_284</t>
  </si>
  <si>
    <t>Aplikačné funkcie formulára - časť Vlastnosti dokumentu</t>
  </si>
  <si>
    <t xml:space="preserve">Na uvedenom formulári sa v časti „Vlastnosti dokumentu“ načítajú údaje z DMS a v spodnej časti sa zobrazia všetky informačné zdroje, ktoré využívajú uvedený dokument (aj s číslo jednoznačného identifikátora). Na uvedenom formulári sa budú dať / nebudú dať upravovať údaje podľa nasadenej funkčnosti DMS (bude upresnené s víťaznou firmou). Na formulári sú požadované minimálne nasledovné funkcie:
Zatvoriť formulár- Zatvorenie formulára bez uloženia zmien. Pred samotným zatvorením formulára sa systém pri zmene dát opýta, či sa zmeny majú nahrať a ukončí formulár bez nahratia iba v prípade, že užívateľ takúto voľbu potvrdí.
Otvor dokument -  Otvorí zvolený dokument zo zoznamu dokumentov v elektronickej podobe (word, pdf, ...)
</t>
  </si>
  <si>
    <t>ID_285</t>
  </si>
  <si>
    <t>Rozhodnutia predsedu NR SR - všeobecné</t>
  </si>
  <si>
    <t>Cieľom agendy „Rozhodnutia predsedu“ je evidovanie všetkých rozhodnutí predsedu NR SR. Jednotlivé typy rozhodnutí musia byť súčasťou informačného zdroja „Číselník typov Rozhodnutí predsedu“. V súčasnosti rozlišujeme kvôli procesným záležitostiam 2 typy
- Rozhodnutia predsedu NR SR o ospravedlnení neúčasti poslancov
-  Rozhodnutia predsedu NR SR o pridelení parlamentných tlačí výborom
 Iné (vzhľadom na skutočnosť, že predseda rozhoduje aj o iných záležitostiach, no tie nie sú elektronizácie a nepotrebujú samostatný typ)
Každopádne v budúcnosti je možné, že sa tento číselník bude rozširovať.
Rozhodnutia predsedu NR SR o ospravedlnení poslancov sú súčasťou workflowu „žiadosti o ospravedlnenie poslancov a evidovanie účasti na schôdzach“ , pretože sa nimi rozhoduje o ospravedlnení, resp. neospravedlnení poslanca.
Rozhodnutia predsedu NR SR o pridelení parlamentných tlačí výborom je súčasť workflowu „Legislatívny proces“, ktorý je podrobnejšie popísaný v samostatnej kapitole tohto materiálu. Príklad takéhoto rozhodnutia je súčasťou obrázku č. 3.</t>
  </si>
  <si>
    <t>ID_286</t>
  </si>
  <si>
    <t>Rozhodnutia predsedu NR SR -možnosti</t>
  </si>
  <si>
    <t>Agenda musí obsahovať nasledovné možnosti:
- napísať rozhodnutie ručne vo worde, následne jeho pripojenie do Registratúry a následne do Digitálneho archívu. Dokument sa vytlačí, fyzicky podpíše predsedom a publikuje. Pri takomto riešení sa metadáta evidujú ručne (prevažne iný typ dokumentu)
- zaevidujú sa metadáta k rozhodnutiu, následne sa vygeneruje elektrický dokument na podpis do registratúry (elektronický formulár musí byť súčasťou projektu) a nechá sa elektronicky podpísať</t>
  </si>
  <si>
    <t>ID_287</t>
  </si>
  <si>
    <t>ID_288</t>
  </si>
  <si>
    <t>ID_289</t>
  </si>
  <si>
    <t>ID_290</t>
  </si>
  <si>
    <t>ID_291</t>
  </si>
  <si>
    <t>ID_292</t>
  </si>
  <si>
    <t>Štruktúra informačného zdroja „Číselník typov Rozhodnutí predsedu“</t>
  </si>
  <si>
    <t>[A] jednoznačný identifikátor záznamu
[B] Popis typu rozhodnutia 
Očakávajú sa minimálne tieto typy:
- Rozhodnutie o ospravedlnení neúčasti poslancov
- Rozhodnutie o pridelení parlamentnej tlače výborom
- Iné</t>
  </si>
  <si>
    <t>ID_293</t>
  </si>
  <si>
    <t>Štruktúra informačného zdroja „Rozhodnutia predsedu“</t>
  </si>
  <si>
    <t>[A] jednoznačný identifikátor záznamu 
[B] jednoznačný identifikátor záznamu -možné stavy pre daný informačný zdroj sú v informačnom zdroji "Stavy záznamov"
[C] číslo rozhodnutia číslo
[D] jednoznačný identifikátor volebného obdobia z informačného zdroja "volebné obdobia"
[E] dátum rozhodnutia
[F] popis (text) default "Rozhodnutie predsedu NR SR " &amp; [C]
[G] jednoznačný identifikátor typu rozhodnutí Z informačného zdroja „číselník typov rozhodnutí“
[H] za mesiac text
[I] zverejnené dátum a čas
[J] Lehota na prerokovanie vo výboroch - dátum
dátum
[K] Lehota na prerokovanie vo výboroch - ihneď identifikátor - Áno / Nie
(ak sa označí Áno, polia [J] a [L] budú neviditeľné, inak budú viditeľné
[L] Lehota na prerokovanie vo výboroch - určí gestorský výbor identifikátor - Áno / Nie
(ak sa označí Áno, polia [J] a [K] budú neviditeľné, inak budú viditeľné
[M] gestorský výbor - jednoznačný identifikátor výboru z informačného zdroja "výbory"
[N] Lehota na prerokovanie v gestorskom výbore - ihneď
identifikátor - Áno / Nie(ak sa označí Áno, polia [O] a [P] budú neviditeľné, inak budú viditeľné
[O]  Lehota na prerokovanie v gestorskom výbore - dátum
dátum
[P] Lehota na prerokovanie v gestorskom výbore - určí gestorský výbor
identifikátor - Áno / Nie (ak sa označí Áno, polia [O] a [N] budú neviditeľné, inak budú viditeľné</t>
  </si>
  <si>
    <t>ID_294</t>
  </si>
  <si>
    <t>Štruktúra informačného zdroja „Rozhodnutia predsedu - PT“</t>
  </si>
  <si>
    <t>[A] jednoznačný identifikátor záznamu 
[B] jednoznačný identifikátor rozhodnutia predsedu
[C] jednoznačný identifikátor "parlamentnej tlače"</t>
  </si>
  <si>
    <t>ID_295</t>
  </si>
  <si>
    <t>Štruktúra informačného zdroja „Rozhodnutia predsedu – pridelené výborom“</t>
  </si>
  <si>
    <t>[A] jednoznačný identifikátor záznamu
[B] jednoznačný identifikátor výboru
[C] jednoznačný identifikátor záznamu z informačného zdroja "rozhodnutia predsedu"</t>
  </si>
  <si>
    <t>ID_296</t>
  </si>
  <si>
    <t>ID_297</t>
  </si>
  <si>
    <t xml:space="preserve">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
</t>
  </si>
  <si>
    <t>ID_298</t>
  </si>
  <si>
    <t>ID_299</t>
  </si>
  <si>
    <t>Rozhodnutia - Rozhodnutia predsedu
%VO% %OznačenieVO% - zoznam rozhodnutí predsedu NR SR v danom volebnom období, bez rozdieľu stavu záznamu
%IDTypuRozhodnutia% - %TypRozhodnutia% - zoznam rozhodnutí predsedu NR SR v danom volebnom období daného typu, bez rozdielu stavu záznamu
%StavZaznamu% - %PopisStavuZaznamu% - zoznam rozhodnutí predsedu NR SR v danom volebnom období daného typu, s daným stavom záznamu
V tabuľke označenie „%VO%“ znamená že sa vypíšu všetky volebné obdobia (najaktuálnejšie hore) – obdobne aj pre typy rozhodnutí a stavy záznamov .</t>
  </si>
  <si>
    <t>ID_300</t>
  </si>
  <si>
    <t>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t>
  </si>
  <si>
    <t>ID_301</t>
  </si>
  <si>
    <t>ID_302</t>
  </si>
  <si>
    <t>Aplikačné funkcie formulára „Číselník typov Rozhodnutí predsedu“</t>
  </si>
  <si>
    <t>Nový záznam - Založenie nového záznamu do informačného zdroja "číselník typov rozhodnutí predsedu"
Editovať záznam - funkcia na editovanie položiek informačného zdroja "číselník typov rozhodnutí predsedu"
Zmazať záznam Presunutie stavu záznamu na "vymazaný záznam".
Tlač zostavu - Vytlačenie požadovanej zostavy na tlačiareň. 
Exportovať - Vyexportovanie požadovanej zostavy do pdf, xml, txt,... podoby.
Definitívne vymazať záznam - Funkcia prístupná iba administrátorovi. Funkcia definitívne vymaže záznam z databázy. Pred vymazaním sa ešte raz potvrdí voľba.</t>
  </si>
  <si>
    <t>ID_303</t>
  </si>
  <si>
    <t>Aplikačné funkcie formulára  - filter v ľavom menu volebné obdobia, alebo niektorý z typov rozhodnutí, alebo stav záznamu</t>
  </si>
  <si>
    <t>Nový záznam - Založenie nového záznamu do informačného zdroja "rozhodnutia predsedu". Funkcia prístupná iba pri nastavení filtra - stav niektorého typu. Podľa zvoleného typu sa nastaví typ rozhodnutia a aktuálne volebné obdobie.
Editovať záznam - funkcia na editovanie položiek informačného zdroja "rozhodnutia predsedu"
Zmazať záznam - Presunutie stavu záznamu na "vymazaný záznam". Presunie do tohto stavu aj všetky podradené záznamy v informačnom zdroji "Rozhodnutia predsedu - PT". Zároveň v informačnom zdroji "účasť poslancov na schôdzi" odstráni prepojenie na rozhodnutie a stav ospravedlnenie nastaví na "žiadosť o ospravedlnenie podaná"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Vymazané budú aj všetky podradené záznamy v informačnom zdroji "Rozhodnutia predsedu - PT". Pred vymazaním sa ešte raz potvrdí voľba.</t>
  </si>
  <si>
    <t>ID_304</t>
  </si>
  <si>
    <t>Po dobleclicku na niektorý záznam informačného zdroja, alebo aplikovaním funkcie „Editovať záznam“ (pri type Rozhodnutia o ospravedlnení poslanca“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Zmazať záznam - Presunutie stavu záznamu na "vymazaný záznam". Presunie do tohto stavu aj všetky podradené záznamy v informačnom zdroji "Rozhodnutia predsedu - PT". Zároveň v informačnom zdroji "účasť poslancov na schôdzi" odstráni prepojenie na rozhodnutie a stav ospravedlnenie nastaví na "žiadosť o ospravedlnenie podaná"
Uložiť záznam - Uloženie zmien dát do záznamu. Akonáhle je v čase ukladania záznamu v informačnom zdroji „Rozhodnutia predsedu NR SR“ (ktorý ešte nebol publikovaný) prepojený záznam v informačnom zdroji „legislatívny proces“ (s rovnakým volebným obdobím a ČPT) v štádiu LP „Rozhodnutie predsedu NR SR“ a v stave legislatívneho procesu „Čaká sa na Rozhodnutie predsedu NR SR“, tak sa stav záznamu v informačnom zdroji „legislatívny proces“ zmení na „Eviduje sa Rozhodnutie predsedu NR SR“, čím sa dáva najavo, že napr. rozhodnutie bolo vygenerované, pracuje sa s ním, no ešte nebolo podpísané. V prípade, že legislatívny proces medzitým postúpil do iného stavu ako „Rozhodnutia predsedu NR SR“, nič sa nezmení v zázname informačného zdroja „legislatívny proces“.
Generuj E-rozhodnutie - Generuje elektronický dokument na podpisovanie a importuje ho do podateľne na zabezpečenie elektronického podpisu
Generuj Word - Generuje dokument Rozhodnutia do wordu a uloží ho na lokálny disk na ďalšie editovanie
Publikovať - Záznam informačného zdroja prenesie do stavu "publikovaný záznam". Funkcia je dostupná ak je pripojený záznam v digitálnej knižnici.
1.V prípade typu „pridelenie výborom“:
Akonáhle je v čase ukladania záznamu v informačnom zdroji „Rozhodnutia predsedu NR SR“ (ktorý ešte nebol publikovaný) prepojený záznam v informačnom zdroji „legislatívny proces“ (s rovnakým volebným obdobím a ČPT) v štádiu LP „Čaká sa na Rozhodnutie predsedu NR SR“ a v stave legislatívneho procesu inom ako „Rozhodnutie predsedu NR SR je publikované“, tak sa stav legislatívneho procesu zmení na „Rozhodnutie predsedu NR SR je publikované“, čím sa dáva najavo, že rozhodnutie bolo podpísané.
V prípade, že legislatívny proces medzitým postúpil do iného stavu ako „Rozhodnutia predsedu NR SR“, nič sa nezmení v zázname informačného zdroja „legislatívny proces“.
Stiahnuť záznam - Presunutie stavu záznamu na "stiahnutý záznam". Zároveň v informačnom zdroji "účasť poslancov na schôdzi" odstráni prepojenie na rozhodnutie a stav ospravedlnenie nastaví na "žiadosť o ospravedlnenie podaná"
Definitívne vymazať záznam - Funkcia prístupná iba administrátorovi. Funkcia definitívne vymaže záznam z databázy. Vymazané budú aj všetky podradené záznamy v informačnom zdroji "Rozhodnutia predsedu - PT". Pred vymazaním sa ešte raz potvrdí voľba.
Neukončené ospravedlnenia / riešené ospravedlnenia týmto rozhodnutím Filter na zobrazenie - buď záznamov, ktoré nemajú pripojené žiadne rozhodnutie a nie sú v stave „uzavretá žiadosť“, alebo záznamov, ktoré sú prepojené s daným rozhodnutím.
Pripoj rozhodnutie - Zapíše do všetkých záznamov v informačnom zdroji "účasť poslancov na schôdzi NR SR - podrobnosti" prepojených s daným ospravedlnením  navrhovaný stav riešenia ospravedlnenia z číselníka
Vymaž rozhodnutie - Vymaže vo všetkých záznamov v informačnom zdroji "účasť poslancov na schôdzi NR SR - podrobnosti" prepojených s daným ospravedlnením ID rozhodnutia a stav ospravedlnenie nastaví na hodnotu "žiadosť o ospravedlnenie podaná"
Nastav stav ospravedlnenia - Nastaví vo všetkých záznamov v informačnom zdroji "účasť poslancov na schôdzi NR SR - podrobnosti" prepojených s daným ospravedlnením ID rozhodnutia a stav ospravedlnenie nastaví na požadovanú hodnotu z číselníka</t>
  </si>
  <si>
    <t>ID_305</t>
  </si>
  <si>
    <t>Aplikačná funkcia "Nastav stav rozhodnutia"</t>
  </si>
  <si>
    <t>Pri otvorení formulára sa ako default aplikuje filter „riešené ospravedlnenia týmto rozhodnutím“ a teda sa zobrazia iba ospravedlnenia, ktoré boli pripojené z tomuto záznamu rozhodnutia. Ak ešte nemáme pripojené žiadne ospravedlnenia, aplikovaním filtra „Neukončené ospravedlnenia“ sa zvolí, že v spodnom okne ospravedlnenia budú záznamy takých ospravedlnení, ktoré nemajú pripojené žiadne rozhodnutie a nie sú v stave „uzavretá žiadosť“. Následne sa aplikačnou funkciou „Pripoj rozhodnutie“ označia tie žiadosti o ospravedlnenia, ktoré sa idú v rozhodnutí riešiť a aplikovaní filtra „riešené ospravedlnenia týmto rozhodnutím“ zobrazíme iba riešené ospravedlnenia týmto rozhodnutím. Následne aplikačnou funkciou „Nastav stav rozhodnutia“ navrhneme stav ospravedlnenia, ktorý bude v rozhodnutí. 
Následne buď vygenerujeme wordovský záznam a pripojíme ho do registratúry, alebo vygenerujeme e-rozhodnutie, ktoré bude automaticky pripojené do registratúry. Obe funkcionality budú upresnené po nasadené novej Registratúry.</t>
  </si>
  <si>
    <t>ID_306</t>
  </si>
  <si>
    <t>Formulár má aj záložku „Dokumenty“, na ktorej sa objavia prepojenia na dokumenty ako v Registratúre, tak aj v Digitálnom archíve. Vyžadujú sa tu minimálne nasledovné funkcie:
Vložiť do Registratúry - Umožní vložiť elektronický dokument do Registratúry.
Vlož nový dokument - Umožní vložiť elektronický dokument do Digitálneho archívu. Podrobnosti popísané v časti "Digitálny archív"
Pripoj existujúci dokument - Pripojiť existujúci dokument z Digitálnej knižnice. Podrobnosti popísané v časti "Digitálny archív"
Vlastnosti dokumentu - Zobrazí vlastnosti dokumentu z digitálnej knižnice. Podrobnosti popísané v časti "Digitálny archív"
Odstráň prepojenie - Odstráni prepojenia na dokument v Digitálnom archíve. Podrobnosti popísané v časti "Digitálny archív"
Otvor dokument  - Zobrazí obsah dokumentu</t>
  </si>
  <si>
    <t>ID_307</t>
  </si>
  <si>
    <t>Aplikačné funkcie formulára pre editáciu Rozhodnutia o pridelení PT</t>
  </si>
  <si>
    <t>Po dobleclicku na niektorý záznam informačného zdroja, alebo aplikovaním funkcie „Editovať záznam“ (pri type Rozhodnutia o pridelení PT výborom“ sa zobrazí formulár na editovanie všetkých dát zvoleného záznamu. Požadované aplikačné funkcie tohto formulára (vzhľadom na skutočnosť, že horná časť je totožná pre všetky typy rozhodnutí, uvádzame len tie odlišné):
Nový - Vloženie nového záznamu do informačného zdroja "Rozhodnutia predsedu – pridelené výborom"
Vymazať - Presunutie záznamu v informačného zdroja "Rozhodnutia predsedu – pridelené výborom" do stavu "vymazaný"
ZmenIť - Zmena výboru v existujúcom zázname informačného zdroja "Rozhodnutia predsedu – pridelené výborom"
Definitívne odstráň - Funkcia prístupná iba administrátorovi. Funkcia definitívne vymaže záznam z databázy. Pred vymazaním sa ešte raz potvrdí voľba.
Pridať PT - Vloženie nového záznamu do informačného zdroja "Rozhodnutia predsedu – parlamentné tlače"
Vymazať PT - Presunutie záznamu v informačného zdroja "Rozhodnutia predsedu – parlamentné tlače" do stavu "vymazaný"
Zmeniť PT - Zmena parlamentnej tlače v existujúcom zázname informačného zdroja "Rozhodnutia predsedu – parlamentné tlače"
Zobraz PT - Otvoriť dokumenty parlamentnej tlače
Definitívne odstráň - Funkcia prístupná iba administrátorovi. Funkcia definitívne vymaže záznam z databázy. Pred vymazaním sa ešte raz potvrdí voľba.</t>
  </si>
  <si>
    <t>ID_308</t>
  </si>
  <si>
    <t>Automatické generovanie "Rozhodnutie predsedu NR SR o pridelení parlamentnej tlače výborom</t>
  </si>
  <si>
    <t>Samostatným procesom prebieha rozhodnutie predsedu typu „Rozhodnutie predsedu NR SR o pridelení parlamentnej tlače výborom“. Takéto rozhodnutie sa automaticky generuje z modulu „legislatívny proces“ do stavu „pripravovaný záznam“. Takto vznikne automatické prepojenie záznamov z oboch informačných zdrojov.</t>
  </si>
  <si>
    <t>ID_309</t>
  </si>
  <si>
    <t>Farebné odlíšeni záložky Rozhodnutie NR SR</t>
  </si>
  <si>
    <t>V prípade, že počas štádia spracúvania Rozhodnutia do jeho publikovania ešte nebolo rozhodnutie predsedu publikované, záložka formulára „legislatívneho procesu“ označujúca štádium „Rozhodnutie NR SR“ musí byť farebne odlíšená, čím sa dá jasne najavo, že v rozhodnutí ešte neboli ukončené všetky požadované formálne náležitosti.</t>
  </si>
  <si>
    <t>ID_310</t>
  </si>
  <si>
    <t>ID_311</t>
  </si>
  <si>
    <t>ID_312</t>
  </si>
  <si>
    <t>ID_313</t>
  </si>
  <si>
    <t>ID_314</t>
  </si>
  <si>
    <t>ID_315</t>
  </si>
  <si>
    <t>Štruktúra informačného zdroja „Hodina otázok – možní adresáti“</t>
  </si>
  <si>
    <t>[A] jednoznačný identifikátor záznamu
[B] adresát otázky jednoznačný identifikátor postu z informačného zdroja „organizačná štruktúra – posty“ - Post, ktorý môže byť poslancom dotazovaný v hodine otázok</t>
  </si>
  <si>
    <t>ID_316</t>
  </si>
  <si>
    <t>Štruktúra informačného zdroja „Hodiny otázok - maily“</t>
  </si>
  <si>
    <t>[A] jednoznačný identifikátor záznamu 
[B] adresát otázky jednoznačný identifikátor postu z informačného zdroja „organizačná štruktúra – posty“ - Post, na ktorý je rozosielaný zoznam vylosovaných otázok po ich zlosovaní.</t>
  </si>
  <si>
    <t>ID_317</t>
  </si>
  <si>
    <t>Štruktúra informačného zdroja „Hodina otázok“</t>
  </si>
  <si>
    <t>[A] jednoznačný identifikátor postu z informačného zdroja „organizačná štruktúra – posty“
[B] poradie otázky ako bola zaevidovaná
[C] stav záznamu možné stavy pre daný informačný zdroj sú v informačnom zdroji "Stavy záznamov"
[D] dátum a čas zadania otázky
[E] dátum a čas odpovede
[F] dátum losovania otázok
[G] termín odpovede (default - 30 dní po zadaní otázky)
[I] Text otázky
[J] Text odpovede
[H] jednoznačný identifikátor vystúpenia z informačného zdroja "vystúpenia poslancov", v ktorej zaznela odpoveď
[K] Text doplňujúcej otázky
[T] jednoznačný identifikátor vystúpenia z informačného zdroja "vystúpenia poslancov", v ktorej zaznela doplňujúca otázka
[L] Text doplňujúcej odpovede
[U] jednoznačný identifikátor vystúpenia z informačného zdroja "vystúpenia poslancov", v ktorej zaznela doplňujúca odpoveď
[M] jednoznačný identifikátor volebného obdobia z informačného zdroja "volebné obdobia"
[N] je adresát premiérom ?
[O] zadávateľ otázky - jednoznačný identifikátor osoby (poslanca), ktorá položila otázku z informačného zdroja "organizačná štruktúra - osoby"
[P] adresát otázky jednoznačný identifikátor adresáta otázky z informačného zdroja "organizačná štruktúra - osoby"
[Q] post adresáta - jednoznačný identifikátor postu z informačného zdroja "organizačná štruktúra - posty" na ktorej bol adresát otázky [P] v čase položenia otázky
[R] zodpovedal - jednoznačný identifikátor osoby, ktorá zodpovedala otázku z informačného zdroja "organizačná štruktúra - osoby"</t>
  </si>
  <si>
    <t>ID_318</t>
  </si>
  <si>
    <t>ID_319</t>
  </si>
  <si>
    <t>publikovaný záznam - záznam, ktorý je už poskytnutí pre middleware - AdresatHO
vymazaný záznam - záznam, ktorý bol zmazaný užívateľom a je prístupný iba pre administrátora. Záznam už nie je poskytovaný do middlewaru - AdresatHO
publikovaný záznam - záznam, ktorý je už poskytnutí pre middleware - MailHO
vymazaný záznam - záznam, ktorý bol zmazaný užívateľom a je prístupný iba pre administrátora. Záznam už nie je poskytovaný do middlewaru - MailHO
elektronická žiadosť - záznam do hodiny otázok, ktorý bol zaslaný elektronicky, no musí byť podaný aj podpísaný - HodinaOtazok
pripravovaný záznam - záznam, ktorý je v štádiu prípravy a ešte nebol publikovaný do middlewaru - HodinaOtazok
zadaná otázka - otázka, ktorá bola podaná, zaevidovaná a čaká na zlosovanie - HodinaOtazok
vyžrebovaná otázka - otázka, ktorá bolo zlosovaná a dostala poradové číslo - HodinaOtazok
Nezodpovedaná otázka - otázka, ktorá nebola zodpovedaná - HodinaOtazok
zodpovedaná otázka - otázka, ktorá bola zodpovedaná - HodinaOtazok
Stiahnutý záznam - záznam, ktorý bol stiahnutý a už nie je poskytnutí pre middleware
vymazaný záznam - záznam, ktorý bol zmazaný užívateľom a je prístupný iba pre administrátora. Záznam už nie je poskytovaný do middlewaru - HodinaOtazok</t>
  </si>
  <si>
    <t>ID_320</t>
  </si>
  <si>
    <t>ID_321</t>
  </si>
  <si>
    <t>%VolebneObdobie% - %OznačenieVolebnehoObdo bia% - zoznam otázok do hodiny otázok v danom volebnom období, bez rozdieľu stavu záznamu a adresáta
%StavZaznamu% %PopisStavuZaznamu%  - zoznam otázok do hodiny otázok v danom volebnom období, ktoré sú v danom stave bez rozdielu adresáta
%Stav%PredsedaVl ady - Na predsedu vlády - zoznam otázok do hodiny otázok v danom volebnom období, ktoré sú v danom stave a adresátom bol predseda vlády
%Stav%ClenVlady  - Na člena vlády  - zoznam otázok do hodiny otázok v danom volebnom období, ktoré sú v danom stave a adresátom bol člen vlády
V tabuľke označenie „%VO%“ znamená že sa vypíšu všetky volebné obdobia 
(najaktuálnejšie hore) – obdobne aj pre typy rozhodnutí a stavy záznamov.</t>
  </si>
  <si>
    <t>ID_322</t>
  </si>
  <si>
    <t>ID_323</t>
  </si>
  <si>
    <t>ID_324</t>
  </si>
  <si>
    <t>Aplikačné funkcie formulára „Adresáti hodiny otázok“ a „Hodiny otázok - maily“</t>
  </si>
  <si>
    <t>ID_325</t>
  </si>
  <si>
    <t>Nový záznam - Založenie nového záznamu do informačného zdroja "Hodina otázok". Po založení nového záznamu sa automaticky nastaví - volebné obdobie (aktuálne z webservisu), dátum (aktuálny), termín odpovede (30 dní po zadaní otázky), adresát (ak sa spustila funkcia z ľavého preddefinovaného filtra - "Na predsedu vlády"). Stav záznamu sanastaví "pripravovaný záznam"
Editovať záznam - Otvorenie formulára na editovanie zvoleného záznamu z informačného zdroja "Hodina otázok"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Zlosovanie otázok - Elektronické zlosovanie otázok v stave "podaná otázka". Losuje sa zvlášť poradie otázok položených na predsedu vlády a zvlášť ostatných.
Rozposlať mail - Rozposlať mail s vylosovanými otázkami adresátom a všetkým v informačnom zdroji Hodina otázok - maily.
Nezodpovedané - Presunúť všetky otázky zo stavu "vyžrebovaná otázka" do stavu "Nezodpovedaná otázka"
Definitívne vymazať záznam - Funkcia prístupná iba administrátorovi. Funkcia definitívne vymaže záznam z databázy. Pred vymazaním sa ešte raz potvrdí voľba.</t>
  </si>
  <si>
    <t>ID_326</t>
  </si>
  <si>
    <t>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 Uloženie zmien dát do záznamu.
Zmazať - Presunutie stavu záznamu na "vymazaný záznam".
Pripravovaná - Presunutie stavu záznamu na "pripravovaná". Používa sa prevažne pri elektronicky podaných otázkach, keď prídu aj fyzicky podpísané.
Zadaná - Presunutie stavu záznamu na "zadaná otázka". Do elektronického zlosovania postúpia všetky otázky v stave "zadaná otázka".
Zodpovedaná - Presunutie stavu záznamu na "zodpovedaná otázka". Do tohto stavu sa presunie každá otázka, na ktorú odznela odpoveď na Hodine otázok.
Nezodpovedaná - Presunutie stavu záznamu na "nezodpovedaná otázka". Do tohto stavu sa presunie každá otázka, na ktorú neodznela odpoveď na Hodine otázok.
Zopakovať - Presunutie stavu záznamu na "pripravovaná otázka". Prekopíruje sa tiež text otázky a adresát.
Stiahnuť - Presunutie stavu záznamu na "stiahnutý záznam".
Definitívne vymazať záznam - Funkcia prístupná iba administrátorovi. Funkcia definitívne vymaže záznam z databázy. Pred vymazaním sa ešte raz potvrdí voľba.</t>
  </si>
  <si>
    <t>ID_327</t>
  </si>
  <si>
    <t>Záložky editovacieho formulára</t>
  </si>
  <si>
    <t>Uvedený formulár má 4 záložky:
„otázka“ – na ktorej sa evidujú metadáta k položenej otázke,
„odpoveď“ – na ktorej sa evidujú metadáta k odpovedi na otázku,
„doplňujúca otázka“ – na ktorej sa eviduje doplňujúca otázka, ako aj doplňujúca odpoveď,
„dokumenty“ – na ktorej sa evidujú ako dokumenty z „Registratúry“, tak aj dokumenty z „Digitálneho archívu“.</t>
  </si>
  <si>
    <t>ID_328</t>
  </si>
  <si>
    <t>Elektronické položenie otázky</t>
  </si>
  <si>
    <t>V dnešnom stave môže poslanec položiť otázku dvoma spôsobmi:
- písomne na vytlačenom formulári
- elektronicky na elektronickom formulári (ale musí ho vytlačiť a priniesť aj podpísanú)
V cieľovom stave sa požaduje aby sa navrhlo riešenie, kde sa otázka bude dať poslať elektronicky tak, aby nemusela byť priložená aj fyzicky podpísaná (v súlade so všetkými legislatívnymi pravidlami). Riešenie musí byť čo najviac automatizované, aby nemusela byť otázka ručne prepisovaná do modulu). Všetky komponenty riešenia (vytvorenie elektronického formulára, prípadný import formulára do Slovensko.sk, automatický import dát z formulára do informačného modulu „Hodina otázok“ musia byť súčasťou riešenia.</t>
  </si>
  <si>
    <t>ID_329</t>
  </si>
  <si>
    <t>Požadovaný postup</t>
  </si>
  <si>
    <t>Požadovaný postup riešenia:
- etapa zadávania otázok poslanci môžu podávať otázky či už elektronicky, alebo písomne
- etapa spracovania otázok užívatelia modulu „Hodina otázok“ spracujú všetky položené otázky a presunú ich do stavu „zadané otázky“
- zlosovanie otázok užívatelia modulu „Hodina otázok“ za prítomnosti poslancov spustené elektronické zlosovanie otázok (zvlášť na predsedu vlády a zvlášť na ostatných). Následne sa vytlačí poradie otázok na predsedu vlády a zvlášť na ostatných a podpíšu sa overovateľmi
- rozposlanie otázok užívatelia modulu „Hodina otázok“ následne rozpošlú otázky mailom všetkým adresátom a „iným určeným osobám“
- odpovedanie otázok užívatelia modulu „Hodina otázok“ pre otázky, na ktoré bolo odpovedané dopíše metadáta a po ich prepísaní vpíše texty odpovedí a doplňujúcej otázky a odpovede
- ukončenie neodpovedaných otázok užívatelia modulu „Hodina otázok“ následne jednou funkciou ukončí všetky nezodpovedané otázky a presunie ich do stavu „nezodpovedané“</t>
  </si>
  <si>
    <t>ID_330</t>
  </si>
  <si>
    <t>ID_331</t>
  </si>
  <si>
    <t>ID_332</t>
  </si>
  <si>
    <t>ID_333</t>
  </si>
  <si>
    <t>ID_334</t>
  </si>
  <si>
    <t>ID_335</t>
  </si>
  <si>
    <t>Štruktúra informačného zdroja „Interpelácie“</t>
  </si>
  <si>
    <t>[A] jednoznačný identifikátor záznamu
[B] stav záznamu - možné stavy pre daný informačný zdroj sú v informačnom zdroji "Stavy záznamov" 
[C] jednoznačný identifikátor volebného obdobia z informačného zdroja "volebné obdobia"
[D] Popis
[E] jednoznačný identifikátor záznamu danej interpelácie v písomnej podobe z
Registratúry
[F] zadávateľ jednoznačný identifikátor osoby z informačného zdroja "Organizačná štruktúra - osoby"
[G] Prednesená ústne identifikátor, či bola interpelácia prednesená ústne
[H] jednoznačný identifikátor schôdze NR SR, na ktorej zaznela interpelácia z informačného zdroja "program schôdzí NR SR"
[I] dátum podania
[J] prednesená dňa dátum, kedy bola interpelácia prednesená
[K] expedované dňa - dátum, kedy bola interpelácia expedovaná premiérovi ...
[L] lehota na odpoveď
[M] jednoznačný identifikátor záznamu odpovede na danú interpeláciu v písomnej podobe z Registratúry
[N] adresát - jednoznačný identifikátor osoby z informačného zdroja "Organizačná štruktúra - osoby"
[O] adresát - post - jednoznačný identifikátor postu z informačného zdroja "Organizačná štruktúra - posty", na ktorej bol zadávateľ
[P] zodpovedal - jednoznačný identifikátor osoby z informačného zdroja "Organizačná štruktúra - osoby"
[Q] zodpovedal - post jednoznačný identifikátor postu z informačného zdroja "Organizačná štruktúra - posty", na ktorej bol zadávateľ
[R] jednoznačný identifikátor parlamentnej tlače odpovede
[S] jednoznačný identifikátor schôdze NR SR, na ktorej zaznela odpoveď na interpeláciu z informačného zdroja "program schôdzí NR SR"
[T] Rokovanie odpovede - datum
[U] odpoveď je podľa interpelujúceho uspokojivá identifikátor Áno/Nie
[V] jednoznačný identifikátor uznesenia NR SR 
Rokovanie odpovede
[W] jednoznačný identifikátor hlasovania</t>
  </si>
  <si>
    <t>ID_336</t>
  </si>
  <si>
    <t>Štruktúra informačného zdroja „Interpelácie - adresáti“</t>
  </si>
  <si>
    <t>[A] jednoznačný identifikátor záznamu 
[B] jednoznačný identifikátor záznamu z informačného zdroja "Hodina otázok"
[C] jednoznačný identifikátor osoby z informačného zdroja "Organizačná štruktúra - osoby"
[D]  jednoznačný identifikátor postu (na ktorom bol adresát v čase položenia otázky) z informačného zdroja "Organizačná štruktúra - posty"</t>
  </si>
  <si>
    <t>ID_337</t>
  </si>
  <si>
    <t>Štruktúra informačného zdroja „Interpelácie – možní adresáti“</t>
  </si>
  <si>
    <t xml:space="preserve">[A] jednoznačný identifikátor záznamu
[B] adresát otázky jednoznačný identifikátor postu z informačného zdroja „organizačná štruktúra – posty“ - Post, ktorý môže byť adresátom v interpeláciách </t>
  </si>
  <si>
    <t>ID_338</t>
  </si>
  <si>
    <t>ID_339</t>
  </si>
  <si>
    <t>Interpelácie - adresáti pripravovaný záznam - záznam, ktorý je v štádiu prípravy a ešte nebol publikovaný do middlewaru
Interpelácie - adresáti publikovaný záznam záznam, ktorý je už poskytnutí pre middleware
Interpelácie - adresáti stiahnutý záznam záznam, ktorý bol stiahnutý a už nie je poskytnutí pre middleware
Interpelácie - adresáti vymazaný záznam záznam, ktorý bol zmazaný užívateľom a je prístupný iba pre administrátora. Záznam už nie je poskytovaný do middlewaru
Interpelácie poslancov pripravovaný záznam záznam, ktorý je v štádiu prípravy a ešte nebol publikovaný do middlewaru
Interpelácie poslancov podaná interpelácia interpelácia, ktorý je riadne podaná a spracovaná 
Interpelácie poslancov - interpelácia na expedíciu - interpelácia, ktorá čaká na expedíciu
Interpelácie poslancov čaká sa na odpoveď - interpelácia, pri ktorej sa čaká na odpoveď interpelovaného
Interpelácie poslancov rokovanie o interpelácii sa rokuje a doplňujú sa metadáta
Interpelácie poslancov uzavretá odpoveď interpelácia je spracovaná
Interpelácie poslancov stiahnutý záznam - záznam, ktorý bol stiahnutý a už nie je poskytnutí pre middleware
Interpelácie poslancov vymazaný záznam - záznam, ktorý bol zmazaný užívateľom a je prístupný iba pre administrátora. Záznam už nie je poskytovaný do middlewaru
Interpelácie - možní adresáti pripravovaný záznam - záznam, ktorý je v štádiu prípravy a ešte nebol publikovaný do middlewaru
Interpelácie - možní adresáti publikovaný záznam záznam, ktorý je už poskytnutí pre middleware
Interpelácie - možní adresáti stiahnutý záznam - záznam, ktorý bol stiahnutý a už nie je poskytnutí pre middleware
Interpelácie - možní adresáti vymazaný záznam - záznam, ktorý bol zmazaný užívateľom a je prístupný iba pre administrátora. Záznam už nie je poskytovaný do middlewaru</t>
  </si>
  <si>
    <t>ID_340</t>
  </si>
  <si>
    <t>ID_341</t>
  </si>
  <si>
    <t>%VolebneObdobie% - %OznačenieVO% zoznam interpelácii v danom volebnom období, bez rozdieľu stavu záznamu
Registratura - Registratúra zoznam záznamov v Registratúre v danom volebnom období, ktoré sú typu "Podaná Interpelácia" a nie sú ešte prepojené s modulom interpelácii
PripravovaneZaznamy -Pripravovane zoznam interpelácii v danom volebnom období, v stave "pripravovaný záznam"
PodanaInterpelacia -Podaná interpelácia - zoznam interpelácii v danom volebnom období, v stave "podaná interpelácia"
InterpelaciaNaExpediciu - Interpelácia na expedíciu - zoznam interpelácii v danom volebnom období, v stave "čaká sa na expedíciu"
Odpoved - Čakanie na odpoveď - zoznam interpelácii v danom volebnom období, v stave "čaká sa na odpoveď"
Rokovanie - Rokovanie - zoznam interpelácii v danom volebnom období, v stave "rokovanie"
UzavreteOdpovede - Uzavreté odpovede - zoznam interpelácii v danom volebnom období, v stave "uzavretá odpoveď"
Stiahnute - Stiahnuté záznamy - zoznam interpelácii v danom volebnom období, v stave "stiahnutý záznam"
Vymazane - Vymazané záznamy - zoznam interpelácii v danom volebnom období, v stave "vymazaný záznam"
V tabuľke označenie „%VO%“ znamená že sa vypíšu všetky volebné obdobia 
(najaktuálnejšie hore) – obdobne aj pre typy rozhodnutí a stavy záznamov .</t>
  </si>
  <si>
    <t>ID_342</t>
  </si>
  <si>
    <t>ID_343</t>
  </si>
  <si>
    <t>ID_344</t>
  </si>
  <si>
    <t>Aplikačné funkcie formulára „Interpelácie - adresáti“ a „Interpelácie – možní adresáti“</t>
  </si>
  <si>
    <t>ID_345</t>
  </si>
  <si>
    <t>Aplikačné funkcie formulára „Interpelácie“</t>
  </si>
  <si>
    <t>Nový záznam - Založenie nového záznamu do informačného zdroja
Editovať záznam - Otvorenie formulára na editovanie zvoleného záznamu z informačného zdroja
Zmazať záznam - Presunutie stavu záznamu na "vymazaný záznam".
Pridať PT - Pridanie PT (je možné aj hromadné, ak si vyznačíme pred aplikovaním funkcie viac záznamov)
Pridať schôdzu - Pridanie schôdze (treba zvoliť či otázky, alebo odpovede) - (je možné aj hromadné, ak si vyznačíme pred aplikovaním funkcie viac záznamov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</si>
  <si>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ID_346</t>
  </si>
  <si>
    <t>Položka menu  "registratúra"</t>
  </si>
  <si>
    <t>V prípade, že v rýchlom / preddefinovanom filtri v ľavom menu vyberieme položku „Registratúra“, zobrazia sa všetky položky z informačného zdroja Registratúra typu „Podaná interpelácia“ (tento zoznam poskytne webservis), ktoré ešte neboli prepojené s modulom interpelácií (nie sú súčasťou informačného zdroja „Digitálna knižnica – prepojenia“) – toto už musí zabezpečiť dodávateľ svojim selectom.</t>
  </si>
  <si>
    <t>ID_347</t>
  </si>
  <si>
    <t>Zvolenie funkcie "Nový záznam"</t>
  </si>
  <si>
    <t>Pri zvolení funkcie „Nový záznam“ sa do nového záznamu automaticky importuje prepojenie s dokumentom, rovnako ako aj do informačného zdroja „Digitálny archív – prepojenie“.</t>
  </si>
  <si>
    <t>ID_348</t>
  </si>
  <si>
    <t>V prípade, že užívateľ zvolí preddefinovaný filter v ľavom menu volebné obdobia, alebo niektorý z typov rozhodnutí, alebo stav záznamu, zobrazí sa zostava. Po dobleclicku na niektorý záznam informačného zdroja, alebo aplikovaním funkcie „Editovať záznam“ sa zobrazí formulár na editovanie všetkých dát zvoleného záznamu.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Zmazať záznam - Presunutie stavu záznamu na "vymazaný záznam".
Podaná - Presunutie stavu záznamu na "podaná interpelácia".
Na expedíciu - Presunutie stavu záznamu na "interpelácia na expedíciu".
Čaká sa odpoveď - Presunutie stavu záznamu na "čaká sa na odpoveď".
Rokovanie - Presunutie stavu záznamu na "rokovanie".
Uzavrieť - Presunutie stavu záznamu na "uzavretá odpoveď". Stiahnuť Presunutie stavu záznamu na "stiahnutý záznam".
Definitívne vymazať záznam - Funkcia prístupná iba administrátorovi. Funkcia definitívne vymaže záznam z databázy. Pred vymazaním sa ešte raz potvrdí voľba.</t>
  </si>
  <si>
    <t>ID_349</t>
  </si>
  <si>
    <t>„interpelácia“ – na ktorej sa evidujú metadáta k položenej interpelácii,
-„odpoveď“ – na ktorej sa evidujú metadáta k odpovedi na interpeláciu,
- „dokumenty“ – na ktorej sa evidujú ako dokumenty z „Registratúry“, tak aj dokumenty z „Digitálneho archívu“.</t>
  </si>
  <si>
    <t>ID_350</t>
  </si>
  <si>
    <t>Funkcia "Zodpovedal"</t>
  </si>
  <si>
    <t>Na formulári sa objavuje aj funkcia „Zodpovedal“, ktorá zabezpečí zadanie osoby z organizačnej štruktúry osoby a postu toho, kto na otázku odpovedal. Keďže tento zoznam osôb je uzatvorená množina postov (resp. osôb na daných postoch), očakáva sa, že tento výber bude realizovaný dropdownlistom. Za týmto účelom môže byť vytvorený nový informačný zdroj.</t>
  </si>
  <si>
    <t>ID_351</t>
  </si>
  <si>
    <t>ID_352</t>
  </si>
  <si>
    <t>ID_353</t>
  </si>
  <si>
    <t>ID_354</t>
  </si>
  <si>
    <t>ID_355</t>
  </si>
  <si>
    <t>ID_356</t>
  </si>
  <si>
    <t>Štruktúra informačného zdroja „Pozmeňujúce a doplňujúce návrhy“</t>
  </si>
  <si>
    <t>[A] jednoznačný identifikátor záznamu
[B] stav záznamu - možné stavy pre daný informačný zdroj sú v informačnom zdroji "Stavy záznamov" 
[C] jednoznačný identifikátor volebného obdobia z informačného zdroja "volebné obdobia"
[D] jednoznačný identifikátor schôdze NR SR, na ktorej zaznel pozmeňovací, resp. doplňujúci návrh  z informačného zdroja "program schôdzí NR SR"
[E] jednoznačný identifikátor PT z informačného zdroja "Parlamentné tlače"
[F] dátum podania
[G] predkladateľ jednoznačný identifikátor poslanca z informačného zdroja "poslanci NR SR"
[H] poznámka (text)
[I] dátum zverejnenia
[J] Jednoznačný identifikátor vystúpenia v rozprave - Záznam, kde bol prednesený pozmeňujúci návrh</t>
  </si>
  <si>
    <t>ID_357</t>
  </si>
  <si>
    <t>Štruktúra informačného zdroja „Pozmeňujúce a doplňujúce návrhy – podpísaní poslanci“</t>
  </si>
  <si>
    <t>[A] jednoznačný identifikátor záznamu 
[B] jednoznačný identifikátor pozmeňovacieho návrhu - z informačného zdroja "pozmeňovacie návrhy"
[C] jednoznačný identifikátor poslanca z informačného zdroja "poslanci NR SR"</t>
  </si>
  <si>
    <t>ID_358</t>
  </si>
  <si>
    <t>Štruktúra informačného zdroja „Pozmeňujúce a doplňujúce návrhy – ďalší podpísaní“</t>
  </si>
  <si>
    <t>[A] jednoznačný identifikátor záznamu
[B] jednoznačný identifikátor pozmeňovacieho návrhu z informačného zdroja "pozmeňovacie návrhy"
[C] jednoznačný identifikátor poslanca z informačného zdroja "poslanci NR SR"</t>
  </si>
  <si>
    <t>ID_359</t>
  </si>
  <si>
    <t>ID_360</t>
  </si>
  <si>
    <t>ID_361</t>
  </si>
  <si>
    <t>ID_362</t>
  </si>
  <si>
    <t>PozmenujuceNavrhy - Pozmeňujúce návrhy
%VolebneObdobie% %OznačenieVO% - zoznam pozmeňujúcich návrhov v danom volebnom období, bez rozdieľu stavu záznamu
Registratúra %VolebneObdobie% - zoznam záznamov v informačnom systéme "Registratúra", ktoré sú daného typu "Pozmeňujúce návrhy" a ešte nie sú súčasťou modulu "Pozmeňujúce návrhy"
Pripravovane - Pripravované návrhy - zoznam pozmeňujúcich návrhov v danom volebnom období, v stave "pripravovaný záznam"anom volebnom období, v stave "vymazaný záznam"
Podane Podané návrhy - zoznam pozmeňujúcich návrhov v danom volebnom období, v stave "publikovaný záznam", no bez prepojenia s rozpravou a hlasovaniami
PrepojenesRozprava - Prepojené s rozpravou - zoznam pozmeňujúcich návrhov v danom volebnom období, v stave "publikovaný záznam", prepojené s rozpravou, no neprepojené s hlasovaniami
PrepojenesHlasovaniami - Prepojené s hlasovaniami - zoznam pozmeňujúcich návrhov v danom volebnom období, v stave "publikovaný záznam", prepojené s rozpravou aj s hlasovaniami
Stiahnute Stiahnuté záznamy - zoznam pozmeňujúcich návrhov v danom volebnom období, v stave "stiahnutý záznam"
Zmazane Zmazané záznamy -zoznam pozmeňujúcich návrhov v danom volebnom období, v stave "vymazaný záznam"
V tabuľke označenie „%VO%“ znamená že sa vypíšu všetky volebné obdobia 
(najaktuálnejšie hore) – obdobne aj pre typy rozhodnutí a stavy záznamov .</t>
  </si>
  <si>
    <t>ID_363</t>
  </si>
  <si>
    <t>ID_364</t>
  </si>
  <si>
    <t>ID_365</t>
  </si>
  <si>
    <t>Aplikačné funkcie formulára "Pozmeňujúce a doplňujúce návrhy“</t>
  </si>
  <si>
    <t>ID_366</t>
  </si>
  <si>
    <t>ID_367</t>
  </si>
  <si>
    <t>ID_368</t>
  </si>
  <si>
    <t>ID_369</t>
  </si>
  <si>
    <t>Aplikačné funkcie formulára pre editáciu - záložka Návrh</t>
  </si>
  <si>
    <t>V prípade, že užívateľ zvolí preddefinovaný filter v ľavom menu volebné obdobia, alebo niektorý z typov rozhodnutí, alebo stav záznamu, zobrazí sa zostava. Po dobleclicku na niektorý záznam informačného zdroja, alebo aplikovaním funkcie „Editovať záznam“ sa zobrazí formulár na editovanie všetkých dát zvoleného záznamu. Navrhnutý formulár má 4 záložky. Prvou záložkou formulára je záložka „Návrh“. Na tejto časti sa zadávajú všetky požadované metadáta k záznamu o pozmeňujúcom, resp. doplňujúcom návrhu poslanca.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Zmazať záznam - Presunutie stavu záznamu na "vymazaný záznam". Rovnako treba označiť aj všetky záznamy v prepojeniach
Zverejniť - Presunutie stavu záznamu na "publikovaný záznam". Dátum prvého presunu do stavu "publikovaný záznam" sa zapíše do poľa "Zverejnené" [I], pretože od danej doby je záznam prístupný aj pre zverenie na webovom sídle.
Stiahnuť - Presunutie stavu záznamu na "stiahnutý záznam".
Definitívne vymazať záznam -Funkcia prístupná iba administrátorovi. Funkcia definitívne vymaže záznam z databázy. Pred vymazaním sa ešte raz potvrdí voľba.
Na formulári sú dve skupiny záznamov – podpísaní poslanci a ďalší predkladatelia. Obe tieto skupiny majú rovnaké minimálne požadované aplikačné funkcie na ovládanie záznamov v informačných zdrojoch „Pozmeňujúce návrhy – podpísaní poslanci“ a „Pozmeňujúce návrhy – ďalší predkladatelia
Pridaj - pridanie záznamu zvoleného poslanca do informačného zdroja "pozmeňujúce návrhy - podpísaní poslanci", alebo "pozmeňujúce návrhy - ostatní podpísaní"
Zmeň - zmena poslanca v informačnom zdroji "pozmeňujúce návrhy - podpísaní poslanci", alebo "pozmeňujúce návrhy - ostatní podpísaní"
Definitívne vymazať záznam - Funkcia prístupná iba administrátorovi. Funkcia definitívne vymaže záznam z databázy. Pred vymazaním sa ešte raz potvrdí voľba.</t>
  </si>
  <si>
    <t>ID_370</t>
  </si>
  <si>
    <t>Aplikačné funkcie formulára pre editáciu - záložka Dokumenty</t>
  </si>
  <si>
    <t>Druhou záložkou formulára je záložka „Dokumenty“. Na tejto časti sa zadávajú všetky požadované prepojenia na relevantné dokumenty k záznamu z informačného zdroja „Registratúra“ a informačného zdroja „Digitálny archív“ 
Vzhľadom na skutočnosť, že informačný systém Registratúra, ako aj informačný systém „Digitálny archív“ bude súčasťou iného projektu, webservisy na ich prepojenie s informačnými zdrojmi budú vyšpecifikované až po ich dodaní.</t>
  </si>
  <si>
    <t>ID_371</t>
  </si>
  <si>
    <t>Aplikačné funkcie formulára pre editáciu - záložka „Rozprava“</t>
  </si>
  <si>
    <t>Treťou záložkou formulára je záložka „Rozprava“. Na tejto časti sa zadáva prepojenie záznamu pozmeňujúceho, resp. doplňujúceho návrhu s vystúpením poslanca v rozprave, v ktorom pozmeňujúci návrh predniesol. Na tejto záložeke sa v spodnej časti nachádzajú všetky vystúpenia poslanca v rozprave na danej schôdzi a k danej tlači. Vystúpenie, v ktorom poslanec predniesol pozmeňujúci návrh sa aplikačnou funkciou „Prepoj vystúpenie“ prepojí so záznamom v informačnom zdroji
„Pozmeňujúce a doplňujúce návrhy“. V prípade, že už existuje prepojenie, zvolený záznam vo vystúpeniach poslanca sa graficky zvýrazní. Na tejto záložke sa vyžadujú minimálne nasledovné funkcie:
Zatvoriť formulár - Zatvorenie formulára bez uloženia zmien. Pred samotným zatvorením formulára sa systém pri zmene dát opýta, či sa zmeny majú nahrať a ukončí formulár bez nahratia iba v prípade, že užívateľ takúto voľbu potvrdí.
Prepoj vystúpenie - zapísanie jednoznačného identifikátora vystúpenia (zvoleného v spodnej časti formulára) do poľa [J]
Odstráň prepojenie vymazanie údaja v poli [J] - Prehraj vystúpenie prehrá vystúpenie poslanca z video archívu
Text vystúpenia - zobrazí prepis vystúpenia</t>
  </si>
  <si>
    <t>ID_372</t>
  </si>
  <si>
    <t>Aplikačné funkcie formulára pre editáciu - záložka „Hlasovania“</t>
  </si>
  <si>
    <t>Poslednou záložkou formulára je záložka „Hlasovania“. Na tejto časti sa zadáva prepojenie záznamu pozmeňujúceho, resp. doplňujúceho návrhu s hlasovaním, resp. hlasovaniami v ktorom sa o pozmeňujúcom návrhu hlasovalo. Na tejto záložke sa v spodnej časti nachádzajú všetky hlasovania o pozmeňujúcich návrhoch na danej schôdzi a k danej tlači. Hlasovanie, v ktorom sa hlasovalo o pozmeňujúcom návrhu sa aplikačnou funkciou „Prepoj hlasovanie“ prepojí so záznamom v informačnom zdroji „Pozmeňujúce a doplňujúce návrhy“. Prepojené záznamu z informačného systému hlasovania a záznamu o pozmeňujúcom a doplňujúcom návrhu sa zapisujú do informačného zdroja „Prepojenia modulov“ a odtiaľ sa prezentujú na formulári v požadovanej forme. V prípade, že už existuje prepojenie, zvolený záznam v hlasovaniach (v spodnej časti obrazovky) sa graficky zvýrazní. Na tejto záložke sa vyžadujú minimálne nasledovné funkcie:
Zatvoriť formulár - Zatvorenie formulára bez uloženia zmien. Pred samotným zatvorením formulára sa systém pri zmene dát opýta, či sa zmeny majú nahrať a ukončí formulár bez nahratia iba v prípade, že užívateľ takúto voľbu potvrdí.
Pridaj hlasovanie - zapísanie hlasovanie ako nový záznam do informačného zdroja "Prepojenia modulov"
Odstráň hlasovanie - Presunutie stavu záznamu v informačnom zdroji "Prepojenia modulov" na "vymazaný záznam".
Zobraz hlasovanie - Zobrazenie podrobnosti zvoleného hlasovania
Stiahnuť hlasovanie - Presunutie stavu záznamu v informačnom zdroji "Prepojenia modulov" na "stiahnutý záznam".
Definitívne vymazať záznam - Funkcia prístupná iba administrátorovi. Funkcia definitívne vymaže záznam z databázy. Pred vymazaním sa ešte raz potvrdí voľba.</t>
  </si>
  <si>
    <t>ID_373</t>
  </si>
  <si>
    <t>Odoslanie elektronicky</t>
  </si>
  <si>
    <t>V dnešnom stave môže poslanec položiť pozmeňujúci a doplňujúci návrh iba písomne. V cieľovom stave sa požaduje aby sa nasadilo riešenie, kde sa otázka bude dať poslať elektronicky tak, aby nemusela byť priložená aj fyzicky podpísaná (v súlade so všetkými legislatívnymi pravidlami, teda aj s možnosťou elektronického pripojenia sa minimálne 15 poslancov). Riešenie musí byť čo najviac automatizované. Všetky komponenty riešenia (vytvorenie elektronického formulára, prípadný import formulára do Slovensko.sk, automatický import dát z formulára do informačného modulu „Pozmeňujúce a doplňujúce návrhy“ musia byť súčasťou riešenia.</t>
  </si>
  <si>
    <t>ID_374</t>
  </si>
  <si>
    <t>Doručovanie materiálov - požadovaná funkcionalita</t>
  </si>
  <si>
    <t>V požadovanom riešení sa očakáva vytvorenie elektronického formulára na predkladanie materiálov. V úvode musí predkladateľ stanoviť typ materiálu, ktorý rozhodne o všetkých súborov, ktoré sú požadované pre daný typ materiálu. Požaduje sa, aby typ materiálu umožňoval výber z číselníka typov, ktorý môže byť upravovaný.
Následne sa objaví formulár, ktorý už bude pripravený na import dokumentov. Ako príklad uvádzame možný výzor formulára. Samozrejme vzhľad a vytvorenie formulára je obsahom a súčasťou projektu.
Cieľom formulára je nielen kontrolovať či predkladaný materiál obsahuje všetky požadované súbory, ale aj (ak je to možné kontrolovať čo najväčší rozsah požiadaviek, definovaní v uznesení NR SR). V prípade, že materiál neobsahuje požadované a kontrolované náležitosti, musí upozorniť odosielateľa na uvedené nezrovnalosti.
Všetky kontrolované náležitosti musia byť rozložené do skupín, ktorým bude pridelená možnosť (konfigurovateľná systémom), či požadovaná náležitosť bráni odoslaniu materiálu alebo je možné zaslať materiál napriek danému nedostatku. Podrobnosti k možným kontrolovateľným náležitostiam bude obsahom rokovania zástupcov NR SR a dodávateľa pred vypracovaním „Definitívnej funkčnej špecifikácie“.
Uvedený príklad formulára predpokladá stav, keď prvou fázou (pred zaslaním materiálu) je telefonicky si vyžiadať z organizačného odboru kancelárie „Číslo parlamentnej tlače“ – teda jednoznačný identifikátor materiálu v danom volebnom období. Bez tohto údaja sa formulár nebude dať zaslať. Súčasne sa musí kontrolovať (webservisom z informačného zdroja „Parlamentné tlače“) stav danej parlamentnej tlače a umožní sa formulár zaslať iba pre také ČPT, ktoré sú v stave „vyžiadaný záznam“.
Po úspešnom odoslaní formulára a vygeneruje potvrdzujúci mail, ktorý bude súčasťou agendy „Notifikácie“ s uvedením aj všetkých zistených nedostatkov nielen odosielateľovi, ale aj všetkým zamestnancom v role „Editor“ modulu „Parlamentné tlače“. Tento mail sa vygeneruje po úspešnom naimportovaní dokumentov do „Digitálneho archívu“. Zároveň sa užívateľovi zašle ID záznamu, pod ktorým je tlač v informačnom zdroji „Parlamentné tlače“ zaznamenaná. Tento údaj je vyžadovaný ako „druhý stupeň autentifikácie“ pri doplnení, resp. zmazaní súborov.
Agenda / Formulár musí teda umožňovať po zaslaní materiálov do Národnej rady aj ich doplnenie (musí umožňovať doplnenie aj iba jedného súboru), výmenu (musí umožňovať doplnenie aj iba jedného súboru), resp. odstránenie (musí umožňovať doplnenie aj iba jedného súboru).
Uložené dokumenty budú následne poskytnuté modulu „Parlamentné tlače“, resp. sa priamo stanú jeho súčasťou. Presný postup bude zadefinovaný v „Definitívnej funkčnej špecifikácii“.
Podrobnejší popis agendy „Doručovanie materiálov“ a najmä jeho prepojenie na modul „Parlamentné tlače“ je popísané v poslednej kapitole popisu modulu „Parlamentné tlače“.</t>
  </si>
  <si>
    <t>ID_375</t>
  </si>
  <si>
    <t>ID_376</t>
  </si>
  <si>
    <t>ID_377</t>
  </si>
  <si>
    <t>ID_378</t>
  </si>
  <si>
    <t>ID_379</t>
  </si>
  <si>
    <t>ID_380</t>
  </si>
  <si>
    <t>Štruktúra informačného zdroja „Číselník typov parlamentných tlačí“</t>
  </si>
  <si>
    <t>[A] jednoznačný identifikátor záznamu
[B] typ parlamentnej tlače
[C] Identifikátor, či sa podporuje legislatívny proces Áno – parlamentná tlač zakladá záznam do legislatívneho procesu Nie - parlamentná tlač nezakladá záznam do legislatívneho procesu
[D] stav záznamu - možné stavy pre daný informačný zdroj sú v informačnom zdroji "Stavy záznamov"</t>
  </si>
  <si>
    <t>ID_381</t>
  </si>
  <si>
    <t>Štruktúra informačného zdroja „Parlamentné tlače“</t>
  </si>
  <si>
    <t>[A] jednoznačný identifikátor záznamu
[B] stav záznamu - možné stavy pre daný informačný zdroj sú v informačnom zdroji "Stavy záznamov" 
[C] jednoznačný identifikátor volebného obdobia z informačného zdroja "volebné obdobia"
[D] dátum pridelenia PT
[E] číslo parlamentnej tlače - jednoznačný identifikátor v spojení s volebným obdobím
[F] Názov
[G] jednoznačný identifikátor záznamu z číselníka typov parlamentných tlačí
[H] Dátum zverejnenia ČPT
[I] vyžiadaný názov tlače
[J] jednoznačný identifikátor žiadateľa ČPT z informačného zdroja "organizačná štruktúra - útvary"
[K] kto vyžiadal ČPT text
[L] telefón žiadateľa
[M] Jednoznačný identifikátor PT pre skrátené legislatívne konanie -Jednoznačný identifikátor parlamentnej tlače v prípade, že sa jedná o typ „skrátené legislatívne konanie“</t>
  </si>
  <si>
    <t>ID_382</t>
  </si>
  <si>
    <t>ID_383</t>
  </si>
  <si>
    <t>ID_384</t>
  </si>
  <si>
    <t>ID_385</t>
  </si>
  <si>
    <t>ParlamentneTlace - Parlamentné tlače
%VolebneObdobie% - %OznačenieVO% - zoznam parlamentných tlačí v danom volebnom období, bez rozdieľu stavu záznamu
Registratura - Registratúra - zoznam záznamov v Registratúre v danom volebnom období, ktoré sú typu "Parlamentná tlač" a nie sú ešte prepojené s modulom parlamentných tlačí
Vyziadane - Vyžiadané ČPT - zoznam parlamentných tlačí v danom volebnom období v stave "vyziadané ČPT"
Pripravovane - Pripravované - zoznam parlamentných tlačí v danom volebnom období v stave "pripravovaný záznam"
Publikovane - Publikované - zoznam parlamentných tlačí v danom volebnom období v stave "publikovaný záznam"
Stiahnute - Stiahnuté  - zoznam parlamentných tlačí v danom volebnom období v stave "stiahnutý záznam"
Vymazane - Vymazané záznamy - zoznam parlamentných tlačí v danom volebnom období v stave "vymazaný záznam"
V tabuľke označenie „%VO%“ znamená že sa vypíšu všetky volebné obdobia 
(najaktuálnejšie hore) – obdobne aj pre typy rozhodnutí a stavy záznamov .</t>
  </si>
  <si>
    <t>ID_386</t>
  </si>
  <si>
    <t>ID_387</t>
  </si>
  <si>
    <t>ID_388</t>
  </si>
  <si>
    <t>Aplikačné funkcie formulára „Číselník typov parlamentných tlačí“</t>
  </si>
  <si>
    <t>ID_389</t>
  </si>
  <si>
    <t>Aplikačné funkcie formulára pre preddefinovaný filter v ľavom menu volebné obdobia, alebo niektorý zo stavov záznamov parlamentných tlačí</t>
  </si>
  <si>
    <t>Nový záznam - Založenie nového záznamu do informačného zdroja
Editovať záznam - Otvorenie formulára na editovanie zvoleného záznamu z informačného zdroja
Zmazať záznam - Presunutie stavu záznamu na "vymazaný záznam".
Stiahnuť záznam -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Prepoj s Registratúrou - prepojí záznam so zvoleným záznamom z Registrácie (prístupná funkcie iba pri filtri "Registratúra"
Definitívne vymazať záznam - Funkcia prístupná iba administrátorovi. Funkcia definitívne vymaže záznam z databázy. Pred vymazaním sa ešte raz potvrdí voľba.</t>
  </si>
  <si>
    <t>ID_390</t>
  </si>
  <si>
    <t>V prípade, že v rýchlom / preddefinovanom filtri v ľavom menu vyberieme položku „Registratúra“, zobrazia sa všetky položky z informačného zdroja Registratúra typu „Podaná interpelácia“ (tento zoznam poskytne webservis), ktoré ešte neboli prepojené s modulom interpelácií (nie sú súčasťou informačného zdroja „Digitálna knižnica – prepojenia“) – toto už musí zabezpečiť dodávateľ svojim selectom. Po dobleclicku na niektorý záznam informačného zdroja, alebo aplikovaním funkcie „Editovať záznam“ sa zobrazí formulár na editovanie všetkých dát zvoleného záznamu.</t>
  </si>
  <si>
    <t>ID_391</t>
  </si>
  <si>
    <t>Aplikačné funkcie formulára pre editáciu - záložka „Základné informácie“.</t>
  </si>
  <si>
    <t>Zatvoriť  - Zatvorenie formulára bez uloženia zmien. Pred samotným zatvorením formulára sa systém pri zmene dát opýta, či sa zmeny majú nahrať a ukončí formulár bez nahratia iba v prípade, že užívateľ takúto voľbu potvrdí.
Zmazať záznam Presunutie stavu záznamu na "vymazaný záznam". Uložiť záznam Uloženie zmien dát do záznamu.
Stiahnuť záznam - Presunutie stavu záznamu v informačnom zdroji na "stiahnutý záznam".
Publikovať - Záznam o asistentovi prenesie do stavu "publikovaný záznam". Pri prvom publikovaní delegácie sa uloží aktuálny dátum do poľa [H], pretože od danej doby je záznam prístupný aj pre zverenie na webovom sídle. V prípade, že typ procesu podporuje legislatívny proces (rozhoduje „typ parlamentnej tlače“), zapíše nový záznam do informačného zdroja „Legislatívny proces“ a s metadátami volebné obdobie [A-9-1], Jednoznačný identifikátor parlamentnej tlače [A-2], správa [A-6], Jednoznačný identifikátor štádia legislatívneho procesu, v ktorom sa proces nachádza [A-7] – „Kategorizovanie PT“, Stav LP [A-8] – „čaká sa na kategorizáciu“, Stav záznamu [A-9] – publikovaný záznam.
Legislatívny proces - Aplikačná funkcia sa zobrazuje pre užívateľov, ktorí majú oprávnenie pre editovanie, resp. pozeranie dát modulu „legislatívny proces“. V prípade aplikovania funkcie sa zobrazí editovací formulár v aktuálnom štádiu procesu (samozrejme editovanie je viazané na práva v danom module)
Definitívne vymazať záznam - Funkcia prístupná iba administrátorovi. Funkcia definitívne vymaže záznam z databázy. Pred vymazaním sa ešte raz potvrdí voľba.</t>
  </si>
  <si>
    <t>ID_392</t>
  </si>
  <si>
    <t>ID_393</t>
  </si>
  <si>
    <t>Workflow pre parlamentné tlače</t>
  </si>
  <si>
    <t>Navrhovaný workflow popisovaného modulu jmôžeme popísať nasledovnými krokmi:
- v súčasnom stave sa v prípade zasielania materiálu z „vlády SR“ používa telefonické vyžiadanie si čísla parlamentnej tlače, ktoré sa eviduje v písomnej podobe (mimo systém). V systéme sa evidovali iba tie materiály, ktoré skutočne prišli a boli oficiálne predložené, čo spôsobovalo, že niektoré V novom riešení sa požaduje, aby systém umožňoval elektronické rezervovanie čísla parlamentnej tlače pre všetky situácie a teda aj pre situácie, keď ten čo si číslo rezervoval ho nakoniec nikdy nepredloží a teda ostane záznam vždy iba v stave „vyžiadané“.
- každý materiál sa podľa „legislatívnych pravidiel“ predkladá elektronickej, aj v papierovej podobe. V papierovej podobe sa predkladá do informačného systému „Registratúra“ a následne sa vyžaduje, aby záznam z Registratúry bol prepojený so záznam v module SSLP „Parlamentné tlače“. Elektronické verzie sa zasielajú na mailovú adresu material@nrsr.sk a následne sa importujú ručne do modulu SSLP „Parlamentné tlače“ a ukladajú sa v Digitálnom archíve. Napriek skutočnosti, že nie je isté, či sa tento do nasadenia projektu zmení, požaduje sa, aby sa zachoval aj tento spôsob evidencie materiálov v module „Parlamentné tlače“
- prvou zmenou, ktorá sa očakáva od tohto projektu je umožnenie vytvorenia vstupného formulára (podrobnejšie je popísaný v module „Doručovanie materiálov“), ktorý by nahradil mailové zasielanie materiálov. Tento spôsob by umožnil „prvú vstupnú kontrolu“ požiadaviek definovaných v legislatívnych požiadavkách na elektronické materiály. Očakáva sa, že po zaslaní formulára sa priložené dokumenty automaticky uložia do Digitálneho archívu a prepoja sa s existujúcim záznamom v module „Parlamentné tlače“, alebo s novovytvoreným záznamom. Samozrejme sa očakáva zaslanie spätnej informácie o úspešnom zaslaní materiálov aj s výsledkom „prvej kontroly“
- druhou zmenou, ktorá prichádza v úvahu je možnosť zasielania materiálu iba v elektronickej podobe podpísaného elektronickým podpisom. V každom prípade však takýto materiál musí byť zaslaný do elektronickej schránky Kancelárie NR SR a odtiaľ sa automaticky materiál dostane do informačného systému „Registratúra“. Preto je veľmi dôležité aby sa už v úvodnej fáze našiel spôsob automatického prepojenia záznamu v „Registratúre“ a záznamu v module SSLP „Parlamentné tlače“
- v každom prípade však budeme hľadať v čo najväčšej miere automatizáciu procesu, no samotné „publikovanie“ materiálu bude zatiaľ na základe ručného spustenia aplikačnej funkcie „publikovanie“
- po publikovaní materiálu sa podľa „typu tlače“ systém rozhodne, či materiál publikuje „legislatívny proces“, alebo nie. V prípade, že áno, automaticky sa zapíše nový záznam do informačného zdroja „legislatívny proces“ a súčasne sa pošle mail „zodpovednej osobe“ za modul „Legislatívny proces“ (o stave sa rozhodne počas rokovania dodávateľa a objednávateľa pred schválením Definitívnej funkčnej špecifikácie)
- v prípade, že sa jedná o typ parlamentnej tlače „Skrátené legislatívne konanie“, vyžaduje sa v poli [M] definovať prepojenie k akej tlači sa jedná o skrátené konanie</t>
  </si>
  <si>
    <t>ID_394</t>
  </si>
  <si>
    <t>Ciele o informovaní harmonogramu</t>
  </si>
  <si>
    <t>Harmonogram schôdzí ma 2 ciele o informovaní harmonogramu: 
- grafická pdf podoba  - 
poskytovaný webservis, ktorý bude poskytovať:
o začiatok, resp. koniec (dátum) plánovanej udalosti – rokovanie NR SR o najbližšie rokovanie NR SR</t>
  </si>
  <si>
    <t>ID_395</t>
  </si>
  <si>
    <t>ID_396</t>
  </si>
  <si>
    <t>ID_397</t>
  </si>
  <si>
    <t>ID_398</t>
  </si>
  <si>
    <t>ID_399</t>
  </si>
  <si>
    <t>ID_400</t>
  </si>
  <si>
    <t>Štruktúra informačného zdroja „Harmonogramy“</t>
  </si>
  <si>
    <t>[A] jednoznačný identifikátor záznamu
[B] Stav záznamu možné stavy pre daný informačný zdroj sú v informačnom zdroji "Stavy záznamov" 
[C] Začiatok - dátum začiatok obdobia harmonogramu (štandardne 1.1.)
[D] Koniec dátum - koniec obdobia harmonogramu (štandardne 31.12.)
[E] Jednoznačný identifikátor volebného obdobia - Z informačného zdroja „volebné obdobia“
[F] Dátum schválenia na poslaneckom grémiu - Dátum
[G] Dátum zverejnenia Dátum
[I] Rok -</t>
  </si>
  <si>
    <t>ID_401</t>
  </si>
  <si>
    <t>ID_402</t>
  </si>
  <si>
    <t>ID_403</t>
  </si>
  <si>
    <t>ID_404</t>
  </si>
  <si>
    <t>Harmonogram  - Harmonogram
%Rok% - %Rok% - zoznam harmonogramov daného roka, bez ohľadu na stav záznamu
%Zaciatok-Koniec% - %Zaciatok - Koniec% 1- zoznam záznamov informačného zdroja "Podujatia", bez ohľadu na typ, bez ohľadu na stav záznamu
Schodze - Schôdze NR SR - zoznam záznamov informačného zdroja "Podujatia" zvoleného harmonogramu zvoleného typu, bez ohľadu na stav záznamu
Vybory - Schôdze výborov NR SR  - zoznam záznamov informačného zdroja "Podujatia" zvoleného harmonogramu zvoleného typu, bez ohľadu na stav záznamu
GestorskeVybory - Schôdze gestorských výborov NR SR - zoznam záznamov informačného zdroja "Podujatia" zvoleného harmonogramu zvoleného typu, bez ohľadu na stav záznamu
TerminyNZ - Termíny na NZ - zoznam záznamov informačného zdroja "Podujatia" zvoleného harmonogramu zvoleného typu, bez ohľadu na stav záznamu
Stiahnute - Stiahnuté - zoznam záznamov informačného zdroja "Podujatia" zvoleného harmonogramu, bez ohľadu na typ, v stave "stiahnutý záznam"
Vymazane - Vymazané - zoznam záznamov informačného zdroja "Podujatia" zvoleného harmonogramu, bez ohľadu na typ, v stave "stiahnutý záznam"
V tabuľke označenie „%Rok%“ znamená že sa vypíšu všetky roky (najaktuálnejšie hore) v ktorých je harmonogram.</t>
  </si>
  <si>
    <t>ID_405</t>
  </si>
  <si>
    <t>ID_406</t>
  </si>
  <si>
    <t>Aplikačné funkcie formulára „Harmonogramy“</t>
  </si>
  <si>
    <t>Nový harmonogram - Funcie založí nový záznam v informačnom zdroji "Harmonogramy", nastaví volebné obdobie na "aktuálne" (poskytne webservis), nastaví rok podľa preddefinovaného filtra a otvorí formulár na editovanie záznamu. Funcia je prístupná iba ak je vybraný preddefinovaný filter "%rok%"
Nový záznam - Založenie nového záznamu do informačného zdroja "číselník typov rozhodnutí predsedu"
Editovať záznam - funkcia na editovanie položiek informačného zdroja "číselník typov rozhodnutí predsedu"
Zmazať záznam Presunutie stavu záznamu na "vymazaný záznam".
Tlač zostavu - Vytlačenie požadovanej zostavy na tlačiareň. 
Exportovať - Vyexportovanie požadovanej zostavy do pdf, xml, txt,... podoby.
Definitívne vymazať záznam - Funkcia prístupná iba administrátorovi. Funkcia definitívne vymaže záznam z databázy. Pred vymazaním sa ešte raz potvrdí voľba.</t>
  </si>
  <si>
    <t>ID_407</t>
  </si>
  <si>
    <t>Aplikovanie funkcie "Editovať záznam"</t>
  </si>
  <si>
    <t>Po dobleclicku na niektorý záznam informačného zdroja, alebo aplikovaním funkcie „Editovať záznam“ sa zobrazí formulár na editovanie všetkých dát zvoleného záznamu informačného zdroja „Harmonogramy“</t>
  </si>
  <si>
    <t>ID_408</t>
  </si>
  <si>
    <t>Aplikačné funkcie formulára pre editáciu - záložka „Harmonogram“.</t>
  </si>
  <si>
    <t>Prvou záložkou formulára je záložka „Harmonogram“. Na tejto časti sa zadávajú všetky požadované metadáta k záznamu o harmonograme. Po vložení nového harmonogramu je spodná časť „Podujatia“ prázdna.
Zatvoriť formulár - Zatvorenie formulára bez uloženia zmien. Pred samotným zatvorením formulára sa systém pri zmene dát opýta, či sa zmeny majú nahrať a ukončí formulár bez nahratia iba v prípade, že užívateľ takúto voľbu potvrdí.
Zmazať záznam - Presunutie stavu záznamu na "vymazaný záznam". V prípade tejto voľby presunie do stavu "vymazaný záznam" aj všetky podradené záznamy v informačnom zdroji "Podujatia", resp. "Podujatia - denná informácia"
Uložiť záznam - Uloženie zmien dát do záznamu.
Stiahnuť záznam - Presunutie stavu záznamu v informačnom zdroji na "stiahnutý záznam". V prípade tejto voľby presunie do stavu " stiahnutý záznam" aj všetky podradené záznamy v informačnom zdroji "Podujatia", resp. "Podujatia - denná informácia"
Publikovať - Presunutie stavu záznamu na "publikovaný záznam". Dátum prvého presunu do stavu "publikovaný záznam" sa zapíše do poľa "Zverejnené" [G], pretože od danej doby je záznam prístupný aj pre zverenie na webovom sídle. V prípade tejto voľby presunie do stavu "publikovaný záznam" aj všetky podradené záznamy v informačnom zdroji "Podujatia", resp. "Podujatia - denná informácia"
Definitívne vymazať záznam - Funkcia prístupná iba administrátorovi. Funkcia definitívne vymaže záznam z databázy. Pred vymazaním sa ešte raz potvrdí voľba. V prípade tejto voľby vymaže aj všetky podradené záznamy v informačnom zdroji "Podujatia", resp. "Podujatia - denná informácia"</t>
  </si>
  <si>
    <t>ID_409</t>
  </si>
  <si>
    <t>Aplikačné funkcie formulára pre editáciu - zmetadáta k harmonogramu</t>
  </si>
  <si>
    <t>V prvej etape sa doeditujú metadáta k zvolenému harmonogramu a následne sa v časti „Podujatia“ zaevidujú všetky schôdze NR SR, resp. schôdze výborov, resp. schôdze gestorských výborov, resp. termíny na predkladanie návrhov zákonov. Jedná sa vždy o založenie nového záznamu v informačnom zdroji „Podujatia“. V prípade založenie záznamy typu „plánovaná schôdza NR SR“ sa záznam dostane do stavu „pripravovaný záznam“ a k nemu sa v ďalšej záložke doplnia dni do informačného zdroja „Podujatia – denná informácia“. V ostatných prípadoch sa záznam dostane priamo do stavu „stiahnutý záznam“ (nejedná sa o klasické podujatie, pretože nevieme ešte ktorý výbor bude kedy zasadať) a k takýmto údajom sa nedoplňujú dni. Požadované aplikačné funkcie tejto časti formulára:
Nový záznam -  Založenie nového záznamu do informačného zdroja "podujatia".
Editovať záznam - Otvorenie formulára na editovanie zvoleného záznamu z informačného zdroja "podujatia".
Zmazať záznam - Presunutie stavu záznamu na "vymazaný záznam". V prípade tejto voľby presunie do stavu "vymazaný záznam" aj všetky podradené záznamy v informačnom zdroji "Podujatia", resp. "Podujatia - denná informácia"
Stiahnuť záznam - Presunutie stavu záznamu v informačnom zdroji na "stiahnutý záznam". V prípade tejto voľby presunie do stavu " stiahnutý záznam" aj všetky podradené záznamy v informačnom zdroji "Podujatia", resp. "Podujatia - denná informácia"
Definitívne vymazať záznam - 
Funkcia prístupná iba administrátorovi. Funkcia definitívne vymaže záznam z databázy. Pred vymazaním sa ešte raz potvrdí voľba. V prípade tejto voľby vymaže aj všetky podradené záznamy v informačnom zdroji "Podujatia", resp. "Podujatia - denná informácia"</t>
  </si>
  <si>
    <t>ID_410</t>
  </si>
  <si>
    <t>Aplikačné funkcie formulára pre editáciu - záložka "Podujatia"</t>
  </si>
  <si>
    <t>Druhou záložkou je záložka „Podujatia“. Na tejto záložke sa zobrazujú podrobnosti všetkých záznamov v informačnom zdroji „Podujatia“ (je možnosť ich doeditovať) , ako aj všetky podradené záznamy v informačnom zdroji „Podujatia – denná informácia“. V tejto časti formulára sa vyžadujú nasledovné aplikačné funkcie:
Zatvoriť formulár - Zatvorenie formulára bez uloženia zmien. Pred samotným zatvorením formulára sa systém pri zmene dát opýta, či sa zmeny majú nahrať a ukončí formulár bez nahratia iba v prípade, že užívateľ takúto voľbu potvrdí.
Nasledujúci záznam - Zobrazí nasledujúci záznam z podujatí, ktorý je súčasťou zvoleného harmonogramu
Predchádzajúci záznam - Zobrazí predchádzajúci záznam z podujatí, ktorý je súčasťou zvoleného harmonogramu
Zmazať záznam - Presunutie stavu záznamu na "vymazaný záznam". V prípade tejto voľby presunie do stavu "vymazaný záznam" aj všetky podradené záznamy v informačnom zdroji "Podujatia - denná informácia"
Stiahnuť záznam - Presunutie stavu záznamu v informačnom zdroji na "stiahnutý záznam". V prípade tejto voľby presunie do stavu stiahnutý záznam" aj všetky podradené záznamy v informačnom zdroji "Podujatia - denná informácia"
Generuj dni - Vygeneruje záznamy do informačného zdroja "Podujatia - denná informácia" podľa pravidiel rokovania NR SR (prvý deň od 13.00, piatok do 14.00, v pondelok nie, ostatné dni od 9.00 do 19.00)
Zmeň jazyk - Pri zmene jazyka je možné zadávať polia [E], [F], [G] vo zvolenom jazyku
Definitívne vymazať záznam - Funkcia prístupná iba administrátorovi. Funkcia definitívne vymaže záznam z databázy. Pred vymazaním sa ešte raz potvrdí voľba. V prípade tejto voľby vymaže aj všetky podradené záznamy v informačnom zdroji "Podujatia - denná informácia"
Pridať záznam - pridať záznam do informačného zdroja "Podujatia - denná informácia"
Upraviť záznam - Otvorenie formulára na editovanie zvoleného záznamu z informačného zdroja "Podujatia - denná informácia"
Zmazať záznam - Presunutie stavu záznamu informačného zdroja "Podujatia - denná informácia" na "vymazaný záznam"
Stiahnuť záznam - Presunutie stavu záznamu v informačnom zdroji "Podujatia - denná informácia na "stiahnutý záznam".
Zmeň jazyk - Pri zmene jazyka je možné zadávať polia [F], [G], [H] vo zvolenom jayzku
Definitívne vymazať záznam - 
Funkcia prístupná iba administrátorovi. Funkcia definitívne vymaže záznam z databázy. Pred vymazaním sa ešte raz potvrdí voľba.</t>
  </si>
  <si>
    <t>ID_411</t>
  </si>
  <si>
    <t>Poslednou záložkou formulára je záložka „Dokumenty“. Na tejto časti sa zadávajú všetky požadované prepojenia na relevantné dokumenty k záznamu z informačného zdroja „Registratúra“ a informačného zdroja „Digitálny archív“.
Vzhľadom na skutočnosť, že informačný systém Registratúra, ako aj informačný systém „Digitálny archív“ bude súčasťou iného projektu, webservisy na ich prepojenie s informačnými zdrojmi budú vyšpecifikované až po ich dodaní</t>
  </si>
  <si>
    <t>ID_412</t>
  </si>
  <si>
    <t>Zabezpečenie naplnenia § 17 a § 24 Rokovacieho poriadku,</t>
  </si>
  <si>
    <t>Cieľom modulu „Program schôdze“ je naplnenie najmä § 17 a § 24 Rokovacieho poriadku. Agenda „Program schôdze“ úzko spolupracuje s Digitálnym kongresovým systémom v rokovacej sále, ktorému poskytuje informácie o bodoch programu schôdze, prepojenia bodov programu na parlamentné tlače, ako aj štádium rokovania v ktorom je daný bod rokovanie (I. čítanie, II. čítanie, ...). Agenda je úzko prepojená s parlamentnými tlačami a s harmonogramom schôdze (najmä pri štartovaní riadnej schôdze NR SR).</t>
  </si>
  <si>
    <t>ID_413</t>
  </si>
  <si>
    <t>ID_414</t>
  </si>
  <si>
    <t>ID_415</t>
  </si>
  <si>
    <t>ID_416</t>
  </si>
  <si>
    <t>ID_417</t>
  </si>
  <si>
    <t>ID_418</t>
  </si>
  <si>
    <t>Štruktúra informačného zdroja „Program schôdze“</t>
  </si>
  <si>
    <t>[A] jednoznačný identifikátor záznamu
[B] jednoznačný identifikátor programu schôdze - jednoznačný identifikátor zdroja (program schôdze)
[C] Jednoznačný identifikátor volebného obdobia z informačného zdroja „volebné obdobia“
[D] Dátum a čas začiatku schôdze datetime
[E] Poznámka - HTML text (zobrazuje sa na webe pod nadpisom programu schôdze)
[F] Začiatok ako text Text (napr. Po skončení xx. schôdze NR SR)
[G] Dátum a čas pokračovanie schôdze Datetime – udáva sa pri prerušení schôdze
[H] Pokračovanie ako text Text (napr. Po skončení xx. schôdze NR SR)
[I] Stav záznamu - možné stavy pre daný informačný zdroj sú v informačnom zdroji "Stavy záznamov"
[J] Jednoznačný identifikátor štádia programu schôdze Z informačného zdroja „číselník stavov programu schôdzí“
[K] Verzia Číslo
[M] Jednoznačný identifikátor podujatia Z informačného zdroja „Podujatia NR SR“
[N] Číslo schôdze Číslo
[O] Dátum zverejnenia Dátum a čas
[P] Jednoznačný identifikátor výsledku hlasovania o programe schôdze Z informačného zdroja „číselník výsledkov hlasovaní“
[Q] Stav schôdze Z informačného zdroja „číselník stavov schôdze“</t>
  </si>
  <si>
    <t>ID_419</t>
  </si>
  <si>
    <t>Štruktúra informačného zdroja „číselník štádií programu schôdzí NR SR“</t>
  </si>
  <si>
    <t>[A] jednoznačný identifikátor záznamu
[B] jednoznačný identifikátor štádia programu schôdzí jednoznačný identifikátor zdroja (štádium programu schôdze) 
[C] Názov Text 
[D] Popis text
[E] Stav záznamu možné stavy pre daný informačný zdroj sú v informačnom zdroji "Stavy záznamov"
[F] Poradové číslo - Poradie, v akom sa má stav zobraziť v preddefinovaných filtroch, aj do akého má posunúť aplikačná funkcie „Ďalšie štádium“
V číselníku sa musia nachádzať minimálne tieto záznamy:
- Návrh programu
- Schválený program
- Neschválený program
- Vymazaný program
- Stornovaný program</t>
  </si>
  <si>
    <t>ID_420</t>
  </si>
  <si>
    <t>Štruktúra informačného zdroja „Číselník stavov schôdze“</t>
  </si>
  <si>
    <t>[A] jednoznačný identifikátor záznamu
[B] jednoznačný identifikátor programu schôdze Z informačného zdroja „Program schôdze“
[C] Stav schôdze Text 
[D] Stav schôdze – krátky názov Text
[D] Stav záznamu - možné stavy pre daný informačný zdroj sú v informačnom zdroji "Stavy záznamov"
V číselníku sa musia nachádzať minimálne tieto záznamy:
- Prebieha rokovanie schôdze – ovládané cez modul „Denná informácia“
- Prerušené rokovanie schôdze – ovládané cez modul „Denná informácia“
- Ukončené rokovanie schôdze – ovládané cez modul „Denná informácia“</t>
  </si>
  <si>
    <t>ID_421</t>
  </si>
  <si>
    <t>Štruktúra informačného zdroja „Body programu schôdze NR SR“</t>
  </si>
  <si>
    <t>[A] jednoznačný identifikátor záznamu
[B] jednoznačný identifikátor bodu programu schôdze
[C] Číslo bodu Celé číslo
[D] Stav záznamu -možné stavy pre daný informačný zdroj sú v informačnom zdroji "Stavy záznamov" 
[E] Jednoznačný identifikátor parlamentnej tlače
[F] Názov bodu Text
[G] Jednoznačný identifikátor kategórie rokovania o tlači z informačného systému „Číselník kategórií rokovania o tlači“
[I] Jednoznačný identifikátor stavu bodu programu z informačného systému „Číselník stavov bodu programu“
[J] Uvedie Text
[K] Spravodajca z informačného systému „Číselník stavov bodu programu“
[L] Poznámka Text
[M] Jednoznačný identifikátor, či sa jedná o bod „Hodinu otázok“, alebo nie
[N] Jednoznačný identifikátor, či sa jedná o bod „Písomné odpovede členov vlády Slovenskej republiky“, alebo nie
[O] Jednoznačný identifikátor, či sa jedná o bod „Interpelácie poslancov“, alebo nie
[P] jednoznačný identifikátor schôdze Z informačného zdroja „Program schôdze“</t>
  </si>
  <si>
    <t>ID_422</t>
  </si>
  <si>
    <t>Štruktúra informačného zdroja „Číselník Kategórií rokovania o tlači“</t>
  </si>
  <si>
    <t>[A] jednoznačný identifikátor záznamu 
[B] jednoznačný identifikátor kategórie rokovania o tlači - jednoznačný identifikátor zdroja (kategórie rokovania o tlači)
[C] Názov Text
[D] Popis Text
[E] Stav záznamu - možné stavy pre daný informačný zdroj sú v informačnom zdroji "Stavy záznamov" 
[F] Poradové číslo - Poradie, v akom sa má stav zobraziť v preddefinovaných filtroch, aj do akého má posunúť aplikačná funkcie „Ďalšie štádium“
V číselníku sa musia nachádzať minimálne tieto záznamy:
-  I. čítanie
- II. čítanie
- III. čítanie
- II. a III. čítanie</t>
  </si>
  <si>
    <t>ID_423</t>
  </si>
  <si>
    <t>Štruktúra informačného zdroja „Číselník stavu bodu programu“</t>
  </si>
  <si>
    <t>[A] jednoznačný identifikátor záznamu 
[B] -jednoznačný identifikátor kategórie rokovania o tlači
jednoznačný identifikátor zdroja (kategórie rokovania o tlači)
[C] Názov Text
[D] Popis Text
[E] Stav záznamu - možné stavy pre daný informačný zdroj sú v informačnom zdroji "Stavy záznamov"
[F] Poradové číslo - Poradie, v akom sa má stav zobraziť v preddefinovaných filtroch, aj do akého má posunúť aplikačná funkcie „Ďalšie štádium“
V číselníku sa musia nachádzať minimálne tieto záznamy:
- Prerokovaný bod
- Stiahnutý bod z rokovania
- Presunutý z rokovania
-  Prerušené rokovania o bode</t>
  </si>
  <si>
    <t>ID_424</t>
  </si>
  <si>
    <t>ID_425</t>
  </si>
  <si>
    <t>ID_426</t>
  </si>
  <si>
    <t>ID_427</t>
  </si>
  <si>
    <t>ProgramNRSR Program schôdze 
%VO% %OznačenieVO% - zoznam programov schôdzí NR SR v danom volebnom  období, bez rozdielu stavu záznamu
Harmonogram Harmonogram 
NezaradenePT Nezaradené 
NeukonceneLP Neukončené 
%StadiaProgramu% %PopisStadiaProgramu% - zoznam programov schôdzí NR SR v danom volebnom období v danom štádiu programu
V tabuľke označenie „%VO%“ znamená že sa vypíšu všetky volebné obdobia 
(najaktuálnejšie hore) – obdobne aj pre stavy záznamov.</t>
  </si>
  <si>
    <t>ID_428</t>
  </si>
  <si>
    <t>Ako každý číselník, aj tento sa ovláda cez položku „Konfigurácia“ v hlavnom okne aplikácie. Prehľad údajov informačného zdroja sa zobrazia na úvodnej strane aplikácie v časti „Výstupy“. Týmto spôsobom sa ovládajú nasledovné číselníky:
- číselník štádií programu schôdzí NR SR
- číselník kategórií rokovania o tlači
-  číselník stavu bodu programu</t>
  </si>
  <si>
    <t>ID_429</t>
  </si>
  <si>
    <t>ID_430</t>
  </si>
  <si>
    <t>Aplikačné funkcie formulára pre editovanie a zmenu číselníkov agendy</t>
  </si>
  <si>
    <t>ID_431</t>
  </si>
  <si>
    <t>Aplikačné funkcie formulára pre Generovanie schôdze z programu schôdze</t>
  </si>
  <si>
    <t>Pri Harmonograme schôdzí sa zobrazia všetky záznamy naplánovaných schôdzí z agendy Harmonogram schôdze , ktoré sa však ukladajú v module Podujatia a sú typu Plánovaná schôdza NR SR (samozrejme také, ktorých dátum je väčší ako aktuálny)...
Pri zvolení voľby Generovať schôdzu sa založí nový záznam v informačnom zdroji Program schôdze v stave záznamu pripravovaný záznam a zapíše sa začiatok schôdze a jednoznačný identifikátor podujatia, čím sa prepoja záznamy modulov podujatia a Program schôdze... A súčasne sa názov podujatia v module podujatia zmení na Zvolaná schôdza NR SR ...
Po aplikovaní funkcie Generovať schôdzu záznam z podujatí sa stratí, pretože tento záznam už nebude v názve (alebo typu záznamu) Plánovaná schôdza NR SR .
Uvedená zostava slúži na automatické generovanie programu schôdze (najmä dátum začiatku) z agendy „harmonogram rokovaní NR SR“. Keďže jednotlivé záznamy harmonogramu sa ukladajú v module „Podujatia NR SR“, jedná sa teda o prepojenie záznamu z modulu „podujatia NR SR“ s typom „Plánovaná schôdza NR SR“. Vzhľadom na skutočnosť, že záznamy modulu „podujatia NR SR“ sú publikované aj na webové sídlo, je publikovaný aj záznam o pripravovanej schôdzi, ktorá je teraz pripravovaná. Toto prepojenie je dôležité aby po publikovaní pozvánky na schôdzu s návrhom programu schôdze sa záznam zmenil z typu „Pripravovaná schôdza NR SR“ na „Zvolaná schôdza NR SR“ a po jej otvorení na „Prebiehajúca schôdza NR SR“.
Číslo schôdze sa automaticky zväčšuje v priebehu každého volebného obdobia a každé volebné obdobie začína číslom 1.</t>
  </si>
  <si>
    <t>ID_432</t>
  </si>
  <si>
    <t>Aplikačné funkcie formulára pre Generovanie bodov programu schôdze z predložených (a ešte nezaradených) parlamentných tlačí</t>
  </si>
  <si>
    <t>Pri voľbe Nezaradené PT sa zobrazia všetky predložené parlamentné tlače v stave publikovaný záznam , ktoré ešte neboli zaradené do žiadnej schôdze NR SR a boli doručené v legislatívne predpísanej lehote (uvedené v harmonograme schôdzí).
Po aplikovaní funkcie Zaradiť do pripravovanej schôdze sa vloží záznam do informačného zdroja Program schôdze NR SR - body , pričom takýto záznam sa presunie do stavu pripravovaný záznam a uloží sa prepojenie na pripravovanú schôdzu , ako aj prepojenie na ČPT a vloží sa aj názov bodu programu schôdze.
Po aplikovaní funkcie Zaradiť do pripravovanej schôdze sa záznam z ktorého bola funkcia spustená stratí, pretože už bude priradení k niektorej zo schôdzí NR SR.
Uvedená zostava slúži na automatické generovanie bodov programu schôdze z predložených parlamentných tlačí daného volebného obdobia, ktoré ešte neboli zaradené do žiadnej schôdze a spĺňajú lehotu pre zaradenie do pripravovanej schôdze.
Zostava slúži nielen na jednoduchšie generovanie programu schôdze, ale najmä na kontrolu, aby sa na žiadnu predloženú tlač nezabudlo. Vzhľadom na skutočnosť, že môžu existovať iné náležitosti, pre ktoré niektorý materiál nemôže byť zaradený do programu, tento proces nemôže byť úplne zautomatizovaný pre všetky záznamy odrazu.</t>
  </si>
  <si>
    <t>ID_433</t>
  </si>
  <si>
    <t>Aplikačné funkcie formulára pre Generovanie bodov programu schôdze z ešte neukončených parlamentných tlačí, ktoré už sú v legislatívnom procese (boli už prerokovávané na predchádzajúcich schôdzach NR SR, no ešte nebolo rokovanie ukončené).</t>
  </si>
  <si>
    <t>Pri voľbe Neukončené LP sa zobrazia všetky predložené parlamentné tlače v legislatívnom procese, ktoré nie sú v stave v stave ukončený proces , teda neboli riadne ukončené a nie sú ešte priradené k pripravovanému záznamu schôdze - teda k pripravovanej schôdzi. Zoraďujú sa podľa dátumu doručenia.
Po aplikovaní funkcie Zaradiť do pripravovanej schôdze sa vloží záznam do informačného zdroja Program schôdze NR SR - body , pričom takýto záznam sa presunie do stavu pripravovaný záznam a uloží sa prepojenie na pripravovanú schôdzu , ako aj prepojenie na ČPT a vloží sa aj názov bodu programu schôdze.
Uvedená zostava slúži na automatické generovanie bodov programu schôdze z parlamentných tlačí, ktoré už boli prerokovávané na predchádzajúcich schôdzach, no ešte nebolo rokovanie o nich ukončené.
Zostava slúži nielen na jednoduchšie generovanie programu schôdze, ale najmä na kontrolu, aby sa na žiadny neukončený LP nezabudlo. Vzhľadom na skutočnosť, že môžu existovať iné náležitosti, pre ktoré niektorý materiál nemôže byť zaradený do programu, tento proces nemôže byť úplne zautomatizovaný pre všetky záznamy odrazu.
Po aplikovaní funkcie Zaradiť do pripravovanej schôdze sa záznam z ktorého bola funkcia spustená stratí, pretože už bude priradená k pripravovanej schôdzí NR SR .</t>
  </si>
  <si>
    <t>ID_434</t>
  </si>
  <si>
    <t>Aplikačné funkcie formulára pre Prehľady programov schôdzí podľa ich štádií</t>
  </si>
  <si>
    <t>Nový záznam - Založenie nového záznamu do informačného zdroja. Číslo schôdze sa automaticky zväčšuje v priebehu každého volebného obdobia a každé volebné obdobie začína číslom 1.
Editovať záznam-  funkcia na otvorenie formulára na editovanie údajov
Vymazať záznam - Presunutie stavu záznamu na "vymazaný záznam". Presunie do tohto stavu aj všetky podradené záznamy v informačnom zdroji "Body programu schôdze".
Stiahnuť záznam - Presunutie stavu záznamu na "stiahnutý záznam". Presunie do tohto stavu aj všetky podradené záznamy v informačnom zdroji "Body programu schôdze".
Nová verzia - Založí novú verziu toho istého programu aj s bodmi (založí nový záznam programu – hodnotu poľa [K] zvýši o 1, aj s kópiami bodmi), starý program aj s bodmi presunie do stavu „stiahnutý záznam“.
Tlačiť - Vytlačenie požadovanej zostavy na tlačiareň. Definovanie požadovaných zostáv bude až súčasťou "Definitívnej funkčnej špecifikácie"
Exportovať -Vyexportovanie požadovanej zostavy do pdf, xml, txt,... podoby.
Definitívne vymazať záznam - Funkcia prístupná iba administrátorovi. Funkcia definitívne vymaže záznam z databázy. Vymazané budú aj všetky podradené záznamy v informačnom zdroji "Body programu schôdze". Pred vymazaním sa ešte raz potvrdí voľba.</t>
  </si>
  <si>
    <t>ID_435</t>
  </si>
  <si>
    <t>Aplikačné funkcie formulára pre Editovanie vybraného záznamu programu schôdze</t>
  </si>
  <si>
    <t>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Odstrániť - Presunutie stavu záznamu na "vymazaný záznam". V prípade tejto voľby presunie do stavu "vymazaný záznam" aj všetky podradené záznamy v informačnom zdroji "Podujatia - denná in
Zverejniť - Záznam informačného zdroja prenesie do stavu "publikovaný záznam". V prípade, že sa jedná o prvé zverejnenie záznamu (pole [O] je prázdne, vyplní ho aktuálnym dátumom a časom).
Stiahnuť - Presunutie stavu záznamu v informačnom zdroji na "stiahnutý záznam". V prípade tejto voľby presunie do stavu stiahnutý záznam" aj všetky podradené záznamy v informačnom zdroji "Body programu schôdze"
Nová verzia - Založí novú verziu toho istého programu aj s bodmi (založí nový záznam programu – hodnotu poľa [K] zvýši o 1, aj s kópiami bodmi), starý program aj s bodmi presunie do stavu „stiahnutý záznam“.
Slávnostná schôdza - V prípade, že sa zaklikne uvedená funkcia (alebo číslo schôdze je &gt;1000) je toto tlačidlo v stave „checked“, čo má za následok:
- Zneviditeľní sa voľba „pridaj hodinu otázok“
- Zneviditeľní sa voľba „interpelácie“
- Číslo schôdze sa nastaví na 1000+ (ďalšie voľné)
Definitívne vymazať záznam -Funkcia prístupná iba administrátorovi. Funkcia definitívne vymaže záznam z databázy. Pred vymazaním sa ešte raz potvrdí voľba. V prípade tejto voľby vymaže aj všetky podradené záznamy v informačnom zdroji "Podujatia - denná informácia"</t>
  </si>
  <si>
    <t>ID_436</t>
  </si>
  <si>
    <t>Aplikačné funkcie formulára pre Editovanie vybraného záznamu programu schôdze - záložka body programu</t>
  </si>
  <si>
    <t>Pridať bod - Pridá nový bod k danému programu schôdze Editovať bod funkcia na otvorenie formulára na editovanie údajov Vymazať bod Presunutie stavu záznamu na "vymazaný záznam".
Prečíslovať - V prípade, že pri editácii sa nahrá nový bod s číslom existujúceho bodu, prečísluje všetky nasledovné body tak, že im zvýši hodnotu čísla bodu o +1
Pridať hodinu otázok - Vloží bod s názvom „Hodina otázok“ a poznámkou, ktorá bude vyšpecifikovaná ... V poli [Q] sa nastaví hodnota True
Pridať interpelácie - Vloží bod s názvom „Písomné odpovede členov vlády na interpelácie poslancov Národnej rady Slovenskej republiky podané predsedovi Národnej rady Slovenskej republiky “ a poznámkou, ktorá bude vyšpecifikovaná ... a bod „interpelácie poslancov“ V poli [R], resp. [S] sa nastaví hodnota True
Definitívne vymazať bod - Funkcia prístupná iba administrátorovi. Funkcia definitívne vymaže záznam z databázy. Pred vymazaním sa ešte raz potvrdí voľba. V prípade tejto voľby vymaže aj všetky podradené záznamy v informačnom zdroji "Podujatia - denná informácia"</t>
  </si>
  <si>
    <t>ID_437</t>
  </si>
  <si>
    <t>Aplikačné funkcie formulára pre Editovanie vybraného záznamu programu schôdze - záložka Dokumenty</t>
  </si>
  <si>
    <t>Formulár má aj záložku „Dokumenty“, na ktorej sa objavia prepojenia na dokumenty v Digitálnom archíve, resp. DMS. Vyžadujú sa tu minimálne nasledovné funkcie: 
Otvor dokument - Otvorí dokument
Vlastnosti dokumentu - Zobrazí podrobnosti dokumentu – bude vyšpecifikované po dodaní novej registratúry
Pridať dokument - Umožní vložiť elektronický dokument fotografie do DMS. Podrobnosti webservisu budú vyšpecifikované po dodaní novej registratúry
Odstrániť prepojenie na dokument - Vymaže prepojenie na záznam v DMS, pričom samotná fotografia v DMS ostane (vymaže sa iba prepojenie v module „prepojenia modulov“).
Definitívne vymazať fotografie v DMS Výsledok funkcie sa dohodne podľa možnosti DMS.
Pri editovaní bodu programu treba dať pozor na skutočnosť, že názov bodu je vždy zložený z názvu parlamentnej tlače a kategórie – napr. „Vládny návrh zákona, ktorým sa mení a dopĺňa zákon č. 55/2018 Z. z. o poskytovaní informácií o technickom predpise a o prekážkach voľného pohybu tovaru (tlač 139) - prvé čítanie.“ Preto ak sa zmení kategória, alebo tlač, treba zmeniť aj názov bodu programu.
Všetky prepojenia s dokumentami v DMS sa realizujú prostredníctvom modulu „prepojenia modulov“.</t>
  </si>
  <si>
    <t>ID_438</t>
  </si>
  <si>
    <t>Workflow programu schôdze</t>
  </si>
  <si>
    <t>V dnešnej dobe, keď neexistuje modul „harmonogram schôdze“ v štruktúrovanej podobe, každá schôdza sa zakladá aplikačnou funkciou „Nový záznam“ na obrázku č. 3
2. Po aplikovaní modulu Harmonogram schôdze sa predpokladá, že schôdze budú
„generované“ z harmonogramu schôdze (obrázok č. 2). Vzhľadom na skutočnosť, že okrem plánovaných schôdzí sa vždy môžu vyskytnúť aj mimoriadne schôdze, tieto vždy bude potrebné zakladať postupom v bode 1
3. V dnešnej podobe sa body programu zakladajú manuálne, následne sa zvolí kategória a po nej sa zadá parlamentná tlač a vygeneruje sa z nich názov bodu. Následne sa doplnia ostatné polia.
4. V novom riešení sa očakáva, že sa budú body generovať aplikačnou funkciou na obrázkoch 3, resp. 4 a iba niektoré sa doplnia pomocou postupu popísaného v bode 3
5. V dnešnej podobe sa pripraví návrh programu a vytlačí sa v požadovanom tvare a dá sa na predsedovi NR SR na schválenie. Zatiaľ je v štádiu „návrh programu“ a záznam je v stave „pripravovaný záznam“. Po jeho schválení sa presunie do stavu „publikovaný záznam“ a tým sa zverejní napr. na webové sídlo.
6. Na začiatku schôdze poslanci hlasujú o zmenách v programe schôdze a následne hlasujú o programe schôdze. Na základe tohto hlasovania sa doplní pole [P].
7. Po schválení programu sa program presunie do štádia „schválený program“. Takýto program je možné doplňovať aj v priebehu schôdze o ďalšie body. Tieto doplnenie sa vykonávajú cez tento modul.
8. Ovládanie „stavov bodu programu“ sa vykonáva cez modul „Denná informácia“.
9. Vyžaduje sa, aby dodávateľ navrhol, resp. spolupracoval s integrátorom middleware na dosiahnutí najvhodnejšej formu výmeny informácie pri zmene programu schôdze (doplnenie nového bodu, odstránenie bodu, zmena štádia bodu a podobne) s Digitálnym kongresovým systémom v rokovacej sále, ktorý bude obstarávaný samostatným projektom. Každopádne každá komunikácie rôznych informačných systémov musí vždy prebiehať prostredníctvom middlewaru. Vzhľadom na skutočnosť, že Digitálny kongresový systém využíva pre svoju funkcionalitu údaje o programe schôdze, cieľom je dosiahnuť stav, v ktorom po zmene definovaných údajov v module SSLP „program schôdzí NR SR“ (najmä bodov) sa o tejto skutočnosti dozvedel Digitálny kongresový systém, poprípade si aktualizoval svoju offline verziu programu schôdzí.</t>
  </si>
  <si>
    <t>ID_439</t>
  </si>
  <si>
    <t>Evidovanie všetkých hlasovaní, ktoré boli vykonané poslancami NR SR</t>
  </si>
  <si>
    <t>Cieľom agendy „Hlasovania na schôdzach NR SR“ je evidovanie všetkých hlasovaní, ktoré boli vykonané poslancami NR SR (teda nielen tých, ktoré boli vykonané prostredníctvom „Digitálneho kongresového systému“ v rokovacej sále NR SR).
Úlohou agendy pri štandardných hlasovaniach „Digitálnym kongresovým systémom“ je najmä zhromažďovať informácie o týchto hlasovaniach, doplňovať / meniť názvy hlasovaní, ako aj iných metadát (v bežnom prípade sa menia iba názvy hlasovaní).
Druhou úlohou je dopĺňať všetky metadáta a poskytovať ich prostredníctvom middlewaru pre webový portál, resp. ostatné externé informačné systémy, alebo opendata.</t>
  </si>
  <si>
    <t>ID_440</t>
  </si>
  <si>
    <t>ID_441</t>
  </si>
  <si>
    <t>ID_442</t>
  </si>
  <si>
    <t>ID_443</t>
  </si>
  <si>
    <t>ID_444</t>
  </si>
  <si>
    <t>ID_445</t>
  </si>
  <si>
    <t>Štruktúra informačného zdroja „Číselník typov hlasovaní“</t>
  </si>
  <si>
    <t>[A] jednoznačný identifikátor záznamu
[B] jednoznačný identifikátor typu hlasovania jednoznačný identifikátor zdroja (typ hlasovania)
[C] Názov typu hlasovania Text
[D] Krátky názov Názov pre rýchle filtre
[E] Popis typu text
[F] Stav záznamu - možné stavy pre daný informačný zdroj sú v informačnom zdroji "Stavy záznamov"
V číselníku sa musia nachádzať minimálne tieto záznamy:
- Prezentácia poslancov pomocou DKS
- Hlasovanie poslancov pomocou DKS
- Verejné hlasovanie poslancov podľa mien
- Verejné hlasovanie poslancov zdvihnutím ruky
- Verejné hlasovanie poslancov pomocou hlasovacích lístkov
-  Tajné hlasovanie
- Volené osoby (pre typ „Verejné hlasovanie poslancov pomocou hlasovacích lístkov“</t>
  </si>
  <si>
    <t>ID_446</t>
  </si>
  <si>
    <t>Štruktúra informačného zdroja „Číselník názvov hlasovaní“</t>
  </si>
  <si>
    <t>[A] jednoznačný identifikátor záznamu
[B] jednoznačný identifikátor názvu hlasovania - jednoznačný identifikátor zdroja (názvu hlasovania)
[C] Názov Text
[E] Stav záznamu - možné stavy pre daný informačný zdroj sú v informačnom zdroji "Stavy záznamov"
[F] Poradové číslo - Poradie, v akom sa má stav zobraziť v detaile hlasovaniach
V číselníku sa musia nachádzať minimálne tieto záznamy:
-  Hlasovanie o pozmeňujúcich návrhoch zo spoločnej správy výborov –
- Hlasovanie o pozmeňujúcich a doplňujúcich návrhoch z rozpravy – 
- Hlasovanie o tom, aby bol návrh zákona prerokovaný v druhom čítaní.
- Hlasovanie o pridelení návrhu zákona výborom a určení lehoty na prerokovanie.
- Hlasovanie o pristúpení k tretiemu čítaniu ihneď.
- Hlasovanie o návrhu zákona ako o celku. 
- Hlasovanie o návrhu uznesenia.
- Hlasovanie o návrhu vlády na skrátené legislatívne konanie.
- Hlasovanie o návrhu poslanca - %poslanec% - nepokračovať v rokovaní o návrhu zákona.
- Hlasovanie o návrhu poslanca - %poslanec% - vrátiť návrh zákona na dopracovanie.
- Hlasovanie o pozmeňujúcich a doplňujúcich návrhoch k programu %cislo schodze%. schôdze Národnej rady Slovenskej republiky.
- Hlasovanie o skrátení lehoty na doručenie prednesených pozmeňovacích návrhov
- Hlasovanie o informácii spoločného spravodajcu výborov o výsledkoch rokovania výborov.
- Hlasovanie o návrhu na určenie dĺžky rečníckeho času na 12 hodín. 
- Hlasovanie o skrátení lehoty k návrhom podaným v rozprave.
- Hlasovanie o procedurálnom návrhu poslanca - %poslanec%
- Hlasovanie o vyjadrení poslanca xxxxxxxx, že písomnú odpoveď člena vlády na svoju interpeláciu č. xxxx považuje za neuspokojivú.</t>
  </si>
  <si>
    <t>ID_447</t>
  </si>
  <si>
    <t>Štruktúra informačného zdroja „Názvy hlasovaní – bod – štádium LP“</t>
  </si>
  <si>
    <t>[A] jednoznačný identifikátor záznamu
[B] jednoznačný identifikátor názvu hlasovania jednoznačný identifikátor zdroja (názvu hlasovania)
[C] Jednoznačný identifikátor štádia legislatívneho procesu - Označuje štádium LP, v ktorom sa môže daný názov hlasovania vyskytnúť
[D] Stav záznamu - možné stavy pre daný informačný zdroj sú v informačnom zdroji "Stavy záznamov" 
[E] Jednoznačný identifikátor bodu rokovania Z informačného zdroja „Program schôdze NR SR“</t>
  </si>
  <si>
    <t>ID_448</t>
  </si>
  <si>
    <t>Štruktúra informačného zdroja „Hlasovania na schôdzach NR SR“</t>
  </si>
  <si>
    <t>[A] jednoznačný identifikátor záznamu
[B] jednoznačný identifikátor hlasovania - jednoznačný identifikátor zdroja (hlasovania na schôdzach NR SR)
[C] Dátum Dátum a čas
[D] Číslo hlasovania Celé číslo (automatické číslovanie bez duplicít)
[E] Jednoznačný identifikátor schôdze Z informačného zdroja „Program schôdze NR SR“
F] Názov hlasovania - Skladá sa vždy z názvu parlamentnej tlače a kategórie PT
[G] Jednoznačný identifikátor parlamentnej tlače - Z informačného zdroja „Parlamentné tlače“
[H] Jednoznačný identifikátor typu hlasovania Z informačného zdroja „Číselník typov hlasovaní“
[I] Jednoznačný identifikátor kvóra pre hlasovanie - Z informačného zdroja „Číselník kvór pre hlasovanie“
[J] Stav záznamu - možné stavy pre daný informačný zdroj sú v informačnom zdroji "Stavy záznamov" 
[K] Jednoznačný identifikátor volebného obdobia - Z informačného zdroja „volebné obdobie“
[L] Prítomní Počet prítomných pri hlasovaní
[M] Za Počet hlasujúcich za
[N] Proti Počet hlasujúcich proti
[O] Zdržali sa Počet hlasujúcich, ktorí sa zdržali
[P] Nehlasovali Počet poslancov, ktorí nehlasovali
[Q] Neprítomní Počet poslancov, ktorí boli neprítomní
[R] Chybné hlasovania - Počet chybných hlasovaní (pre typ „Tajné hlasovanie“ a „Verejné hlasovanie – hlasovacími lístkami“
[S] Jednoznačný identifikátor výsledku hlasovania poslanca - Z informačného zdroja „číselník výsledkov hlasovania poslanca“
[T] Jednoznačný identifikátor záznamu z DKS -Z informačného systému „Digitálny kongresový systém“
[U] Zverejnené Dátum prvej publikácie záznamu
[V] Jednoznačný identifikátor bodu programu Z informačného zdroja „Program schôdze NR SR“
[X] Počet odovzdaných lístkov Pre hlasovania hlasovacími lístkami
[Y] Počet platných lístkov Pre hlasovania hlasovacími lístkami
[Z] Počet neplatných lístkov Pre hlasovania hlasovacími lístkami
[a] Jednoznačný identifikátor interpelácie -Jednoznačný identifikátor interpelácie, ku ktorej bolo hlasovanie
[b] Jednoznačný identifikátor hodiny otázok - Jednoznačný identifikátor otázky z hodiny otázok, ku ktorej bolo hlasovanie
[c] Jednoznačný identifikátor vystúpenia poslanca s „procedurálnym návrhom“ - 
Jednoznačný identifikátor vystúpenia poslanca s procedurálnym návrhom, ku ktorému bolo hlasovanie
[d] Jednoznačný identifikátor návrhu na zmenu programu schôdze -V prípade, že sa bude informačný zdroj v DKS spracúvať
[e] Jednoznačný identifikátor - pozmeňovacieho a doplňujúceho návrhu
[f] Jednoznačný identifikátor hlasovania v DKS
[P] jednoznačný identifikátor schôdze Z informačného zdroja „Program schôdze“</t>
  </si>
  <si>
    <t>ID_449</t>
  </si>
  <si>
    <t>Štruktúra informačného zdroja „Číselník výsledkov hlasovania poslanca“</t>
  </si>
  <si>
    <t>Informačný zdroj „Číselník výsledkov hlasovania poslancov“ obsahuje zoznam všetkých možných variant hlasovania poslancov.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
[a] jednoznačný identifikátor záznamu 
[b] Jednoznačný identifikátor výsledku [c] Názov
V číselníku sa musia nachádzať minimálne tieto záznamy:
0 – [b] = Neprítomní [c]
1 - [b] = Za [c]
2 - [b] = Proti [c]
3 – [b] = Zdržal sa [c]
4 – [b] = Nehlasoval [c]</t>
  </si>
  <si>
    <t>ID_450</t>
  </si>
  <si>
    <t>Štruktúra informačného zdroja „Číselník kvór pre hlasovanie“</t>
  </si>
  <si>
    <t>Informačný zdroj „Číselník kvór pre hlasovania“ obsahuje zoznam všetkých typov majority a kvór podľa ktorých sa vyhodnocuje hlasovanie. Následne je pre digitálny kongresový systém poskytovaná pre každú tlač aj informácia, koľko poslancov je potrebných na uznášaniaschopnosť a koľko na stav aby bol návrh schválený.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
[CK-1] jednoznačný identifikátor záznamu 
[CK-2] Jednoznačný identifikátor kvóra 
[CK-3] Názov kvóra v prípade, že [CK-2] nie je názvom kvóra
[CK-4] Stav záznamu - z informačného zdroja "Stavy záznamov" 
[CK-5]Počet poslancov potrebných na uznášaniaschopnosť (text) -76
[CK-6] Minimálny počet poslancov [prítomní] / 2 + 1, alebo 90</t>
  </si>
  <si>
    <t>ID_451</t>
  </si>
  <si>
    <t>Štruktúra informačného zdroja „Hlasovania na schôdzach NR SR - poslanci“</t>
  </si>
  <si>
    <t>[A] jednoznačný identifikátor záznamu
[B] Jednoznačný identifikátor hlasovania - Z informačného zdroja „hlasovania na schôdzach NR SR“
[C] Jednoznačný identifikátor poslanca Z informačného zdroja „poslanci NR SR“
[D] Jednoznačný identifikátor výsledku hlasovania - Z informačného zdroja „číselník výsledkov hlasovaní“ (z informačného systému „Digitálny kongresový systém“)
[E] Jednoznačný identifikátor záznamu z DKS - Z informačného systému „Digitálny kongresový systém“</t>
  </si>
  <si>
    <t>ID_452</t>
  </si>
  <si>
    <t>Štruktúra informačného zdroja „Hlasovacie lístky poslancov“</t>
  </si>
  <si>
    <t>[A] jednoznačný identifikátor záznamu 
[B] Jednoznačný identifikátor hlasovania - Z informačného zdroja „hlasovania na schôdzach NR SR“
[C] Jednoznačný identifikátor poslanca Z informačného zdroja „poslanci NR SR“
[D] Jednoznačný identifikátor lístku v Digitálnej knižnici (DMS)</t>
  </si>
  <si>
    <t>ID_453</t>
  </si>
  <si>
    <t>Štruktúra informačného zdroja „Číselník výsledkov hlasovania“</t>
  </si>
  <si>
    <t>Informačný zdroj „Číselník výsledkov hlasovania“ obsahuje zoznam všetkých výsledkov (stavov) ako môže hlasovanie dopadnúť.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
[a] jednoznačný identifikátor záznamu 
[b] Jednoznačný identifikátor výsledku 
[c] Názov Text
V číselníku sa musia nachádzať minimálne tieto záznamy:
0 – [b] =Návrh prešiel [c]
1 - [b] = Návrh neprešiel [c]
2 - [b] = Parlament nebol uznášaniaschopný [c]
3 - [b] = Parlament je uznášaniaschopný [c] (pre typ Prezentácia DKS)
4 - [b] = Parlament nie je uznášaniaschopný [c] (pre typ Prezentácia DKS)</t>
  </si>
  <si>
    <t>ID_454</t>
  </si>
  <si>
    <t>ID_455</t>
  </si>
  <si>
    <t>ID_456</t>
  </si>
  <si>
    <t>ID_457</t>
  </si>
  <si>
    <t>HlasovaniaNRSR Hlasovania NR SR 1
%VO% %OznačenieVO% -zoznam hlasovaní na schôdzach NR SR v danom volebnom období, bez rozdielu typu hlasovania
%Typ% %Nazov typu hlasovania% - zoznam hlasovaní na schôdzach NR SR v danom volebnom období, zvoleného typu hlasovania
V tabuľke označenie „%VO%“ znamená že sa vypíšu všetky volebné obdobia 
(najaktuálnejšie hore) – obdobne aj pre stavy záznamov.</t>
  </si>
  <si>
    <t>ID_458</t>
  </si>
  <si>
    <t>Ako každý číselník, aj tento sa ovláda cez položku „Konfigurácia“ v hlavnom okne aplikácie. Prehľad údajov informačného zdroja sa zobrazia na úvodnej strane aplikácie v časti „Výstupy“. Týmto spôsobom sa ovládajú nasledovné číselníky:
Týmto spôsobom sa ovládajú minimálne nasledovné číselníky:
- Číselník typov hlasovaní
- Číselník názvov hlasovaní
- Číselník kvór
- Číselník výsledkov hlasovania poslancov
-  Číselník výsledkov hlasovania</t>
  </si>
  <si>
    <t>ID_459</t>
  </si>
  <si>
    <t>ID_460</t>
  </si>
  <si>
    <t>Nový záznam - Založenie nového záznamu do informačného zdroja 
Editovať záznam - funkcia na editovanie položiek informačného zdroja 
Zmazať záznam Presunutie stavu záznamu na "vymazaný záznam".
Tlač zostavu - Vytlačenie požadovanej zostavy na tlačiareň. 
Exportovať - Vyexportovanie požadovanej zostavy do pdf, xml, txt,... podoby.
Definitívne vymazať záznam - Funkcia prístupná iba administrátorovi. Funkcia definitívne vymaže záznam z databázy. Pred vymazaním sa ešte raz potvrdí voľba.</t>
  </si>
  <si>
    <t>ID_461</t>
  </si>
  <si>
    <t>Aplikačné funkcie - Úvodná obrazovka – požiadavky na všetky typy hlasovaní</t>
  </si>
  <si>
    <t>Po pustení modulu sa zobrazí úvodná obrazovka modulu „Hlasovania na schôdzach NR SR“, ktorá poskytuje prehľad vybraných záznamov hlasovaní v každom volebnom období s preddefinovanými filtrami podľa typu hlasovania .
Pri aplikovaní filtra „Dnešné hlasovania“ sa zobrazia všetky hlasovania, ktoré sa uskutočnili v daný deň. Vyžaduje sa, aby v tomto pohľade automaticky pribúdali údaje
z Digitálneho kongresového systému (spôsob výmeny údajov bude dohodnutý v Definitívnej funkčnej špecifikácie, po konzultácii a možnostiach nového Digitálneho kongresového systému a middlewaru, ktoré budú obstarávané samostatnými projektami). Na Digitálnom kongresovom systéme v rokovacej sále budú vykonávané hlasovania typu „Prezentácia poslancov pomocou DKS“ a „Hlasovania poslancov pomocou DKS“. Ostatné typy hlasovania sa vykonávajú mimo DKS a preto sa budú evidovať iba v tomto module SSLP „Hlasovania poslancov na schôdzi NR SR“. Požaduje sa, aby v úvode boli zobrazené hlasovania, ktoré ešte neboli publikované a následne publikované záznamy, poprípade aby boli aj farebne odlíšené.
Hlavnou úlohou zodpovednej osoby za modul „Hlasovania na schôdzach NR SR“ bude doplniť názov hlasovania cez formulár na ostatných obrázkoch (podľa typu hlasovania – obrázok 3 až 7). Každé hlasovanie sa po publikovaní automaticky exportuje do „Digitálneho archívu“ v presne definovanom formáte. Na základe možnosti novo nasadzovanej Registratúry sa vyžaduje, aby bola možnosť zasielania a zaregistrovania hlasovania v Registratúre (cez webservisy) a ona si automaticky zapíše údaj do Digitálnej knižnice. Presný formát uchovávania hlasovaní v „statickej podobe dokumentu“ bude ešte súčasťou rokovania pred schválením Definitívnej funkčnej špecifikácie.</t>
  </si>
  <si>
    <t>ID_462</t>
  </si>
  <si>
    <t xml:space="preserve">Aplikačné funkcie - Formulár Úvodná obrazovka </t>
  </si>
  <si>
    <t>Nový záznam - Založenie nového záznamu do informačného zdroja
Editovať -  funkcia na editovanie položiek informačného zdroja
Vymazať - Presunutie stavu záznamu na "vymazaný záznam". Presunie aj všetky podriadené záznamy v iných informačných zdrojoch (digitálna knižnica, ...)
Stiahnuť - Presunutie stavu záznamu na "stiahnutý záznam". Presunie aj všetky podriadené záznamy v iných informačných zdrojoch (digitálna knižnica, ...)
Tlačiť - Vytlačenie požadovanej zostavy na tlačiareň. Definovanie požadovaných zostáv bude až súčasťou "Definitívnej funkčnej špecifikácie"
Exportovať - Vyexportovanie požadovanej zostavy do pdf, xml, txt,... podoby.
Exportovať do DK - Funkcia na exportovanie vybraných záznamov, ktoré ešte neboli v „statickej podobe“ uložené v Registratúre, resp. v Digitálnom archíve
Definitívne vymazať záznam - Funkcia prístupná iba administrátorovi. Funkcia definitívne vymaže záznam z databázy. Pred vymazaním sa ešte raz potvrdí voľba. Vymaže aj všetky podriadené záznamy v iných informačných zdrojoch (digitálna knižnica, ...)</t>
  </si>
  <si>
    <t>ID_463</t>
  </si>
  <si>
    <t>Prezentácia poslancov pomocou DKS</t>
  </si>
  <si>
    <t>Prezentácia poslancov pomocou DKS je špecifickým typom hlasovaní, keď poslanec má po spustení jedinú možnosť – prezentovať sa). Pri tomto type hlasovania je vždy názov hlasovania „Prezentácia“ a preto sa nevyžaduje aby sa u každej prezentácie ešte ručne menil názov hlasovania. Každopádne však aj takýto typ hlasovania musí prejsť kontrolou a najmä procesom ručnej „publikácie“ a preto aj názov hlasovania sa bude dať zmeniť.
Po ukončení prezentácie sa hlasovanie ako také automaticky dostane do informačných zdrojov „Hlasovania na schôdzach NR SR“ (metadáta o hlasovaní) a „Hlasovania na schôdzach NR SR – poslanci“ (metadáta o tom ako ktorý poslanec v ktorom hlasovaní hlasoval). Vzhľadom na skutočnosť, že na interpretovanie niektorých dát z hlasovania sú potrebné aj iné informačné zdroje (najmä typu číselníkov), predpokladá sa, že tieto budú na začiatku projektu jednorázovo naplnené ako do informačného systému SSLP, tak aj do informačného systému DKS a nepredpokladá sa ich automatická synchronizácia.
Štandardne sa požaduje, že zodpovedná osoba v module „Hlasovania poslancov na schôdzach NR SR“ v užívateľskej role mala právo na prístup iba k poľu „Názov hlasovania [F]” a ostatné polia iba uvidí, no nemôže ich modifikovať. Samozrejme sú jej prístupné aj všetky aplikačné funkcie. Ostatné polia by mohol meniť iba administrátor modulu.
Očakáva sa, že užívateľ štandardne skontroluje názov hlasovania a aplikačnou funkciou „Publikovať a skončiť“ zabezpečí:
- zmenu stavu editovaného záznamu v informačnom zdroji „Hlasovania na schôdzach NR SR“ na „publikovaný záznam“
- vytvorí „fiktívne pdf“ v požadovanom tvare a uloží ho do „digitálneho archívu“
- zapíše dátum a čas publikovania do poľa „zverejnené [U]“
- zatvorí tento záznam a otvorí ďalšie „nepublikované“ hlasovanie daného dňa
Aplikačná funkcia „Publikovať“ urobí presne tie isté kroky ako aplikačná funkcia „Publikovať a skončiť“, no nezatvorí záznam a neotvorí ďalšie „nepublikované“ hlasovanie, ale ostane v tej istej obrazovke, o obnoví dáta formulára (napr. pole [U]).</t>
  </si>
  <si>
    <t>ID_464</t>
  </si>
  <si>
    <t>Aplikačné funkcie - Prezentácia poslancov pomocou DKS</t>
  </si>
  <si>
    <t xml:space="preserve">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Odstrániť - Presunutie stavu záznamu na "vymazaný záznam". Presunie do tohto stavu aj všetky podradené záznamy v informačnom zdroji "Digitálny archív".
Publikovať - Popísané v časti nad tabuľkou
Publikovať a zavrieť 
Stiahnuť - Presunutie stavu záznamu na "stiahnutý záznam". Presunie do tohto stavu aj všetky podradené záznamy v informačnom zdroji "Digitálny archív".
Tlač - Vytlačenie požadovanej zostavy na tlačiareň. Definovanie požadovaných zostáv bude až súčasťou "Definitívnej funkčnej špecifikácie"
Tlač podľa klubov - Vytlačenie požadovanej zostavy na tlačiareň. Definovanie požadovaných zostáv bude až súčasťou "Definitívnej funkčnej špecifikácie"
Definitívne vymazať záznam - 
Funkcia prístupná iba administrátorovi. Funkcia definitívne vymaže záznam z databázy. Pred vymazaním sa ešte raz potvrdí voľba. Vymaže aj všetky podriadené záznamy v iných informačných zdrojoch (digitálna knižnica, ...)
Formulár má aj záložku „Poslanci“, ktorá umožňuje prezerať, ako ktorý poslanec vyjadril svoju voľbu. Na tejto záložke nie sú „editorovi“ záznamu prístupné žiadne položky na editovanie, všetky sú iba na prezeranie údajov. 
Formulár má aj záložku „Dokumenty“ </t>
  </si>
  <si>
    <t>ID_465</t>
  </si>
  <si>
    <t>Hlasovanie poslancov pomocou DKS</t>
  </si>
  <si>
    <t>Hlasovanie poslancov pomocou DKS je štandardným typom hlasovaní, keď poslanec má po spustení možnosť – prezentovať sa a následne má možnosť vyjadriť jednu z volieb – ÁNO – NIE – ZDRŽAL SA). Pri tomto type hlasovania sa už očakáva „editorom“ záznamu doplniť názov hlasovania.
Vzhľadom na skutočnosť, že podstatou tohto modulu je nielen vyplňovanie názvu hlasovania v jednotnej podobe, ale aby sa vykonalo aj prepojenie záznamu hlasovania so záznamom modulu, o ktorom sa hlasovalo (napr. interpelácie – s danou interpeláciou o ktorej sa hlasovalo, hodina otázok – s danou položenou otázkou, ...). Za týmto účelom bude vytvorený číselník „Názvy hlasovaní – body - štádia LP“, v ktorom sú štandardné názvy hlasovaní v „špecifických bodoch“. Očakáva sa, že prvou kontrolou je či sa jedná o bod, ktorý je „interpeláciou“ – z modulu „Program schôdzí NR SR“, ak áno v takomto prípade sa v strednom dolnom stĺpci (určenom pre záznamy z číselníka „Názvy hlasovaní – body - štádia LP“ v danom bode, resp. štádiu legislatívneho procesu vyberie) sa zobrazia iba tie názvy, ktoré sú v danom číselníku priradené k bodu s typom „interpelácie“. Zároveň v pravej dolnej časti sa zobrazia všetky interpelácie poslancov priradené na danú schôdzu NR SR. V prípade, že v metadátach hlasovania je už uvedený jednoznačný identifikátor interpelácie, ku ktorej bolo hlasovanie, záznam o danej interpelácie sa zvýrazní. V takomto prípade pri publikovaní záznamu sa okrem všetkých ukladaných údajov uloží aj do modulu prepojenia prepojenie medzi záznamom „interpelácie v module interpelácii“ a editovaným hlasovaním. V prípade, že tento údaj nie je vyplnený, má užívateľ možnosť kliknúť na danú interpeláciu a na preddefinovaný text hlasovania zo stredného poľa a pri voľbe „+“ pri jednom z nich sa vygeneruje názov hlasovania tak, že v názve hlasovania zo štandardného názvu hlasovaní sa zamení %poslanec% za meno poslanca. Pri kliknutí na 
interpeláciu sa zapíše do poľa hlasovania s jednoznačným záznamom interpelácie daná hodnota z modulu interpelácii a pri publikovaní hlasovania sa uloží obdobne ako bolo popísané vyššie aj prepojenie cez modul “prepojenia modulov“.
Veľmi obdobne sa postupuje, ak je bodom programu „Odpovede členov vlády na interpelácie poslancov“. V takomto prípade sa v pravom dolnom rohu nezobrazia interpelácie, ale otázky položené do hodiny otázok, ktoré sú v stave „vyžrebovaná otázka“ a termín odpovede je zhodný s dátumom hlasovania. Obdobne sa očakáva prepojenie cez modul „prepojenia modulov“ daného hlasovania a záznamu z modulu „hodina otázok“.
V prípade, že sa nejedná ani o „interpelácie“, ani o „hodinu otázok“, je rozhodujúce, v akom štádiu sa nachádza legislatívny proces k danému bodu rokovania / ČPT. V prípade, že sa jedná:
- o štádium „program“, do pravej dolnej strany sa natiahnu všetky prihlásenia sa poslancov s typom vystúpenia „zmena programu schôdze“, resp. ak budú elektronicky zverejnené aj sa zvýraznia (obdoba interpelácie)
- ak sa jedná o II. čítanie, do pravej strany sa natiahnu všetky pozmeňovacie návrhy a postupuje sa obdobne ako pri interpeláciách
Všetky aplikačné funkcie sú totožné s popísanými typmi vyššie.</t>
  </si>
  <si>
    <t>ID_466</t>
  </si>
  <si>
    <t>Verejné hlasovanie poslancov pomocou mien</t>
  </si>
  <si>
    <t>Hlasovanie poslancov podľa mien je typom hlasovania, ktoré sa plne ovláda cez modul SSLP „Hlasovania na schôdzach NR SR“. Očakáva sa, že editor modulu sa nastaví na daný preddefinovaný filter a zvolí aplikačnú funkciu „Nový záznam“. 
Jedná sa o špecifické hlasovanie, pri ktorom predsedajúci menovite vyzve každého poslanca podľa mena a každý poslanec vysloví jasne jednu z volieb. Očakáva sa teda, že u každého poslanca bude možnosť zvoliť voľbu, akú vyjadril slovo. Požaduje sa, aby bolo možné zotriedenie poslancov podľa mien, resp. podľa ich čísla sedadla v rokovacej sále (aby bolo jednoduchšie vyjadrovanie voľby).
Očakáva sa, že na editovanie je možné použiť aj samostatný formulár (typ excel), pri ktorom sa pri každom poslancovi vyjadrí voľba.
Všetky sumárne výsledky sa do sumárnych čísiel musia napočítavať automaticky, podobne aj slovný popis výsledku. Oproti predchádzajúcim typom je preto požadované, aby súčasťou formulára bola aj možnosť stanovovať kvórum pre výpočet slovného výsledku.</t>
  </si>
  <si>
    <t>ID_467</t>
  </si>
  <si>
    <t>Verejné hlasovanie zdvihnutím ruky</t>
  </si>
  <si>
    <t>Hlasovanie poslancov zdvihnutím ruky sa vykonáva tak, že skrutátori spočítajú koľko poslancov je za, koľko proti, atď... Očakáva sa, že editor modulu sa nastaví na daný preddefinovaný filter a zvolí aplikačnú funkciu „Nový záznam“. 
Pri tomto type hlasovania sa evidujú iba súčtové počty za, proti, ... a slovný popis výsledku sa stanoví automaticky. Podobne ako pri predchádzajúcom type hlasovania je preto požadované, aby súčasťou formulára bola aj možnosť stanovovať kvórum pre výpočet slovného výsledku.</t>
  </si>
  <si>
    <t>ID_468</t>
  </si>
  <si>
    <t>Verejné hlasovanie pomocou hlasovacích lístkov</t>
  </si>
  <si>
    <t>Hlasovanie poslancov pomocou hlasovacích lístkov sa robí na špeciálnom zariadení, ktoré automaticky naskenuje hlasovacie lístky, pomenuje ich podľa poslancov a uloží každé v tvare pdf. Pri skenovaní automaticky zaznamená v elektronickej podobe každý lístok ako „samostatné hlasovanie“ daného poslanca a súčasne vyhodnotí hlasovanie o každom volenom uchádzačovi. Systém súčasne vyhodnotí aj počty hlasujúcich a vyhodnotí platnosť každého hlasovacieho lístka podľa špecifických podmienok.
Všetky potrebné údaje sa poskytnú spracovateľovi modulu v elektronickej forme a spracovateľ musí spracovať iba import údajov do modulu.
Toto hlasovanie je špecifické tým, že musí zobraziť nielen výsledky pre jednotlivých volených. ale aj hlasovací lístok každého poslanca. Podrobné možnosti zobrazenia na webe je napr. pri hlasovaní v 8. volebnom období, na 9. schôdzi NR SR a hlasovaní číslo 42
(https://www.nrsr.sk/web/Default.aspx?sid=schodze/hlasovanie/hlasovanie&amp;ID=44137)
Pri tomto type hlasovania sa súčasne prikladajá na záložke „Dokumenty“ aj dokument „Zápisnica ...“. Súčasne sa tu však pri importe údajov musí zabezpečiť aj vloženie všetkých oskenovaných hlasovacích lístkov (súčasť importu) cez modul „prepojenia dokumentov“ do „digitálneho archívu“ tak, že pomocný údaj v module prepojenia [pole G] sa využije na jednoznačný identifikátor poslanca (tie sú aj na záložke „Hlasovania“ aj na záložke „Dokumenty“).</t>
  </si>
  <si>
    <t>ID_469</t>
  </si>
  <si>
    <t>Tajné hlasovanie</t>
  </si>
  <si>
    <t>Tajné hlasovanie je obdobné ako „verejné hlasovanie pomocou hlasovacích lístkov“ s tou výnimkou, že jednotlivé hlasovacie lístky sa nedajú identifikovať koho sú.
Spracovanie údajov je obdobné ako predošlé, s výnimkou toho, lístky sa neimportujú a teda neexistuje záložka „Hlasovacie lístky“.
Podrobné možnosti zobrazenia na webe je napr. pri hlasovaní v 8. volebnom období, na 9. schôdzi NR SR a hlasovaní číslo 10
(https://www.nrsr.sk/web/Default.aspx?sid=schodze/hlasovanie/hlasovanie&amp;ID=44090).</t>
  </si>
  <si>
    <t>ID_470</t>
  </si>
  <si>
    <t>Uznesenia NR SR - všeobecné</t>
  </si>
  <si>
    <t>Cieľom agendy „Uznesenia NR SR“ je evidovanie všetkých uznesení NR SR. Jednotlivé typy uznesení musia byť súčasťou informačného zdroja „Číselník typov uznesení NR SR“.
Z obsahového hľadiska sa vyžaduje, aby dodávateľ analyzoval všetky druhy uznesení, ktoré majú rovnaký obsahový charakter a následne pre tie, ktoré sa viažu na proces legislatívneho konania pripravil na elektronické schvaľovanie.
V súčasnosti sa všetky uznesenia NR SR vykonávajú v editovateľnej podobe docx, následne sa nechajú podpísať predsedom a zverejnia sa v module „Uznesenia NR SR“ tým, že sa vyplnia polia:
- dátum
- volebné obdobie
- číslo schôdze
- ČPT
- bod programu
- typ uznesenia
- popis
- pripojí sa elektronická verzia docx dokumentu uznesenia a následne sa prepojí uznesenie s hlasovaniami.
V novom systéme sa vyžaduje, aby za podľa typov uznesení (tie čo pochádzajú z legislatívnej činnosti) zanalyzovali typy dokumentov a k tým, kde je to opodstatnené sa vytvorili informačné zdroje pre jednoduchšie ovládanie údajov a poskytovanie potrebných údajov pre legislatívny proces a vytvorili sa podmienky pre vznik formulárov s metadátami, z ktorých sa budú výsledné dokumenty generovať automaticky.
Uzneseniam NR SR typu „Uznesenie o pridelení výborov“ sa generuje automaticky z legislatívneho procesu z dát rozhodnutia predsedu NR SR typu „Rozhodnutie predsedu NR SR o pridelení tlače výborom“. Samozrejme v čase rozpravy môže niektoré výbory doplnil, alebo obmeniť a preto je potreba v uznesení mať možnosť editovať uvedené metadáta.</t>
  </si>
  <si>
    <t>ID_471</t>
  </si>
  <si>
    <t>ID_472</t>
  </si>
  <si>
    <t>ID_473</t>
  </si>
  <si>
    <t>ID_474</t>
  </si>
  <si>
    <t>ID_475</t>
  </si>
  <si>
    <t>ID_476</t>
  </si>
  <si>
    <t>Štruktúra informačného zdroja „Číselník typov uznesení NR SR“</t>
  </si>
  <si>
    <t>[A] jednoznačný identifikátor záznamu
[B] Jednoznačný identifikátor typu uznesenia 
[C] Názov typu uznesenia Text
[D] Popis typu rozhodnutia text
[E] stav záznamu možné stavy pre daný informačný zdroj sú v informačnom zdroji "Stavy záznamov" 
[F] Poradové číslo číslo
Očakáva sa minimálne nasledovné typy:
- Uznesenie k parlamentným tlačiam
- Procedurálne uznesenia
- Uznesenie o pridelení výborov
- Uznesenie o pridelení spoločného spravodajcu výborov
- Uznesenie o schválení spoločnej správy výborov
- Uznesenie o schválení po rokovaní v II. čítaní
- Uznesenie o schválení po rokovaní v III. čítaní
- Uznesenie o schválení po rokovaní v II. a III. čítaní</t>
  </si>
  <si>
    <t>ID_477</t>
  </si>
  <si>
    <t>Štruktúra informačného zdroja „Uznesenia NR SR“</t>
  </si>
  <si>
    <t>[A] jednoznačný identifikátor záznamu
[B] stav záznamu - možné stavy pre daný informačný zdroj sú v informačnom zdroji "Stavy záznamov" 
[C] číslo uznesenia číslo
[D] jednoznačný identifikátor volebného obdobia - z informačného zdroja "volebné obdobia"
[E] dátum uznesenia
[F] popis (text) - Default „názov PT“ a štádium legislatívneho procesu
[G] jednoznačný identifikátor typu uznesenia NR SR
[H] za mesiac text
[I] zverejnené dátum a čas
[J] Lehota na prerokovanie vo výboroch - dátum - dátum
[K] Lehota na prerokovanie vo výboroch - ihneď - identifikátor - Áno / Nie - 
(ak sa označí Áno, polia [J] a [L] budú neviditeľné, inak budú viditeľné
[L] Lehota na prerokovanie vo výboroch - určí gestorský výbor -identifikátor - Áno / Nie - (ak sa označí Áno, polia [J] a [K] budú neviditeľné, inak budú viditeľné
[M] gestorský výbor - jednoznačný identifikátor výboru z informačného zdroja "výbory"
[N] Lehota na prerokovanie v gestorskom výbore - ihneď -identifikátor - Áno / Nie - (ak sa označí Áno, polia [O] a [P] budú neviditeľné, inak budú viditeľné
[O] Lehota na prerokovanie v gestorskom výbore - dátum - Dátum
[P] Lehota na prerokovanie v gestorskom výbore - určí gestorský výbor -- identifikátor - Áno / Nie (ak sa označí Áno, polia [O] a [N] budú neviditeľné, inak budú viditeľné
[R] Jednoznačný identifikátor čísla schôdze z informačného zdroja „program schôdze NR SR“
[S] Jednoznačný identifikátor bodu programu - Z informačného zdroja „body programu schôdze NR SR“</t>
  </si>
  <si>
    <t>ID_478</t>
  </si>
  <si>
    <t>Štruktúra informačného zdroja „Uznesenia NR SR - PT“</t>
  </si>
  <si>
    <t>[A] jednoznačný identifikátor záznamu
[B] jednoznačný identifikátor uznesenia NR SR
[C] jednoznačný identifikátor "parlamentnej tlače"</t>
  </si>
  <si>
    <t>ID_479</t>
  </si>
  <si>
    <t>[A] jednoznačný identifikátor záznamu
[B] jednoznačný identifikátor výboru
[C] jednoznačný identifikátor uznesenia NR SR</t>
  </si>
  <si>
    <t>ID_480</t>
  </si>
  <si>
    <t>ID_481</t>
  </si>
  <si>
    <t>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
vyžiadaný záznam - záznam, ktorý bol vyžiadaný (napr. z LP)</t>
  </si>
  <si>
    <t>ID_482</t>
  </si>
  <si>
    <t>ID_483</t>
  </si>
  <si>
    <t>Uznesenia Uznesenia NR SR
%VO% %OznačenieVO% - zoznam uznesení v danom volebnom období, bez rozdielu stavu záznamu
%StavZaznamu% %PopisStavuZaznamu % - zoznam uznesení v danom volebnom období daného typu, s daným stavom záznamu
V tabuľke označenie „%VO%“ znamená že sa vypíšu všetky volebné obdobia
(najaktuálnejšie hore) – obdobne aj pre typy rozhodnutí a stavy záznamov .</t>
  </si>
  <si>
    <t>ID_484</t>
  </si>
  <si>
    <t xml:space="preserve">Ako každý číselník, aj tento sa ovláda cez položku „Konfigurácia“ v hlavnom okne aplikácie. Prehľad údajov informačného zdroja sa zobrazia na úvodnej strane aplikácie v časti „Výstupy“. </t>
  </si>
  <si>
    <t>ID_485</t>
  </si>
  <si>
    <t>ID_486</t>
  </si>
  <si>
    <t>Aplikačné funkcie formulára pre editovanie a zmenu „Číselník typov uznesení NR SR“</t>
  </si>
  <si>
    <t>Nový záznam - Založenie nového záznamu do informačného zdroja "číselník typov uznesení NR SR"
Editovať záznam - funkcia na editovanie položiek informačného zdroja "číselník typov uznesení NR SR"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</si>
  <si>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ID_487</t>
  </si>
  <si>
    <t>Preddefinovaný filter v ľavom menu volebné obdobia, alebo niektorý z typov rozhodnutí, alebo stav záznamu</t>
  </si>
  <si>
    <t>Na tomto formulári sa vyžadujú minimálne tieto aplikačné funkcie:
Nový záznam - Založenie nového záznamu do informačného zdroja "uznesenia NR SR". Funkcia prístupná iba pri nastavení filtra - stav niektorého typu. Podľa zvoleného typu sa nastaví typ rozhodnutia a aktuálne volebné obdobie.
Editovať záznam - funkcia na editovanie položiek informačného zdroja "uznesenia NR SR" 
Zmazať záznam - Presunutie stavu záznamu na "vymazaný záznam". Presunie do tohto stavu aj všetky podradené záznamy v informačnom zdroji "Uznesenia NR SR - PT".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Vymazané budú aj všetky podradené záznamy v informačnom zdroji "Uznesenia NR SR - PT". Pred vymazaním sa ešte raz potvrdí voľba.</t>
  </si>
  <si>
    <t>ID_488</t>
  </si>
  <si>
    <t>ID_489</t>
  </si>
  <si>
    <t>Aplikácia funkcia editovať záznam</t>
  </si>
  <si>
    <t>Po dobleclicku na niektorý záznam informačného zdroja, alebo aplikovaním funkcie „Editovať záznam“ (pri type Uznesenie NR SR o pridelení tlače výborom“ sa zobrazí formulár na editovanie všetkých dát zvoleného záznamu.
Odporúča sa vytvoriť formuláre aj pre ďalšie typy uznesení a z nich generovať uznesenia NR SR. Požadované aplikačné funkcie tohto formulára:
Zatvoriť formulár - Zatvorenie formulára bez uloženia zmien. Pred samotným zatvorením formulára sa systém pri zmene dát opýta, či sa zmeny majú nahrať a ukončí formulár bez nahratia iba v prípade, že užívateľ takúto voľbu potvrdí.
Zmazať záznam - Presunutie stavu záznamu na "vymazaný záznam". Presunie do tohto stavu aj všetky podradené záznamy v informačnom zdroji "Uznesenia NR SR - PT".
Uložiť záznam - Uloženie zmien dát do záznamu. Akonáhle je v čase ukladania záznamu v informačnom zdroji „Uznesenie NR SR“ (ktorý ešte nebol publikovaný) prepojený záznam v informačnom zdroji „legislatívny proces“ (s rovnakým volebným obdobím a ČPT) v štádiu LP „Uznesenie NR SR“ a v stave legislatívneho procesu „Čaká sa na uznesenie NR SR“, tak sa stav záznamu v informačnom zdroji „legislatívny proces“ zmení na „Eviduje sa uznesenie NR SR“, čím sa dáva najavo, že napr. rozhodnutie bolo vygenerované, pracuje sa s ním, no ešte nebolo podpísané. V prípade, že legislatívny proces medzitým postúpil do iného stavu ako „Uznesenia NR SR“, nič sa nezmení v zázname informačného zdroja „legislatívny proces“.
Generuj E-rozhodnutie - Generuje elektronický dokument na podpisovanie a importuje ho do podateľne na zabezpečenie elektronického podpisu
Generuj Word - Generuje dokument Uznesenia do wordu a uloží ho na lokálny disk na ďalšie editovanie
Stiahnuť záznam - Presunutie stavu záznamu na "stiahnutý záznam". Presunie do tohto stavu aj všetky podradené záznamy v informačnom zdroji "Uznesenia NR SR - PT".
Definitívne vymazať záznam - Funkcia prístupná iba administrátorovi. Funkcia definitívne vymaže záznam z databázy. Vymazané budú aj všetky podradené záznamy v informačnom zdroji "Uznesenia NR SR - PT". Pred vymazaním sa ešte raz potvrdí voľba.
Publikovať - Záznam informačného zdroja prenesie do stavu "publikovaný záznam". Funkcia je dostupná ak je pripojený záznam v digitálnej knižnici.
1.V prípade typu „pridelenie výborom“:
V prípade, že sa jedná o typ rozhodnutia „... o pridelení PT výborom“ zašle sa automaticky mail (prostredníctvom modulu notifikácie) osobe zodpovednej za evidovanie štádia legislatívneho procesu – I. čítanie. Akonáhle je v čase ukladania záznamu v informačnom zdroji „I.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
2.V prípade typu „... po II. čítaní“, resp. „... po II. a III. čítaní“:
V prípade, že sa jedná o typ rozhodnutia „... po II. čítaní“ zašle sa automaticky mail (prostredníctvom modulu notifikácie) osobe zodpovednej za evidovanie štádia legislatívneho procesu – II. čítanie.
Akonáhle je v čase ukladania záznamu v informačnom zdroji „II.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
3.V prípade typu „... po III. čítaní“:
V prípade, že sa jedná o typ rozhodnutia „... po III. čítaní“ zašle sa automaticky mail (prostredníctvom modulu notifikácie) osobe zodpovednej za evidovanie štádia legislatívneho procesu – III. čítanie.
Akonáhle je v čase ukladania záznamu v informačnom zdroji „III.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t>
  </si>
  <si>
    <t>ID_490</t>
  </si>
  <si>
    <t>Aplikačné funkcie na pridávanie, resp. mazanie PT a výborov</t>
  </si>
  <si>
    <t>Na formulári sú aj aplikačné funkcie na pridávanie, resp. mazanie ako parlamentných tlačí ku ktorým sa uznesenie viaže, tak aj výborov. Všetky tieto dáta sa pri generovaní uznesenia z legislatívneho procesu automaticky generujú podľa údajov v Rozhodnutí predsedu</t>
  </si>
  <si>
    <t>ID_491</t>
  </si>
  <si>
    <t>Vložiť do Registratúry - Umožní vložiť elektronický dokument do Registratúry. Podrobnosti webservisu budú zverejnené víťaznej firme.
Vlož nový dokument - Umožní vložiť elektronický dokument do Digitálneho archívu. Podrobnosti popísané v časti "Digitálny archív"
Pripoj existujúci dokument - Pripojiť existujúci dokument z Digitálnej knižnice. Podrobnosti popísané v časti "Digitálny archív"
Vlastnosti dokumentu - Zobrazí vlastnosti dokumentu z digitálnej knižnice. Podrobnosti popísané v časti "Digitálny archív"
Odstráň prepojenie - Odstráni prepojenia na dokument v Digitálnom archíve. Podrobnosti popísané v časti "Digitálny archív"
Otvor dokument - Zobrazí obsah dokumentu
V prípade, že počas štádia spracúvania Uznesenia do jeho publikovania ešte nebolo uznesenie NR SR publikované, záložka formulára „legislatívneho procesu“ označujúce dané štádium legislatívneho procesu musí byť farebne odlíšená, čím sa dá jasne najavo, že v rozhodnutí ešte neboli ukončené všetky požadované formálne náležitosti.</t>
  </si>
  <si>
    <t>ID_492</t>
  </si>
  <si>
    <t>Informácia podľa §70 Rokovacieho poriadku - všeobecné</t>
  </si>
  <si>
    <t>Informácia podľa §70 Rokovacieho poriadku je naplnenie prvotnej kontroly predloženého materiálu, ako ho definuje Rokovací poriadok NR SR. Samotná informácia sa robí na základe vyplnenia elektronického formulára (na konci kapitoly je jeho návrh), ktorý vyplňujú vždy tí zamestnanci, ktorých vybral editor kroku legislatívneho procesu „výber poradcov“, ktorého súčasťou je aj vypracovanie spomenutej informácie.</t>
  </si>
  <si>
    <t>ID_493</t>
  </si>
  <si>
    <t>ID_494</t>
  </si>
  <si>
    <t>ID_495</t>
  </si>
  <si>
    <t>Môže všetko okrem definitívne mazať údaje
Očakáva sa, že v nastaveniach sa vytvorí zoznam osôb na legislatívnom odbore, ktorí budú v skupine „editor“, no v tomto module môže vidieť každý v skupine „editor“ iba tie záznamy, na ktorých je v legislatívnom procese (prepojenie cez ČPT a VO) nastavený ako jeden z poradcov.</t>
  </si>
  <si>
    <t>ID_496</t>
  </si>
  <si>
    <t>ID_497</t>
  </si>
  <si>
    <t>ID_498</t>
  </si>
  <si>
    <t>Štruktúra informačného zdroja „Informácia podľa §70 RP“</t>
  </si>
  <si>
    <t>[A] jednoznačný identifikátor záznamu
[B] jednoznačný identifikátor informácie 
[C] jednoznačný identifikátor volebného obdobia z informačného zdroja „volebné obdobia“
[D] jednoznačný identifikátor parlamentnej tlače z informačného zdroja „parlamentné tlače“
[E] Dátum informácie
[F] Jednoznačný identifikátor informácie v DMS
[G] Stav záznamu
[I] ... Ostatné polia formulára</t>
  </si>
  <si>
    <t>ID_499</t>
  </si>
  <si>
    <t>ID_500</t>
  </si>
  <si>
    <t>ID_501</t>
  </si>
  <si>
    <t>ID_502</t>
  </si>
  <si>
    <t>Informacia - Informácia - §70 RP
%VO% %OznačenieVO% - zoznam uznesení v danom volebnom období, bez rozdielu stavu záznamu
%StavZaznamu% %PopisStavuZaznamu % - zoznam uznesení v danom volebnom období daného typu, s daným stavom záznamu
V tabuľke označenie „%VO%“ znamená že sa vypíšu všetky volebné obdobia
(najaktuálnejšie hore) – obdobne aj pre typy rozhodnutí a stavy záznamov .</t>
  </si>
  <si>
    <t>ID_503</t>
  </si>
  <si>
    <t>ID_504</t>
  </si>
  <si>
    <t>Aplikačné funkcie formulára pre editovanie a zmenu „Informácie podľa §70 RP"</t>
  </si>
  <si>
    <t>Editovať záznam Funkcia otvorí formulár
Vymazať informáciu Presunutie stavu záznamu informácie na "vymazaný záznam".
Stiahnuť záznam -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 V prípade tejto voľby vymaže aj všetky podradené záznamy v informačnom zdroji "Podujatia", resp. "Podujatia - denná informácia"</t>
  </si>
  <si>
    <t>ID_505</t>
  </si>
  <si>
    <t>Po dobleclicku na niektorý záznam informačného zdroja, alebo aplikovaním funkcie „Editovať záznam“ sa zobrazí formulár na editovanie všetkých dát formulára zvoleného záznamu informačného zdroja „Informácie podľa §70 RP“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Vymazať - Presunutie stavu záznamu na "vymazaný záznam".
Publikovať - Presunutie stavu záznamu na "publikovaný záznam".
Stiahnuť - Presunutie stavu záznamu v informačnom zdroji na "stiahnutý záznam".
Generovať E-dokument - Aplikačná funkcia na generovanie elektronického dokumentu do registratúry s požiadavkou na schválenie elektronickým podpisom v Registratúre.
Generovať dokument - Aplikačná funkcia na generovanie dokumentu do registratúry s vytlačením dokumentu na fyzický podpis.
Otvor dokument - Otvorenie elektronického dokumentu s možnosťou jeho vytlačenia.</t>
  </si>
  <si>
    <t>ID_506</t>
  </si>
  <si>
    <t>Workflow pre „Informácie podľa §70 RP"</t>
  </si>
  <si>
    <t>v rámci legislatívneho procesu sa v kroku „Výber poradcov“ definujú poradcovia, ktorých prvou úlohou je vyplnenie elektronického formulára (každý niektorú časť)
- po aplikačnej funkcii „Žiadosť o informáciu - §70 RP“ sa pošlú mailové informácie (cez modul notifikácii) všetkým vybraným poradcom a založí sa nový záznam do informačného zdroja „informácie podľa §70 RP“. Vygenerovaný záznam bude v stave „pripravovaný záznam“
- následne každý z poradcov má práve editovať formulár a následne ho uložiť. Každý čo zapíše niečo sa automaticky zapíše do poľa „Vypracovali“ podľa časti, ktorej údaje zmenil
- posledný z poradcov po vyplnení celého formulára vygeneruje elektronický dokument, alebo dokument na fyzické podpísanie a po fyzickom podpise použije aplikačnú funkciu „publikovať záznam, ktorá okrem sprístupnenia záznamu pre externé subjekty pošle aj mailovú správu (cez notifikačný modul), v ktorom informuje editora kroku LP „výber poradcov“, že môže proces posunúť predsedovi na vypracovanie „rozhodnutia predsedu“</t>
  </si>
  <si>
    <t>ID_507</t>
  </si>
  <si>
    <t>ID_508</t>
  </si>
  <si>
    <t>ID_509</t>
  </si>
  <si>
    <t>ID_510</t>
  </si>
  <si>
    <t>ID_511</t>
  </si>
  <si>
    <t>ID_512</t>
  </si>
  <si>
    <t>Štruktúra informačného zdroja „Stanoviská LO“</t>
  </si>
  <si>
    <t>[A] jednoznačný identifikátor záznamu
[B] Stav záznamu - možné stavy pre daný informačný zdroj sú v informačnom zdroji "Stavy záznamov"
Označenie Význam Popis
[C] Dátum
[D] Jednoznačný identifikátor volebného obdobia - Z informačného zdroja „volebné obdobia“
[E] Jednoznačný identifikátor parlamentnej tlače - Z informačného zdroja „parlamentné tlače“
[F] Názov Text (default – názov PT)</t>
  </si>
  <si>
    <t>ID_513</t>
  </si>
  <si>
    <t>ID_514</t>
  </si>
  <si>
    <t>ID_515</t>
  </si>
  <si>
    <t>ID_516</t>
  </si>
  <si>
    <t>StanoviskaLO - Stanoviská LO
%VO% %OznačenieVO% - zoznam stanovísk LO v zvolenom volebnom období, bez ohľadu na stav záznamu
%StavZaznamu% %PopisStavuZaznamu % - zoznam stanovísk LO v zvolenom volebnom období, zvoleného stavu záznamu
V tabuľke označenie „%VO%“ znamená že sa vypíšu všetky volebné obdobia
(najaktuálnejšie hore) – obdobne aj pre typy rozhodnutí a stavy záznamov .</t>
  </si>
  <si>
    <t>ID_517</t>
  </si>
  <si>
    <t>ID_518</t>
  </si>
  <si>
    <t>Aplikačné funkcie formulára pre editovanie a zmenu „Stanoviská LO“</t>
  </si>
  <si>
    <t>Pridať záznam - Funkcia založí nový záznam v informačnom zdroji "Stanoviska LO".
Funkcia sa štandardne nepoužíva a je prístupná iba pre administrátora. Záznamy sa generujú automaticky do stavu „pripravovaný záznam“ u legislatívneho procesu prechodom na krok „Stanoviská LO“.
Editovať záznam - Otvorenie formulára na editovanie zvoleného záznamu z informačného zdroja 
Zmazať záznam  -Presunutie stavu záznamu na "vymazaný záznam".
Stiahnuť záznam -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Definitívne vymazať - Funkcia prístupná iba administrátorovi. Funkcia definitívne vymaže záznam z databázy. Pred vymazaním sa ešte raz potvrdí voľba.</t>
  </si>
  <si>
    <t>ID_519</t>
  </si>
  <si>
    <t>Po dobleclicku na niektorý záznam informačného zdroja, alebo aplikovaním funkcie „Editovať záznam“ sa zobrazí formulár na editovanie všetkých dát zvoleného záznamu informačného zdroja „Stanoviská LO“
Zatvoriť - Zatvorenie formulára bez uloženia zmien. Pred samotným zatvorením formulára sa systém pri zmene dát opýta, či sa zmeny majú nahrať a ukončí formulár bez nahratia iba v prípade, že užívateľ takúto voľbu potvrdí.
Publikovať záznam - Presunutie stavu záznamu v informačnom zdroji na "publikovaný záznam".
Stiahnuť záznam - Presunutie stavu záznamu v informačnom zdroji na "stiahnutý záznam".
Uložiť záznam - Uloženie zmien dát do záznamu.
Vložiť do registratúry - Automaticky vloží zvolený súbor do informačného zdroja „Registratúra“. Podrobnosti tejto funkcie budú upresnené po zabezpečení novej „Registratúry“
Vložiť nový dokument - Vloženie súboru do „Digitálneho archívu“. Podrobnosti tejto funkcie budú upresnené po zabezpečení novej „DMS“. Táto funkcia bude prístupná iba ak súbor nebude súčasťou informačného systému „Registratúra“.
Vlastnosti dokumentu - Podrobnosti tejto funkcie budú upresnené po zabezpečení novej „DMS“.
Odstrániť prepojenie - Podrobnosti tejto funkcie budú upresnené po zabezpečení novej „DMS“.
Otvor súbor - Otvorenie súboru. Podrobnosti tejto funkcie budú upresnené po zabezpečení novej „DMS“.
Generovať E-dokument - Aplikačná funkcia na generovanie elektronického dokumentu do registratúry s požiadavkou na schválenie elektronickým podpisom v Registratúre.
Generovať dokument - Aplikačná funkcia na generovanie dokumentu do registratúry s vytlačením dokumentu na fyzický podpis.
Otvor dokument - Otvorenie elektronického dokumentu s možnosťou jeho vytlačenia.
Všetky prepojenia s „Registratúrou“, resp. s „Digitálnym archívom“ musia byť realizované prostredníctvom modulu „Prepojenia modulov“.</t>
  </si>
  <si>
    <t>ID_520</t>
  </si>
  <si>
    <t>ID_521</t>
  </si>
  <si>
    <t>ID_522</t>
  </si>
  <si>
    <t>ID_523</t>
  </si>
  <si>
    <t>ID_524</t>
  </si>
  <si>
    <t>ID_525</t>
  </si>
  <si>
    <t>Štruktúra informačného zdroja „Schválené zákony“</t>
  </si>
  <si>
    <t>[A] jednoznačný identifikátor záznamu
[B] Stav záznamu možné stavy pre daný informačný zdroj sú v informačnom zdroji "Stavy záznamov"
[C] Dátum
[D] Jednoznačný identifikátor volebného obdobia - Z informačného zdroja „volebné obdobia“
[E] Jednoznačný identifikátor parlamentnej tlače - Z informačného zdroja „parlamentné tlače“
[F] Názov Text (default – názov PT)</t>
  </si>
  <si>
    <t>ID_526</t>
  </si>
  <si>
    <t>ID_527</t>
  </si>
  <si>
    <t>ID_528</t>
  </si>
  <si>
    <t>ID_529</t>
  </si>
  <si>
    <t>SchvaleneZakony - Schválené zákony
%VO% %OznačenieVO% - zoznam schválených zákonov v zvolenom volebnom období, bez ohľadu na stav záznamu
%StavZaznamu% %PopisStavuZaznamu % - zoznam schválených zákonov v zvolenom volebnom období, zvoleného stavu záznamu
V tabuľke označenie „%VO%“ znamená že sa vypíšu všetky volebné obdobia
(najaktuálnejšie hore) – obdobne aj pre typy rozhodnutí a stavy záznamov .</t>
  </si>
  <si>
    <t>ID_530</t>
  </si>
  <si>
    <t>ID_531</t>
  </si>
  <si>
    <t>Aplikačné funkcie formulára pre editovanie a zmenu „Schválené zákony“</t>
  </si>
  <si>
    <t>Pridať záznam - Funkcia založí nový záznam v informačnom zdroji "Schválené zákony".
Funkcia sa štandardne nepoužíva a je prístupná iba pre administrátora. Záznamy sa generujú automaticky do stavu „pripravovaný záznam“ v legislatívnom procese prechodom na krok „Redakcia“.
Editovať záznam - Otvorenie formulára na editovanie zvoleného záznamu z informačného zdroja 
Zmazať záznam  -Presunutie stavu záznamu na "vymazaný záznam".
Stiahnuť záznam -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Definitívne vymazať - Funkcia prístupná iba administrátorovi. Funkcia definitívne vymaže záznam z databázy. Pred vymazaním sa ešte raz potvrdí voľba.</t>
  </si>
  <si>
    <t>ID_532</t>
  </si>
  <si>
    <t>Po dobleclicku na niektorý záznam informačného zdroja, alebo aplikovaním funkcie „Editovať záznam“ sa zobrazí formulár na editovanie všetkých dát zvoleného záznamu informačného zdroja „Schválené zákony“
Zatvoriť - Zatvorenie formulára bez uloženia zmien. Pred samotným zatvorením formulára sa systém pri zmene dát opýta, či sa zmeny majú nahrať a ukončí formulár bez nahratia iba v prípade, že užívateľ takúto voľbu potvrdí.
Publikovať záznam - Presunutie stavu záznamu v informačnom zdroji na "publikovaný záznam".
Stiahnuť záznam - Presunutie stavu záznamu v informačnom zdroji na "stiahnutý záznam".
Uložiť záznam - Uloženie zmien dát do záznamu.
Vložiť do registratúry - Automaticky vloží zvolený súbor do informačného zdroja „Registratúra“. Podrobnosti tejto funkcie budú upresnené po zabezpečení novej „Registratúry“
Vložiť nový dokument - Vloženie súboru do „Digitálneho archívu“. Podrobnosti tejto funkcie budú upresnené po zabezpečení novej „DMS“. Táto funkcia bude prístupná iba ak súbor nebude súčasťou informačného systému „Registratúra“.
Vlastnosti dokumentu - Podrobnosti tejto funkcie budú upresnené po zabezpečení novej „DMS“.
Odstrániť prepojenie - Podrobnosti tejto funkcie budú upresnené po zabezpečení novej „DMS“.
Otvor súbor - Otvorenie súboru. Podrobnosti tejto funkcie budú upresnené po zabezpečení novej „DMS“.
Všetky prepojenia s „Registratúrou“, resp. s „Digitálnym archívom“ musia byť realizované prostredníctvom modulu „Prepojenia modulov“.</t>
  </si>
  <si>
    <t>ID_533</t>
  </si>
  <si>
    <t>ID_534</t>
  </si>
  <si>
    <t>ID_535</t>
  </si>
  <si>
    <t>ID_536</t>
  </si>
  <si>
    <t>ID_537</t>
  </si>
  <si>
    <t>ID_538</t>
  </si>
  <si>
    <t>Štruktúra informačného zdroja „Zákony napadnuté na ÚS“</t>
  </si>
  <si>
    <t>[A] jednoznačný identifikátor záznamu
B]Dátum podania na ÚS[
C]Dátum doručenia do NR SR
[D]Termín zaslania stanoviska
[E]Termín pojednávania
[F]NavrhovateľText
[G]Evidenčné číslo podania na ÚSText
[H]Typ podaniaZ číselníka typov podania
[I]Popistext
[J]Dátum stanoviska LO
[K]Stanovisko LOText
[L]Dátum stanoviska ÚPV
[M]Stanovisko ÚPVText
[N]Dátum stanoviska predsedu
[O]Stanovisko predseduText
[P]Dátum rozhodnutia
[Q]Splnomocnený zástupca NR SR
[R]Rozhodnutie ÚSText
[S]Dátum publikovania vZ. z.
[T]Číslo vZ. z.
[U]Poznámka
[V]Jednoznačný identifikátor volebného obdobiaZ informačného zdroja „volebné obdobia“
[Z]Stav záznamumožné stavy pre daný informačný zdroj sú v informačnom zdroji "Stavy záznamov"</t>
  </si>
  <si>
    <t>ID_539</t>
  </si>
  <si>
    <t>Štruktúra informačného zdroja "Číselník typov podaní“</t>
  </si>
  <si>
    <t>[A]jednoznačný identifikátor záznamu 
[B]Jednoznačný identifikátor typu podania
[C]Názov typuText</t>
  </si>
  <si>
    <t>ID_540</t>
  </si>
  <si>
    <t>ID_541</t>
  </si>
  <si>
    <t>ID_542</t>
  </si>
  <si>
    <t>ID_543</t>
  </si>
  <si>
    <t>ID_544</t>
  </si>
  <si>
    <t>ID_545</t>
  </si>
  <si>
    <t>ID_546</t>
  </si>
  <si>
    <t>Po  dobleclicku na niektorýzáznam informačného zdroja, alebo aplikovaním funkcie „Editovať záznam“  sa  zobrazí formulár  na  editovanie všetkých dát  zvoleného  záznamuinformačného zdroja „Zákony napadnuté na Ústavnom súde“ (
Zatvoriť - Zatvorenie formulára bez uloženia zmien. Pred samotným zatvorením formulára sa systém pri zmene dát opýta, či sa zmeny majú nahrať a ukončí formulár bez nahratia iba v prípade, že užívateľ takúto voľbu potvrdí.
Publikovať záznam - Presunutie stavu záznamu v informačnom zdroji na "publikovaný záznam".
Stiahnuť záznam - Presunutie stavu záznamu v informačnom zdroji na "stiahnutý záznam".
Uložiť záznam - Uloženie zmien dát do záznamu.
Vložiť do registratúry - Automaticky vloží zvolený súbor do informačného zdroja „Registratúra“. Podrobnosti tejto funkcie budú upresnené po zabezpečení novej „Registratúry“
Vložiť nový dokument - Vloženie súboru do „Digitálneho archívu“. Podrobnosti tejto funkcie budú upresnené po zabezpečení novej „DMS“. Táto funkcia bude prístupná iba ak súbor nebude súčasťou informačného systému „Registratúra“.
Vlastnosti dokumentu - Podrobnosti tejto funkcie budú upresnené po zabezpečení novej „DMS“.
Odstrániť prepojenie - Podrobnosti tejto funkcie budú upresnené po zabezpečení novej „DMS“.
Otvor súbor - Otvorenie súboru. Podrobnosti tejto funkcie budú upresnené po zabezpečení novej „DMS“.
Všetky prepojenia s „Registratúrou“, resp. s „Digitálnym archívom“ musia byť realizované prostredníctvom modulu „Prepojenia modulov“.</t>
  </si>
  <si>
    <t>ID_547</t>
  </si>
  <si>
    <t>aplikačné funkciepre posunutie záznamu do ďalšieho štádia</t>
  </si>
  <si>
    <t>Podľa zvoleného kroku sa nachádzajú na formulári ešte aplikačné funkciepre posunutie záznamu do ďalšieho štádia:Štádia:Podania –Publikovať záznam Presunutie stavu záznamu v informačnom zdroji zo stavu "pripravovanýzáznam"na „Evidované podania“.Vyžiadať si stanovisko LOPresunutie stavu záznamu v informačnom zdroji zo stavu „Evidované podania"na „Stanovisko LO“.
Stanovisko LO   –Vyžiadať si stanovisko ÚPVPresunutie stavu záznamu v informačnom zdroji zo stavu „Stanovisko LO"na „Stanovisko ÚPV“.Stanovisko ÚPV  –Vyžiadať si stanovisko predseduPresunutie stavu záznamu v informačnom zdroji zo stavu „Stanovisko ÚPV"na „Stanovisko predsedu NR SR“.Stanovisko predsedu NR SR  –Posuň na pojednávaniePresunutie stavu záznamu v informačnom zdroji zo stavu „Stanovisko predsedu NR SR"na „Pojednávania“.Pojednávania –Posuň do redakciePresunutie stavu záznamu v informačnom zdroji zo stavu „Pojednávanie"na „Redakcia“.Všetky prepojenia s „Registratúrou“, resp. s „Digitálnym archívom“ musia byť realizované prostredníctvom modulu „Prepojenia modulov“.Proces agendy  evidovanie riešení Zákonov napadnutých na Ústavnom súde môže byť vpriebehu schvaľovania DFŠ ešte mierne zmenený</t>
  </si>
  <si>
    <t>ID_548</t>
  </si>
  <si>
    <t>Legislatívny proces - všeobecné požiadavky</t>
  </si>
  <si>
    <t>Legislatívny proces je SW modul, ktorý popisuje celý workflow parlamentnej tlače, ktorá má charakter „Legislatívnej tlače“, teda tlače, ktorá je určená na prerokovanie v Národnej rade SR, alebo v jeho výboroch.
V procese sa vyžaduje, aby sa uchovávala každá zmena v informačnom zdroji „legislatívny proces“ napr. tak, že bude existoval záložná tabuľka, do ktorej sa bude zapisovať každý nový stav po aktivovaní voľby „Uložiť“, alebo aplikačnej funkcie, ktorá presunie proces do nového štádia, alebo stavu. V tomto informačnom zdroji musí byť naviac údaj kto uvedenú akciu vykonal (identifikátor osoby z informačného zdroja „organizačná funkcia – osoby“, kedy túto akciu vykonal (presný dátum a čas) a akou aplikačnou funkciou uvedenú akciu vykonal (jednoznačný identifikátor funkcie z informačného zdroja „aplikačné funkcie“).
Zároveň sa vyžaduje, aby všetky mailové notifikácie boli zasielané prostredníctvom modulu „Notifikácie“, z ktorého bude jasné kedy, komu a presne aký mail bol odoslaný a rovnako aj prípadný stav doručenia (ak je zasielaná).
Cieľom modulu nie je vytváranie dokumentov v rámci daného procesu, ale stráženie stavov kam sa proces môže dostať. Samozrejme, v každom procesnom kroku musia byť prístupné iba také možnosti pokračovania, ako pripúšťa legislatíva, najmä Rokovací poriadok NR SR.
Modul sa javí ako „riadiaci modul“ na sledovanie legislatívneho procesu a teda v mnohých aplikačných funkciách sa popisuje stav, že sa generuje záznam do iného informačného zdroja z iného modulu na základe založenia záznamu s rovnakým volebným obdobím a rovnakým ČPT do stavu záznamu „pripravovaný záznam“ a predpokladá sa, že editor uvedeného modulu bude pracovať na tomto zázname. Každopádne však všetky tieto generovanie nových záznamov do iných modulov musí byť doplnené o testovanie, či taký záznam už nebol založený v danom module (ak áno, táto časť funkcie sa musí ignorovať).</t>
  </si>
  <si>
    <t>ID_549</t>
  </si>
  <si>
    <t>ID_550</t>
  </si>
  <si>
    <t>Všetky posty oprávnenia (užívateľskérole) musia byť súčasťou informačného zdroja „Posty oprávnení“. 
V legislatívnom procese sa požaduje aby každý číselník, obsluhovaný cez nejaký formulár mal oprávnenia typu:
- Administrátor
- Viewer
- Editor ktorých oprávnenia sú totožné s predchádzajúcimi modulmi. Všetky tieto nastavenia musia byť možné ako v ostatných prípadoch jednak na osobu z organizačnej štruktúry (vo vzťahu N:N, teda že jednému oprávneniu môžu byť priradení viacerí užívatelia, ale aj jeden užívateľ môže byť súčasťou oprávnení viacerých modulov). Podobne však je požadované, aby sa oprávnenia dali nastavovať na pozície v rámci organizačnej štruktúry, čím sa zabezpečí, aby sa pri výmene osoby na tej istej pozícii automaticky preniesli práva na novú osobu bez nutnosti ručného nastavovania.
V rámci informačného zdroja však potrebujeme, aby každému štádiu procesu (formulár s dátami a aplikačnými funkciami na ovládanie vybraných dát informačného zdroja) boli nastaviteľné samostatné oprávnenia typu:
- Administrátor
- Viewer
- Editor
Upozorňujeme na skutočnosť, že v rámci legislatívneho procesu sa môžu tie isté štádia (napr. Rokovanie výboru“) vyskytnúť viacnásobne (napr. Návrh zákona bol pridelený viacerým výborom na prerokovanie) a preto je potrebné ešte evidovať ktorý výbor to má pridelené (v metadátach každého štádia) a umožňovať nastaviť osobu, resp. funkciu pre daný výbor, ktorý má oprávnenie na toto štádiu (teda, aby každý výbor mohol evidovať dáta iba svojho výboru). Zároveň však musí byť možné nastaviť práva aj na editovanie pre každé štádium bez ohľadu na to, komu bolo pridelené.</t>
  </si>
  <si>
    <t>ID_551</t>
  </si>
  <si>
    <t>Štruktúra informačného zdroja „Číselník kategórii parlamentných tlačí“</t>
  </si>
  <si>
    <t>Informačný zdroj „Číselník kategórii parlamentných tlačí“ obsahuje zoznam kategórii parlamentných tlačí. Kategórie parlamentnej tlače zodpovedá za:
- štádia, ktorými daný proces prebieha
- kvórum, aké je potrebné pre schválenie typu danej parlamentnej tlače
- bližšiu charakteristiku, vďake ktorej sa bude požadovať zoskupovanie jednotlivých parlamentných tlačí
Informačný zdroj musí obsahovať minimálne nasledovné metadáta:
[KPT-1] jednoznačný identifikátor záznamu 
[KPT-2] Jednoznačný identifikátor kategórie parlamentnej tlače
[KPT-3] Názov kategórie parlamentnej tlače
v prípade, že [KPT-2] nie je názvom kategórie parlamentnej tlače
[KPT-4] Kvórum Z informačného zdroja „kvóra pre hlasovania“ z webservisu od Digitálneho kongresového systému
[KPT-5] Poradové číslo Poradové číslo ako sa budú zoraďovať v dropdownliste pre výber hodnoty
[KPT-6] stav záznamu z informačného zdroja "Stavy záznamov" 
[KPT-7] Identifikátor, či je údaj určený iba pre Digitálny kongresový systém áno / nie (napr. prípad záznamu „Uznesenie“ sa nedá nastaviť ako kategória parlamentnej tlače, ale je dôležité pre hlasovanie)
[KPT-8] Typ worflow z číselníka workflow (teda akými štádiami legislatívneho procesu materiál prechádza)
Navrhovaný zoznam kategórii parlamentných tlačí musí obsahovať minimálne nasledovné záznamy:
- Novela zákona (kvórum - Nadpolovičná väčšina prítomných poslancov - 76)
- Návrh nového zákona (kvórum - Nadpolovičná väčšina prítomných poslancov - 76)
- Návrh zákona o štátnom rozpočte (kvórum - Nadpolovičná väčšina prítomných poslancov - 76)
- Medzinárodná zmluva – čl. 7 ods. 3, 4 (kvórum - Nadpolovičná väčšina prítomných poslancov - 76)
- Zákon vrátený prezidentom – čl. 102 písm. o) (kvórum - Nadpolovičná väčšina prítomných poslancov - 76)
- Ústava, ústavný zákon (kvórum - Trojpätinová väčšina všetkých poslancov – 90)
- Medzinárodná zmluva – čl. 7 ods. 2 (kvórum - Trojpätinová väčšina všetkých poslancov– 90)
- Odvolávanie prezidenta SR, (kvórum - Trojpätinová väčšina všetkých poslancov – 90)
- Správa
- Informácia
- Petícia
- Iný typ – 76 (kvórum - Nadpolovičná väčšina prítomných poslancov - 76)
- Iný typ – 90 (kvórum - Trojpätinová väčšina všetkých poslancov – 90)
Definitívny zoznam bude dohodnutý pred podpísaním „Definitívnej funkčnej špecifikácie“.
Zoznam však musí byť modifikovateľný objednávateľom aj po nasadení.</t>
  </si>
  <si>
    <t>ID_552</t>
  </si>
  <si>
    <t>Štruktúra informačného zdroja „Číselník štádií legislatívneho procesu“</t>
  </si>
  <si>
    <t>Informačný zdroj „Číselník štádií legislatívneho procesu“ obsahuje zoznam všetkých štádií legislatívneho procesu. Následne informačný zdroj workflow legislatívneho procesu popisuje rôzne poradia a typy štádií z tohto číselníka, ktorými parlamentná tlač v danej kategórii prechádza.
[SLP-1] jednoznačný identifikátor záznamu 
[SLP-2] Jednoznačný identifikátor štádia legislatívneho procesu
[SLP-3] Názov štádia Štádia
[SLP-4] Popis Text
[SLP-5] Stav záznamu z informačného zdroja "Stavy záznamov" 
Navrhovaný zoznam štádií legislatívneho procesu musí obsahovať minimálne nasledovné záznamy:
Kategorizovanie parlamentnej tlače
Výber poradcov
Rozhodnutia predsedu NR SR
I. čítanie
Stanovisko legislatívneho odboru
Rokovanie výboru NR SR
Opätovné prerokovanie výboru
Rokovanie gestorského výboru
II. čítanie
III. čítanie
Redakcia
Zákon vrátený prezidentom republiky
Ukončený proces
Napadnutý zákon na Ústavnom súde
Rokovanie NR SR</t>
  </si>
  <si>
    <t>ID_553</t>
  </si>
  <si>
    <t>Štruktúra informačného zdroja „Číselník typov workfow“</t>
  </si>
  <si>
    <t xml:space="preserve">[TWF-1] jednoznačný identifikátor záznamu 
 [TWF-2] Jednoznačný identifikátor workflowu
[TWF-3] Názov workflow v prípade, že [WF-2] nie je názvom workflow
[TWF-4] Popis Text
[TWF-5] Stav záznamu z informačného zdroja "Stavy záznamov" </t>
  </si>
  <si>
    <t>ID_554</t>
  </si>
  <si>
    <t>Štruktúra informačného zdroja „Workflow-typ“</t>
  </si>
  <si>
    <t>[WF-1] jednoznačný identifikátor záznamu
[WF-2] Jednoznačný identifikátor typu workflowu Z informačného zdroja „číselník typov workflow“
[WF-3] Poradové číslo Poradie v akom sa majú jednotlivé štádia workflow v rámci daného typu workflow vykonávať
[WF-4] Popis text
Informačný systém Workflow musí okrem poradia krokov Workflow umožňovať aj spravovať aké možnosti sú v danom kroku (napr. „Predkladateľ vzal NZ späť“ aj s tým, ako a kam sa má proces po tomto kroku posunúť) – toto môže byť súčasťou riadenia aplikačných funkcií na danom formulári (ako aj v ostatných prípadoch).</t>
  </si>
  <si>
    <t>ID_555</t>
  </si>
  <si>
    <t>Štruktúra informačného zdroja „Workflows“</t>
  </si>
  <si>
    <t>Informačný zdroj „Wokflow“ obsahuje zoznam a poradie štádií daného legislatívneho procesu. Toto sa vygeneruje vždy po kategorizácii PT. Bude označovať „default štádia“ pre daný legislatívny proces. Následne sa ale tieto štádia môžu rozširovať (napr. ak PT dostane pridelených viac výborov, alebo rokovanie je vrátené do výboru a podobne)
Informačný zdroj musí obsahovať minimálne nasledovné metadáta:
[W-1] jednoznačný identifikátor záznamu 
[W-2] Jednoznačný identifikátor legislatívneho procesu Z informačného zdroja „legislatívny proces“
[W-3] Jednoznačný identifikátor štádia LP Z informačného zdroja „štádia legislatívneho procesu“
[WF-4] Poradové číslo Poradie v akom sa majú jednotlivé štádia workflow v rámci daného typu workflow vykonávať
[WF-5] Popis Text
[WF-6] Jednoznačný identifikátor výboru Z informačného zdroja „výbory NR SR“
[WF-7] Jednoznačný identifikátor, či sa jedná o opakované konanie výboru Áno/Nie
[WF-8] Dátum posunutia do GV dátum
Informačný systém Workflow musí okrem poradia krokov Workflow umožňovať aj spravovať aké možnosti sú v danom kroku (napr. „Predkladateľ vzal NZ späť“ aj s tým, ako a kam sa má proces po tomto kroku posunúť) – toto môže byť súčasťou riadenia aplikačných funkcií na danom formulári (ako aj v ostatných prípadoch).
Vzhľadom na skutočnosť, že štádiu LP „Rokovanie výboru“ sa generuje pre legislatívny proces samostatne pre každý výbor, ktorý je v uznesení NR SR, v poly [WF-6] sa vždy identifikuje o rokovanie ktorého výboru sa jedná. V takomto prípade s v poli [WF-8] eviduje dátum posunutia štádia do GV.</t>
  </si>
  <si>
    <t>ID_556</t>
  </si>
  <si>
    <t>Štruktúra informačného zdroja „Číselník typov predkladateľov“</t>
  </si>
  <si>
    <t>nformačný zdroj „Číselník typov predkladateľov“ obsahuje zoznam všetkých možných skupín, ktoré môžu predkladať parlamentnú tlač.
Informačný zdroj musí obsahovať minimálne nasledovné metadáta:
[CTP-1] jednoznačný identifikátor záznamu 
[CTP-2] Jednoznačný identifikátor typu predkladateľa
[CTP-3] Názov Čo sa vypisuje vo formulároch na editovanie údajov v danom štádiu
[CTP-4] Stav záznamu z informačného zdroja "Stavy záznamov"
[CTP-5] identifikátor či sa pri evidencii zadáva osoba, teda pole [PPT-3] áno/nie
[CTP-6] identifikátor či sa pri evidencii zadáva post, teda pole [PPT-4] áno/nie
[CTP-7] identifikátor či sa pri evidencii zadáva útvar, teda pole [PPT-5] áno/nie
[CTP-8] Webservis, ktorým sa načítavajú údaje</t>
  </si>
  <si>
    <t>ID_557</t>
  </si>
  <si>
    <t>Štruktúra informačného zdroja „Predkladatelia PT“</t>
  </si>
  <si>
    <t>Informačný zdroj „Predkladatelia PT“ obsahuje zoznam všetkých predkladateľov danej parlamentnej tlače. Informačný zdroj „Legislatívny proces“ umožňuje viac záznamov informačnom zdroji „Predkladatelia PT“, teda ich vzťah je 1:N.
Informačný zdroj musí obsahovať minimálne nasledovné metadáta:
[PPT-1] jednoznačný identifikátor záznamu
[PPT-2] Jednoznačný identifikátor legislatívneho procesu Z informačného zdroja „Legislatívny proces“
[PPT-3] Jednoznačný identifikátor osoby z organizačnej štruktúry Z informačného zdroja „Organizačná štruktúra – osoby“ (používa sa ak predkladá napr. poslanec návrh zákona)
[PPT-4] Jednoznačný identifikátor postu z organizačnej štruktúry Z informačného zdroja „Organizačná štruktúra – posty“ (používa sa ak predkladá napr. správu vedúci úradu vlády)
[PPT-5] Jednoznačný identifikátor útvaru z organizačnej štruktúry Z informačného zdroja „Organizačná štruktúra – útvary“ (používa sa ak predkladá napr. výbor NR SR)
[PPT-6] Stav záznamu z informačného zdroja "Stavy záznamov"</t>
  </si>
  <si>
    <t>ID_558</t>
  </si>
  <si>
    <t>Štruktúra informačného zdroja „Číselník typov správ“</t>
  </si>
  <si>
    <t>Informačný zdroj „číselník typov správ“ obsahuje zoznam všetkých typov správ. Informačný systém dnes bude základom pre obsahovať iba položku „pravidelná“ a „nepravidelná“, no z hľadiska budúcnosti a možného rozširovania sa požaduje samostatný, rozšíriteľný číselník.
Informačný zdroj musí obsahovať minimálne nasledovné metadáta:
[CTS-1] jednoznačný identifikátor záznamu 
[CTS-2] Jednoznačný identifikátor typu správy 
[CTS-3] Názov typu správy v prípade, že [CTS-2] nie je názvom typu správ
[CTS-4] Identifikátor, či daný typ je pravidelný typ správ, ktorý sa opakuje
[CTS-5] Stav záznamu - z informačného zdroja "Stavy záznamov"</t>
  </si>
  <si>
    <t>ID_559</t>
  </si>
  <si>
    <t>Štruktúra informačného zdroja „Číselník správ“</t>
  </si>
  <si>
    <t>Informačný zdroj „Číselník správ“ obsahuje zoznam všetkých správ, ktoré sú predkladané do NR SR (najmä pravidelné). Tento informačný systém bude v budúcnosti základom pre „kontrolnú činnosť NR SR“, kde sa bude kontrolovať aké správy sa musia a kedy predkladať.
Informačný zdroj musí obsahovať minimálne nasledovné metadáta:
[S-1] jednoznačný identifikátor záznamu 
[S-2] Jednoznačný identifikátor typu správy z informačného zdroja „číselník typov správ“
[S-3] Jednoznačný identifikátor legislatívneho procesu Z informačného zdroja „Legislatívny proces“
[S-4] Názov správy v prípade, že [S-2] nie je názvom správy
[S-5] Popis text
[S-6] Stav záznamu - z informačného zdroja "Stavy záznamov"</t>
  </si>
  <si>
    <t>ID_560</t>
  </si>
  <si>
    <t>Štruktúra informačného zdroja „Stavy legislatívneho procesu“</t>
  </si>
  <si>
    <r>
      <t xml:space="preserve">Informačný zdroj „Stavy legislatívneho procesu“ obsahuje zoznam všetkých stavov všetkých štádií legislatívneho procesu.
Informačný zdroj musí obsahovať minimálne nasledovné metadáta:
[SLP-1] jednoznačný identifikátor záznamu 
[SLP-2] Jednoznačný identifikátor štádia legislatívneho procesu
z informačného zdroja „štádia legislatívneho procesu“
[SLP-3] Názov stavu v prípade, že [SLP-2] nie je názvom stavu
[SLP-4] Popis text
[SLP-5] Stav záznamu z informačného zdroja "Stavy záznamov"
Vyžaduje sa, aby jednotlivé štádia obsahovali minimálne nasledovné stavy, v ktorých sa môžu nachádzať:
</t>
    </r>
    <r>
      <rPr>
        <b/>
        <u/>
        <sz val="10"/>
        <color theme="1"/>
        <rFont val="Calibri Light (Headings)"/>
      </rPr>
      <t xml:space="preserve">Kategorizácia parlamentnej tlače
</t>
    </r>
    <r>
      <rPr>
        <sz val="10"/>
        <color theme="1"/>
        <rFont val="Calibri Light"/>
        <family val="2"/>
        <scheme val="major"/>
      </rPr>
      <t xml:space="preserve">Čaká na kategorizáciu - Založený legislatívny proces, no v štádií „Kategorizácia PT“ ešte nebol editovaný, resp. nebola použitá funkcia „Uložiť“
Prebieha kategorizácia PT - Proces v štádiu „Kategorizácia PT“ už bol editovaný, no ešte nebol posunutý do ďalšieho štádia
Navrhovateľ vzal PT späť - Legislatívny proces bol ukončený aplikačnou funkciou „Navrhovateľ vzal PT späť“
</t>
    </r>
    <r>
      <rPr>
        <b/>
        <u/>
        <sz val="10"/>
        <color theme="1"/>
        <rFont val="Calibri Light (Headings)"/>
      </rPr>
      <t>Výber poradcov</t>
    </r>
    <r>
      <rPr>
        <sz val="10"/>
        <color theme="1"/>
        <rFont val="Calibri Light"/>
        <family val="2"/>
        <scheme val="major"/>
      </rPr>
      <t xml:space="preserve">
Čaká na pridelenie poradcov - Proces bol posunutý do štádia „Výber poradcov“ no ešte v ňom nebol editovaný
Prideľujú sa poradcovia - Proces v štádiu „Výber poradcov“ už bol editovaný, no ešte nebol posunutý do ďalšieho štádia
Generuje sa informácia podľa §70 RP - Proces v štádiu „Výber poradcov“, keď proces vygeneroval bol posunutý na vygenerovanie „rýchlej informácie“
</t>
    </r>
    <r>
      <rPr>
        <b/>
        <u/>
        <sz val="10"/>
        <color theme="1"/>
        <rFont val="Calibri Light (Headings)"/>
      </rPr>
      <t>Rozhodnutie predsedu NR SR</t>
    </r>
    <r>
      <rPr>
        <sz val="10"/>
        <color theme="1"/>
        <rFont val="Calibri Light"/>
        <family val="2"/>
        <scheme val="major"/>
      </rPr>
      <t xml:space="preserve">
Čaká sa na Rozhodnutie predsedu NR SR - Proces bol posunutý do štádia „Rozhodnutie predsedu NR SR“ no ešte v ňom nebol editovaný
Eviduje sa Rozhodnutie predsedu NR SR - Proces v štádiu „Rozhodnutie predsedu NR SR“ už bol editovaný, no ešte nebol posunutý do ďalšieho štádia
Rozhodnutie predsedu NR SR je publikované - Proces v štádiu „Rozhodnutie predsedu NR SR“ už bol publikovaný
</t>
    </r>
    <r>
      <rPr>
        <b/>
        <u/>
        <sz val="10"/>
        <color theme="1"/>
        <rFont val="Calibri Light (Headings)"/>
      </rPr>
      <t>I. čítanie</t>
    </r>
    <r>
      <rPr>
        <sz val="10"/>
        <color theme="1"/>
        <rFont val="Calibri Light"/>
        <family val="2"/>
        <scheme val="major"/>
      </rPr>
      <t xml:space="preserve">
Čaká sa na uznesenie NR SR v I.  čítaní - Proces bol posunutý do štádia „I. čítanie!, no ešte v ňom nebol editovaný
Eviduje sa uznesenie NR SR v I.čítaní - Proces v štádiu „I. čítanie“ už bol editovaný, no ešte nebolo publikované uznesenie/uznesenia NR SR
Uznesenie NR SR v I. čítaní je publikované - Uznesenia v štádiu „I. čítanie“ už boli publikované
</t>
    </r>
    <r>
      <rPr>
        <b/>
        <u/>
        <sz val="10"/>
        <color theme="1"/>
        <rFont val="Calibri Light (Headings)"/>
      </rPr>
      <t>Stanovisko legislatívneho odboru</t>
    </r>
    <r>
      <rPr>
        <sz val="10"/>
        <color theme="1"/>
        <rFont val="Calibri Light"/>
        <family val="2"/>
        <scheme val="major"/>
      </rPr>
      <t xml:space="preserve">
Čaká sa na stanovisko LO - Proces bol posunutý do štádia „Stanovisko LO“, no ešte nebol posunutý do ďalšieho štádia
</t>
    </r>
    <r>
      <rPr>
        <b/>
        <u/>
        <sz val="10"/>
        <color theme="1"/>
        <rFont val="Calibri Light (Headings)"/>
      </rPr>
      <t>Rokovanie výboru NR SR</t>
    </r>
    <r>
      <rPr>
        <sz val="10"/>
        <color theme="1"/>
        <rFont val="Calibri Light"/>
        <family val="2"/>
        <scheme val="major"/>
      </rPr>
      <t xml:space="preserve">
Čaká sa na rokovanie výboru - Proces bol posunutý do štádia „Rokovanie výboru“, no ešte v ňom nebol editovaný
Čaká sa na rokovanie gestorského výboru - Proces bol posunutý do štádia „Rokovanie výboru“, bol už editovaný, no ešte nebol posunutý do ďalšieho štádia
</t>
    </r>
    <r>
      <rPr>
        <b/>
        <u/>
        <sz val="10"/>
        <color theme="1"/>
        <rFont val="Calibri Light (Headings)"/>
      </rPr>
      <t>Rokovanie gestorského výboru</t>
    </r>
    <r>
      <rPr>
        <sz val="10"/>
        <color theme="1"/>
        <rFont val="Calibri Light"/>
        <family val="2"/>
        <scheme val="major"/>
      </rPr>
      <t xml:space="preserve">
Čaká sa na rokovanie gestorského výboru - Proces bol posunutý do štádia „Rokovanie gestorského výboru“, no ešte nebol posunutý do ďalšieho štádia
Rokuje gestorský výbor - Proces bol posunutý do štádia „Rokovanie gestorského výboru“, no ešte nebol posunutý do ďalšieho štádia
</t>
    </r>
    <r>
      <rPr>
        <b/>
        <u/>
        <sz val="10"/>
        <color theme="1"/>
        <rFont val="Calibri Light (Headings)"/>
      </rPr>
      <t>II. čítanie</t>
    </r>
    <r>
      <rPr>
        <sz val="10"/>
        <color theme="1"/>
        <rFont val="Calibri Light"/>
        <family val="2"/>
        <scheme val="major"/>
      </rPr>
      <t xml:space="preserve">
Čaká sa na uznesenie NR SR v II. čítaní - Proces bol posunutý do štádia „II. čítanie“, no ešte nebol editovaný
Eviduje sa uznesenie NR SR v II. čítaní - Proces v štádiu „II. čítanie“ už bol editovaný, no ešte nebolo publikované uznesenie/uznesenia NR SR
Uznesenie NR SR v II. čítaní je publikované - Uznesenia v štádiu „II. čítanie“ už boli publikované
</t>
    </r>
    <r>
      <rPr>
        <b/>
        <u/>
        <sz val="10"/>
        <color theme="1"/>
        <rFont val="Calibri Light (Headings)"/>
      </rPr>
      <t xml:space="preserve">III. čítanie </t>
    </r>
    <r>
      <rPr>
        <sz val="10"/>
        <color theme="1"/>
        <rFont val="Calibri Light"/>
        <family val="2"/>
        <scheme val="major"/>
      </rPr>
      <t xml:space="preserve">
Čaká sa na uznesenie NR SR v III. čítaní - Proces bol posunutý do štádia „III. čítanie“, no ešte nebol editovaný
Eviduje sa uznesenie NR SR v III. čítaní - Proces v štádiu „III. čítanie“ už bol editovaný, no ešte nebolo publikované uznesenie/uznesenia NR SR
Uznesenie NR SR v III. čítaní je publikované - Uznesenia v štádiu „III. čítanie“ už boli publikované
</t>
    </r>
    <r>
      <rPr>
        <b/>
        <u/>
        <sz val="10"/>
        <color theme="1"/>
        <rFont val="Calibri Light (Headings)"/>
      </rPr>
      <t>Redakcia</t>
    </r>
    <r>
      <rPr>
        <sz val="10"/>
        <color theme="1"/>
        <rFont val="Calibri Light"/>
        <family val="2"/>
        <scheme val="major"/>
      </rPr>
      <t xml:space="preserve">
Čaká sa na zaslanie do redakcie - Proces bol posunutý do štádia „Redakcia“, no ešte nebol publikovaný v Zbierke zákonov
Postúpené do redakcie - Zákon bol publikovaný v zbierke zákonov
</t>
    </r>
    <r>
      <rPr>
        <b/>
        <u/>
        <sz val="10"/>
        <color theme="1"/>
        <rFont val="Calibri Light (Headings)"/>
      </rPr>
      <t>Vrátený zákon prezidentom republiky</t>
    </r>
    <r>
      <rPr>
        <sz val="10"/>
        <color theme="1"/>
        <rFont val="Calibri Light"/>
        <family val="2"/>
        <scheme val="major"/>
      </rPr>
      <t xml:space="preserve">
Čaká sa na zaevidovanie vráteného zákona - Proces bol posunutý do štádia „Vrátený zákon prezidentom“, no ešte nebol zaevidovaný ako nová PT
Postúpené na zaevidovanie NZ - Žiadosť o zaevidovanie novej PT
</t>
    </r>
    <r>
      <rPr>
        <b/>
        <u/>
        <sz val="10"/>
        <color theme="1"/>
        <rFont val="Calibri Light (Headings)"/>
      </rPr>
      <t>Ukončený proces</t>
    </r>
    <r>
      <rPr>
        <sz val="10"/>
        <color theme="1"/>
        <rFont val="Calibri Light"/>
        <family val="2"/>
        <scheme val="major"/>
      </rPr>
      <t xml:space="preserve">
Kategorizovanie PT - Navrhovateľ vzal PT späť - V štádiu „Kategorizovanie PT“ vzal navrhovateľ parlamentnú tlač späť 
Výber poradcov - navrhovateľ vzal PT späť - V štádiu „Výber poradcov“ vzal navrhovateľ parlamentnú tlač späť
Rozhodnutie predsedu NR SR - PT vrátená navrhovateľovi - V štádiu „Rozhodnutie predsedu NR SR“ bola parlamentná tlač vrátená predkladateľovi
Rozhodnutie predsedu NR SR - zastavené opätovne prerokovávanie  zákona - V štádiu „Rozhodnutie predsedu NR SR“ bolo zastavené opätovné prerokovanie zákona (iba pri opätovnom prerokovaní zákona)
Rozhodnutie predsedu - navrhovateľ vzal PT späť - V štádiu „Rozhodnutie predsedu NR SR“ vzal navrhovateľ parlamentnú tlač späť
I. čítanie – NZ vrátený navrhovateľovi - V štádiu „I. čítanie“ bola parlamentná tlač vrátená predkladateľovi
I. čítanie – NZ vzatý späť pred schôdzou - V štádiu „I. čítanie“ vzal navrhovateľ parlamentnú tlač späť pred schôdzou
I. čítanie – NZ vzatý späť na schôdzi - V štádiu „I. čítanie“ vzal navrhovateľ parlamentnú tlač späť na schôdzi
I. čítanie – nepokračovať v rokovaní o NZ - V štádiu „I. čítanie“ rozhodla NR SR nepokračovať v návrhu zákona
Stanovisko LO - navrhovateľ vzal NZ späť -  V štádiu „Stanovisko LO“ vzal navrhovateľ parlamentnú tlač späť
Rokovanie výborov - navrhovateľ vzal NZ späť - V štádiu „Rokovanie výborov“ vzal navrhovateľ parlamentnú tlač späť
Rokovanie výborov – ukončiť proces - V štádiu „Rokovanie výborov“ bol proces ukončený
Rokovanie výborov - navrhovateľ vzal NZ späť pred schôdzou - V štádiu „Rokovanie výborov“ vzal navrhovateľ parlamentnú tlač späť pred schôdzou
Rokovanie gestorského výboru – NZ vzatý späť pred schôdzou - V štádiu „Rokovanie gestorského výboru“ vzal navrhovateľ parlamentnú tlač späť pred schôdzou
Rokovanie gestorského výboru – navrhovateľ vzal NZ späť - V štádiu „Rokovanie gestorského výboru“ vzal navrhovateľ parlamentnú tlač späť
Rokovanie gestorského výboru – ukončený proces - V štádiu „Rokovanie gestorského výboru“ bol proces ukončený
II. čítanie – nepokračovať v rokovaní o NZ - V štádiu „II. čítanie“ rozhodla NR SR nepokračovať v návrhu zákona
II. čítanie – NZ vrátený navrhovateľovi - V štádiu „II. čítanie“ bola parlamentná tlač vrátená navrhovateľovi
II. čítanie – NZ ukončiť proces - V štádiu „II. čítanie“ NR SR rozhodla o ukončení procesu
III. čítanie – NZ nebol schválený - V štádiu „III. čítanie“ NR SR rozhodla o neschválení návrhu zákona
Zákon vrátený prezidentom – ukončený proces - V štádiu „Zákon vrátený prezidentom“ bol ukončený procesu
Zákon napadnutý na ústavnom súde – ukončený proces - V štádiu „Zákon vrátený prezidentom“ NR SR bol proces ukončený
</t>
    </r>
    <r>
      <rPr>
        <b/>
        <u/>
        <sz val="10"/>
        <color theme="1"/>
        <rFont val="Calibri Light (Headings)"/>
      </rPr>
      <t>Zákon napadnutý na Ústavnom súde</t>
    </r>
    <r>
      <rPr>
        <sz val="10"/>
        <color theme="1"/>
        <rFont val="Calibri Light"/>
        <family val="2"/>
        <scheme val="major"/>
      </rPr>
      <t xml:space="preserve">
Čaká sa na zaevidovanie zákona - V štádiu „Zákon napadnutý na ústavnom súde“ sa čaká na zaevidovanie zákona v module
Čaká sa na rozhodnutie NS - V štádiu „Zákon napadnutý na ústavnom súde“ sa čaká na rozhodnutie NS 
</t>
    </r>
    <r>
      <rPr>
        <b/>
        <u/>
        <sz val="10"/>
        <color theme="1"/>
        <rFont val="Calibri Light (Headings)"/>
      </rPr>
      <t>Rokovanie</t>
    </r>
    <r>
      <rPr>
        <sz val="10"/>
        <color theme="1"/>
        <rFont val="Calibri Light"/>
        <family val="2"/>
        <scheme val="major"/>
      </rPr>
      <t xml:space="preserve"> 
Čaká sa na uznesenie NR SR  - V štádiu „Rokovanie NR SR“ sa čaká na uznesenie</t>
    </r>
  </si>
  <si>
    <t>ID_561</t>
  </si>
  <si>
    <t>Štruktúra informačného zdroja „Voľby funkcionárov NR SR“</t>
  </si>
  <si>
    <t>Informačný zdroj „Voľby funkcionárov“ obsahuje zoznam všetkých návrhov na voľbu, alebo odvolávanie predsedu NR SR, podpredsedov NR SR, predsedov výborov a podpredsedov výborov.
Informačný zdroj musí obsahovať minimálne nasledovné metadáta:
[VFNR-1] jednoznačný identifikátor záznamu 
[VFNR-2] Jednoznačný identifikátor typu voľby z informačného zdroja „Číselník typov volieb funkcionárov NR SR“
[VFNR -3] Jednoznačný identifikátor legislatívneho procesu z informačného zdroja „Legislatívny proces“
[VFNR -4] Jednoznačný identifikátor poslanca z informačného zdroja „Poslanci NR SR“
[VFNR -5] Jednoznačný identifikátor výboru z informačného zdroja „Výbory NR SR“
[VFNR -6] Jednoznačný identifikátor, či ide o voľbu Áno – voľba, nie – odvolávanie
[VFNR -7] Jednoznačný identifikátor postu z informačného zdroja „Organizačná štruktúra - posty“
[VFNR -8] Stav záznamu z informačného zdroja "Stavy záznamov"
Je dôležité zabezpečiť, aby bolo možné zaznamenať v jednej parlamentnej tlači aj viacerých možných kandidátov. Tento informačný zdroj bude neskôr poskytovať históriu volieb na jednotlivé posty funkcionárov NR SR.</t>
  </si>
  <si>
    <t>ID_562</t>
  </si>
  <si>
    <t>Štruktúra informačného zdroja „Voľby funkcionárov“</t>
  </si>
  <si>
    <t>nformačný zdroj „Voľby funkcionárov NR SR“ obsahuje zoznam všetkých návrhov na voľbu, alebo odvolávanie rôznych pozícii v organizáciách mimo NR SR, ktoré odporúča, alebo kreuje parlament. Tento informačný systém bude základom pre budúci modul „kreačná činnosť NR SR“, ktorá bude poskytovať čo kedy a kým kreovala NR SR.
Informačný zdroj musí obsahovať minimálne nasledovné metadáta:
[VF-1] jednoznačný identifikátor záznamu
[VF-2] Jednoznačný identifikátor útvaru z informačného systému organizačná štruktúra z informačného zdroja „Organizačná štruktúra - útvary“
[VF -3] Jednoznačný identifikátor legislatívneho procesu z informačného zdroja „Legislatívny proces“
[VF -4] Jednoznačný identifikátor osoby z organizačnej štruktúry z informačného zdroja „Organizačná štruktúra - osoby“
[VF -5] Jednoznačný identifikátor postu z organizačnej štruktúry z informačného zdroja „Organizačná štruktúra - posty“
[VF -6] Stav záznamu z informačného zdroja "Stavy záznamov"
Je dôležité zabezpečiť, aby bolo možné zaznamenať v jednej parlamentnej tlači aj viacerých možných kandidátov. Tento informačný zdroj bude neskôr poskytovať históriu volieb na jednotlivé posty funkcionárov NR SR.</t>
  </si>
  <si>
    <t>ID_563</t>
  </si>
  <si>
    <t>Štruktúra informačného zdroja „Legislatívny proces“</t>
  </si>
  <si>
    <t>Informačný zdroj procesu je spoločný a rovnaký pre všetky typy workflowov. Ak niektoré typy parlamentných tlačí niektorými štádiami neprechádzajú, jednoducho sa metadáta v rámci daného štádia nebudú využívať a ostanú prázdne.Napriek popísanej skutočnosti, že informačný zdroj je spoločný, jednotlivé jeho metadáta (požadované údaje) budeme popisovať v celkoch, ako vznikajú v rámci jednotlivých štádií.</t>
  </si>
  <si>
    <t>ID_564</t>
  </si>
  <si>
    <t>Štruktúra informačného zdroja „Legislatívny proces“ (krok 1 – kategorizácia parlamentnej tlače)</t>
  </si>
  <si>
    <t>[A-1] jednoznačný identifikátor záznamu
[A-2] Jednoznačný identifikátor parlamentnej tlače
[A-3] kategória parlamentnej tlače Z číselníka kategórii parlamentnej tlače 
[A-4] Typ predkladateľa Z číselníka predkladateľov parlamentných tlačí
[A-5] Typ správy Z číselníka typov správ
[A-6] Správa Z číselníka správ
[A-7] Jednoznačný identifikátor štádia legislatívneho procesu, v ktorom sa proces nachádza Z číselníka štádií legislatívneho procesu
[A-8] Stav legislatívneho procesu Z číselníka stavov legislatívneho procesu
[A-9] Stav záznamu Z číselníka stavov záznamov
[A-9-1] Jednoznačný identifikátor volebného obdobia Z informačného zdroja „volebné obdobia“
[A-9-2] Jednoznačný identifikátor pôvodnej tlače Z informačného zdroja „parlamentné tlače“. Odporúča sa generovať novú tlač typu „zákon vrátený prezidentom“ z legislatívneho procesu z pôvodnej tlače zo štádia „Redakcie“, kde sa toto číslo vygeneruje automaticky
Podľa toho, aké kategórie parlamentných tlačí sa rozhodne kancelária evidovať, môžu sa do zoznamu informačných zdrojov dostať aj ďalšie zdroje s metadátami.</t>
  </si>
  <si>
    <t>ID_565</t>
  </si>
  <si>
    <t>Štruktúra informačného zdroja „Legislatívny proces“ (krok 2 – výber poradcov)</t>
  </si>
  <si>
    <t>[A-10] jednoznačný identifikátor právneho poradcu z informačného zdroja "organizačná osoba - osoby"
[A-11] jednoznačný identifikátor právneho poradcu pre kompatibilitu s právom EU z informačného zdroja "organizačná osoba - osoby"
[A-12] lehota na pridelenie poradcov Dátum (default 24 hodín)
[A-13] Poznámka Text
[A-14] Jednoznačný identifikátor rýchlej informácie</t>
  </si>
  <si>
    <t>ID_566</t>
  </si>
  <si>
    <t>Štruktúra informačného zdroja „Legislatívny proces“ (krok 3 – Rozhodnutie predsedu)</t>
  </si>
  <si>
    <t>[A-16] Poznámka text</t>
  </si>
  <si>
    <t>ID_567</t>
  </si>
  <si>
    <t>Štruktúra informačného zdroja „Legislatívny proces“ (krok 4 – I. čítanie)</t>
  </si>
  <si>
    <t>[A-17] Poznámka text</t>
  </si>
  <si>
    <t>ID_568</t>
  </si>
  <si>
    <t>Štruktúra informačného zdroja „Legislatívny proces“ (krok 5 – Stanovisko LO)</t>
  </si>
  <si>
    <t>[A-18] Poznámka text</t>
  </si>
  <si>
    <t>ID_569</t>
  </si>
  <si>
    <t>Štruktúra informačného zdroja „Legislatívny proces“ (krok 8 – II. čítanie)</t>
  </si>
  <si>
    <t>[A-19] Poznámka text</t>
  </si>
  <si>
    <t>ID_570</t>
  </si>
  <si>
    <t>Štruktúra informačného zdroja „Legislatívny proces“ (krok 9 – IIII. čítanie)</t>
  </si>
  <si>
    <t>[A-20] Poznámka text</t>
  </si>
  <si>
    <t>ID_571</t>
  </si>
  <si>
    <t>Štruktúra informačného zdroja „Legislatívny proces“ (krok 10 – Redakcia)</t>
  </si>
  <si>
    <t>[A-21] Návrh zákona (Zbierka) text 
[A-22] Dátum odoslania do Z. z. 
[A-23] Dátum vyhlásenie v Z. z.
[A-24] Číslo Z. z.
[A-25] Účinnosť Text
[A-26] Poznámka</t>
  </si>
  <si>
    <t>ID_572</t>
  </si>
  <si>
    <t>Štruktúra informačného zdroja „Legislatívny proces“ (krok 11 – Zákon vrátený prezidentom)</t>
  </si>
  <si>
    <t>[A-27] Jednoznačný identifikátor PT vráteného návrhu zákona text
[A-28] Poznámka</t>
  </si>
  <si>
    <t>ID_573</t>
  </si>
  <si>
    <t>Štruktúra informačného zdroja „Legislatívny proces“ (krok 12 – Ukončený proces)</t>
  </si>
  <si>
    <t>[A-29] Poznámka text</t>
  </si>
  <si>
    <t>ID_574</t>
  </si>
  <si>
    <t>Štruktúra informačného zdroja „Legislatívny proces“ (krok 13 – Zákon napadnutý na Ústavnom súde)</t>
  </si>
  <si>
    <t>[A-30] Poznámka text</t>
  </si>
  <si>
    <t>ID_575</t>
  </si>
  <si>
    <t>Štruktúra informačného zdroja „Legislatívny proces“ (krok 14 – Rokovanie)</t>
  </si>
  <si>
    <t>[A-31] Poznámka text</t>
  </si>
  <si>
    <t>ID_576</t>
  </si>
  <si>
    <t>ID_577</t>
  </si>
  <si>
    <t>ID_578</t>
  </si>
  <si>
    <t>ID_579</t>
  </si>
  <si>
    <t>Doručené
Typ Predkladateľa
Kategórie PT
Stav legislatívneho procesu</t>
  </si>
  <si>
    <t>ID_580</t>
  </si>
  <si>
    <t>ID_581</t>
  </si>
  <si>
    <t>Aplikačné funkcie formulára pre editovanie a zmenu „Číselník ...“</t>
  </si>
  <si>
    <t>Nový záznam  - Založenie nového záznamu do informačného zdroja
Editovať záznam - Otvorenie formulára na editovanie zvoleného záznamu z informačného zdroja 
Zmazať záznam  -Presunutie stavu záznamu na "vymazaný záznam".
Stiahnuť záznam -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Definitívne vymazať - Funkcia prístupná iba administrátorovi. Funkcia definitívne vymaže záznam z databázy. Pred vymazaním sa ešte raz potvrdí voľba.</t>
  </si>
  <si>
    <t>ID_582</t>
  </si>
  <si>
    <t xml:space="preserve">
Editovať záznam - Otvorenie formulára na editovanie zvoleného záznamu z informačného zdroja 
Vymazať proces -Presunutie stavu záznamu na "vymazaný záznam".
Stiahnuť proces- Presunutie stavu záznamu v informačnom zdroji na "stiahnutý záznam".
Tlač zostavu - Vytlačenie požadovanej zostavy na tlačiareň. Definovanie požadovaných zostáv bude až súčasťou "Definitívnej funkčnej špecifikácie"
Exportovať - Vyexportovanie požadovanej zostavy do pdf, xml, txt,... podoby.
Definitívne vymazať - Funkcia prístupná iba administrátorovi. Funkcia definitívne vymaže záznam z databázy. Pred vymazaním sa ešte raz potvrdí voľba.</t>
  </si>
  <si>
    <t>ID_583</t>
  </si>
  <si>
    <t>Aplikačné funkcie formulára pre editovanie a zmenu „Číselník ...“ - 1. štádium – kategorizovanie parlamentných tlač</t>
  </si>
  <si>
    <t>V prípade, že užívateľ zvolí preddefinovaný filter v ľavom menu, ktorý je stavom legislatívneho procesu podriadený štádiu „Kategorizácia PT“,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V prípade štádia „Kategorizovanie parlamentných tlačí sa zobrazí formulár.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Požadovaná zmena údajov je popísaná v časti Workflow.
Postúpiť riaditeľovi LO - Presunutie do štádia „výber poradcov“ . Požadovaná zmena údajov je popísaná v časti Workflow.
Postúpiť predsedovi NR SR - Presunutie do štádia „Rozhodnutie predsedu NR SR“ . Požadovaná zmena údajov je popísaná v časti Workflow.
Navrhovateľ vzal parlamentnú tlač späť - Presunutie do štádia „Proces ukončený“ . Požadovaná zmena údajov je popísaná v časti Workflow.
Parlamentná tlač - V prípade, že užívateľ má právo aj modul „Parlamentná tlač“, otvorí sa formulár na editovanie PT. Aplikačná funkcia viditeľná iba ak má prihlásený užívateľ právo na modul „Parlamentné tlače“.
Prepojiť pôvodnú tlač - Vyžiada si ČPT z daného volebného obdobia a do poľa „číslo pôvodnej tlače“ zapíše jednoznačný identifikátor PT zodpovedajúci danému ČPT
Súčasťou všetkých formulárov, ktoré sú určené na editovanie štádií parlamentných tlačí musí obsahovať aj možnosť presunu na predchádzajúce štádium, prípadne nasledujúce štádium (ak už nie sme na aktuálnom štádií). Dôležité je, aby sa pre každú tlač zobrazovali podľa vybranej kategórie iba tie štádia, ktoré daný workflow podporuje a sú teda pre neho relevantné.
Položka „Číslo pôvodnej tlače“ sa zobrazuje iba pri kategórii „Vrátený zákon prezidentom“ a číslo sa získava zo záznamu pôvodnej tlače zo štádia „Vrátený zákon prezidentom“ (obrázok 9A).
V jednotlivých formulároch je použité na výber poslancov, funkcií a podobne interný prepínač „Zobraz iba zvolených“, kde je možnosť túto voľbu odkliknúť a zobrazia da všetky možné záznamy, ktoré môžu byť označené (napr. poslanci v abecednom poradí). Následne sa zaklikajú tí čo napr. predkladajú PT a možnosť „zobraz iba zvolených“ sa opäť aktivuje a ostanú zobrazení iba tí, čo sú zakliknutí. Tento spôsob však môže byť nahradený aj inou voľbou, akou sa dosiahne rovnako popísaný cieľ (napr. výber požadovaných poslancov ako predkladateľov).</t>
  </si>
  <si>
    <t>ID_584</t>
  </si>
  <si>
    <t>Aplikačné funkcie formulára pre editovanie a zmenu „Číselník ...“ - 2. štádium – Výber poradcov</t>
  </si>
  <si>
    <t>V prípade, že užívateľ zvolí preddefinovaný filter v ľavom menu, ktorý je stavom legislatívneho procesu podriadený štádiu „Výber poradcov“, zobrazia sa vo výstupnej časti záznamy (procesy) legislatívneho procesu, ktoré sú v tomto štádiu. Všetky tieto záznamy v ľubovoľnom štádiu sa zobrazujú formulári popísanom v predchádzajúcej časti. Pri editácii údajov sa zobrazujú vždy tie dáta, v akom štádiu sa proces nachádza.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Požadovaná zmena údajov je popísaná v časti Workflow.
Vymazať proces - Presunutie záznamu do stavu „vymazaný záznam“. Takýto záznam sa bude už zobrazovať iba administrátorovi a nebude poskytovaný webserviskom do middlewaru, ani iným modulom.
Navrhovateľ vzal parlamentnú tlač späť - Presunutie do štádia „Proces ukončený“. Požadovaná zmena údajov je popísaná v časti Workflow.
Žiadosť o informáciu – §70 - Vygeneruje nový záznam do informačného zdroja „Informácie podľa §70 RP“ a pošle mail vybraným zamestnancom v poliach [A-10] a [A-11]. Požadovaná zmena údajov je popísaná v časti Workflow. V prípade, že už existuje záznam v informačnom zdroji „Informácie podľa §70 RP“ s rovnakou tlačou a volebným obdobím, aplikačná funkcia je neprístupná.
Zobraz informáciu - Zobrazenie informácie podľa §70 RP. Funkcia je prístupná až keď v danom zázname v zdroji „Informácie podľa §70 RP“ je v poli [F] jednoznačný identifikátor záznamu z DMS, resp. digitálneho archívu.
Postúpiť predsedovi NR SR. - Postúpenie procesu na vygenerovanie rozhodnutia predsedu. . Požadovaná zmena údajov je popísaná v časti Workflow. Funkcia je prístupná až keď je vygenerovaná „informácia podľa §70 RP“ v digitálnom archíve – pole [F] informačného zdroja „informácia podľa §70 RP“. Funkcia je prístupná iba ak je príslušný legislatívny proces v štádiu „Stanovisko LO“.
Vzhľadom na skutočnosť, že legislatívny proces sa môže dostať do ďalšieho štádia aj bez pridelených poradcov, resp. bez publikovania „informácie podľa §70 RP“, požaduje sa, aby záložka formulára procesu legislatívneho procesu (v ľubovoľnom štádiu po štádiu „výber poradcov“) pre zvolený legislatívny proces bola pre stav, keď neexistuje poradca, alebo nie je publikovaná informácia bola farebne zvýraznená od ostatných záložiek, čo nám signalizuje, že všetky požiadavky daného štádia ešte neboli naplnené</t>
  </si>
  <si>
    <t>ID_585</t>
  </si>
  <si>
    <t>Aplikačné funkcie formulára pre editovanie a zmenu „Číselník ...“ - 3. štádium – Rozhodnutie predsedu NR SR</t>
  </si>
  <si>
    <t>V prípade, že užívateľ zvolí preddefinovaný filter v ľavom menu, ktorý je stavom legislatívneho procesu podriadený štádiu „Rozhodnutie predsedu NR SR“,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„Rozhodnutia predsedu NR SR“, ktoré má rovnaké volebné obdobie, rovnaký identifikátor parlamentnej tlače a typ rozhodnutia. V časovom slede sa zobrazia v tomto štádií údaje, ktoré sa pri vygenerovaní záznamu o Rozhodnutí predsedu nastavia automaticky (napr. ID, číslo rozhodnutia, volebné obdobie, typ rozhodnutia, prípadne aj pridelené výbory, alebo gestorský výbor). V prípade, že bol záznam vygenerovaný z kroku legislatívneho procesu „kategorizácia tlače“ a nie z kroku „pridelenie poradcov“, teda keď ešte neexistovala informácia podľa §70 RP, výbory sa musia prideliť až počas vytvárania rozhodnutia. Následne sa v čase vytvárania vyplnia ostatné údaje (napr. časové) a v poslednom štádiu po publikovaní záznamu sa objaví vyplnené pole „zverejnené“.
Každopádne, aplikačné funkcie na posunutie štádia legislatívneho procesu ďalej (aplikačná funkcia „Postúpiť na I. čítanie“) budú prístupné už pri vygenerovanom zázname o rozhodnutí bez ohľadu či bol publikovaný, alebo nie.
Vzhľadom na skutočnosť, že legislatívny proces sa môže dostať do ďalšieho štádia aj bez publikovania prislúchajúceho „Rozhodnutia predsedu NR SR“, požaduje sa, aby záložka formulára procesu legislatívneho procesu (v ľubovoľnom štádiu po štádiu „Rozhodnutie predsedu NR SR“) pre zvolený legislatívny proces bola pre stav, keď neexistuje publikovaný záznam daného rozhodnutia bola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Navrhovateľ vzal parlamentnú tlač späť - Požadovaná zmena údajov je popísaná v časti Workflow.
Postúpiť na I. čítanie Požadovaná zmena údajov je popísaná v časti Workflow. Vrátiť navrhovateľovi Požadovaná zmena údajov je popísaná v časti Workflow.
Zastaviť opätovne prerokovávaný zákon - Požadovaná zmena údajov je popísaná v časti Workflow.
Záložka dokumenty bude obsahovať všetky prislúchajúce dokumenty z informačného systému „Registratúra“, resp. „Digitálny archív“ k uvedenej parlamentnej tlači a uvedenému legislatívnemu procesu.</t>
  </si>
  <si>
    <t>ID_586</t>
  </si>
  <si>
    <t>Aplikačné funkcie formulára pre editovanie a zmenu „Číselník ...“ - 4. štádium – I. čítanie</t>
  </si>
  <si>
    <t>V prípade, že užívateľ zvolí preddefinovaný filter v ľavom menu, ktorý je stavom legislatívneho procesu podriadený štádiu „I.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„Uznesenia NR SR“, ktoré má rovnaké volebné obdobie, rovnaký identifikátor parlamentnej tlače a typ uznesenia. V časovom slede sa zobrazia v tomto štádií údaje, ktoré sa pri vygenerovaní záznamu o Uznesení NR SR nastavia automaticky (napr. ID, číslo uznesenia, volebné obdobie, typ uznesenia, pridelené výbory, alebo gestorský výbor). Následne sa v čase vytvárania vyplnia ostatné údaje (napr. časové) a v poslednom štádiu po publikovaní záznamu sa objaví vyplnené pole „zverejnené“.
Každopádne, aplikačné funkcie na posunutie štádia legislatívneho procesu ďalej (aplikačná funkcia „Postúpiť na LO“) budú prístupné už pri vygenerovanom zázname o uznesení NR SR bez ohľadu či bol publikovaný, alebo nie.
Vzhľadom na skutočnosť, že legislatívny proces sa môže dostať do ďalšieho štádia aj bez publikovania prislúchajúceho „Uznesenia NR SR“, požaduje sa, aby záložka formulára procesu legislatívneho procesu (v ľubovoľnom štádiu po štádiu „I. čítanie“) pre zvolený legislatívny proces bola pre stav, keď neexistuje publikovaný záznam daného uznesenia bola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Vrátiť navrhovateľovi Požadovaná zmena údajov je popísaná v časti Workflow. 
Postúpiť na LO Požadovaná zmena údajov je popísaná v časti Workflow.
Vziať NZ späť pred schôdzou Požadovaná zmena údajov je popísaná v časti Workflow.
Vziať NZ späť na schôdzi Požadovaná zmena údajov je popísaná v časti Workflow.
Nepokračovať Požadovaná zmena údajov je popísaná v časti Workflow.
Záložka dokumenty bude obsahovať všetky prislúchajúce dokumenty z informačného systému „Registratúra“, resp. „Digitálny archív“ k uvedenej parlamentnej tlači a uvedenému legislatívnemu procesu.</t>
  </si>
  <si>
    <t>ID_587</t>
  </si>
  <si>
    <t>Aplikačné funkcie formulára pre editovanie a zmenu „Číselník ...“ - 5. štádium - Stanovisko LO</t>
  </si>
  <si>
    <t>V prípade, že užívateľ zvolí preddefinovaný filter v ľavom menu, ktorý je stavom legislatívneho procesu podriadený štádiu „Stanovisko LO“,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„Stanoviská LO“, ktoré má rovnaké volebné obdobie, rovnaký identifikátor parlamentnej tlače. V časovom slede sa zobrazia v tomto štádií údaje, ktoré sa pri vygenerovaní záznamu o Stanovisko LO nastavia automaticky (napr. ID, ČPT, volebné obdobie). Následne sa v čase vytvárania vyplnia ostatné údaje (napr. dátum) a v poslednom štádiu po publikovaní záznamu pribudne záznam stanoviska v záložke „Dokumenty“.
Každopádne, aplikačné funkcie na posunutie štádia legislatívneho procesu ďalej (aplikačná funkcia „Postúpiť výborom“) bude prístupná už pri vygenerovanom zázname o Stanovisku LO bez ohľadu či bol publikovaný, alebo nie.
Vzhľadom na skutočnosť, že legislatívny proces sa môže dostať do ďalšieho štádia aj bez publikovania prislúchajúceho „Stanoviska LO“, požaduje sa, aby záložka formulára procesu legislatívneho procesu (v ľubovoľnom štádiu po štádiu „Stanovisko LO“) pre zvolený legislatívny proces bola pre stav, keď neexistuje publikovaný záznam daného Stanoviska LO bola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Postúpiť výborom - Požadovaná zmena údajov je popísaná v časti Workflow. Navrhovateľ vzal NZ späť Požadovaná zmena údajov je popísaná v časti Workflow.
Záložka dokumenty bude obsahovať všetky prislúchajúce dokumenty z informačného systému „Registratúra“, resp. „Digitálny archív“ k uvedenej parlamentnej tlači a uvedenému legislatívnemu procesu.</t>
  </si>
  <si>
    <t>ID_588</t>
  </si>
  <si>
    <t>Aplikačné funkcie formulára pre editovanie a zmenu „Číselník ...“ - 6. štádium – Rokovanie výboru</t>
  </si>
  <si>
    <t>Pri použití aplikačnej funkcie „Prideliť výborom“ v štádiu legislatívneho procesu „stanovisko LO“ a vytvorí toľko štádií legislatívneho procesu typu „rokovanie výboru“ v informačnom zdroji „workflows“ pre daný legislatívny proces, koľkým výborom bola pridelená PT. Po vygenerovaní štádií sa všetky štádia „Rokovania výborov“ označia farebne (červené pozadie, čierne pozadie je aktuálne zobrazené štádium), pretože tieto výbory ešte neposunuli rokovanie daného bodu do gestorského výboru. Akonáhle ho posunú do gestorského výboru, farebné zvýraznenie štádia zmizne.
V prípade, že užívateľ zvolí preddefinovaný filter v ľavom menu, ktorý je stavom legislatívneho procesu podriadený štádiu „Rokovanie výboru“, zobrazia sa vo výstupnej časti všetky výbory, ktoré majú v tomto štádiu nejaké záznamy a v rámci výboru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„Agenda výboru“, ktoré má rovnaké volebné obdobie, rovnaký identifikátor parlamentnej tlače a prislúcha danému výboru NR SR. V časovom slede sa zobrazia v tomto štádií údaje, ktoré sa pri vygenerovaní záznamu o Stanovisko LO nastavia automaticky (napr. ID, ČPT, volebné obdobie). Následne sa v čase vytvárania vyplnia ostatné údaje (napr. dátum, bod rokovania, či schôdza výboru) a v poslednom štádiu po publikovaní záznamu pribudne záznam stanoviska v záložke „Dokumenty“ a výsledok rokovania.
Každopádne, aplikačné funkcie na posunutie štádia legislatívneho procesu ďalej (aplikačná funkcia „Postúpiť gestorskému výboru“) bude prístupná už pri vygenerovanom zázname o bode programu do agendy výboru bez ohľadu či bol bod posunutý gestorskému výboru, alebo nie (v agende výborov).
Vzhľadom na skutočnosť, že legislatívny proces sa môže dostať do ďalšieho štádia aj bez posunutia do gestorského výboru z agendy výborov, požaduje sa, aby záložky všetkých
výborov formulára procesu legislatívneho procesu (v ľubovoľnom štádiu po štádiu „Rokovanie výboru“) pre zvolený legislatívny proces boli pre stav, keď neboli posunuté do gestorského výboru farebne zvýraznené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Ukončiť proces - Požadovaná zmena údajov je popísaná v časti Workflow. Navrhovateľ vzal NZ späť - Požadovaná zmena údajov je popísaná v časti Workflow. Vziať NZ pred schôdzou - Požadovaná zmena údajov je popísaná v časti Workflow.
Postúpiť GV a na plénum - Požadovaná zmena údajov je popísaná v časti Workflow.
Opätovné sedenie výboru  -Požadovaná zmena údajov je popísaná v časti Workflow.
Záložka dokumenty bude obsahovať všetky prislúchajúce dokumenty z informačného systému „Registratúra“, resp. „Digitálny archív“ k uvedenej parlamentnej tlači a uvedenému legislatívnemu procesu.</t>
  </si>
  <si>
    <t>ID_589</t>
  </si>
  <si>
    <t>Aplikačné funkcie formulára pre editovanie a zmenu „Číselník ...“ - 7. štádium – Rokovanie gestorského výboru</t>
  </si>
  <si>
    <t>Každý výbor, ktorý mal pridelenú tlač na prerokovaní v II. čítaní, po ukončení rokovania o bode (nastavení stavu výsledku a príslušných dokumentov) použije aplikačnú funkciu „Prideliť gestorskému výborom“. V prípade, že túto funkciu použil posledný výbor (všetky už posunuli PT gestorskému výboru pred ním), aplikačná funkcia automaticky zmení štádium legislatívneho procesu na „Rokovanie gestorského výboru“ a stav legislatívneho procesu na „čaká sa na rokovanie gestorského výboru“.
V prípade, že užívateľ zvolí preddefinovaný filter v ľavom menu, ktorý je stavom legislatívneho procesu podriadený štádiu „Rokovanie gestorského výboru“, zobrazia sa vo výstupnej časti všetky výbory, ktoré majú v tomto štádiu nejaké záznamy a v rámci výboru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„Agenda výboru“, ktoré má rovnaké volebné obdobie, rovnaký identifikátor parlamentnej tlače a prislúcha danému gestorskému výboru NR SR.
Každopádne, aplikačné funkcie na posunutie štádia legislatívneho procesu ďalej (aplikačná funkcia „Postúpiť na rokovanie NR SR“) bude prístupná už pri vygenerovanom zázname o bode programu do agendy výboru bez ohľadu či bol bod posunutý na rokovanie výboru, alebo nie (v agende výborov)..
Vzhľadom na skutočnosť, že legislatívny proces sa môže dostať do ďalšieho štádia aj bez posunutia na rokovanie výboru z rokovania gestorského výboru, požaduje sa, aby záložka gestorského výboru formulára procesu legislatívneho procesu (v ľubovoľnom štádiu po štádiu „Rokovanie gestorského výboru“) pre zvolený legislatívny proces bola pre stav, keď nebola posunutá na rokovanie NR SR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Ukončiť proces - Požadovaná zmena údajov je popísaná v časti Workflow. Navrhovateľ vzal NZ späť - Požadovaná zmena údajov je popísaná v časti Workflow. 
Vziať NZ pred schôdzou - Požadovaná zmena údajov je popísaná v časti Workflow. Postúpiť na rokovanie NR SR - Požadovaná zmena údajov je popísaná v časti Workflow.
Záložka dokumenty bude obsahovať všetky prislúchajúce dokumenty z informačného systému „Registratúra“, resp. „Digitálny archív“ k uvedenej parlamentnej tlači a uvedenému legislatívnemu procesu.</t>
  </si>
  <si>
    <t>ID_590</t>
  </si>
  <si>
    <t>Aplikačné funkcie formulára pre editovanie a zmenu „Číselník ...“ - 8. štádium – II. čítanie</t>
  </si>
  <si>
    <t>V prípade, že užívateľ zvolí preddefinovaný filter v ľavom menu, ktorý je stavom legislatívneho procesu podriadený štádiu „II.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„Uznesenia NR SR“, ktoré má rovnaké volebné obdobie, rovnaký identifikátor parlamentnej tlače a typ uznesenia prislúchajúci II. čítaniu. V časovom slede sa zobrazia v tomto štádií údaje, ktoré sa pri vygenerovaní záznamu o Uznesení NR SR nastavia automaticky (napr. ID, číslo uznesenia, volebné obdobie, typ uznesenia). Následne sa v čase vytvárania vyplnia ostatné údaje (napr. časové) a v poslednom štádiu po publikovaní záznamu sa objaví vyplnené pole „zverejnené“.
Každopádne, aplikačné funkcie na posunutie štádia legislatívneho procesu ďalej (aplikačná funkcia „Postúpiť do III. čítania“) budú prístupné už pri vygenerovanom zázname o uznesení NR SR bez ohľadu či bol publikovaný, alebo nie.
Vzhľadom na skutočnosť, že legislatívny proces sa môže dostať do ďalšieho štádia aj bez publikovania prislúchajúceho „Uznesenia NR SR“, požaduje sa, aby záložka formulára procesu legislatívneho procesu (v ľubovoľnom štádiu po štádiu „II. čítanie“) pre zvolený legislatívny proces bola pre stav, keď neexistuje publikovaný záznam daného uznesenia, alebo hlasovanie daného typu o posunutí do III. čítania bola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Nepokračovať - Požadovaná zmena údajov je popísaná v časti Workflow.
Postúpiť do III. čítania - Požadovaná zmena údajov je popísaná v časti Workflow.
Vrátiť do gestorského výboru - Požadovaná zmena údajov je popísaná v časti Workflow. 
Nepokračovať - Požadovaná zmena údajov je popísaná v časti Workflow.
Záložka dokumenty bude obsahovať všetky prislúchajúce dokumenty z informačného systému „Registratúra“, resp. „Digitálny archív“ k uvedenej parlamentnej tlači a uvedenému legislatívnemu procesu.</t>
  </si>
  <si>
    <t>ID_591</t>
  </si>
  <si>
    <t>Aplikačné funkcie formulára pre editovanie a zmenu „Číselník ...“ - 9. štádium – III. čítanie</t>
  </si>
  <si>
    <t>V prípade, že užívateľ zvolí preddefinovaný filter v ľavom menu, ktorý je stavom legislatívneho procesu podriadený štádiu „III.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formulári sú vlastne zobrazené všetky dáta záznamu informačného zdroja „Uznesenia NR SR“, ktoré má rovnaké volebné obdobie, rovnaký identifikátor parlamentnej tlače a typ uznesenia prislúchajúci III. čítaniu. V časovom slede sa zobrazia v tomto štádií údaje, ktoré sa pri vygenerovaní záznamu o Uznesení NR SR nastavia automaticky (napr. ID, číslo uznesenia, volebné obdobie, typ uznesenia). Následne sa v čase vytvárania vyplnia ostatné údaje (napr. časové) a v poslednom štádiu po publikovaní záznamu sa objaví vyplnené pole „zverejnené“.
Každopádne, aplikačné funkcie na posunutie štádia legislatívneho procesu ďalej (aplikačná funkcia „Postúpiť do redakcie“) budú prístupné už pri vygenerovanom zázname o uznesení NR SR bez ohľadu či bol publikovaný, alebo nie.
Vzhľadom na skutočnosť, že legislatívny proces sa môže dostať do ďalšieho štádia aj bez publikovania prislúchajúceho „Uznesenia NR SR“, požaduje sa, aby záložka formulára procesu legislatívneho procesu (v ľubovoľnom štádiu po štádiu „III. čítanie“) pre zvolený legislatívny proces bola pre stav, keď neexistuje publikovaný záznam daného uznesenia bola farebne zvýraznená od ostatných záložiek, čo nám signalizuje, že všetky požiadavky daného štádia ešte neboli naplnené.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Vrátiť do II. čítania - Požadovaná zmena údajov je popísaná v časti Workflow.
Postúpiť do redakcie - Požadovaná zmena údajov je popísaná v časti Workflow.
Vrátiť do gestorského výboru - Požadovaná zmena údajov je popísaná v časti Workflow.
Vrátiť výborom - Požadovaná zmena údajov je popísaná v časti Workflow. NZ nebol schválený Požadovaná zmena údajov je popísaná v časti Workflow.
Záložka dokumenty bude obsahovať všetky prislúchajúce dokumenty z informačného systému „Registratúra“, resp. „Digitálny archív“ k uvedenej parlamentnej tlači a uvedenému legislatívnemu procesu.</t>
  </si>
  <si>
    <t>ID_592</t>
  </si>
  <si>
    <t>Aplikačné funkcie formulára pre editovanie a zmenu „Číselník ...“ - 10. štádium – Redakcia</t>
  </si>
  <si>
    <t>V prípade, že užívateľ zvolí preddefinovaný filter v ľavom menu, ktorý je stavom legislatívneho procesu podriadený štádiu „Redakcia“,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Odoslané do Z. z. - Požadovaná zmena údajov je popísaná v časti Workflow.
Zákon vyšiel v Z. z. - Požadovaná zmena údajov je popísaná v časti Workflow. 
Zákon vrátený prezidentom - Požadovaná zmena údajov je popísaná v časti Workflow.
Záložka dokumenty bude obsahovať všetky prislúchajúce dokumenty z informačného systému „Registratúra“, resp. „Digitálny archív“ k uvedenej parlamentnej tlači a uvedenému legislatívnemu procesu.</t>
  </si>
  <si>
    <t>ID_593</t>
  </si>
  <si>
    <t>Aplikačné funkcie formulára pre editovanie a zmenu „Číselník ...“ - 11. štádium – Zákon vrátený prezidentom</t>
  </si>
  <si>
    <t>V prípade, že užívateľ zvolí preddefinovaný filter v ľavom menu, ktorý je stavom legislatívneho procesu podriadený štádiu „Zákon vrátený prezidentom“,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Odoslané do Z. z. - Požadovaná zmena údajov je popísaná v časti Workflow.
Zákon vyšiel v Z. z. - Požadovaná zmena údajov je popísaná v časti Workflow. Zákon vrátený prezidentom Požadovaná zmena údajov je popísaná v časti Workflow.
Záložka dokumenty bude obsahovať všetky prislúchajúce dokumenty z informačného systému „Registratúra“, resp. „Digitálny archív“ k uvedenej parlamentnej tlači a uvedenému legislatívnemu procesu.</t>
  </si>
  <si>
    <t>ID_594</t>
  </si>
  <si>
    <t>Aplikačné funkcie formulára pre editovanie a zmenu „Číselník ...“ - 12. štádium – Ukončený proces</t>
  </si>
  <si>
    <t>V prípade, že užívateľ zvolí preddefinovaný filter v ľavom menu, ktorý je stavom legislatívneho procesu podriadený štádiu „Ukončený proces“,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Vzhľadom na skutočnosť, že ukončený proces sa môže dostať do tohto štádia rôznymi etapami nachádza sa tu aj samostatné needitovateľné pole „stav legislatívneho procesu“, ako aj údaje zo štádií „Redakcia“, „Zákon vrátený prezidentom“, „Zákon napadnutý na Ústavnom súde“. V zozname „ukončených procesov“ sa požaduje, aby záznamy, ktoré nemajú splnené formálne náležitosti čo i len jedného štádia legislatívneho procesu boli označené farebným zvýraznením a nachádzali sa na prvých riadkoch zoznamu (napr. červenou farbou).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Zákon napadnutý na Ústavnom súde - Požadovaná zmena údajov je popísaná v časti Workflow.
Záložka dokumenty bude obsahovať všetky prislúchajúce dokumenty z informačného systému „Registratúra“, resp. „Digitálny archív“ k uvedenej parlamentnej tlači a uvedenému legislatívnemu procesu.</t>
  </si>
  <si>
    <t>ID_595</t>
  </si>
  <si>
    <t>Aplikačné funkcie formulára pre editovanie a zmenu „Číselník ...“ - 13. štádium – Zákon napadnutý na Ústavnom súde</t>
  </si>
  <si>
    <t>V prípade, že užívateľ zvolí preddefinovaný filter v ľavom menu, ktorý je stavom legislatívneho procesu podriadený štádiu „Zákon napadnutý na Ústavnom súde“,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Na editovacom formulári sa nachádzajú needitovateľné polia z modulu „Zákony napadnuté na Ústavnom súde“.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Ukončiť proces - Požadovaná zmena údajov je popísaná v časti Workflow.
Záložka dokumenty bude obsahovať všetky prislúchajúce dokumenty z informačného systému „Registratúra“, resp. „Digitálny archív“ k uvedenej parlamentnej tlači a uvedenému legislatívnemu procesu.</t>
  </si>
  <si>
    <t>ID_596</t>
  </si>
  <si>
    <t>Aplikačné funkcie formulára pre editovanie a zmenu „Číselník ...“ - 14. štádium – Rokovanie</t>
  </si>
  <si>
    <t>V prípade, že užívateľ zvolí preddefinovaný filter v ľavom menu, ktorý je stavom legislatívneho procesu podriadený štádiu „Rokovanie“,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Rokovanie je štádium legislatívneho procesu, ktoré je pre také parlamentné tlače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 Požadovaná zmena údajov je popísaná v časti Workflow.
Ukončiť-  Požadovaná zmena údajov je popísaná v časti Workflow. Vrátiť navrhovateľovi Požadovaná zmena údajov je popísaná v časti Workflow.
Vzaté pred schôdzou - Požadovaná zmena údajov je popísaná v časti Workflow.
Vzaté na schôdzi - Požadovaná zmena údajov je popísaná v časti Workflow. Vrátiť do gestorského výboru Požadovaná zmena údajov je popísaná v časti Workflow.
Záložka dokumenty bude obsahovať všetky prislúchajúce dokumenty z informačného systému „Registratúra“, resp. „Digitálny archív“ k uvedenej parlamentnej tlači a uvedenému legislatívnemu procesu.</t>
  </si>
  <si>
    <t>ID_597</t>
  </si>
  <si>
    <t>Workflow - vseobecne</t>
  </si>
  <si>
    <t>Celý modul „Legislatívny proces“ musí vyhovovať všetkým požiadavkám uvedeným v legislatívnych zákonoch popísaných na začiatku projektu (najmä Rokovací poriadok NR SR). Celá proces musí prebiehať podľa popísaných číselníkov.</t>
  </si>
  <si>
    <t>ID_598</t>
  </si>
  <si>
    <t>Workflow - „Legislatívny proces“ (krok 1 – kategorizácia parlamentnej tlače)</t>
  </si>
  <si>
    <t xml:space="preserve">• každý materiál, ktorý príde na rokovanie Národnej rady musí byť zaevidovaný v module „Parlamentné tlače“. V informačnom zdroji „Parlamentné tlače“ je jedným z metadát, ktoré sa pre každú parlamentnú tlač zaznamenávajú „typ tlače“. Jedná sa o položku, ktorá je vyberaná z informačného zdroja „číselník typov parlamentných tlačí“, v rámci ktorej je údaj, či daný typ parlamentnej tlače zakladá legislatívny proces, alebo nie
• v prípade, že typ parlamentnej tlače zakladá legislatívny proces, aplikovaním funkcie „Publikovať záznam“ v editovacom formulári modulu „Parlamentné tlače“ sa založí záznam do informačného zdroja „Legislatívny proces“. V štádiu založenia nového záznamu sa do informačného zdroja „legislatívny proces“ zapíšu údaje:
o založí sa nový jednoznačný identifikátor záznamu
o do poľa [A-2] sa zapíše jednoznačný identifikátor parlamentnej tlače, z ktorej bol „legislatívny proces“ spustený
o do poľa [A-7] sa zapíše jednoznačný identifikátor štádia legislatívneho procesu z číselníka štádií legislatívneho procesu prislúchajúci štádiu
„Kategorizácia PT“ o do poľa [A-8] sa zapíše jednoznačný identifikátor stavu legislatívneho procesu z číselníka stavov legislatívneho procesu prislúchajúci štádiu „čaká sa na kategorizáciu PT“ o do poľa [A-9] sa zapíše jednoznačný identifikátor stavu záznamu prislúchajúci stavu „publikovaný záznam“
o a súčasne sa odošle e-mail osobe, zodpovednej za „1. štádium legislatívneho procesu – Kategorizovanie PT“
• následne si osoba zodpovedná za kategorizovanie PT (1. štádium legislatívneho procesu) otvorí formulár na obrázku č. 3 a: o nastaví kategóriu parlamentnej tlače o nastaví typ navrhovateľa (vláda, poslanci, výbory) o nastaví navrhovateľa a ďalšie metadáta (podľa kategórie tlače) o počas evidencie má možnosť aplikačnou funkciou „Uložiť“ uložiť nastavené dáta, čo okrem uloženia nastavených dát zmení stav záznamu na „prebieha kategorizácia PT“
• v prípade voľby aplikačnej funkcie „postúpiť riaditeľovi LO“:
o vygeneruje nový záznam do informačného zdroja „rýchla informácia“ s číslom PT a jeho jednoznačný identifikátor zapíše do poľa [A-14]
o do poľa [A-7] sa zapíše jednoznačný identifikátor štádia legislatívneho procesu z číselníka štádií legislatívneho procesu prislúchajúci štádiu „Pridelenie poradcov“ o do poľa [A-8] sa zapíše jednoznačný identifikátor stavu legislatívneho procesu z číselníka stavov legislatívneho procesu prislúchajúci štádiu „Čaká sa na pridelenie poradcov“ o a súčasne sa odošle e-mail osobe, zodpovednej za „2. štádium legislatívneho procesu – Pridelenie poradcov“
o od tohto štádia sú všetky editované polia v tomto štádiu legislatívneho procesu už needitovateľné (iba administrátorom modulu) • v prípade voľby aplikačnej funkcie „postúpiť predsedovi NR SR“:
o založí nový záznam do informačného zdroja „rozhodnutie predsedu NR
SR“, s nastavenými metadátami:
 do poľa [B] stav záznamu zapíše jednoznačný identifikátor stavu
„pripravovaný záznam“
 do poľa [C] vygeneruje nasledujúceho číslo, ktoré nasleduje v rozhodnutiach predsedu v rámci VO
 do poľa [D] jednoznačný identifikátor volebného obdobia zapíše údaj z poľa [A-9-1] informačného zdroja „legislatívny proces“
 do poľa [G] jednoznačný identifikátor typu rozhodnutie zapíše údaj zodpovedajúci typu „Rozhodnutie o pridelení tlače výborom“ o do poľa [A-7] sa zapíše jednoznačný identifikátor štádia legislatívneho procesu z číselníka štádií legislatívneho procesu prislúchajúci štádiu „Rozhodnutia predsedu“ o do poľa [A-8] sa zapíše jednoznačný identifikátor stavu legislatívneho procesu z číselníka stavov legislatívneho procesu prislúchajúci štádiu
„Čaká sa na rozhodnutie predsedu NR SR“ o a súčasne sa odošle e-mail osobe, zodpovednej za „modul – Rozhodnutia predsedu NR SR“
o táto aplikačná funkcia „akoby“ preskočila krok pridelenia poradcov, no v skutočnosti úloha pridelenia poradcov ostane aktívna a vyžaduje sa pridelenie poradcov aj dodatočne, no proces pokračuje aj bez toho • v prípade voľby aplikačnej funkcie „navrhovateľ vzal PT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„Kategorizovanie PT - Navrhovateľ vzal PT späť“ • v prípade voľby aplikačnej funkcie „Parlamentná tlač“:
o otvorenie formulára na zobrazenie/editovanie PT v module
„Parlamentné tlače“ (aplikačná funkcia je však zobrazená iba tomu, čo má na editovanie/zobrazenie daného formulára oprávnenie) • v prípade voľby aplikačnej funkcie „uložiť“:
o uloží zmenené dáta formulára
o do poľa [A-8] sa zapíše jednoznačný identifikátor stavu legislatívneho procesu z číselníka stavov legislatívneho procesu prislúchajúci štádiu
„prebieha kategorizácia PT“
• v prípade voľby aplikačnej funkcie „prepojiť pôvodnú tlač“:
o Vyžiada si ČPT z daného volebného obdobia a do poľa „číslo pôvodnej tlače“ zapíše jednoznačný identifikátor PT zodpovedajúci danému ČPT
</t>
  </si>
  <si>
    <t>ID_599</t>
  </si>
  <si>
    <t>Workflow - „Legislatívny proces“ (krok 2 – výber poradcov)</t>
  </si>
  <si>
    <t xml:space="preserve">• v prípade, že štádium legislatívneho procesu sa dostane do stavu „výber poradcov“, užívateľ zodpovedný za evidovanie daného štádia dostane mail s informáciou, že legislatívny krok postúpil do spomenutého štádia
• následne si osoba zodpovedná za výber poradcov (2. štádium legislatívneho procesu) otvorí formulár na obrázku č. 13 a: o nastaví poradcu k parlamentnej tlačí o nastaví poradcu k parlamentnej tlačí pre EU o nastaví termín
• v prípade aplikovania funkcie „Uložiť“:
o do poľa [A-8] sa zapíše jednoznačný identifikátor stavu legislatívneho procesu z číselníka stavov legislatívneho procesu prislúchajúci štádiu „Prideľujú sa poradcovia“
• okrem spomenutých údajov sa v tomto štádiu očakáva vygenerovanie
„Informácie podľa §70 Rokovacieho poriadku“. Táto aplikačná funkcia je prístupná, až keď sú pridelený obaja poradcovia. Túto činnosť vykonávajú zamestnanci v poliach [A-10] a [A-11]. Zamestnanec zodpovedný za krok 2 legislatívneho procesu – výber poradcov zvolením aplikačnej funkcie „Žiadosť o informáciu podľa § 70 RP“: o založí sa nový záznam do informačného zdroja „Informácia podľa §70
RP“
 jednoznačný identifikátor volebného obdobia [C] sa nastaví podľa poľa z informačného zdroja „legislatívny proces“ [A-9-1]
 jednoznačný identifikátor parlamentnej tlače [D] sa nastaví podľa poľa z informačného zdroja „legislatívny proces“ [A-2]
 pole [G] stav záznamu je v stave „pripravovaný záznam“ o pošle sa mail cez „notifikačný modul“ zodpovednému zamestnancovi za modul „Informácie podľa §70 Rokovacieho poriadku“
o zneprístupní sa aplikačná funkcia „Žiadosť o informáciu podľa § 70 RP“ pre opätovné použitie
o do poľa [A-8] sa zapíše jednoznačný identifikátor stavu legislatívneho procesu z číselníka stavov legislatívneho procesu prislúchajúci štádiu
„Generuje sa informácia podľa §70 RP“
• v prípade voľby aplikačnej funkcie „postúpiť predsedovi NR SR“:
o do poľa [A-7] sa zapíše jednoznačný identifikátor štádia legislatívneho procesu z číselníka štádií legislatívneho procesu prislúchajúci štádiu „Rozhodnutia predsedu NR SR“ o do poľa [A-8] sa zapíše jednoznačný identifikátor stavu legislatívneho procesu z číselníka stavov legislatívneho procesu prislúchajúci štádiu „Čaká sa na rozhodnutie predsedu NR SR“ o odošle e-mail osobe, zodpovednej za „modul – Rozhodnutia predsedu
NR SR“ cez notifikačný modul o v informačnom zdroji „Rozhodnutia predsedu NR SR“ sa vygeneruje nový záznam s metadátami:
• pole [B] stav záznamu je v stave „pripravovaný záznam“
• pole [D] jednoznačný identifikátor volebného obdobia sa nastaví podľa poľa z informačného zdroja „legislatívny proces“ [A-9-1]
• pole [C] číslo rozhodnutia sa vygeneruje automaticky
• pole [F] popis rozhodnutia sa vygeneruje automaticky
• pole [G] jednoznačný identifikátor typu rozhodnutia sa nastaví podľa typu „Rozhodnutie o pridelení parlamentnej tlače výborom“
• v informačnom zdroji „Rozhodnutia predsedu – PT“ sa vygeneruje záznam podľa jednoznačného identifikátora parlamentnej tlače záznamu legislatívneho procesu
• do informačného zdroja „Rozhodnutia predsedu – pridelené výborom“ sa vygenerujú výbory podľa údajov v „informácii podľa
§70 RP“
• v prípade voľby aplikačnej funkcie „navrhovateľ vzal PT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„Výber poradcov - navrhovateľ vzal PT späť“
• očakáva sa, že poradcovia sa môžu meniť / dopĺňať počas celého legislatívneho procesu
</t>
  </si>
  <si>
    <t>ID_600</t>
  </si>
  <si>
    <t>Workflow - „Legislatívny proces“ (krok 3 – Rozhodnutie predsedu NR SR) -</t>
  </si>
  <si>
    <t>Záznam legislatívneho procesu sa môže dostať do štádia legislatívneho procesu
„Rozhodnutie predsedu NR SR“:
• zo štádia „Kategorizácia PT“, vtedy však záznam o rozhodnutí predsedu v informačnom zdroji „Rozhodnutia predsedu NR SR“ nemá pri vzniku žiadne vybrané výbory ani gestorský výbor (v prípade, že neexistuje „informácia podľa §70 RP“)
• zo štádia „Výber poradcov“ (štandardný postup), keď je už vytvorená aj informácia podľa §70 RP – z nej sa údaje generujú
• v prípade, že štádium legislatívneho procesu sa dostane do stavu „Rozhodnutie predsedu“, užívateľ zodpovedný za modul „Rozhodnutia predsedu“, aj za modul „legislatívny proces“ dostane mail s informáciou, že legislatívny krok postúpil do spomenutého štádia
• formulár legislatívneho procesu (obrázok č. 16) pre štádium legislatívneho procesu „Rozhodnutie predsedu NR SR“ zobrazuje údaje z informačného zdroja „Rozhodnutia predsedu“ pre príslušné rozhodnutie. Užívateľ modulu legislatívneho procesu môže postúpiť legislatívny proces do ďalšieho štádia aj bez publikovaného rozhodnutia, no kým nebude publikované rozhodnutie, záložka „Rozhodnutie predsedu“ formulárov každého ďalšieho štádia legislatívneho procesu farebne odlíšená, čo znamená že nie sú splnené ešte všetky náležitosti
• v prípade voľby aplikačnej funkcie „navrhovateľ vzal PT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„Rozhodnutie predsedu NR SR - navrhovateľ vzal PT späť“ • v prípade voľby aplikačnej funkcie „vrátiť navrhovateľovi“: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„Rozhodnutie predsedu NR SR – PT vrátená navrhovateľovi späť“
• v prípade voľby aplikačnej funkcie „zastaviť opätovne prerokovávaný zákon“: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„Rozhodnutie predsedu NR SR – zastavené opätovne prerokovávanie zákona“
• v prípade voľby aplikačnej funkcie „postúpiť do I. čítania“:
o do poľa [A-7] sa zapíše jednoznačný identifikátor štádia legislatívneho procesu z číselníka štádií legislatívneho procesu prislúchajúci štádiu „I. čítanie“
o do poľa [A-8] sa zapíše jednoznačný identifikátor stavu legislatívneho procesu z číselníka stavov legislatívneho procesu prislúchajúci štádiu
„Čaká sa na Uznesenie NR SR v I. čítaní“ o odošle e-mail osobe, zodpovednej za „modul – Uznesenia NR SR“ cez notifikačný modul
o v informačnom zdroji „Uznesenia NR SR“ sa vygeneruje nový záznam s metadátami:
• pole [B] stav záznamu je v stave „pripravovaný záznam“
• pole [D] jednoznačný identifikátor volebného obdobia sa nastaví podľa poľa z informačného zdroja „legislatívny proces“ [A-9-1]
• pole [C] číslo uznesenia sa vygeneruje automaticky
• pole [F] popis uznesenia sa vygeneruje automaticky
• pole [G] jednoznačný identifikátor typu uznesenia sa nastaví podľa typu „Uznesenie o pridelení parlamentnej tlače výborom“
• v informačnom zdroji „Uznesenia NR SR – PT“ sa vygeneruje záznam podľa jednoznačného identifikátora parlamentnej tlače záznamu legislatívneho procesu
• do informačného zdroja „Uznesenia NR SR – pridelené výborom“ sa vygenerujú výbory podľa údajov v „Rozhodnutí predsedu NR SR“ s daným typom k tejto tlači a v tomto volebnom období</t>
  </si>
  <si>
    <t>ID_601</t>
  </si>
  <si>
    <t>Workflow -  „Legislatívny proces“ (krok 4 - I. čítanie)</t>
  </si>
  <si>
    <t xml:space="preserve">• v prípade, že štádium legislatívneho procesu sa dostane do stavu „I. čítanie“, užívateľ zodpovedný za modul „Uznesenia NR SR“, aj za modul „legislatívny proces“ dostane mail s informáciou, že legislatívny krok postúpil do spomenutého štádia
• formulár legislatívneho procesu (obrázok č. 19) pre štádium legislatívneho procesu „I. čítanie“ zobrazuje údaje z informačného zdroja „Uznesenia NR SR“ pre príslušný typ uznesenia. Užívateľ modulu legislatívneho procesu môže postúpiť legislatívny proces do ďalšieho štádia aj bez publikovaného uznesenia,
no kým nebude publikované rozhodnutie, záložka „I. čítanie“ formulárov každého ďalšieho štádia legislatívneho procesu farebne odlíšená, čo znamená že nie sú splnené ešte všetky náležitosti
• v prípade voľby aplikačnej funkcie „vrátiť navrhovateľovi“: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
čítanie – NZ vrátený navrhovateľovi“
• v prípade voľby aplikačnej funkcie „postúpiť na LO“:
o do poľa [A-7] sa zapíše jednoznačný identifikátor štádia legislatívneho procesu z číselníka štádií legislatívneho procesu prislúchajúci štádiu „Stanovisko LO“ o do poľa [A-8] sa zapíše jednoznačný identifikátor stavu legislatívneho procesu z číselníka stavov legislatívneho procesu prislúchajúci štádiu
„Čaká sa na stanovisko LO“ o odošle e-mail osobe, zodpovednej za modul – „Stanovisko LO“ cez notifikačný modul
o v informačnom zdroji „Stanoviska LO“ sa vygeneruje nový záznam s metadátami:
• pole [B] stav záznamu je v stave „pripravovaný záznam“
• pole [D] jednoznačný identifikátor volebného obdobia sa nastaví podľa poľa z informačného zdroja „legislatívny proces“ [A-9-1]
• do poľa [E] sa zapíše údaj podľa jednoznačného identifikátora parlamentnej tlače záznamu legislatívneho procesu • v prípade voľby aplikačnej funkcie „vzatý späť pred schôdzou“: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
čítanie – NZ vzatý späť pred schôdzou“
• v prípade voľby aplikačnej funkcie „vzatý späť na schôdzi“: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
čítanie – NZ vzatý späť na schôdzi“
• v prípade voľby aplikačnej funkcie „nepokračovať“: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 čítanie – nepokračovať v rokovaní“
</t>
  </si>
  <si>
    <t>ID_602</t>
  </si>
  <si>
    <t>Workflow - „Legislatívny proces“ (krok 5 – Stanovisko LO)</t>
  </si>
  <si>
    <t xml:space="preserve">• v prípade, že štádium legislatívneho procesu sa dostane do stavu „Stanovisko
LO“, užívateľ zodpovedný za modul „Stanoviská LO“, aj za modul „legislatívny proces“ dostane mail s informáciou, že legislatívny krok postúpil do spomenutého štádia
• formulár legislatívneho procesu (obrázok č. 22) pre štádium legislatívneho procesu „Stanovisko LO“ zobrazuje údaje z informačného zdroja „Stanoviská LO“ pre príslušný legislatívny proces. Užívateľ modulu legislatívneho procesu môže postúpiť legislatívny proces do ďalšieho štádia aj bez publikovaného stanoviska, no kým nebude publikované stanovisko LO, záložka „Stanoviská LO“ formulárov každého ďalšieho štádia legislatívneho procesu farebne odlíšená, čo znamená že nie sú splnené ešte všetky náležitosti
• v prípade voľby aplikačnej funkcie „postúpiť výborom“:
o v štádiách legislatívneho procesu (informačný zdroj “workflow“ pre daný legislatívny proces) vygeneruje toľko štádií typu „Rokovanie výboru“, koľko výborov koľkým výborom bola príslušná tlač v príslušnom uznesení pridelená (názov bude vždy „Výbor – „ a skratka výboru z informačného zdroja „výbory NR SR“)
o do poľa [A-7] sa zapíše jednoznačný identifikátor štádia legislatívneho procesu z číselníka štádií legislatívneho procesu prislúchajúci štádiu „Rokovanie výboru“. o do poľa [A-8] sa zapíše jednoznačný identifikátor stavu legislatívneho procesu z číselníka stavov legislatívneho procesu prislúchajúci štádiu
„Čaká sa na rokovanie výboru“ o odošle e-mail osobe, zodpovednej za modul – „Agenda výboru“ každého výboru, ktorému bol pridelený legislatívny proces (cez notifikačný modul)
o príklad formulára pre editovanie legislatívneho procesu po použití funkcie (doplnené štádia výborov) vidieť na obrázku č. 22
o zároveň sa do informačného zdroja „Agenda výborov – program schôdze“ vygenerujú nové záznamy, ktoré však ešte nebudú priradené do žiadneho programu (pre každý výbor, ktorý bol v uznesení NR SR) s nasledovnými metadátami:
 stav záznamu [C] – “pripravovaný záznam”
 jednoznačný identifikátor parlamentnej tlače [D] – zo záznamu legislatívneho procesu
 jednoznačný identifikátor, že sa nejedná o GV [T] = 0 o zároveň sa do informačného zdroja „Agenda výborov – program schôdze“ vygeneruje nový záznam, ktoré však ešte nebude priradený do žiadneho programu (pre gestorský výbor, ktorý bol v uznesení NR SR) s nasledovnými metadátami:
 stav záznamu [C] – “pripravovaný záznam”
 jednoznačný identifikátor parlamentnej tlače [D] – zo záznamu legislatívneho procesu
 jednoznačný identifikátor, že sa nejedná o GV [T] = 1
• v prípade voľby aplikačnej funkcie „navrhovateľ vzal NZ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„Stanovisko LO – NZ vzatý späť pred schôdzou“
</t>
  </si>
  <si>
    <t>ID_603</t>
  </si>
  <si>
    <t>Workflow - „Legislatívny proces“ (krok 6 – Rokovanie výboru)</t>
  </si>
  <si>
    <t xml:space="preserve">• v prípade, že štádium legislatívneho procesu sa dostane do stavu „Rokovanie výboru“, užívatelia jednotlivých výborov zodpovední za modul „Agenda výboru“, aj za modul „legislatívny proces“ dostanú mail s informáciou, že legislatívny krok postúpil do spomenutého štádia
• formulár legislatívneho procesu (obrázok č. 26) pre štádium legislatívneho procesu „Rokovanie výboru“ sa zobrazujú údaje z informačného zdroja „Agenda výboru“ pre príslušný legislatívny proces a pre príslušný výbor NR SR. Užívateľ modulu legislatívneho procesu môže postúpiť legislatívny proces do ďalšieho štádia aj bez posunutia štádia výborom gestorskému výboru, no kým nebude v danom výbore posunutý bod s danou PT gestorskému výboru, záložka „Výbor ...“ formulárov každého ďalšieho štádia legislatívneho procesu farebne odlíšená, čo znamená že nie sú splnené ešte všetky náležitosti
• v prípade voľby aplikačnej funkcie „postúpiť GV a na plénum“:
o táto funkcia sa používa v legislatívnom procese iba výnimočne, štandardne je povinnosťou modulu „Agenda výboru“ každého výboru posunúť dané štádium legislatívneho procesu do štádia „Rokovanie gestorského výboru“. Každopádne sa proces legislatívneho procesu presunie do tohto štádia až keď všetky výbory posunú rokovanie o danej PT gestorskému výboru o v prípade, že už všetky výbory, ktoré rokujú o danom bode posunuli proces do gestorského výboru, do poľa [A-7] sa zapíše jednoznačný identifikátor štádia legislatívneho procesu z číselníka štádií legislatívneho procesu prislúchajúci štádiu „Rokovanie gestorského výboru“.
o do položky [WF-8] doplní dátum posunutia do „gestorského výboru“ o v prípade, že už všetky výbory, ktoré rokujú o danom bode posunuli proces do gestorského výboru, do poľa [A-8] sa zapíše jednoznačný identifikátor stavu legislatívneho procesu z číselníka stavov legislatívneho procesu prislúchajúci štádiu „Čaká sa na rokovanie gestorského výboru“
o odošle e-mail osobe, zodpovednej za modul – „Agenda výboru“ gestorskému výboru, ktorému bol pridelený legislatívny proces (cez notifikačný modul)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výborov – ukončený proces“
• v prípade voľby aplikačnej funkcie „Navrhovateľ vzal NZ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výborov – navrhovateľ vzal NZ späť“
• v prípade voľby aplikačnej funkcie „Vziať NZ pred schôdzou“: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výborov – NZ vzatý späť pred schôdzou“
• v prípade voľby aplikačnej funkcie „Opätovné sedenie výboru“:
o do poľa [A-7] sa zapíše jednoznačný identifikátor štádia legislatívneho procesu z číselníka štádií legislatívneho procesu prislúchajúci štádiu „Rokovanie výborov“ o do poľa [A-8] sa zapíše jednoznačný identifikátor stavu legislatívneho procesu z číselníka stavov legislatívneho procesu prislúchajúci štádiu „Rokovanie výborov – čaká sa na rokovanie výboru“ o vygeneruje sa nové štádium „Opätovné prerokovanie výboru“ pre každý výbor, ktorému bolo rokovanie vrátené
</t>
  </si>
  <si>
    <t>ID_604</t>
  </si>
  <si>
    <t>Workflow - „Legislatívny proces“ (krok 7 – Rokovanie gestorského výboru)</t>
  </si>
  <si>
    <t xml:space="preserve">• v prípade, že posledný z výborov, ktoré mali pridelenú parlamentnú tlač v štádiu
„Rokovanie výboru“ posunie štádium legislatívneho procesu do stavu „Rokovanie gestorského výboru“, užívateľ gestorského výboru zodpovedný za modul „Agenda výboru“, aj za modul „legislatívny proces“ dostane mail s informáciou, že legislatívny proces postúpil do spomenutého štádia
• v prípade, že užívateľ modulu „legislatívneho procesu“ posunul štádium legislatívneho procesu (obrázok č. 29) do štádia legislatívneho procesu „II. čítanie“ a nie užívateľ modulu „Agenda výboru“ a zároveň záložka „Gestorský výbor ...“ výboru (ktorý ešte neposunul proces do gestorského výboru) formulárov každého ďalšieho štádia legislatívneho procesu farebne bude odlíšená, čo znamená že nie sú splnené ešte všetky náležitosti
• v rámci tohto štádia sa objavuje na formulári aplikačná funkcia „Postúpiť do II.
čítania“, alebo „Postúpiť na rokovanie NR SR“ vždy iba tá funkcia, ktorá súvisí s podporovaným štádiom (ak je vo workflowe daného typu podporované štádium „II. čítanie“ objaví s voľba „Postúpiť do II. čítanie“ a ak „Rokovanie“ tak sa objaví funkcia „Postúpiť na rokovanie NR SR“ (obrázok WF 30, resp. 30A) • v prípade voľby aplikačnej funkcie „postúpiť do II. čítania“:
o táto funkcia sa používa v legislatívnom procese iba výnimočne, štandardne je povinnosťou modulu „Agenda výboru“ gestorského výboru posunúť dané štádium legislatívneho procesu do štádia „II. čítanie“. o do poľa [A-7] sa zapíše jednoznačný identifikátor štádia legislatívneho procesu z číselníka štádií legislatívneho procesu prislúchajúci štádiu „II. čítanie“
o do poľa [A-8] sa zapíše jednoznačný identifikátor stavu legislatívneho procesu z číselníka stavov legislatívneho procesu prislúchajúci štádiu
„Čaká sa na rokovanie NR SR v II. čítaní“ o odošle e-mail osobe, zodpovednej za modul legislatívny proces (cez notifikačný modul)
• v prípade voľby aplikačnej funkcie „postúpiť na rokovanie NR SR“:
o táto funkcia sa používa v legislatívnom procese iba výnimočne, štandardne je povinnosťou modulu „Agenda výboru“ gestorského výboru posunúť dané štádium legislatívneho procesu do štádia
„Rokovanie“. o do poľa [A-7] sa zapíše jednoznačný identifikátor štádia legislatívneho procesu z číselníka štádií legislatívneho procesu prislúchajúci štádiu „Rokovanie“ o do poľa [A-8] sa zapíše jednoznačný identifikátor stavu legislatívneho procesu z číselníka stavov legislatívneho procesu prislúchajúci štádiu „Čaká sa na rokovanie NR SR“ o odošle e-mail osobe, zodpovednej za modul legislatívny proces (cez notifikačný modul)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gestorského výboru – ukončený proces“
• v prípade voľby aplikačnej funkcie „Navrhovateľ vzal NZ späť“: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gestorského výboru – navrhovateľ vzal NZ späť“ • v prípade voľby aplikačnej funkcie „Vziať NZ pred schôdzou“: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gestorského výboru – NZ vzatý späť pred schôdzou“
</t>
  </si>
  <si>
    <t>ID_605</t>
  </si>
  <si>
    <t>Workflow -  „Legislatívny proces“ (krok 8 – II. čítanie)</t>
  </si>
  <si>
    <t xml:space="preserve">• v prípade, že užívateľ modulu „Agenda výboru“ gestorského výboru, ktorý mal pridelenú parlamentnú tlač v štádiu „Rokovanie gestorského výboru“ posunie štádium legislatívneho procesu do stavu „II. čítanie“, užívateľ modulu „Uznesenia NR SR“, aj za modul „legislatívny proces“ dostane mail s informáciou, že legislatívny proces postúpil do spomenutého štádia
• v prípade, že užívateľ modulu „legislatívneho procesu“ posunul štádium legislatívneho procesu (obrázok č. 29) do štádia legislatívneho procesu „III. čítanie“ a nie užívateľ modulu „Agenda gestorského výboru“, záložka „Rokovanie gestorského výboru“ formulárov každého ďalšieho štádia legislatívneho procesu farebne bude odlíšená, čo znamená že nie sú splnené ešte všetky náležitosti
• v prípade voľby aplikačnej funkcie „postúpiť do III. čítania“:
o táto funkcia sa používa v legislatívnom procese iba výnimočne, štandardne je povinnosťou modulu „Agenda výboru“ gestorského výboru posunúť dané štádium legislatívneho procesu do štádia „III. čítania“. o do poľa [A-7] sa zapíše jednoznačný identifikátor štádia legislatívneho procesu z číselníka štádií legislatívneho procesu prislúchajúci štádiu „III. čítanie“
o do poľa [A-8] sa zapíše jednoznačný identifikátor stavu legislatívneho procesu z číselníka stavov legislatívneho procesu prislúchajúci štádiu „Čaká sa na uznesenie NR SR v III. čítaní“ o odošle e-mail osobe, zodpovednej za modul legislatívny proces (cez notifikačný modul)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„II.
čítanie – nepokračovať v rokovaní NR SR“
• v prípade voľby aplikačnej funkcie „Vrátiť navrhovateľovi“: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„II.
čítanie – NZ vrátený navrhovateľovi“
• v prípade voľby aplikačnej funkcie „Vrátiť gestorskému výboru“:
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
o do poľa [A-8] sa zapíše jednoznačný identifikátor stavu legislatívneho procesu z číselníka stavov legislatívneho procesu prislúchajúci štádiu „II. čítanie – NZ vrátený do gestorského výboru
</t>
  </si>
  <si>
    <t>ID_606</t>
  </si>
  <si>
    <t>Workflow -  „Legislatívny proces“ (krok 9 – III. čítanie)</t>
  </si>
  <si>
    <t xml:space="preserve">• v prípade, že užívateľ modulu „legislatívny proces“, posunie štádium procesu do stavu „III. čítanie“, užívateľ modulu „legislatívny proces“ dostane mail s informáciou, že legislatívny proces postúpil do spomenutého štádia
• v prípade, že užívateľ modulu „legislatívneho procesu“ posunul štádium legislatívneho procesu (obrázok č. 36) do štádia legislatívneho procesu „Redakcie“ a ešte nebolo publikované príslušné uznesenie NR SR, záložka „II. čítanie“ formulárov každého ďalšieho štádia legislatívneho procesu farebne
bude odlíšená, čo znamená že nie sú splnené ešte všetky náležitosti • v prípade voľby aplikačnej funkcie „Vrátiť do II. čítania“:
o vygeneruje opätovné štádium „II. čítanie“ a pošle mail zodpovednej osobe za modul „legislatívny proces“ štádium „II. čítanie“
o do poľa [A-7] sa zapíše jednoznačný identifikátor štádia legislatívneho procesu z číselníka štádií legislatívneho procesu prislúchajúci štádiu „II. čítanie“
o do poľa [A-8] sa zapíše jednoznačný identifikátor stavu legislatívneho procesu z číselníka stavov legislatívneho procesu prislúchajúci štádiu
„Čaká sa na opätovné uznesenie z II. čítania“
• v prípade voľby aplikačnej funkcie „postúpiť do redakcie“:
o do poľa [A-7] sa zapíše jednoznačný identifikátor štádia legislatívneho procesu z číselníka štádií legislatívneho procesu prislúchajúci štádiu
„Redakcia“ o do poľa [A-8] sa zapíše jednoznačný identifikátor stavu legislatívneho procesu z číselníka stavov legislatívneho procesu prislúchajúci štádiu
„Čaká sa na zaslanie do redakcie“ o odošle e-mail osobe, zodpovednej za modul legislatívny proces (cez notifikačný modul) štádium „Redakcia“ ako aj osobe za modul „Schválené zákony“ o vygeneruje nový záznam v module „Schválené zákony“ do stavu
„pripravovaný zákon“ s volebným obdobím a jednoznačným identifikátorom parlamentnej tlače zo záznamu legislatívneho procesu (v prípade, že taký záznam už existuje, tento krok sa preskočí) • v prípade voľby aplikačnej funkcie „Vrátiť do gestorského výboru“:
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 o do poľa [A-8] sa zapíše jednoznačný identifikátor stavu legislatívneho procesu z číselníka stavov legislatívneho procesu prislúchajúci štádiu „III. čítanie – NZ vrátený do gestorského výboru“
• v prípade voľby aplikačnej funkcie „Vrátiť výborom“:
o vygeneruje opätovné štádium „Rokovanie výboru“ pre každý výbor, ktorému bola PT pridelená uznesením NR SR a pošle mail zodpovednej osobe za modul „Agenda výboru“ príslušných výborov NR SR
o do poľa [A-7] sa zapíše jednoznačný identifikátor štádia legislatívneho procesu z číselníka štádií legislatívneho procesu prislúchajúci štádiu „Rokovanie výboru“ o do poľa [A-8] sa zapíše jednoznačný identifikátor stavu legislatívneho procesu z číselníka stavov legislatívneho procesu prislúchajúci štádiu „III.
čítanie – NZ vrátený do výborov“
• v prípade voľby aplikačnej funkcie „NZ nebol schválený“: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„III. čítanie – NZ nebol schválený“
</t>
  </si>
  <si>
    <t>ID_607</t>
  </si>
  <si>
    <t>Workflow -  „Legislatívny proces“ (krok 10 – III. Redakcia)</t>
  </si>
  <si>
    <t xml:space="preserve">• v prípade, že užívateľ modulu „legislatívny proces“, posunie štádium procesu do stavu „Redakcie“, užívateľ modulu „legislatívny proces“ dostane mail s informáciou, že legislatívny proces postúpil do spomenutého štádia
• v prípade, že užívateľ modulu „legislatívneho procesu“ posunul štádium legislatívneho procesu (obrázok č. 36) do štádia legislatívneho procesu „Redakcie“ a ešte nebolo publikované príslušné uznesenie NR SR, záložka „II. čítanie“ formulárov každého ďalšieho štádia legislatívneho procesu farebne
bude odlíšená, čo znamená že nie sú splnené ešte všetky náležitosti • v prípade voľby aplikačnej funkcie „Odoslané do Zbierky zákonov“:
o do poľa [A-8] sa zapíše jednoznačný identifikátor stavu legislatívneho procesu z číselníka stavov legislatívneho procesu prislúchajúci štádiu
„Postúpené do redakcie“
• v prípade voľby aplikačnej funkcie „Zákon vyšiel v Zbierke zákonov“: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„Redakcia – NZ bol publikovaný“
• v prípade voľby aplikačnej funkcie „Zákon vrátený prezidentom“:
o do poľa [A-7] sa zapíše jednoznačný identifikátor štádia legislatívneho procesu z číselníka štádií legislatívneho procesu prislúchajúci štádiu „Zákon vrátený prezidentom“ o do poľa [A-8] sa zapíše jednoznačný identifikátor stavu legislatívneho procesu z číselníka stavov legislatívneho procesu prislúchajúci štádiu
„Čaká sa na zaevidovanie vráteného zákona“
</t>
  </si>
  <si>
    <t>ID_608</t>
  </si>
  <si>
    <t>Workflow -  „Legislatívny proces“ (krok 11 – Zákon vrátený prezidentom republiky)</t>
  </si>
  <si>
    <t xml:space="preserve">• v prípade, že užívateľ modulu „legislatívny proces“ štádia „Redakcia“, posunie štádium procesu do stavu „Zákon vrátený prezidentom“, užívateľ modulu „legislatívny proces“ štádia „Zákon vrátený prezidentom“ dostane mail
s informáciou, že legislatívny proces postúpil do spomenutého štádia • v prípade voľby aplikačnej funkcie „Žiadosť o zaevidovanie PT“:
o vygeneruje nový záznam do informačného zdroja „Parlamentné tlače“, ktorý bude mať stav „Pripravovaný“, automaticky vygenerované ČPT a nastaví typ tlače a automaticky vygeneruje nový záznam v informačnom zdroji „legislatívny proces“, ktorý bude mať nastavenú kategóriu „Zákon vrátený prezidentom“ a pole [A-9-2] – jednoznačný identifikátor pôvodnej tlače nastavený na jednoznačný identifikátor parlamentnej tlače evidovaného zákona v legislatívnom procese. Po tomto úkone by sa v poli „ČPT“ mala objaviť hodnota novej ČPT vráteného zákona, no pole názov bude prázdne. o do poľa [A-7] sa zapíše jednoznačný identifikátor štádia legislatívneho procesu z číselníka štádií legislatívneho procesu prislúchajúci štádiu „Zákon vrátený prezidentom“ o do poľa [A-8] sa zapíše jednoznačný identifikátor stavu legislatívneho procesu z číselníka stavov legislatívneho procesu prislúchajúci štádiu
„Postúpené na zaevidovanie NZ“ o pošle sa mail editorovi modulu „Parlamentné tlače“ o žiadosti o doeditovanie vráteného návrhu zákona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„Zákon vrátený prezidentom – ukončený proces“
</t>
  </si>
  <si>
    <t>ID_609</t>
  </si>
  <si>
    <t>Workflow -  „Legislatívny proces“ (krok 12 – Ukončený proces)</t>
  </si>
  <si>
    <t xml:space="preserve">• „Ukončený proces“ je štádium, ktorý značí že legislatívny tok zákona „dočasne“, alebo „úplne skončil“. Z ukončeného procesu môže byť ešte naštartované jediné štádium a to „Zákon napadnutý na Ústavnom súde“
• v prípade voľby aplikačnej funkcie „Zákon napadnutý na Ústavnom súde“:
o Funkcia je prístupná iba pre parlamentné tlače, ktorých výsledok bol schválený NR SR a bol riadne vyhlásené spôsobom ustanoveným zákonom (boli publikované v Zbierke zákonov)
o vygeneruje nový záznam do informačného zdroja „Zákony napadnuté na
Ústavnom súde“, ktorý bude mať stav „Pripravovaný“, automaticky vygenerované ČPT
o do poľa [A-7] sa zapíše jednoznačný identifikátor štádia legislatívneho procesu z číselníka štádií legislatívneho procesu prislúchajúci štádiu „Zákon napadnutý na Ústavnom súde“ o do poľa [A-8] sa zapíše jednoznačný identifikátor stavu legislatívneho procesu z číselníka stavov legislatívneho procesu prislúchajúci štádiu „Zákon napadnutý na Ústavnom súde“ o pošle sa mail editorovi modulu „Zákony napadnuté na Ústavnom súde“ so žiadosťou o zaevidovanie
</t>
  </si>
  <si>
    <t>ID_610</t>
  </si>
  <si>
    <t>Workflow -  „Legislatívny proces“ (krok 13 – Zákon napadnutý na Ústavnom súde)</t>
  </si>
  <si>
    <t xml:space="preserve">• v prípade, že užívateľ modulu „legislatívny proces“, posunie štádium procesu do stavu „Zákon napadnutý na ÚS“, užívateľ modulu „legislatívny proces“ štádia „Zákon napadnutý na Ústavnom súde“ dostane mail s informáciou, že
legislatívny proces postúpil do spomenutého štádia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„Zákon napadnutý na ÚS – ukončený proces“
</t>
  </si>
  <si>
    <t>ID_611</t>
  </si>
  <si>
    <t>Workflow -  „Legislatívny proces“ (krok 14 – Rokovanie NR SR)</t>
  </si>
  <si>
    <t xml:space="preserve">• v prípade, že užívateľ modulu „Agenda výboru“ gestorského výboru, ktorý mal pridelenú parlamentnú tlač v štádiu „Rokovanie gestorského výboru“ posunie štádium legislatívneho procesu do stavu „Rokovanie“, užívateľ modulu „Uznesenia NR SR“, aj za modul „legislatívny proces“ dostane mail s informáciou, že legislatívny proces postúpil do spomenutého štádia
• v prípade, že užívateľ modulu „legislatívneho procesu“ posunul štádium legislatívneho procesu (obrázok č. 29) do štádia legislatívneho procesu „Rokovanie“ a nie užívateľ modulu „Agenda gestorského výboru“, záložka „Rokovanie gestorského výboru“ formulárov každého ďalšieho štádia legislatívneho procesu farebne bude odlíšená, čo znamená že nie sú splnené ešte všetky náležitosti
• v prípade voľby aplikačnej funkcie „Ukončiť proces“: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NR SR – Ukončiť proces“
• v prípade voľby aplikačnej funkcie „Vrátiť navrhovateľovi“: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 vrátené navrhovateľovi“
• v prípade voľby aplikačnej funkcie „Vrátiť do gestorského výboru“:
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 o do poľa [A-8] sa zapíše jednoznačný identifikátor stavu legislatívneho procesu z číselníka stavov legislatívneho procesu prislúchajúci štádiu
„Rokovanie – NZ vrátený do gestorského výboru“
• v prípade voľby aplikačnej funkcie „Vziať pred schôdzou“: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 vzaté pred schôdzou“
• v prípade voľby aplikačnej funkcie „Vziať na schôdzi“:
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 vzaté na schôdzi“
</t>
  </si>
  <si>
    <t>ID_612</t>
  </si>
  <si>
    <t>Moje aktívne úlohy</t>
  </si>
  <si>
    <t>voľba „LP – v procese“. Jedná sa o zoznam všetkých spustených legislatívnych procesov, ktoré sú aktívne (teda nie sú v stave „ukončený proces“, alebo ktoré sú v stave „ukončený proces“, ale ešte nie sú splnené všetky náležitosti každého štádia (napr. Publikované uznesenie).
Veľmi podobná je aj voľba „Moje aktívne úlohy“, ktoré zobrazia všetky aktívne úlohy no iba v takých štádiách, v ktorých je prihlásený užívateľ nastavený v užívateľskej role „editor“, teda zodpovedný za daný stav.
V legislatívnom procese sa musí vytvoriť informačný zdroj, ktorý bude pre každé štádium definovať požiadavky nato, aby bolo štádium považované za definitívne ukončené a proces bolo možné ukončiť. Samozrejme proces musí mať možnosť pokračovať ďalej aj bez splnenia týchto povinností, no potom musí byť jeho záložka farebne odlišná aby sa v závere dalo identifikovať čo ešte treba dotiahnuť. Každopádne uzavrieť proces (posunúť do stavu
„uzavretý proces“ je možné iba pri splnení všetkých definovaných povinností (jediný, kto to môže posunúť a uzavrieť bez ich splnenia je administrátor celého modulu).
V procese je veľmi dôležité navrhnúť uchovávanie dát tak, aby sa dalo jednoznačne identifikovať kto, kedy a akým spôsobom zmeniť údaje. Navrhuje sa, aby bola založená kópia informačného zdroja s nazvom napr. „ – log“, ktorá bude mať rovnaké metadáta, no naviac bude obsahovať:
- jednoznačný identifikátor osoby z organizačnej štruktúry, ktorá zmenu vykonala (napr. klikla na tlačidlo uložiť),
- dátum a čas kedy bola zmena vykonaná,
- jednoznačný identifikátor aplikačnej funkcie z ktorej bola zmena vykonaná do databázy by sa vždy zapísali nové údaje, alebo kópia údajov a teda by existovala možnosť sledovania ich zmien (samozrejme dodávateľ môže navrhnúť na dosiahnutie cieľa aj iný spôsob). Štandardnou požiadavkou každého „legislatívneho procesu“ je poznať štádium procesu v ktorom sa v danom čase proces nachádza a stav legislatívneho procesu (teda stav v akom je pridružená agenda procesu).</t>
  </si>
  <si>
    <t>ID_613</t>
  </si>
  <si>
    <t>Agenda výborov - všeobecne</t>
  </si>
  <si>
    <t xml:space="preserve">Cieľom agendy „Agenda výborov“ je evidovanie všetkých aktivít výborov NR SR, najmä:
• zoznamu rokovaní výborov
• programu jednotlivých rokovaní výborov
• informácie o prerokovaní bodu (najmä záver každého bodu z číselníka možných záverov)
• informácia o dokumentoch výboru podľa typov a podľa druhov (kontrola úplnosti podľa záveru bodu
• informácia o pozmeňujúcich a doplňujúcich návrhoch (systém musí umožňovať evidovanie ručného vkladania či už osoby, ktorá podala pozmeňujúci návrh, alebo aj pripojiť elektronickú verziu návrhu, ako aj možnosť elektronického formulára, ktorá umožní vkladať poslancom pozmeňujúce návrhy k prerokúvaným bodom – aj počas schôdze NR SR)
• informácia o vystupujúcich (či už z radov poslancov, osôb z organizačnej štruktúry, alebo hostí; systém musí podporovať v prípade zakúpenia digitálneho kongresového systému spoluprácu s ňou v automatickom režime – obdoba rokovacej sály NR SR, kde DKS bude priamo zapisovať do informačného zdroja „agenda výborov“ ako vystupujúcich, tak aj výsledky hlasovania. Obdobne však musí systém podporovať aj ručné vkladanie vystupujúcich).
• informácie o hlasovaniach (v prípade nákupu hlasovacieho zariadenia musí systém podporovať automatické zapisovanie výsledkov hlasovania, ako aj ručné zapisovanie aspoň sumárnych výsledkov)
</t>
  </si>
  <si>
    <t>ID_614</t>
  </si>
  <si>
    <t>ID_615</t>
  </si>
  <si>
    <t>ID_616</t>
  </si>
  <si>
    <t>ID_617</t>
  </si>
  <si>
    <t>ID_618</t>
  </si>
  <si>
    <t>ID_619</t>
  </si>
  <si>
    <t>Typy oprávnení pre číselníky</t>
  </si>
  <si>
    <t>Všetky číselníky agendy musia mať rovnaké typy oprávnení.
V oprávneniach je dôležité vedieť nastaviť obdobne ako aj pri module „Podujatia NR SR“ nielen kto modul „Agenda výboru“ uvidí, ale aj kto aký výbor bude vidieť. Podobne je potrebné navrhnúť spôsob zastupovania ak daný zamestnanec nebude prítomný.</t>
  </si>
  <si>
    <t>ID_620</t>
  </si>
  <si>
    <t>Štruktúra informačného zdroja „Agenda výborov - rokovania“</t>
  </si>
  <si>
    <t>[A] jednoznačný identifikátor záznamu
[B] Jednoznačný identifikátor volebného obdobia 
z informačného zdroja „volebné obdobia“
[C] Jednoznačný identifikátor výboru z informačného zdroja „výbory NR SR“
[D] Číslo schôdze Čísluje sa automaticky (s možnosťou prepisu) od 1 v každom volebnom období
[E] Rokovací deň Dátum
[F] Čas začiatku rokovania Čas [G] Čas konca rokovania Čas
[H] Jednoznačný identifikátor osoby z informačného zdroja „organizačná štruktúra – osoby“, ktorá zvolala rokovanie - Default „funkcia predsedu výboru“
[I] Dátum pozvánky Pre generovanie pozvánky
[J] Jednoznačný identifikátor rokovacej miestnosti Z informačného zdroja „číselník rokovacích miestností“
[K] Poznámka RTF text
[L] stav záznamu možné stavy pre daný informačný zdroj sú v informačnom zdroji "Stavy záznamov" (viac v kapitole 3.6.1)
[M] Čas ako text Napr. 30 minút po skončení rokovania (ak sa čas nedá vyplniť presne)
[N] Jednoznačný identifikátor rokovania výboru
[O] Dátum zverejnenia</t>
  </si>
  <si>
    <t>ID_621</t>
  </si>
  <si>
    <t>Štruktúra informačného zdroja „Číselník rokovacích miestností“</t>
  </si>
  <si>
    <t>Očakáva sa, že číselník rokovacích miestností bude ten istý ako využíva modul „Rezervácia podujatí“ a v danom module bude popísaný podrobnejšie. Každá miestnosť bude môcť byť prednostne pridelené nejakému útvaru z organizačnej štruktúry – útvary. Ak si potom daný výbor vyberie nové rokovanie výboru, prednostne sa ako „defulat value“ nastaví „jeho“ rokovacia miestnosť, no bude ju možné vymeniť za inú (ak v danom čase nebude obsadená).</t>
  </si>
  <si>
    <t>ID_622</t>
  </si>
  <si>
    <t>Štruktúra informačného zdroja „Agenda výborov – program schôdze“</t>
  </si>
  <si>
    <t>[A] jednoznačný identifikátor záznamu
[B] Jednoznačný identifikátor rokovania výboru Z informačného zdroja „Agenda výborov - rokovania“
[C] stav záznamu možné stavy pre daný informačný zdroj sú v informačnom zdroji "Stavy záznamov" 
[D] Jednoznačný identifikátor parlamentnej tlače z informačného zdroja „parlamentné tlače“
[E] Popis Text
[F] Poradové číslo
[G] Číslo bodu
[I] Čas začiatku
[J] Čas konca
[H] Jednoznačný identifikátor osoby z informačného zdroja „organizačná štruktúra – osoby“, ktorá je spravodajcom
[K] Jednoznačný identifikátor výsledku rokovania Z informačného zdroja „číselník výsledkov rokovania výborov“
[L] Jednoznačný identifikátor, či sa jedná o rokovanie gestorského výboru
[M] Jednoznačný identifikátor pôvodu vzniku bodu Z informačného zdroja „číselník pôvodu bodu“</t>
  </si>
  <si>
    <t>ID_623</t>
  </si>
  <si>
    <t>Štruktúra informačného zdroja „Číselník pôvodu bodu“</t>
  </si>
  <si>
    <t>[A] jednoznačný identifikátor záznamu
[B] Jednoznačný identifikátor pôvodu 
[C] Popis Text
Očakáva sa minimálne nasledovné záznamy:
-program schôdze
- návrh na doplnenie počas schôdze</t>
  </si>
  <si>
    <t>ID_624</t>
  </si>
  <si>
    <t>Štruktúra informačného zdroja „Číselník výsledkov rokovania výboru“</t>
  </si>
  <si>
    <t>[A] jednoznačný identifikátor záznamu 
[B] Jednoznačný identifikátor výsledku 
[C] Popis - Text
Očakáva sa minimálne nasledovné záznamy:
NU Neprijaté uznesenie / správa – výbor nebol uznášaniaschopný
NV Neprijaté uznesenie / správa – návrh nedostal súhlas väčšiny poslancov
P Prijaté uznesenie / správa
VN Výbor nerokoval
OSV Opätovné sedenie výboru (na iný deň)</t>
  </si>
  <si>
    <t>ID_625</t>
  </si>
  <si>
    <t>Štruktúra informačného zdroja „Číselník adresárov“</t>
  </si>
  <si>
    <t>[A] jednoznačný identifikátor záznamu 
[B] Adresár Podadresár
[C] stav záznamu možné stavy pre daný informačný zdroj sú v informačnom zdroji "Stavy záznamov" 
[D] Jednoznačný identifikátor, či sa vytvára aj adresár EUUznesenia
Očakáva sa pre každý výbor minimálne nasledovné adresáre:
- EUUznesenia (iba pre výbor pre Európske záležitosti)
- Komisie
- Odporucania
- Ostatne
- Peticie
- PoslPrieskum
- Pozvanka
- PrezListina
- SpolSprava
- Uznesenia
- ZahrAktivity
- Zapisnice</t>
  </si>
  <si>
    <t>ID_626</t>
  </si>
  <si>
    <t>Štruktúra informačného zdroja „Číselník typov dokumentov“</t>
  </si>
  <si>
    <t>[A] jednoznačný identifikátor záznamu 
[B] Jednoznačný identifikátor typu dokumentu
[C] Popis Text
[D] Adresár Adresár z informačného zdroja „číselník adresárov“
[E] Jednoznačný identifikátor či dokument je súčasťou rokovania výboru Áno / nie
[F] stav záznamu možné stavy pre daný informačný zdroj sú v informačnom zdroji "Stavy záznamov" 
[G] Poradové číslo
Očakáva sa pre každý výbor minimálne nasledovné adresáre:
EUUznesenie EÚ uznesenie EUUznesenia áno
Informacia Informácia SpolSprava áno
Komisia Komisia Komisie nie
Odporucanie Odporúčanie Odporucania nie
Ostatne Ostatné Ostatne nie
Peticia Petícia Peticie nie
PoslPrieskum Poslanecký prieskum PoslPrieskum nie
Pozvanka Pozvánka Pozvanka áno
PrezListina Prezenčná listina PrezListina áno SpolSprava Spoločná správa SpolSprava áno
SpolSpravaPriloha Príloha k spoločnej správe SpolSprava áno SpolSpravaZaznam Záznam k spoločnej správe SpolSprava áno
Uznesenie Uznesenie Uznesenia áno
UzneseniePriloha Príloha k uzneseniu Uznesenia áno
UznesenieSpolSprPriloha Príloha k uzneseniu k spoločnej správe SpolSprava áno
UznSpolSpr Uznesenie k spoločnej správe Uznesenia áno VypisZoZapisnice Výpis zo zápisnice Uznesenia áno
VypisZoZapSpolSprava Výpis zo zápisnice k spoločnej správe Uznesenia áno
ZahrAktivita Zahraničná aktivita ZahrAktivity nie
Zapisnica Zápisnica Zapisnica áno
Zaznam Záznam Uznesenia áno</t>
  </si>
  <si>
    <t>ID_627</t>
  </si>
  <si>
    <t>Štruktúra informačného zdroja „Číselník druhov dokumentov“</t>
  </si>
  <si>
    <t>[A] jednoznačný identifikátor záznamu 
[B] Jednoznačný identifikátor dokumentu 
[C] Popis druhu dokumentu text
[D] Jednoznačný identifikátor typu dokumentu z informačného zdroja „Číselník typov dokumentov“ 
[E] Template Cesta k dokumentu, ktorý je podkladom daného druhu dokumentu
[F] Jednoznačný identifikátor či dokument je súčasťou bodu rokovania výboru Áno / nie
[G] Poradové číslo
[H] Jednoznačný identifikátor, či sa jedná o dokument pre gestorský výbor Áno / nie
[I] Jednoznačný identifikátor, či sa jedná o dokument pre ČPT Áno / nie
[J] stav záznamu možné stavy pre daný informačný zdroj sú v informačnom zdroji "Stavy záznamov" 
[K] Jednoznačný identifikátor výsledku rokovania výboru Z informačného zdroja „číselník výsledkov rokovania výboru“
[L] Jednoznačný identifikátor či sa jedná o dokument ku skrátenému legislatívnemu konaniu Áno / nie</t>
  </si>
  <si>
    <t>ID_628</t>
  </si>
  <si>
    <t>Štruktúra informačného zdroja „Číselník šablón dokumentov“</t>
  </si>
  <si>
    <t>[A] jednoznačný identifikátor záznamu 
[B] Jednoznačný identifikátor dokumentu Z informačného zdroja „číselník druhov dokumentov“
[C] Vzorový dokument
Očakáva sa, že každý druh dokumentu bude mať svoju šablónu, ktorá sa bude dopĺňať na základe uchovávaných metadát a výsledok môže byť vytlačený a fyzicky podpísaný, alebo ako elektronický dokument uložený do informačného systému „Registratúra“, ktorý ho umožní podpísať elektronickým podpisom, alebo elektronickou pečaťou.</t>
  </si>
  <si>
    <t>ID_629</t>
  </si>
  <si>
    <t>Štruktúra informačného zdroja „Rokovanie výboru – prezentácia poslanci“</t>
  </si>
  <si>
    <t>[A] jednoznačný identifikátor záznamu význam poľa je popísaný v časti 3.4.1
[B] Jednoznačný identifikátor rokovania výboru Z informačného zdroja „Agenda výboru - rokovanie“
[C] Jednoznačný identifikátor poslanca Z informačného zdroja „poslanci“, alebo z „organizačnej štruktúry – osoby“
[D] Prítomný Áno / nie
[E] Ospravedlnenie Áno / nie</t>
  </si>
  <si>
    <t>ID_630</t>
  </si>
  <si>
    <t>Štruktúra informačného zdroja „Rokovanie výboru – prezentácia hostia“</t>
  </si>
  <si>
    <t>[A] jednoznačný identifikátor záznamu 
[B] Jednoznačný identifikátor rokovania výboru Z informačného zdroja „Agenda výboru - rokovanie“
[C] Jednoznačný identifikátor osoby Z informačného zdroja „poslanci“, alebo z „organizačnej štruktúry – osoby“
[D] Meno a priezvisko Osoba mimo organizačnej štruktúry</t>
  </si>
  <si>
    <t>ID_631</t>
  </si>
  <si>
    <t>Štruktúra informačného zdroja „Rokovanie výboru – vystupujúci“</t>
  </si>
  <si>
    <t>[A] jednoznačný identifikátor záznamu 
[B] Jednoznačný identifikátor rokovania výboru Z informačného zdroja „Agenda výboru - rokovanie“
[C] Jednoznačný identifikátor poslanca Z informačného zdroja „poslanci“, alebo z „organizačnej štruktúry – osoby“
[D] Jednoznačný identifikátor typu vystúpenia Z informačného zdroja „číselník typov vystúpenia“
[E] Začiatok vystúpenia
[F] Koniec vystúpenia</t>
  </si>
  <si>
    <t>ID_632</t>
  </si>
  <si>
    <t>Štruktúra informačného zdroja „Číselník typov vystúpenia"</t>
  </si>
  <si>
    <t>[A] jednoznačný identifikátor záznamu 
[B] Jednoznačný identifikátor typu vystúpenia 
[C] Popis typu vystúpenia text</t>
  </si>
  <si>
    <t>ID_633</t>
  </si>
  <si>
    <t>Štruktúra informačného zdroja „Rokovanie výboru – pozmeňujúce návrhy“</t>
  </si>
  <si>
    <t>[A] jednoznačný identifikátor záznamu 
[B] Jednoznačný identifikátor rokovania výboru Z informačného zdroja „Agenda výboru - rokovanie“
[C] Jednoznačný identifikátor poslanca Z informačného zdroja „poslanci“, alebo z „organizačnej štruktúry – osoby“</t>
  </si>
  <si>
    <t>ID_634</t>
  </si>
  <si>
    <t>ID_635</t>
  </si>
  <si>
    <t>Požadované stavy pre informačný zdroj „Agenda výborov – rokovania“</t>
  </si>
  <si>
    <t>pripravovaný záznam - záznam, ktorý je v štádiu prípravy a ešte nebol publikovaný do middlewaru
publikovaný záznam - záznam, ktorý je už poskytnutí pre middleware
stiahnutý záznam - záznam, ktorý bol stiahnutý a už nie je poskytnutí pre middleware
vymazaný záznam - záznam, ktorý bol zmazaný užívateľom a je prístupný iba pre administrátora. Záznam už nie je poskytovaný do middlewaru
vyžiadaný záznam - záznam, ktorý bol vyžiadaný 
ukončené spracovanie - Ukončené spracovanie celej schôdze. Až z tohto procesu sa môže publikovať rokovanie.</t>
  </si>
  <si>
    <t>ID_636</t>
  </si>
  <si>
    <t>Požadované stavy pre ostatné informačné zdroje</t>
  </si>
  <si>
    <t>ID_637</t>
  </si>
  <si>
    <t>ID_638</t>
  </si>
  <si>
    <t>Agenda Agenda výboru 
%VO% %OznačenieVolebnehoObdobia%
%Vybor% %OznacenieVyboru%  Zoznam rokovaní výboru v zvolenom volebnom období
Neprerokovane Neprerokované PT v LP zoznam pridelených a ešte neprerokovaných parlamentných tlačí v legislatívnom procese
Prerokovane Prerokované PT Zoznam prerokovaných parlamentných tlačí
Rokovania Rokovania výboru zoznam pridelených a ešte neprerokovaných parlamentných tlačí v legislatívnom procese
Dokumenty Dokumenty výboru Zoznam všetkých dokumentov výboru
%TypDokumentu% %OznacenieTypuDokumentu% Zoznam všetkých dokumentov výboru zvoleného typu
V tabuľke označenie „%VO%“ znamená že sa vypíšu všetky volebné obdobia (najaktuálnejšie hore) – obdobne aj pre typy rozhodnutí a stavy záznamov .</t>
  </si>
  <si>
    <t>ID_639</t>
  </si>
  <si>
    <t>ID_640</t>
  </si>
  <si>
    <t>ID_641</t>
  </si>
  <si>
    <t>Aplikačné funkcie formulára pre editovanie a zmenu číselníkov „Agenda výborov“</t>
  </si>
  <si>
    <t>Nový záznam - Založenie nového záznamu do informačného zdroja "číselník typov podujatí"
Editovať záznam - funkcia na editovanie položiek informačného zdroja "číselník typov podujatí"
Zmazať záznam - Presunutie stavu záznamu na "vymazaný záznam".
Stiahnuť záznam - Presunutie stavu záznamu na "stiahnutý záznam".
Publikovať záznam - Presunutie stavu záznamu na "publikovaný záznam". Čas prvého publikovania záznamu sa zapíše do informačného zdroja do poľa [O] datum zverejnenia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</si>
  <si>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ID_642</t>
  </si>
  <si>
    <t>Editovanie a zmena informačného zdroja „Agenda výborov“</t>
  </si>
  <si>
    <t>V prípade, že užívateľ zvolí preddefinovaný filter v ľavom menu „neprerokované PT z LP“, tak sa zobrazí zoznam pridelených parlamentných tlačí výboru, ktoré ešte neboli ukončené. Prihlásený užívateľ vidí iba tie výbory, na ktoré má oprávnenia. Na tomto formulári sa vyžadujú minimálne tieto aplikačné funkcie:
Označ - Zvýraznenie zvoleného záznamu PT. Funkcia sa používa vtedy, ak užívateľ chce vygenerovať rokovanie výboru z nie všetkých pridelených tlačí. Touto funkciou si vyznačí tlače, ktoré chce do generovania rokovania zahrnúť.
Označ všetky - Zvýraznenie všetkých záznamov pridelených PT.
Generovať rokovanie - Funkcia vygeneruje nové rokovanie a zaradí do bodov zvýraznené PT. Funkcia je prístupná iba ak je zvýraznený aspoň jeden záznam PT.
Tlač zostavu - Vytlačenie požadovanej zostavy na tlačiareň. Definovanie požadovaných zostáv bude až súčasťou "Definitívnej funkčnej špecifikácie"
Exportovať - Vyexportovanie požadovanej zostavy do pdf, xml, txt,... podoby.
V prípade, že užívateľ zvolí preddefinovaný filter v ľavom menu „Rokovania výboru“, tak sa zobrazí zoznam rokovaní zvoleného výboru v danom volebnom období.  Na tomto formulári sa vyžadujú minimálne tieto aplikačné funkcie:
Nový záznam  - Založenie nového záznamu do informačného zdroja
Editovať záznam - Otvorenie formulára na editovanie zvoleného záznamu z informačného zdroja
Zmazať záznam -Presunutie stavu záznamu na "vymazaný záznam". 
Stiahnuť záznam  - Presunutie stavu záznamu na "stiahnutý záznam".
Publikovať záznam - Presunutie stavu záznamu na "publikovaný záznam". Čas prvého publikovania záznamu sa zapíše do informačného zdroja do poľa [O] datum zverejnenia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</si>
  <si>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ID_643</t>
  </si>
  <si>
    <t>Editovanie a zmena informačného zdroja „Agenda výborov“ - aplikovanie funkcie „Editovať záznam“</t>
  </si>
  <si>
    <t>Po dobleclicku na niektorý záznam informačného zdroja, alebo aplikovaním funkcie „Editovať záznam“ sa zobrazí formulár na editovanie všetkých dát zvoleného záznamu. Požadované aplikačné funkcie tohto formulára: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Vymazať - Presunutie stavu záznamu na "vymazaný záznam".
Publikovať - Presunutie stavu záznamu na "publikovaný záznam". Dátum a čas prvého použitia tejto funkcie sa zapíše do poľa [O] – datum zverejnenia. Publikovať možno iba záznam, ktorý je v stave „ukončené spracúvanie“ a prebehla kontrola ukončenia všetkých bodov a vygenerovaných dokumentov.
Stiahnuť - Presunutie stavu záznamu na "stiahnutý záznam".
Ukončiť rokovanie - Presunutie stavu záznamu na "ukončené spracúvanie". Skontroluje, či všetky body majú nastavené ukončenie z číselníka a či každému ukončenému bodu sú vygenerované dokumenty, ktoré sú nevyhnutné pre daný stav.
Vygenerovať adresáre - Funkcia na vygenerovanie adresárov. V module „výbory NR SR“ sa v informačnom zdroji „výbory NR SR“ v poli [L] nachádza cesta, kde sa založia adresáre z informačného zdroja “číselník adresárov”. Aplikačná funkcia je prístupná iba ak adresáre neboli vytvorené v čase generovania schôdze, alebo sa zmenila cesta k nim.
Definitívne vymazať - Funkcia prístupná iba administrátorovi. Funkcia definitívne vymaže záznam z databázy. Pred vymazaním sa ešte raz potvrdí voľba.</t>
  </si>
  <si>
    <t>ID_644</t>
  </si>
  <si>
    <t>Aplikačné  funkcie pre editovanie a zmenu informačného zdroja „Agenda výborov“ - záložka  "Program schôdze"</t>
  </si>
  <si>
    <t>Zatvoriť -  Zatvorenie formulára bez uloženia zmien.
Zobraz / nezobraz pridelené ČPT z LP - Zobrazí zoznam všetkých pridelených parlamentných tlačí výboru v danom volebnom období, rokovanie o ktorých ešte nebolo na danom výbore ukončené.
Pridaj bod programu - Pridá nový záznam do informačného zdroja „Agendy výborov – program schôdze“
Odstráň bod - Presunutie stavu záznamu na "vymazaný záznam".
Editovať bod - Editovanie vybraného bodu programu schôdze (záložka na formulári „Bod rokovania“). Totožná funkcia s doubleclikom na riadok s daným bodom rokovania.
Vymeniť body -  Prehodenie poradových čísiel bodov rokovania
Tlačiť - Vyexportovanie požadovanej zostavy do pdf, xml, txt,... podoby.
Definitívne vymazať záznam - Funkcia prístupná iba administrátorovi. Funkcia definitívne vymaže záznam z databázy. Pred vymazaním sa ešte raz potvrdí voľba.
Táto záložka slúži najmä na:
- v štádiu prípravy schôdze na vygenerovanie programu schôdze
- v štádiu po schôdzi (po vygenerovaní dokumentov) na definovanie výsledku rokovania o danom bode programu</t>
  </si>
  <si>
    <t>ID_645</t>
  </si>
  <si>
    <t>Aplikačné  funkcie pre editovanie a zmenu informačného zdroja „Agenda výborov“ - záložka  „Bod rokovania“</t>
  </si>
  <si>
    <t xml:space="preserve">Zatvoriť Zatvorenie formulára bez uloženia zmien.
Pridaj spravodajcu - Pridanie jednoznačného identifikátora spravodajcu z organizačnej štruktúry
Postúpiť GV - Postúpiť gestorskému výboru (zmena príznaku v legislatívnom procese). Funkcia je prístupná až vtedy, ak je k bodu vygenerovaný „prislúchajúci dokument“ a bod má zadefinovaný výsledok rokovania
Opätovné sedenie výboru - Zmena stavu záznamu bodu rokovania – opäť sa dostane medzi neprerokované body LP a možno ho prideliť k ďalšej schôdzi výboru.
Stiahni - Zmena stavu záznamu – aplikačná funkcia je prístupná iba pre body mimo legislatívneho procesu.
Publikuj Zmena stavu záznamu na „publikovaný záznam“
Vymazať Presunutie stavu záznamu na "vymazaný záznam".
Definitívne vymazať záznam - Funkcia prístupná iba administrátorovi. Funkcia definitívne vymaže záznam z databázy. Pred vymazaním sa ešte raz potvrdí voľba – aplikačná funkcia je prístupná iba pre body mimo legislatívneho procesu.
Spustiť Označenie začiatku (času) rokovania o danom bode
Zastaviť Označenie konca (času) rokovania o danom bode
Rečníci - Pridaj Pridaj nového vystupujúceho (automaticky sa ukončí čas vystúpenia predchádzajúceho a nastaví sa začiatok vystúpenia nového rečníka – bez ohľadu na ostatné metadáta)
Rečníci – Vymaž Vymazanie vystupujúceho
Rečníci – Pridaj hosťa Pridanie vystupujúceho z hostí
Pozmeňujúce návrhy – Pridaj Pridanie nového pozmeňovacieho návrhu ručne
Pozmeňujúce návrhy – Vymaž Vymazanie pozmeňovacieho návrhu ručne
Hlasovanie – Spusti
Spustenie hlasovania (webservis) na hlasovacom zariadení – aplikačná funkcia prístupná iba pri nie ručnom režime
Hlasovanie – Pridaj ručne Zaevidovanie nového hlasovania
Hlasovanie – Vymaž Vymazanie hlasovania
Hlasovanie – Edituj Editovanie hlasovania
Dokumenty – Vložiť Vloženie nového dokumentu do digitálnej knižnice s prepojením na bod rokovania v module „prepojenia modulov“
Dokumenty – Vymazať Vymazanie dokumentu
Dokumenty – Otvoriť Otvorenie dokumentu na zobrazenie
Táto záložka slúži najmä na:
- v čase rokovanie výboru o označenie začiatku a konca rokovania o danom bode schôdze o zaznamenávanie vystupujúcich
o zaznamenávanie pozmeňujúcich a doplňujúcich návrhov o zaznamenávanie hlasovaní
- po skončení rokovania o vložiť dokumenty k danému bodu
Formulár má aj záložku „Gestorský výbor“ a záložky „Prezentácia poslancov“ a „Prezentácia hostí“, ktorých význam je popísaný v časti Workflow.
</t>
  </si>
  <si>
    <t>ID_646</t>
  </si>
  <si>
    <t>Workflow - Vygenerovanie záznamu o novom rokovaní výboru</t>
  </si>
  <si>
    <t>Ako prvý krok musí „editor“ modulu „Agenda výboru“ vygenerovať nový záznam o rokovaní výboru.
Prvou z možností je použiť aplikačnú funkciu „Generuj rokovanie“ zo zoznamu neprerokovaných parlamentných tlačí pridelených výboru v rámci legislatívneho procesu. Pred použitím funkcie však treba označiť parlamentné tlače, ktoré sa automaticky vygenerujú ako „body rokovania vygenerovanej schôdzi“. V zozname sa zobrazujú všetky tlače, ktoré boli pridelené výboru v danom volebnom období a neboli ešte
posunuté na rokovanie gestorského výboru aplikačnou funkciou „postúpiť gestorskému výboru“.
Druhou možnosťou je z formulára pri preddefinovanom filtri „Rokovania výborov“ použiť aplikačnú funkciu „Nový záznam“, ktorý automaticky vygeneruje nové rokovanie výboru, no bez bodov rokovania.
V čase založenia záznamu o novom rokovaní sa program pokúsi založiť v ceste definovanej v module „výbory NR SR“ v informačnom zdroji „výbory NR SR“ v poli [L] adresár v tvare číslo schôdze + bodka + schôdza a pod týmto adresárom všetky podadresáre z informačného zdroja „číselník adresárov“.</t>
  </si>
  <si>
    <t>ID_647</t>
  </si>
  <si>
    <t>Workflow - Vyplnenie základných údajov rokovania.</t>
  </si>
  <si>
    <t>Ako prvý krok musí „editor“ modulu „Agenda výboru“ vygenerovať nový záznam o rokovaní výboru.
V informačnom zdroji sa po vygenerovaní záznamu o rokovaní automaticky nastavia nasledovné metadáta, ktoré nie je možné zmeniť:
• jednoznačný identifikátor záznamu [A]
• jednoznačný identifikátor výboru NR SR [C]
• jednoznačný identifikátor volebného obdobia [B]
V informačnom zdroji sa po vygenerovaní záznamu o rokovaní automaticky nastavia nasledovné metadáta, ktoré je možné zmeniť:
• číslo schôdze [D] – schôdze sa automaticky číslujú od č. 1 v rámci každého volebného obdobia
• rokovací deň [D] – aktuálny dátum
• pozýva [H] – predseda daného výboru
• rokovacia miestnosť [J] – v číselníku miestností je vždy definovaný „vlastník“ miestnosti – jednoznačný identifikátor útvaru z organizačnej štruktúry (nájde prvú miestnosť daného výboru a tú vyberie)
V informačnom zdroji sa nachádzajú aj údaje, ktoré sa vyplnia až aplikačnou funkciou a nie je možné ich meniť:
• dátum zverejnenia [O] – dátum a čas prvého „publikovania“ záznamu aplikačnou funkciou „Publikovať“
Ostatné metadáta je možné doplniť. Po vyplnení údajov a použije aplikačná funkcia „uložiť“, čím sa údaje uložia do informačného zdroja.</t>
  </si>
  <si>
    <t>ID_648</t>
  </si>
  <si>
    <t>Workflow - Program schôdze výboru.</t>
  </si>
  <si>
    <t xml:space="preserve">Ako druhý krok musí „editor“ modulu „Agenda výboru“ vytvoriť program schôdze. Program schôdze sa vytvára buď pridaním parlamentných tlačí z legislatívneho procesu (parlamentné tlače, ktoré boli pridelené danému výboru), alebo pridaním bodov mimo legislatívneho procesu.
Po ukončení vytvárania programu schôdze sa očakáva vytvorenie pozvánky s programom schôdze, ktorá sa :
- nechá podpísať predsedom a následne sa vloží do dokumentov
- vygeneruje sa elektronický dokument, ktorý sa cez „Registratúru“ ponúkne predsedovi výboru na elektronické podpísanie
Po vložení pozvánky a programu schôdze (ako elektronické dokumenty) sa sprístupní aplikačná funkcia „Publikovať“ (záložka formulára „Základné údaje“), ktorou aplikáciou sa dosiahne:
- stav záznamu rokovania (as s informačným zdrojom „program schôdze“) sa stane prístupným aj pre middleware
- odošle sa cez notifikačný modul informácia o publikovaní výboru
- zašle sa e-mailom pozvánka a program všetkým členom výboru (cez notifikačný modul), rovnako ako aj tajomníkovi a „referentke“ výboru (pre kontrolu odoslania mailu
</t>
  </si>
  <si>
    <t>ID_649</t>
  </si>
  <si>
    <t>Workflow - Prezentácia.</t>
  </si>
  <si>
    <t>Ako prvý krok na začiatku rokovania výboru musí „editor“ modulu „Agenda výboru“ zaznamenať prítomnosť (prezentáciu) ako poslancov, tak aj hostí. V prípade hostí musí systém umožniť zaznamenať aj ľudí mimo organizačnej štruktúry (zaznamenaním priamo mena a priezviska).
Požaduje sa, aby časť prezentácie bola priamo previazaná s modulom „evidencia výborov“ s informačným zdrojom „členstvo vo výboroch“ (resp. s organizačnou štruktúrou) a teda po vygenerovaní nového rokovania výboru sa do prezentácii automaticky vygenerujú všetci členovia výboru (bez označenia prítomnosti, resp. ospravedlnenia).
Zároveň sa požaduje, aby prezentácia bola priamo previazaná s modulom „ospravedlneniami poslancov“ (resp. rozhodnutiami predsedu NR SR o ospravedlnení poslanca), teda ak sa vygeneruje schôdza výboru a poslanec má zaznamenané „ospravedlnenie“, automaticky sa zaznamená jeho prítomnosť ako false a „ospravedlnenie“ ako true.</t>
  </si>
  <si>
    <t>ID_650</t>
  </si>
  <si>
    <t>Workflow - Rokovanie o bode programu - všeobecné</t>
  </si>
  <si>
    <t>Na začiatku každého rokovania o bode sa aplikačnou funkciou „Spustiť“ zaznamená čas začiatku rokovania o danom bode.
Pri každom bode sa môžu uchovávať nasledovné skupiny metadát:
o rečníci 
o pozmeňovacie návrhy 
o hlasovania 
o dokumenty,
pričom pri každej schôdzi sa musí dať nastaviť (nastavenia sa prenášajú na každú novú schôdzu, no možno ich zmeniť) ktoré skupiny metadát sa budú uchovávať.</t>
  </si>
  <si>
    <t>ID_651</t>
  </si>
  <si>
    <t>Workflow - Rokovanie o bode programu - Rečníci</t>
  </si>
  <si>
    <t>Systém musí umožňovať funkciu „ručného režimu“, alebo „automatického režimu“ zaznamenávania vystupujúcich. Pri ručnom režime sa očakáva že sa ručne bude využívať aplikačná funkcia „pridaj“, resp. „pridaj hosťa“ a automaticky sa bude nastavovať začiatok
a koniec vystúpenia daného vystupujúceho. Počas jeho vystúpenia sa očakáva ručné vloženie typu vystúpenia a identifikáciu vystupujúceho.
Pri automatickom režime zaznamenávania vystupujúcich sa očakáva, že bude vytvorený webservis na vloženie vystupujúceho s časom začiatku a webservis na ukončenie vystúpenia rečníka. Tieto bude využívať systém riadenia mikrofónov v rokovacích miestnostiach výborov.
Nastavenie režimu sa automaticky preberie z predchádzajúcej schôdze, no bude ho možné zmeniť počas rokovania.</t>
  </si>
  <si>
    <t>ID_652</t>
  </si>
  <si>
    <t>Workflow - Rokovanie o bode programu - Pozmeňovacie návrhy</t>
  </si>
  <si>
    <t>Systém musí umožňovať zaznamenávať pozmeňovacie návrhy poslancov (ak sa budú zasielať) v ručnom, aj automatickom režime. V prípade, že poslanec pošle pozmeňovacie návrhy „editor“ ich vie zaznamenať aj dopredu a budú zverejnené na webovom sídle.
Očakáva sa, že aj pre výbory bude navrhnutý a dodaný systém na „elektronické zasielanie pozmeňovacích návrhov“ cez webový formulár (obdoba zasielania parlamentných tlačí).</t>
  </si>
  <si>
    <t>ID_653</t>
  </si>
  <si>
    <t>Systém musí umožňovať zaznamenávať hlasovania členov výboru (ak sa budú zaznamenávať) v ručnom, aj automatickom režime. V prípade ručného hlasovania sa umožní využívať iba metadáta „Názov hlasovania“ a „výsledok hlasovania“, ale aj možnosť editovania hlasovania (evidujú sa počty poslancov za, ... a výsledok sa generuje automaticky).
Pri automatickom režime sa očakáva, že bude vytvorený webservis na vloženie hlasovania z „hlasovacieho systému“.
Nastavenie režimu sa automaticky preberie z predchádzajúcej schôdze, no bude ho možné zmeniť počas rokovania.</t>
  </si>
  <si>
    <t>ID_654</t>
  </si>
  <si>
    <t>Workflow - Rokovanie o bode programu - Dokumenty</t>
  </si>
  <si>
    <t>Systém musí umožňovať zaznamenávať vkladanie všetkých typov dokumentov do digitálneho archívu, resp. Registratúry cez modul „prepojenie modulov“.
Systém musí dokázať podľa typu vloženého dokumentu nastaviť „výsledok rokovania o bode“.</t>
  </si>
  <si>
    <t>ID_655</t>
  </si>
  <si>
    <t>Workflow - Gestorský výbor</t>
  </si>
  <si>
    <t>V prípade, že zvolený bod (parlamentná tlač) je v legislatívnom procese určená ako „gestorský výbor“, daný výbor má pri danom bode (ČPT) k dispozícii aj záložku „gestorský výbor“.
Na danej záložke vidí „gestorský výbor“ výsledky rokovaní každého „výboru“, ako aj dokumenty a prípadne pozmeňovacie návrhy k danému bodu.
Na tejto záložke si môže pozerať jednotlivé dokumenty výborov, ale aj poslať legislatívny proces prerokovávanej parlamentnej tlače do ďalšieho štádia.</t>
  </si>
  <si>
    <t>ID_656</t>
  </si>
  <si>
    <t>V prípade, že všetky body sú „ukončené“ s výsledkom rokovania (a teda majú aj príslušné požadované dokumenty), sprístupní sa aplikačná funkcia na „ukončenie rokovania“</t>
  </si>
  <si>
    <t>ID_657</t>
  </si>
  <si>
    <t>Podujatia NR SR - všeobecné</t>
  </si>
  <si>
    <t>Cieľom agendy „Podujatia NR SR“ je evidovanie všetkých podujatí NR SR najprv v etape plánovania (na webe sa prezentujú vo forme „Týždeň v parlamente“ ako prehľad plánovaných udalostí v NR SR“) a následne v etape realizácie.
Jednotlivé agendy sú prezentované ako „typy podujatí“ v rôznych skupinách, ako:
- Tlačové besedy,
- Konferencie,
- Školenia, 
- Rokovania, 
-  ...
Špecifickými udalosťami je evidencia „sviatkov“ v podobe „štátnych sviatkov“, „dní pracovného pokoja“, resp. „pamätných dní“, ktoré sú špecifické v tom, že sa v určitom definovanom intervale (ukončenom, resp. otvorenom z pohľadu ukončenia) opakujú v pravidelných intervaloch (spravidla 1 rok). Tieto „sviatky“ sa objavujú v kalendári pri plánovaní udalostí, resp. pri prehľade udalostí v danom období.
Špecifickým typom udalostí je „Harmonogram schôdze“, ktorý je popísaný v samostatnej „agende“, no využíva, resp. je súčasťou informačných zdrojov agendy „Podujatia NR SR“.</t>
  </si>
  <si>
    <t>ID_658</t>
  </si>
  <si>
    <t>ID_659</t>
  </si>
  <si>
    <t>ID_660</t>
  </si>
  <si>
    <t>ID_661</t>
  </si>
  <si>
    <t>ID_662</t>
  </si>
  <si>
    <t>ID_663</t>
  </si>
  <si>
    <t>Rola Editor podujatí</t>
  </si>
  <si>
    <t>Môže pridávať udalosti pre nastavený výbor
V module oprávnenia je možné zadávať aj špecifický post „Editor podujatí“, ktorý umožní nastaviť užívateľa do role, v ktorej bude oprávnený v obmedzenej miere ovládať dáta danej agendy. Teda, ak sa takýto užívateľ prihlási do tohto modulu, uvidí iba tie udalosti, ktoré vložili užívatelia tohto typu v danom výbore. Takýto užívateľ nebude mať oprávnenia na zmenu „číselníkov“ a keď zvolí aplikačnú funkciu na pridanie podujatia, automaticky sa nastaví typ podujatia na „výbor“ a pole [I] na daný výbor, za ktorý to robí a nebude mať oprávnenie na zmenu, alebo doplnenie iného typu podujatia – teda užívateľ v tejto skupine bude vidieť iba podujatia „svojho výboru“. V prípade, že užívateľ v tejto role je aj užívateľom v obdobnej role ale pre iný výbor, sprístupní sa mu pole [I] na editovanie, ale v zozname výborov uvidí iba výbory, v ktorých má oprávnenie pre tento modul. V prípade, že má spomenuté oprávnenie iba pre jeden výbor, pole je automaticky vyplnené a nedá sa zmeniť. Pre daného užívateľa sa nedá uložiť záznam bez vyplnenia tohto poľa aspoň jedným výborom. Obdobný princíp platí aj pre prepojovanie údajov s inými modulmi. Prepojenie je možné iba s modulom výboru, ktorý je v poly [G] a toto prepojenie sa nastaví automaticky, poprípade s podujatiami „výboru“
(podobne iba ktoré boli vložené s týmto oprávnením, poslancami z daného výboru a podobne)...</t>
  </si>
  <si>
    <t>ID_664</t>
  </si>
  <si>
    <t>Štruktúra informačného zdroja „Číselník typov podujatí“</t>
  </si>
  <si>
    <t xml:space="preserve">[A] jednoznačný identifikátor záznamu
[B] jednoznačný identifikátor informačného zdroja (typu podujatia)
[C] názov (v 4 jazykoch) názov udalosti v 4 jazykoch
[D] popis (v 4 jazykoch) popis udalosti v 4 jazykoch
[E] opakuje sa ? (ročne) príklad „štátny sviatok“ – pri takomto type udalosti sa nepozerá na rok, ale sa zobrazuje v daný mesiac a deň každý rok v a po roku uvedenom v podujatí
[F] Stav záznamu možné stavy pre daný informačný zdroj sú v informačnom zdroji "Stavy záznamov" 
[G] Platnosť do začiatok platnosti typu udalosti
[H] Platnosť do koniec platnosti typu udalosti </t>
  </si>
  <si>
    <t>ID_665</t>
  </si>
  <si>
    <t>Štruktúra informačného zdroja „Významné dni“</t>
  </si>
  <si>
    <t>[A] jednoznačný identifikátor záznamu
[B] začiatok danej udalosti - napr. 20.10.1993 - schválený zákon 241/1993 Z. z. o štátnych sviatkoch
[D] jednoznačný identifikátor podujatia z číselníka podujatí napr. ID pre typ "štátny sviatok"
[E] odkedy udalosť platí (ak nie je zhodná s [B]) napr. 01.01.1994 (ak sa opakuje, zobrazuje sa každý rok 1.1.)
[F] názov udalosti (v 4 jazykoch) napr. "Deň vzniku Slovenskej republiky"
[G] popis udalosti (v 4 jazykoch)
[H] Stav záznamu možné stavy pre daný informačný zdroj sú v informačnom zdroji "Stavy záznamov"</t>
  </si>
  <si>
    <t>ID_666</t>
  </si>
  <si>
    <t>Štruktúra informačného zdroja „Podujatia“</t>
  </si>
  <si>
    <t>[A] jednoznačný identifikátor záznamu
[B] začiatok dátum a čas začiatku podujatia
[C] koniec dátum a čas konca podujatia
[D] jednoznačný identifikátor typu podujatia z číselníka typov podujatí
[E] názov (v 4 jazykoch) názov udalosti v 4 jazykoch
[F] popis (v 4 jazykoch) popis udalosti v 4 jazykoch
[G] miesto (v 4 jazykoch) miesto konania udalosti v 4 jazykoch
[H] identifikátor, či sa jedná o podujatie predsedu NR SR
[I] jednoznačný identifikátor výboru jednoznačný identifikátor výboru z informačného zdroja "výbory NR SR"
[J] stav záznamu možné stavy pre daný informačný zdroj sú v informačnom zdroji "Stavy záznamov" 
[K] dátum zverejnenia dátum, kedy sa záznam prvý krát poskytom middleweru (prešiel do stavu "publikovaný záznam")</t>
  </si>
  <si>
    <t>ID_667</t>
  </si>
  <si>
    <t>Štruktúra informačného zdroja „Podujatia dni“</t>
  </si>
  <si>
    <t>[A] jednoznačný identifikátor záznamu
[B] jednoznačný identifikátor záznamu z informačného zdroja "Podujatia"
[C] dátum dňa podujatia (bez času)
[D] čas začiatku podujatia v daný deň
[E] čas konca podujatia v daný deň
[F] názov podujatia v 4 jazykoch
[G] popis (text) v 4 jazykoch
[H] miesto (text) v 4 jazykoch
[I] dátum zverejnenia dátum, kedy sa záznam prvý krát poskytol middleweru (prešiel do stavu "publikovaný záznam")
[J] stav záznamu možné stavy pre daný informačný zdroj sú v informačnom zdroji "Stavy záznamov"</t>
  </si>
  <si>
    <t>ID_668</t>
  </si>
  <si>
    <t>ID_669</t>
  </si>
  <si>
    <t>ID_670</t>
  </si>
  <si>
    <t>ID_671</t>
  </si>
  <si>
    <t>Podujatia - Podujatia
%Rok% - %Rok% - Zobrazia sa všetky záznamy pre daný rok bez ohľadu na typ
%Identifikator typy podujatia% - %Nazov typu podujatia% - Zobrazia sa všetky záznamy pre daný rok daného typu
V tabuľke označenie „%Rok%“ znamená že sa vypíšu všetky Roky (najaktuálnejšie hore)
– obdobne aj pre typy podujatí. Samozrejme v informačnom zdroji sa môžu nepoužívať symboly %%, ale sa jednoducho všetky roky vypíšu samostatne. Je však dôležité, aby existovala aplikačná funkcia, ktorá všetky nové záznamy pre nový rok.</t>
  </si>
  <si>
    <t>ID_672</t>
  </si>
  <si>
    <t>ID_673</t>
  </si>
  <si>
    <t>ID_674</t>
  </si>
  <si>
    <t>Aplikačné funkcie formulára pre editovanie a zmenu „Číselník typov fotodokumentácie“</t>
  </si>
  <si>
    <t>Nový záznam - Založenie nového záznamu do informačného zdroja "číselník typov podujatí"
Editovať záznam - funkcia na editovanie položiek informačného zdroja "číselník typov podujatí"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</si>
  <si>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ID_675</t>
  </si>
  <si>
    <t>Aplikačné funkcie formulára pre editovanie a zmenu „Podujatia NR SR“</t>
  </si>
  <si>
    <t>Nový rok - Založenie nového roka do ľavého výberového filtra
Nové podujatia - Založenie nového záznamu do informačného zdroja "Podujatia NR SR". Funkcia prístupná iba pri nastavení filtra - stav niektorého typu podujatia. Podľa zvoleného typu sa nastaví do nového záznamu automaticky typ podujatia a aktuálne volebné obdobie.
Editovať podujatie - funkcia na editovanie položiek informačného zdroja "rozhodnutia predsedu"
Zmazať podujatie - Presunutie stavu záznamu na "vymazaný záznam". Presunie do tohto stavu aj všetky podradené záznamy v informačnom zdroji "Podujatia dni".
Tlačiť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Vymazané budú aj všetky podradené záznamy v informačnom zdroji "Podujatia dni". Pred vymazaním sa ešte raz potvrdí voľba.</t>
  </si>
  <si>
    <t>ID_676</t>
  </si>
  <si>
    <t>Aplikačné funkcie formulára pre editovanie a zmenu „Podujatia NR SR“ - Aplikácia funkcia editovať záznam</t>
  </si>
  <si>
    <t>Po dobleclicku na niektorý záznam informačného zdroja, alebo aplikovaním funkcie „Editovať záznam“ sa zobrazí formulár na editovanie všetkých dát zvoleného záznamu.
Ako prvé je potrebné vyplniť základné údaje o podujatí Vzhľadom na skutočnosť, že niektoré údaje v budúcnosti zobrazované na webe aj v inom jazyku, požaduje sa aplikačná funkcia, ktorá umožní „zvolené položky“ zadávať aj do iných jazykov, poprípade tam využije aj automatický preklad zo slovenčiny. Požadované aplikačné funkcie tohto formulára:
Zatvoriť - Zatvorenie formulára bez uloženia zmien. Pred samotným zatvorením formulára sa systém pri zmene dát opýta, či sa zmeny majú nahrať a ukončí formulár bez nahratia iba v prípade, že užívateľ takúto voľbu potvrdí.
Vymazať - Presunutie stavu záznamu na "vymazaný záznam". Presunie do tohto stavu aj všetky podradené záznamy v informačnom zdroji "Podujatia dni".
Uložiť - Uloženie zmien dát do záznamu.
Zverejniť - Záznam informačného zdroja prenesie do stavu "publikovaný záznam". V prípade, že sa jedná o prvé zverejnenie záznamu (pole [K] je prázdne, vyplní ho aktuálnym dátumom a časom). Presunie do tohto stavu aj všetky podradené záznamy v informačnom zdroji "Podujatia dni".
Stiahnuť - Presunutie stavu záznamu na "stiahnutý záznam". Presunie do tohto stavu aj všetky podradené záznamy v informačnom zdroji "Podujatia dni".
Zmena jazyka - Umožní po kliknutí (napr.) na vlajočku zmeniť pole, do ktorého sa bude ukladať zvolený jazyk.
Definitívne vymazať záznam - Funkcia prístupná iba administrátorovi. Funkcia definitívne vymaže záznam z databázy. Vymazané budú aj všetky podradené záznamy v informačnom zdroji "Podujatia dni". Pred vymazaním sa ešte raz potvrdí voľba.
Vlož fotografiu - Funkcia umožní vloženie fotografie do HTML podoby údajov v poli [F]
Vlož video - Funkcia umožní vloženie videa do HTML podoby údajov v poli [F]</t>
  </si>
  <si>
    <t>ID_677</t>
  </si>
  <si>
    <t>Aplikačné funkcie formulára pre editovanie a zmenu „Podujatia NR SR“ - záložka „Dni podujatia“</t>
  </si>
  <si>
    <t>Formulár má aj záložku „Dni podujatia“, na ktorej sa editujú podrobnosti o podujatí (v každom dni), teda informácie z informačného zdroje „Podujatia – dni“.
Pridať deň - Umožní vložiť nový záznam do informačného zdroja „Podujatia – dni“. Automaticky sa doplnia údaje do poľa [B], a do poľa [C] – v prípade prvého záznamu dátum začiatku a v prípade ďalších dní prvý nasledujúci deň, ktorý ešte chýba do dátumu skončenia podujatia.
Upraviť deň - Umožní upraviť údaje v zvolenom zázname informačného zdroje „Podujatia – dni“
Odstrániť deň - Presunutie stav zvoleného záznamu z informačného zdroja „Podujatia – dni“ do "vymazaný záznam".
Definitívne odstrániť deň - Funkcia prístupná iba administrátorovi. Funkcia definitívne vymaže zvolený záznam z informačného zdroja „Podujatia – dni“ z databázy. Pred vymazaním sa ešte raz potvrdí voľba.</t>
  </si>
  <si>
    <t>ID_678</t>
  </si>
  <si>
    <t>Aplikačné funkcie formulára pre editovanie a zmenu „Podujatia NR SR“ - záložka „Dokumenty“</t>
  </si>
  <si>
    <t>Formulár má aj záložku „Dokumenty“, na ktorej sa editujú všetky dokumenty, súvisiace s daným podujatím. Dokumenty sa budú ukladať v Digitálnom archíve (DMS) a prepojenie modulu „Podujatia“ s modulom „Digitálny archív“ musí byť súčasťou modulu „Prepojenia modulov, pričom primárnym modulom bude vždy ten modul, z ktorého sa prepojenie inicializuje.
Všetky údaje a aplikačné funkcie pre prácu s dokumentami budú upresnené po nasadení nového Document Managment Systému (ktorý nie je súčasťou tohto projektu).</t>
  </si>
  <si>
    <t>ID_679</t>
  </si>
  <si>
    <t>Aplikačné funkcie formulára pre editovanie a zmenu „Podujatia NR SR“ - záložka „Prepojenia“</t>
  </si>
  <si>
    <t>Poslednou záložkou formulára má záložka „Prepojenia“, na ktorej sa editujú všetky prepojenia s inými modulmi ako „Digitálny archív“, súvisiace s daným podujatím.
Možnosti, ktoré moduly je medzi sebou prepájať musí byť súčasťou informačného zdroja „Moduly – možné prepojenia modulov“.</t>
  </si>
  <si>
    <t>ID_680</t>
  </si>
  <si>
    <t>Videodokumentácia - všeobecné</t>
  </si>
  <si>
    <t>Cieľom agendy „Videodokumentácie“ je nielen, evidovať všetky vídeá(samotné vídeása však nachádzajú vexistujúcom „Video Managmentsystéme“), ale aj evidovať metadáta ku každémuvideu. Podrobnosti VMS systému budú poskytnuté víťaznému uchádzačovi, rovnako aj  sexistujúcimi webservismi pre ovládanie záznamov vDMS (vkladanie, čítanie, ...). Tieto webservisy budú vytvorené mimo afinancované mimo tohto projektu „Elektronizácie služieb NR SR aKNR SR“.Súčasťou  agendy  „Fotodokumentácia“  je  možnosť  evidovať  prepojenia  zvolenej fotografie sinými agendami (modulmi) ako:
-Podujatia
- Poslanci 
- Výbory NR SR
- Poslanecké kluby
- Tlačové správypri týchto prepojeniach sa vyžaduje okrem zvolenia modulu sktorým je modul prepojený zvolenie  aj  konkrétneho  záznamu  zinformačného  zdroja  (napr.  konkrétneho  poslanca). Vtakom prípade sa pri poslancovi (webové sídlo NR SR) zobrazia aj prepojené videá.</t>
  </si>
  <si>
    <t>ID_681</t>
  </si>
  <si>
    <t>ID_682</t>
  </si>
  <si>
    <t>ID_683</t>
  </si>
  <si>
    <t>ID_684</t>
  </si>
  <si>
    <t>ID_685</t>
  </si>
  <si>
    <t>ID_686</t>
  </si>
  <si>
    <t>Štruktúra informačného zdroja „Číselník typov Videodokumentácie“</t>
  </si>
  <si>
    <t>[A] jednoznačný identifikátor záznamu 
[B] jednoznačný identifikátor zdroja (typu) jednoznačný identifikátor zdroja (typu)
[C] Názov názov typu
[D] Stav záznamu možné stavy pre daný informačný zdroj sú v informačnom zdroji "Stavy záznamov"</t>
  </si>
  <si>
    <t>ID_687</t>
  </si>
  <si>
    <t>Štruktúra informačného zdroja „Videodokumentácia“</t>
  </si>
  <si>
    <t>[A] jednoznačný identifikátor záznamu
[B] stav záznamu možné stavy pre daný informačný zdroj sú v informačnom zdroji "Stavy záznamov"
[C] jednoznačný identifikátor volebného obdobia - jednoznačný identifikátor volebného obdobia z informačného zdroja "volebné obdobia"
[D] dátum dátum fotografie
[E] popis v 4 jazykoch popis fotografie v 4 jazykoch
[F] jednoznačný identifikátor videa v VMS jednoznačný identifikátor záznamu z VMS
[G] Dátum zverejnenia - dátum zverejnenia fotografie (prvého publikovania záznamu)
[H] url URL na video (ak nie je súčasťou VMS)
[I] jednoznačný identifikátor typu fotodokumentácie z číselníka typu fotodokumentácie</t>
  </si>
  <si>
    <t>ID_688</t>
  </si>
  <si>
    <t>ID_689</t>
  </si>
  <si>
    <t>ID_690</t>
  </si>
  <si>
    <t>ID_691</t>
  </si>
  <si>
    <t>Fotodokumentácia - Fotodokumentácia
%VO% %OznačenieVO% - zoznam videi v danom volebnom období, bez rozdielu stavu záznamu
%StavZaznamu% %PopisStavuZaznamu%  - zoznam videi v danom volebnom období daného typu, s daným stavom záznamu</t>
  </si>
  <si>
    <t>ID_692</t>
  </si>
  <si>
    <t>ID_693</t>
  </si>
  <si>
    <t>ID_694</t>
  </si>
  <si>
    <t>Aplikačné funkcie formulára pre editovanie a zmenu „Číselník typov videodokumentácie“</t>
  </si>
  <si>
    <t>Pridaj záznam - Založenie nového záznamu do informačného zdroja "číselník typov videodokumentácie"
Editovať záznam - funkcia na editovanie položiek informačného zdroja "číselník typov videodokumentácie "
Zmazať záznam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</si>
  <si>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ID_695</t>
  </si>
  <si>
    <t>Aplikačné funkcie formulára pre editovanie a zmenu „Videodokumentácia“</t>
  </si>
  <si>
    <t>V prípade, že užívateľ zvolí preddefinovaný filter v ľavom menu volebné obdobia, alebo niektorý zo stavov záznamov, vyžadujú sa minimálne tieto aplikačné funkcie:
Nový záznam -  Založenie nového záznamu do informačného zdroja "Videodokumentácia".
Editovať záznam funkcia na editovanie položiek informačného zdroja " Videodokumentácia " Zmazať záznam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</si>
  <si>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ID_696</t>
  </si>
  <si>
    <t>Aplikačné funkcie formulára pre editovanie a zmenu „Videodokumentácia“ - Aplikácia funkcia editovať záznam</t>
  </si>
  <si>
    <t>Po dobleclicku na niektorý záznam informačného zdroja, alebo aplikovaním funkcie „Editovať záznam“ sa zobrazí formulár na editovanie všetkých dát zvoleného záznamu.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Zverejniť - Záznam informačného zdroja prenesie do stavu "publikovaný záznam". Funkcia je dostupná ak je pripojený záznam v VMD. V prípade, že sa jedná o prvé zverejnenie záznamu (pole [G] je prázdne, vyplní ho aktuálnym dátumom a časom).
Zmazať - Presunutie stavu záznamu na "vymazaný záznam".
Stiahnuť - Presunutie stavu záznamu na "stiahnutý záznam
Zmena jazyka - Pri zmene jazyka je možné zadávať polia [E] vo zvolenom jazyku
Definitívne vymazať - Funkcia prístupná iba administrátorovi. Pred vymazaním sa ešte raz potvrdí voľba.</t>
  </si>
  <si>
    <t>ID_697</t>
  </si>
  <si>
    <t>Aplikačné funkcie formulára pre editovanie a zmenu „Videodokumentácia“ - záložka „Prepojenia“</t>
  </si>
  <si>
    <t>Formulár má aj časť „Prepojenia“, na ktorej sa objavia prepojenia videa (daného záznamu z modulu „Videodokumentácia“) s inými modulmi informačného systému. Vyžadujú sa tu minimálne nasledovné funkcie:
Nové prepojenie - Umožní vložiť nové prepojenie s modulom „Videodokumentácia“
Zmeniť prepojenie - Umožní zmeniť existujúce prepojenie s modulom „Videodokumentácia“
Zobraz prepojenie - Zobrazí prepojený záznam „podradeného modulu“ v prípade, že má daný užívateľ právo na prístup k podradenému modulu.
Vymaž prepojenie - Presunie záznam prepojenia do stavu „zmazaný“. Takýto záznam bude prístupný už iba pre „administrátora“ a nebude poskytovaný pre middleware.
Definitívne vymazať záznam - Definitívne vymaže záznam prepojenia z databázy. Ešte raz si voľbu potvrdí u užívateľa.
Po zvolení aplikačnej funkcie „Nové pripojenie“ je potrebné zvoliť „podradený modul“ a následne vybrať záznam podradeného modulu. Odporúča sa navrhnúť v danom výbere filter (id záznamu, dátum, popis, ...) v ktorom bude možné zúžiť zoznam záznamov, z ktorých sa vyberá.
To ktoré moduly je možné prepojiť s videodokumentáciou je súčasťou informačného zdroja „Moduly – možné prepojenia modulov“, kde zoznam modulov, ktoré je možné prepojiť s modulom „Videodokumentácia“ sa nájde v poli „Podradený modul“ pre záznamy, ktoré v poli „Primárny modul“ majú jednoznačný identifikátor modulu informačného systému „Videodokumentácia“.
Výsledok prepojení sa zapisuje do informačného zdroja „Prepojenia modulov“.</t>
  </si>
  <si>
    <t>ID_698</t>
  </si>
  <si>
    <t>Denná informácia - všeobecne</t>
  </si>
  <si>
    <t>Cieľom modulu „Denná informácia“ je naplnenie § 42 Rokovacieho poriadku, v ktorom sa uvádza:
§ 42 
(1) O výsledku denného rokovania národnej rady sa vypracúva stručná informácia, ktorá má náležitosti uvedené v odseku 2. Uvedená informácia sa vypracuje do začiatku rokovania ďalšieho dňa.
(2) Náležitosti informácie o výsledku rokovania národnej rady v uvedenom dni rokovania národnej rady sú:
a) poradie jednotlivých bodov programu schôdze národnej rady vrátane úplného názvu a čísla parlamentnej tlače,
b) mená navrhovateľov a spravodajcov k jednotlivým bodom programu schôdze národnej rady a rečníkov, ktorí vystúpili v rozprave,
c) výsledok hlasovania o návrhu ako o celku.
Modul musí úzko spolupracovať s modulmi SSLP:
- Program schôdze NR SR
- Poslanci NR SR
- Organizačná štruktúra
- Hlasovania poslancov (definitívna štruktúra sa upraví podľa možností nového DKS)
- Vystúpenia poslancov (definitívna štruktúra sa upraví podľa možností nového DKS)
Denná informácia za každý deň je zobrazovaná na webovom sídle Národnej rady Slovenskej republiky priebežne tak, ako je vytváraná.</t>
  </si>
  <si>
    <t>ID_699</t>
  </si>
  <si>
    <t>ID_700</t>
  </si>
  <si>
    <t>ID_701</t>
  </si>
  <si>
    <t>ID_702</t>
  </si>
  <si>
    <t>ID_703</t>
  </si>
  <si>
    <t>ID_704</t>
  </si>
  <si>
    <t>Štruktúra informačného zdroja „Denné informácie“</t>
  </si>
  <si>
    <t>[A] jednoznačný identifikátor záznamu 
[B] jednoznačný identifikátor zdroja (typu) jednoznačný identifikátor zdroja (typu)
[C] Jednoznačný identifikátor volebného obdobia z informačného zdroja „volebné obdobia“
[D] Dátum
[E] Stav záznamu možné stavy pre daný informačný zdroj sú v informačnom zdroji "Stavy záznamov"
[F] Popis Text (html)
[G] Jednoznačný identifikátor, či záznam vznikol ručným režimom, alebo automatickým 1 – ručný režim, 0 – automatický režim
[H] Dátum zverejnenia Dátum prvej publikácie záznamu</t>
  </si>
  <si>
    <t>ID_705</t>
  </si>
  <si>
    <t>Štruktúra informačného zdroja „Denné informácie – body programu“</t>
  </si>
  <si>
    <t>[A] jednoznačný identifikátor záznamu
[B] jednoznačný identifikátor dennej informácie ku ktorej sa body rokovania viažu z informačného zdroja „denné informácie“
[C] Poradie bodu - Poradové číslo v akom bod daný bod prerokúvaný v rámci danej informácie (rokovacieho dňa)
[D] Jednoznačný identifikátor bodu schôdze z informačného zdroja „Body programu schôdze“
[E] Jednoznačný identifikátor osoby z organizačnej štruktúry, ktorý uviedol bod programu z informačného zdroja „organizačná štruktúra - osoby“
[F] Jednoznačný identifikátor záznamu vystúpenia osoby v poly [E] z „Digitálneho kongresového systému“ z informačného zdroja „štruktúrovaná rozprava“ (nie je súčasťou tohto projektu) – údaje budú poskytované cez middleware
[G] jednoznačný identifikátor poslanca, ktorý bol spravodajcom daného bodu z informačného zdroja „poslanci NR SR“
[I] Stav záznamu - možné stavy pre daný informačný zdroj sú v informačnom zdroji "Stavy záznamov" 
[J] Jednoznačný identifikátor stavu prerokovávania bodu - Z informačného zdroja „Denné informácie – stav bodu“
[K] Jednoznačný identifikátor bodu rokovania z E-schôdzi- Z informačného zdroja „E-schôdza – body rokovania“</t>
  </si>
  <si>
    <t>ID_706</t>
  </si>
  <si>
    <t>Štruktúra informačného zdroja „Denná informácia – body rokovania - rečníci“</t>
  </si>
  <si>
    <t>[A] jednoznačný identifikátor záznamu 
[B] jednoznačný identifikátor bodu rokovania dennej informácie jednoznačný identifikátor záznamu z informačného zdroja "Denné informácie – body rokovania"
[C] Jednoznačný identifikátor osoby z organizačnej štruktúry, ktorá vystúpila v rozprave z informačného zdroja „organizačná štruktúra - osoby“
[D] Jednoznačný identifikátor záznamu vystúpenia osoby v poly [C] z „Digitálneho kongresového systému“ z informačného zdroja „štruktúrovaná rozprava“ (nie je súčasťou tohto projektu) – údaje budú poskytované cez middleware
[E] Stav záznamu - možné stavy pre daný informačný zdroj sú v informačnom zdroji "Stavy záznamov" 
[F] Poradové číslo Poradové číslo vystúpenia v rámci bodu programu
[G] Typ vystúpenia Z informačného zdroja „Typy vystúpení“ z DKS</t>
  </si>
  <si>
    <t>ID_707</t>
  </si>
  <si>
    <t>Štruktúra informačného zdroja „Denná informácia – body rokovania - hlasovania“</t>
  </si>
  <si>
    <t>[A] jednoznačný identifikátor záznamu 
[B] jednoznačný identifikátor bodu rokovania dennej informácie - jednoznačný identifikátor záznamu z informačného zdroja "Denné informácie – body rokovania"
[C] jednoznačný identifikátor hlasovania z informačného systému „hlasovania“
[D] Stav záznamu - možné stavy pre daný informačný zdroj sú v informačnom zdroji "Stavy záznamov" 
[E] Stav hlasovania z informačného systému „hlasovania“ [F] Stav hlasovania 1 Z číselníka „Denná informácia – stav hlasovania“</t>
  </si>
  <si>
    <t>ID_708</t>
  </si>
  <si>
    <t>Štruktúra informačného zdroja „Denná informácia – stav hlasovania“</t>
  </si>
  <si>
    <t>[A] jednoznačný identifikátor záznamu
[B] jednoznačný identifikátor stavu jednoznačný identifikátor zdroja (typu)
[C] popis stavu Text
[D] Stav záznamu možné stavy pre daný informačný zdroj sú v informačnom zdroji "Stavy záznamov" 
V číselníku sa očakávajú nasledovné hodnoty:
- hlasovanie bolo odložené
- hlasovanie prebehlo</t>
  </si>
  <si>
    <t>ID_709</t>
  </si>
  <si>
    <t>ID_710</t>
  </si>
  <si>
    <t>ID_711</t>
  </si>
  <si>
    <t>ID_712</t>
  </si>
  <si>
    <t>%VO% %OznačenieVO% - zoznam denných informácií v danom volebnom období, bez rozdielu stavu záznamu
%StavZaznamu% %PopisStavuZaznamu% - 
zoznam denných informácií v danom volebnom období daného typu, s daným stavom záznamu
V tabuľke označenie „%VO%“ znamená že sa vypíšu všetky volebné obdobia
(najaktuálnejšie hore) – obdobne aj pre stavy záznamov. Samozrejme v informačnom zdroji sa môžu nepoužívať symboly %%, ale sa jednoducho všetky volebné obdobia vypíšu samostatne. Je však dôležité, aby existovala aplikačná funkcia, ktorá všetky nové záznamy pre nové volebné obdobie vygeneruje.</t>
  </si>
  <si>
    <t>ID_713</t>
  </si>
  <si>
    <t>ID_714</t>
  </si>
  <si>
    <t>ID_715</t>
  </si>
  <si>
    <t>Aplikačné funkcie formulára pre editovanie a zmenu „Denná informácia – stav hlasovania“</t>
  </si>
  <si>
    <t>Pridaj záznam - Založenie nového záznamu do informačného zdroja
Editovať záznam - funkcia na editovanie položiek informačného zdroja Zmazať záznam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Vymazané budú aj všetky podradené záznamy v informačnom zdroji " Fotodokumentácia-typ ". Pred vymazaním sa ešte raz potvrdí voľba.</t>
  </si>
  <si>
    <t>ID_716</t>
  </si>
  <si>
    <t>Aplikačné funkcie formulára pre editovanie a zmenu „Denné informácie“</t>
  </si>
  <si>
    <t>Záznamy informačného zdroja „Denné informácie“ musia podporovať ako „ručný režim“, tak aj „automatický režim“. Pri ručnom režime je denná informácia (ako modul) zodpovedná za vznik záznamu v informačnom zdroji „denná informácia“, ako aj za vznik záznamov v informačnom zdroji „Rokovacie dni“ modulu „E-schôdza“, v informačnom zdroji „Kontextové informácie“ modulu „E-schôdza“, v informačnom zdroji „Body rokovania“ modulu „E-schôdza“, ako aj ostatných informačných zdrojov modulu „Denná informácia“. Pri automatickom režime budú tieto záznamy vytvárať a aktualizovať „Middleware“ a jeho pravidlá. Podrobnosti ako by to malo fungovať sú popísané v module „E-schôdza“.
Prehľad údajov informačného zdroja sa zobrazia na úvodnej strane aplikácie v časti „Výstupy“. Default (pri prvom otvorení modulu) sa v preddefinovaných filtroch vyberie aktuálne volebné obdobie.
Očakáva sa, že pri automatickom režime sa bude „automaticky aktualizovať obrazovka“ (napríklad ak v daný deň prebieha rokovanie a ešte nebola vytvorená „denná informácia“) a akonáhle je záznam o dennej informácii vytvorený, zobrazí sa na obrazovke a bude prístupný pre editovanie stavov bodov a prípadne stavov hlasovania.
V prípade, že užívateľ zvolí preddefinovaný filter v ľavom menu volebné obdobia, alebo niektorý zo stavov záznamov, vyžadujú minimálne tieto aplikačné funkcie:
Pridaj záznam - Založenie nového záznamu do informačného zdroja. Funkcia je prístupná iba pri ručnom režime.
Editovať záznam - funkcia na editovanie položiek informačného zdroja
Zmazať záznam - Presunutie stavu záznamu na "vymazaný záznam". Presunie do tohto stavu aj všetky podradené záznamy v informačnom zdroji "Denná informácia – body rokovania", „Denná informácia – body rokovania – rečníci“ a „Denná informácia – body rokovania – hlasovania“.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Vymazané budú aj všetky podradené záznamy v informačnom zdroji " Fotodokumentácia-typ ". Pred vymazaním sa ešte raz potvrdí voľba.</t>
  </si>
  <si>
    <t>ID_717</t>
  </si>
  <si>
    <t>Aplikačné funkcie formulára pre editovanie a zmenu „Denné informácie“ - Aplikačná funkcia editovať záznam</t>
  </si>
  <si>
    <t>Po dobleclicku na niektorý záznam informačného zdroja, alebo aplikovaním funkcie „Editovať záznam“ sa zobrazí formulár na editovanie všetkých dát zvoleného záznamu. 
V hornej časti formulára „Základné informácie“ sa evidujú údaje informačného zdroja „Denne informácie“. V prípade že sa ide v automatickom režime, údaje sú iba „readonly“ a meniť ich môže iba administrátor (to isté platí aj o aplikačných funkciách). V prípade ručného režimu je práve táto časť zodpovedná za správne údaje v zázname o dennej informácii a preto sú editovateľné.
Táto časť formulára má nasledovné aplikačné funkcie: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Funkcia prístupná iba v „ručnom režime“, alebo iba administrátorovi modulu.
Zverejniť - Záznam informačného zdroja prenesie do stavu "publikovaný záznam". V prípade, že sa jedná o prvé zverejnenie záznamu (pole [H] je prázdne, vyplní ho aktuálnym dátumom a časom). Funkcia prístupná iba v „ručnom režime“, alebo iba administrátorovi modulu.
Zmazať - Presunutie stavu záznamu na "vymazaný záznam". Funkcia prístupná iba v „ručnom režime“, alebo iba administrátorovi modulu.
Stiahnuť - Presunutie stavu záznamu na "stiahnutý záznam". Funkcia prístupná iba v „ručnom režime“, alebo iba administrátorovi modulu.
Publikovať - Presunutie stavu záznamu na "publikovaný záznam". Funkcia prístupná iba v „ručnom režime“, alebo iba administrátorovi modulu. Používa sa vtedy, ak je dočasne stiahnutý záznam, na jeho opätovné publikovanie.
Ukončenie rokovania - Aplikačná funkcia zmení v informačnom zdroji „Program schôdze“ pole [J] – štádium programu schôdze na stav „ukončené rokovanie“.
Definitívne vymazať - Funkcia prístupná iba administrátorovi. Funkcia definitívne vymaže záznam z databázy. Pred vymazaním sa ešte raz potvrdí voľba.</t>
  </si>
  <si>
    <t>ID_718</t>
  </si>
  <si>
    <t>Aplikačné funkcie formulára pre editovanie a zmenu „Kontextové informácie“</t>
  </si>
  <si>
    <t>V strednej časti formulára „Kontextové informácie“ sa evidujú údaje informačného zdroja „Kontextové informácie“ z modulu „E-schôdza“. V prípade že sa ide v automatickom režime, táto časť formulára sa nezobrazuje. V prípade ručného režimu je práve táto časť zodpovedná za správne údaje v záznamoch o kontextových informáciách a preto sú editovateľné. Podrobné funkcie oboch v režimoch sú popísané v module „E-schôdza“. Táto časť formulára má nasledovné aplikačné funkcie:
Otvorenie schôdze - Funkcia je prístupná iba pri ručnom režime a iba dovtedy, kým nie je vytvorený z daného dňa záznam v informačnom systéme „Rokovacie dni“. Aplikačná funkcia založí nový záznam v informačnom zdroji „Rokovacie dni“ modulu „E-schôdza“ - čas začiatku bude čas spustenia kontextovej informácie. Zároveň sa vytvorí prepojenie záznamu informačného zdroja „Denné informácie“ a záznamu informačného zdroja „Rokovacie dni“, zapísaním ID záznamu „Dennej informácie“ do poľa [H] nového záznamu informačného zdroja „Rokovacie dni“ a pole [I] nového záznamu informačného zdroja „Rokovacie dni“ sa nastaví na hodnotu 1, čo indikuje, že záznam bol vytvorený v ručnom režime. Pole [J] nového záznamu informačného zdroja „Rokovacie dni“ sa nastaví na hodnotu 0, čo indikuje, že záznam ešte neprebehol aplikačnou funkciou „konsolidácia dát rokovacích dní“. Stav záznamu nastaví na hodnotu „publikovaný záznam“. Obdobne zmení v informačnom zdroji „program schôdze“ stav na „prebieha“.
Rokovanie o bodoch - Aplikačná funkcia zabezpečí vloženie nového záznamu o kontextovej informácii „Rokovanie o bodoch“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
Blok hlasovaní - Aplikačná funkcia zabezpečí vloženie nového záznamu o kontextovej informácii „Blok hlasovaní“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
Prestávka - Aplikačná funkcia zabezpečí vloženie nového záznamu o kontextovej informácii „Prestávka“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
Aplikovanie každej funkcie buď napíše text do poľa „Prebieha“, alebo aktívna kontextová informácia ostane farebne zvýraznená, aby editor modulu vedel v akej kontextovej informácii prebieha schôdza.</t>
  </si>
  <si>
    <t>ID_719</t>
  </si>
  <si>
    <t>Aplikačné funkcie formulára pre editovanie a zmenu „Denné informácie – body rokovania“</t>
  </si>
  <si>
    <t>V dolnej časti formulára na obrázku č. 3 „Body programu“ sa evidujú údaje informačného zdroja „Denné informácie – body rokovania“ z tohto modulu. V prípade že sa ide v automatickom režime, táto časť formulára sa zobrazuje iba v stave „read-only a aplikačné funkcie podľa toho, koľko z ich funkcií preberie middleware. V prípade ručného režimu je práve táto časť zodpovedná za správne údaje v záznamoch o bodoch programu (poradie ako sa o nich rokovalo, ako aj ktorý je v akom režime) a preto sú editovateľné. Podrobné funkcie oboch v režimoch sú popísané v module „E-schôdza“.
Očakáva sa, že v automatickom režime budú do tejto časti automaticky pribúdať body rokovania podľa toho, ako sa budú objavovať v Digitálnom kongresovom systéme v časti vystúpenia. Očakáva sa, že dodávateľ modulu nájde spôsob efektívneho obnovovania tejto časti formulára, aby sa objavovali nové body rokovania. Každopádne editor modulu „Denná informácia“ bude musieť pri každom prerokovanom bode zmeniť jeho stav, ako aj stav schôdze (na začiatku pri spustení – aplikačnou funkciou „Otvorenie schôdze“, alebo zmenou stavu schôdze). Táto časť formulára má nasledovné aplikačné funkcie:
Vložiť bod - Aplikačná funkcia zabezpečí vloženie nového záznamu do informačného zdroja „Body rokovania“ s vyplnením začiatku [C] zhodným s časom aplikovania funkcie, pole stav záznamu [F] nastaví na hodnotu „publikovaný záznam“, pole [K] nastaví na hodnotu 1 – teda, že ide o ručný režim a pole [L] nastaví na hodnotu 0, teda že neprebehla na zázname ešte konsolidácia dát. Funkcia je prístupná iba v ručnom režime, alebo „administrátorovi“.
Editovať - Otvorenie formulára na obrázku č. 4 na editovanie dát bodu programu, ako aj na pridelenie vystupujúcich a hlasovaní k danému bodu programu.
Odstrániť - Presunutie stavu záznamu na "vymazaný záznam". Funkcia prístupná iba v „ručnom režime“, alebo iba administrátorovi modulu.
Stiahnuť - Presunutie stavu záznamu na "stiahnutý záznam". Funkcia prístupná iba v „ručnom režime“, alebo iba administrátorovi modulu.
Publikovať - Presunutie stavu záznamu na "publikovaný záznam". Funkcia prístupná iba v „ručnom režime“, alebo iba administrátorovi modulu. Používa sa vtedy, ak je dočasne stiahnutý záznam, na jeho opätovné publikovanie.
Prebieha - Rýchle presunutie vybraného bodu (prepojeného záznamu v informačnom zdroji „Body programu schôdze“ do stavu „prebieha rokovanie“.
Definitívne vymaž bod rokovania - Funkcia prístupná iba administrátorovi. Funkcia definitívne vymaže záznam z databázy. Pred vymazaním sa ešte raz potvrdí voľba.
Pole s výberom programu schôdze. Toto pole sa neukladá k dennej informácii, pretože v rámci jedného rokovacieho dňa môžu byť rokovania aj viacerých schôdzí. Pole slúži iba pre identifikáciu, aká schôdza prebieha a k akej schôdzi budú priradené body, či kontextové informácie.
Pri dropdownliste v menu časti formulára „Body rokovania“ sa očakáva, že sa budú objevovať iba „neprerokované“ body danej schôdze NR SR. A po aplikovaní funkcie „Vložiť bod“ sa vloží vybraný bod programu v dropdownliste.</t>
  </si>
  <si>
    <t>ID_720</t>
  </si>
  <si>
    <t>Aplikačné funkcie formulára pre editovanie a zmenu „Denné informácie – body rokovania 2“</t>
  </si>
  <si>
    <t>Formulár na editovanie záznamov informačného zdroja „Denná informácia – body rokovania“. Údaje, týkajúce sa tohto informačného zdroja sa nachádzajú v hornej časti označenej „Základné údaje bodu programu“. Tieto údaje (ako aj aplikačné funkcie pre ich zmeny, ktoré budú v rámci „automatického režimu“ zakladané a menené na základe funkcií middlewaru musia byť v ručnom režime „read only“.
Každopádne, to čo sa od editora modulu očakáva, je pri každej zmene bodu programu pri predchádzajúcom bode zmeniť „stav jeho prerokúvania“ príslušnými aplikačnými funkciami (nie všetky zmeny dokážeme identifikovať na základe činnosti Digitálneho kongresového systému).
Táto časť formulára má nasledovné aplikačné funkcie: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Funkcia prístupná iba v „ručnom režime“, alebo iba administrátorovi modulu.
Odstrániť - Presunutie stavu záznamu na "vymazaný záznam". Funkcia prístupná iba v „ručnom režime“, alebo iba administrátorovi modulu.
Stiahnuť - Presunutie stavu záznamu na "stiahnutý záznam". Funkcia prístupná iba v „ručnom režime“, alebo iba administrátorovi modulu.
Publikovať - Presunutie stavu záznamu na "publikovaný záznam". Funkcia prístupná iba v „ručnom režime“, alebo iba administrátorovi modulu. Používa sa vtedy, ak je dočasne stiahnutý záznam, na jeho opätovné publikovanie.
Definitívne vymazať - Funkcia prístupná iba administrátorovi. Funkcia definitívne vymaže záznam z databázy. Pred vymazaním sa ešte raz potvrdí voľba.
Samostatnou časťou sú aplikačné funkcie na zmenu „stavu programu schôdze“, ktoré menia pole [I] informačného zdroja „Body programu schôdze“.</t>
  </si>
  <si>
    <t>ID_721</t>
  </si>
  <si>
    <t>Aplikačné funkcie formulára pre editovanie a zmenu „Denné informácie – body rokovania - rečníci“</t>
  </si>
  <si>
    <t>V Dennej informácii sa nachádzajú iba tie vystúpenia k bodom programu, ktoré predniesol „uvádzajúci“, „spravodajca“, alebo rečník v rámci rozpravy (teda s typom vystúpenia „Vstúpenie v rozprave“). V strednej časti formulára sa evidujú údaje informačného zdroja „Denné informácie – body rokovania - vystupujúci“ z tohto modulu. V prípade že sa ide v automatickom režime, táto časť formulára sa zobrazuje iba v stave „read-only a aplikačné funkcie podľa toho, koľko z ich funkcií preberie middleware. V prípade ručného režimu je práve táto časť zodpovedná za správne údaje v záznamoch o vystupujúcich k bodom programu a preto sú editovateľné. Podrobné funkcie oboch v režimoch sú popísané v module „E-schôdza“.
Táto časť formulára má nasledovné aplikačné funkcie:
Pridať uvádzajúceho - Pridá do informačného zdroja nový záznam s typom vystúpenia, ktoré prináleží uvádzajúcemu bod programu. Následne sa ručne doplní jeho meno a priezvisko z dropdownlistu.
Pridať spravodajcu - Pridá do informačného zdroja nový záznam s typom vystúpenia, ktoré prináleží spravodajcovi bod programu. Následne sa doplní jeho meno a priezvisko z dropdownlistu.
Pridať rečníka - Pridá do informačného zdroja nový záznam s typom vystúpenia, ktoré prináleží vystúpeniu v rozprave k bodu programu. Následne sa doplní jeho meno a priezvisko z dropdownlistu.
Odstrániť vystupujúceho - Presunutie stavu záznamu na "vymazaný záznam". Funkcia prístupná iba v „ručnom režime“, alebo iba administrátorovi modulu.
Definitívne vymazať - Funkcia prístupná iba administrátorovi. Funkcia definitívne vymaže záznam z databázy. Pred vymazaním sa ešte raz potvrdí voľba.</t>
  </si>
  <si>
    <t>ID_722</t>
  </si>
  <si>
    <t>Aplikačné funkcie formulára pre editovanie a zmenu „Denné informácie – body rokovania - hlasovania“</t>
  </si>
  <si>
    <t>V Dennej informácii sa nachádzajú iba tie hlasovania k bodom programu, ktoré sú „Hlasovanie o celku“.
V spodnej časti formulára „Hlasovania“ sa evidujú údaje informačného zdroja „Denné informácie – body rokovania - hlasovania“ z tohto modulu. Jedná sa hlavne o prepojenie hlasovania s hlasovaním z informačného zdroja „Hlasovania na schôdzach NR SR“.
Táto časť formulára má nasledovné aplikačné funkcie:
Pridať hlasovanie - Pridá záznam z informačného zdroja „hlasovania na schôdzach NR SR“, ktoré je k danému bodu programu (ČPT) a je „Hlasovanie o celku.
Zobraziť hlasovanie - Zobrazí hlasovanie z modulu „Hlasovania na schôdzach NR SR“ – z digitálneho archívu
Odstrániť hlasovanie - Presunutie stavu záznamu na "vymazaný záznam". Funkcia prístupná iba v „ručnom režime“, alebo iba administrátorovi modulu.
Definitívne vymazať - Funkcia prístupná iba administrátorovi. Funkcia definitívne vymaže záznam z databázy. Pred vymazaním sa ešte raz potvrdí voľba.</t>
  </si>
  <si>
    <t>ID_723</t>
  </si>
  <si>
    <t>Fotodokumentácia - všeobecné</t>
  </si>
  <si>
    <t>Cieľom agendy „Fotodokumentácia“ je nielen, evidovať všetky fotografie (samotné fotografie sa však nachádzajú v existujúcom „DMS“ systéme s typom záznamu „fotografia“), ale aj evidovať metadáta ku každej fotografii a označovanie, v akej skupine / skupinách v rámci webu sa má fotografia zobrazovať. Podrobnosti DMS systému budú poskytnuté víťaznému uchádzačovi, rovnako aj s existujúcimi webservismi pre ovládanie záznamov v DMS (vkladanie, čítanie, ...). Tieto webservisy budú vytvorené mimo a financované mimo tohto projektu „Elektronizácie služieb NR SR a K NR SR“.
Súčasťou agendy „Fotodokumentácia“ je možnosť evidovať prepojenia zvolenej fotografie s inými agendami (modulmi) ako:
- Podujatia
- Poslanc
- Výbory NR SR
- Poslanecké kluby
- Tlačové správy pri týchto prepojeniach sa vyžaduje okrem zvolenia modulu s ktorým je modul prepojený zvolenie aj konkrétneho záznamu z informačného zdroja (napr. konkrétneho poslanca). V takom prípade sa pri poslancovi (webové sídlo NR SR) zobrazia aj prepojené fotografie.</t>
  </si>
  <si>
    <t>ID_724</t>
  </si>
  <si>
    <t>ID_725</t>
  </si>
  <si>
    <t>ID_726</t>
  </si>
  <si>
    <t>ID_727</t>
  </si>
  <si>
    <t>ID_728</t>
  </si>
  <si>
    <t>ID_729</t>
  </si>
  <si>
    <t>Editor fotodokumentácie</t>
  </si>
  <si>
    <t xml:space="preserve">
Môže pridávať fotodokumentáciu za svoj výbor:
V module oprávnenia je možné zadávať aj špecifický post „Editor fotodokumentácie“, ktorý umožní nastaviť užívateľa do role, v ktorej bude oprávnený v obmedzenej miere ovládať dáta danej agendy. Teda, ak sa takýto užívateľ prihlási do tohto modulu, uvidí iba tie fotografie, ktoré vložili užívatelia tohto typu v danom výbore. Takýto užívateľ nebude mať oprávnenia na zmenu „číselníkov“ a keď zvolí aplikačnú funkciu na pridanie fotografie, automaticky sa nastaví typ fotografie na výbor a nebude mať oprávnenie na zmenu, alebo doplnenie iného typu fotografie – teda užívateľ v tejto skupine bude vidieť iba fotografie „svojho výboru“. V prípade, že užívateľ v tejto role je aj užívateľom v obdobnej role ale pre iný výbor, sprístupní sa mu pole [G] na editovanie, ale v zozname výborov uvidí iba výbory, v ktorých má oprávnenie vkladať fotodokumentáciu. V prípade, že má spomenuté oprávnenie iba pre jeden výbor, pole je automaticky vyplnené a nedá sa zmeniť. Pre daného užívateľa sa nedá uložiť záznam bez vyplnenia tohto poľa aspoň jedným výborom. Obdobný princíp platí aj pre prepojovanie údajov s inými modulmi. Prepojenie je možné iba s modulom výboru, ktorý je v poly [G] a toto prepojenie sa nastaví automaticky, poprípade s udalosťami „výboru“ (podobne iba ktoré boli vložené s týmto oprávnením, poslancami z daného výboru a podobne)...</t>
  </si>
  <si>
    <t>ID_730</t>
  </si>
  <si>
    <t>Štruktúra informačného zdroja „Číselník typov Fotodokumentácie“</t>
  </si>
  <si>
    <t>ID_731</t>
  </si>
  <si>
    <t>Štruktúra informačného zdroja „Fotodokumentácia“</t>
  </si>
  <si>
    <t>A] jednoznačný identifikátor záznamu 
[B] stav záznamu - možné stavy pre daný informačný zdroj sú v informačnom zdroji "Stavy záznamov" 
[C] jednoznačný identifikátor volebného obdobia jednoznačný identifikátor volebného obdobia z informačného zdroja "volebné obdobia"
[D] dátum dátum fotografie
[E] popis v 4 jazykoch popis fotografie v 4 jazykoch
[F] jednoznačný identifikátor fotografie v DMS jednoznačný identifikátor záznamu z DMS
[G] jednoznačný identifikátor výboru - jednoznačný identifikátor výboru z informačného zdroja "výbory NR SR" (vkladá sa ak vloží fotografiu užívateľ s oprávnením "výbor")
[H] Dátum zverejnenia - dátum zverejnenia fotografie (prvého publikovania záznamu)</t>
  </si>
  <si>
    <t>ID_732</t>
  </si>
  <si>
    <t>Štruktúra informačného zdroja „Fotodokumentácia - typ“</t>
  </si>
  <si>
    <t>Vzhľadom na skutočnosť, že jedna fotografia sa môže týkať viacerých typov fotodokumentácie, je potrebné aby existoval aj informačný zdroj „Fotodokumentácia - typ“, ktorý umožní zaevidovať k jednej fotografii viac typov fotogalérii (vzťah zdrojov bude 1:N), v ktorých sa má objavovať.
[A] jednoznačný identifikátor záznamu 
[B] jednoznačný identifikátor fotografie - jednoznačný identifikátor záznamu z informačného zdroja "Fotodokumentácia"
[C] jednoznačný identifikátor typu fotodokumentácie z číselníka typu fotodokumentácie
[D] Stav záznamu - možné stavy pre daný informačný zdroj sú v informačnom zdroji "Stavy záznamov"</t>
  </si>
  <si>
    <t>ID_733</t>
  </si>
  <si>
    <t>ID_734</t>
  </si>
  <si>
    <t>ID_735</t>
  </si>
  <si>
    <t>ID_736</t>
  </si>
  <si>
    <t>Fotodokumentácia - Fotodokumentácia
%VO% %OznačenieVO% - zoznam fotografií v danom volebnom období, bez rozdielu stavu záznamu
%StavZaznamu% %PopisStavuZaznamu%  - zoznam fotografií v danom volebnom období daného typu, s daným stavom záznamu</t>
  </si>
  <si>
    <t>ID_737</t>
  </si>
  <si>
    <t>ID_738</t>
  </si>
  <si>
    <t>ID_739</t>
  </si>
  <si>
    <t>Aplikačné funkcie formulára pre editovanie a zmenu „Číselník typov fotodokumentácie“</t>
  </si>
  <si>
    <t>Pridaj záznam - Založenie nového záznamu do informačného zdroja "číselník typov fotodokumentácie"
Editovať záznam - funkcia na editovanie položiek informačného zdroja "číselník typov fotodokumentácie"
Zmazať záznam - Presunutie stavu záznamu na "vymazaný záznam".
Tlač zostavu - Vytlačenie požadovanej zostavy na tlačiareň. Definovanie požadovaných zostáv bude až súčasťou "Definitívnej funkčnej špecifikácie"
Exportovať - Vyexportovanie požadovanej zostavy do pdf, xml, txt,... podoby. Definovanie požadovaných zostáv a formátov bude až súčasťou "Definitívnej funkčnej špecifikácie"
Definitívne vymazať záznam - Funkcia prístupná iba administrátorovi. Funkcia definitívne vymaže záznam z databázy. Pred vymazaním sa ešte raz potvrdí voľba.</t>
  </si>
  <si>
    <t>ID_740</t>
  </si>
  <si>
    <t>Aplikačné funkcie formulára pre editovanie a zmenu „Fotodokumentácia“</t>
  </si>
  <si>
    <t>V prípade, že užívateľ zvolí preddefinovaný filter v ľavom menu volebné obdobia, alebo niektorý zo stavov záznamov, vyžadujú sa minimálne tieto aplikačné funkcie:
Nový záznam -  Založenie nového záznamu do informačného zdroja "Fotodokumentácia".
Nový záznam - Založenie nového záznamu do informačného zdroja "Fotodokumentácia".
Editovať záznam - funkcia na editovanie položiek informačného zdroja " Fotodokumentácia "
Zmazať záznam - Presunutie stavu záznamu na "vymazaný záznam". Presunie do tohto stavu aj všetky podradené záznamy v informačnom zdroji "Fotodokumentácia-typ".
Tlač zostavu - Vytlačenie požadovanej zostavy na tlačiareň. Definovanie požadovaných zostáv bude až súčasťou "Definitívnej funkčnej špecifikácie"
Exportovať - Vyexportovanie požadovanej zostavy do pdf, xml, txt,... podoby. Definovanie požadovaných zostáv a formátov bude až súčasťou "Definitívnej funkčnej špecifikácie"
Definitívne vymazať záznam - Funkcia prístupná iba administrátorovi. Funkcia definitívne vymaže záznam z databázy. Vymazané budú aj všetky podradené záznamy v informačnom zdroji " Fotodokumentácia-typ ". Pred vymazaním sa ešte raz potvrdí voľba.</t>
  </si>
  <si>
    <t>ID_741</t>
  </si>
  <si>
    <t>Aplikačné funkcie formulára pre editovanie a zmenu „Fotodokumentácia“ - Aplikácia funkcia editovať záznam</t>
  </si>
  <si>
    <t>Po dobleclicku na niektorý záznam informačného zdroja, alebo aplikovaním funkcie „Editovať záznam“ sa zobrazí formulár na editovanie všetkých dát zvoleného záznamu. Požadované aplikačné funkcie tohto formulára.
Zatvoriť - Zatvorenie formulára bez uloženia zmien. Pred samotným zatvorením formulára sa systém pri zmene dát opýta, či sa zmeny majú nahrať a ukončí formulár bez nahratia iba v prípade, že užívateľ takúto voľbu potvrdí.
Uložiť - Uloženie zmien dát do záznamu.
Zverejniť - Záznam informačného zdroja prenesie do stavu "publikovaný záznam". Funkcia je dostupná ak je pripojený záznam v digitálnej knižnici. V prípade, že sa jedná o prvé zverejnenie záznamu (pole [H] je prázdne, vyplní ho aktuálnym dátumom a časom).
Zmazať - Presunutie stavu záznamu na "vymazaný záznam". Presunie do tohto stavu aj všetky podradené záznamy v informačnom zdroji "Fotodokumentácia-typ".
Stiahnuť - Presunutie stavu záznamu na "stiahnutý záznam". Presunie do tohto stavu aj všetky podradené záznamy v informačnom zdroji "Fotodokumentácia-typ".
Zmena jazyka - Pri zmene jazyka je možné zadávať polia [E] vo zvolenom jazyku
Definitívne vymazať - Funkcia prístupná iba administrátorovi. Funkcia definitívne vymaže záznam z databázy. Vymazané budú aj všetky podradené záznamy v informačnom zdroji "Fotodokumentácia - typ". Pred vymazaním sa ešte raz potvrdí voľba.
Formulár obsahuje aj pole „Výbory NR SR“ na zadávanie poľa [G], ktoré je však viditeľné iba pre typ fotodokumentácie „výbor“.</t>
  </si>
  <si>
    <t>ID_742</t>
  </si>
  <si>
    <t>Aplikačné funkcie formulára pre editovanie a zmenu „Fotodokumentácia“ - záložka „Dokumenty“</t>
  </si>
  <si>
    <t xml:space="preserve">Formulár má aj záložku „Dokumenty“, na ktorej sa objavia prepojenia na dokumenty v Digitálnom archíve, resp. DMS. Vyžadujú sa tu minimálne nasledovné funkcie:
Nová fotografia - Umožní vložiť elektronický dokument fotografie do DMS. Podrobnosti webservisu budú zverejnené víťaznej firme.
Prepoj existujúcu fotografiu - Umožní vložiť prepojenie na existujúci elektronický dokument v DMS typu „fotografia“. Podrobnosti popísané v časti "Digitálny archív". Slúži k tomu, aby bolo možné prepojiť tú istú fotografiu k viacerým záznamom iných modulov ...
Vymaž prepojenie na fotografiu - 
Vymaže prepojenie na záznam v DMS, pričom samotná fotografia v DMS ostane.
Vymazanie fotografie z DMS - Výsledok funkcie sa dohodne podľa možnosti DMS.
Definitívne vymazať fotografie v DMS - Výsledok funkcie sa dohodne podľa možnosti DM
</t>
  </si>
  <si>
    <t>ID_743</t>
  </si>
  <si>
    <t>Aplikačné funkcie formulára pre editovanie a zmenu „Fotodokumentácia“ - záložka „Prepojenia“</t>
  </si>
  <si>
    <t xml:space="preserve">Formulár má aj záložku „Prepojenia“, na ktorej sa objavia prepojenia fotografie (daného záznamu z modulu „Fotodokumentácia“) s inými modulmi informačného systému. Vyžadujú sa tu minimálne nasledovné funkcie:
Nové prepojenie - Umožní vložiť nové prepojenie s modulom „Fotodokumentácia“
Zmeniť prepojenie - Umožní zmeniť existujúce prepojenie s modulom „Fotodokumentácia“
Zobraz prepojenie - Zobrazí prepojený záznam „podradeného modulu“ v prípade, že má daný užívateľ právo na prístup k podradenému modulu.
Vymaž prepojenie - Presunie záznam prepojenia do stavu „zmazaný“. Takýto záznam bude prístupný už iba pre „administrátora“ a nebude poskytovaný pre middleware.
Definitívne vymazať prepojenie - Definitívne vymaže záznam prepojenia z databázy. Ešte raz si voľbu potvrdí u užívateľa.
Po zvolení aplikačnej funkcie „Nové pripojenie“ je potrebné zvoliť „podradený modul“ a následne vybrať záznam podradeného modulu. Odporúča sa navrhnúť v danom výbere filter (id záznamu, dátum, popis, ...) v ktorom bude možné zúžiť zoznam záznamov, z ktorých sa vyberá.
To ktoré moduly je možné prepojiť s fotodokumentáciou je súčasťou informačného zdroja „Moduly – možné prepojenia modulov“, kde zoznam modulov, ktoré je možné prepojiť
s modulom „Fotodokumentácia“ sa nájde v poli „Podradený modul“ pre záznamy, ktoré v poli „Primárny modul“ majú jednoznačný identifikátor modulu informačného systému „Fotodokumentácia“.
Výsledok prepojení sa zapisuje do informačného zdroja „Prepojenia modulov“.
</t>
  </si>
  <si>
    <t>ID_744</t>
  </si>
  <si>
    <t>E-schôdza - všeobecné</t>
  </si>
  <si>
    <t>Cieľom modulu „E-schôdza“ je podrobne zaznamenať priebeh schôdze NR SR“ s nasledovnými možnými účelmi:
 poskytnúť on-line „virtuálne sledovanie“ nielen priebehu schôdze, ale aj všetkých relevantných informácii, viazaných k aktuálne prerokovávanému bodu, ako:
o všetky predložené elektronické materiály s možnosťou ich prezerania o všetky hlasovania, ktoré už prebehli k prerokovávanej parlamentnej
tlači
o výsledky hlasovania
o zoznam prihlásených a podobne
 možnosť „virtuálneho rokovania“ rokovacieho dňa offline (napr. na druhý deň)
 možnosť „virtuálneho rokovania“ o parlamentnej tlači cez všetky rokovania, na
ktorých sa prerokovávala
Modul musí úzko spolupracovať s modulmi SSLP:
 Program schôdze NR SR
 Poslanci NR SR
 Organizačná štruktúra
 Hlasovania poslancov (definitívna štruktúra sa upraví podľa možností nového DKS)
 Vystúpenia poslancov (definitívna štruktúra sa upraví podľa možností nového DKS)
E-schôdza je agenda, resp. modul, ktorý zbiera údaje z Digitálneho kongresového systému (hlasovania a vystúpenie rečníkov) a Dennej informácie (rokovacie dni) a vytvára
 z nich ucelené
    
časti:
Rokovacie dni
Body rokovania Kontextové informácie Vystúpenia poslancov Hlasovania
Samotná agenda „E-schôdza“, je iba pasívnym modulom, v ktorom sa síce budú môcť údaje modifikovať, no primárne sa budú meniť cez iné moduly (prevažne „Denná informácia“ – rokovacie dni, body rokovania, kontextové informácie), resp. cez modul SSLP „Hlasovania poslancov na schôdzach NR SR“ – hlasovania, alebo „Prepis rozpravy“ – vystúpenia poslancov).
Samostatnou časťou modulu je prezentačná aplikácie (klient-server), ktorá bude podrobne zobrazovať jednotlivé pohľady na rokovanie NR SR (popísané v samostatnej kapitole aj s názornými obrázkami).</t>
  </si>
  <si>
    <t>ID_745</t>
  </si>
  <si>
    <t>ID_746</t>
  </si>
  <si>
    <t>ID_747</t>
  </si>
  <si>
    <t>ID_748</t>
  </si>
  <si>
    <t>ID_749</t>
  </si>
  <si>
    <t>ID_750</t>
  </si>
  <si>
    <t>Štruktúra informačného zdroja „Rokovacie dni““</t>
  </si>
  <si>
    <t>[A jednoznačný identifikátor záznamu
[B] jednoznačný identifikátor rokovacieho dna na danej schôdzi
[C] Jednoznačný identifikátor volebného obdobia z informačného zdroja „volebné obdobia“
[D] Začiatok rokovania - Dátum a čas
[E] Koniec rokovania - Dátum a čas
[F] Jednoznačný identifikátor schôdze Z informačného zdroja „Program schôdze“
[G] Stav záznamu - možné stavy pre daný informačný zdroj sú v informačnom zdroji "Stavy záznamov"
[H] Jednoznačný záznam dennej informácie daného rokovacieho dňa z informačného zdroja „denná informácia“
[I] Identifikátor, či ide proces v ručnom, alebo automatickom režime
[J] Identifikátor, či prebehla konsolidácia, alebo nie</t>
  </si>
  <si>
    <t>ID_751</t>
  </si>
  <si>
    <t>Štruktúra informačného zdroja „Kontextové informácie“</t>
  </si>
  <si>
    <t>[A] jednoznačný identifikátor záznamu 
[B] jednoznačný identifikátor kontextovej informácie - Z informačného zdroja „číselník kontextových informácií“
[C] Jednoznačný identifikátor volebného obdobia z informačného zdroja „volebné obdobia“
[D] Jednoznačný identifikátor schôdze Z informačného zdroja „Program schôdze“
[E] Začiatok kontextu Dátum a čas
[F] Koniec kontextu Dátum a čas
[G] Stav záznamu možné stavy pre daný informačný zdroj sú v informačnom zdroji "Stavy záznamov"
[I] Identifikátor, či ide proces v ručnom, alebo automatickom režime
[J] Identifikátor, či prebehla konsolidácia, alebo nie
[K] Predpokladaný dátum a čas ukončenia - Bude používať pri prestávke, aby externý zdroj vedel kedy očakávať pokračovanie</t>
  </si>
  <si>
    <t>ID_752</t>
  </si>
  <si>
    <t>Štruktúra informačného zdroja „Číselník kontextových informácií“</t>
  </si>
  <si>
    <t>A] jednoznačný identifikátor záznamu 
[B] jednoznačný identifikátor kontextovej informácie
[C] Názov kontextovej informácie Text
[D] Stav záznamu - možné stavy pre daný informačný zdroj sú v informačnom zdroji "Stavy záznamov"
V číselníku sa očakávajú nasledovné hodnoty:
 Rokovanie o bodoch
 Blok hlasovaní
 Prestávka</t>
  </si>
  <si>
    <t>ID_753</t>
  </si>
  <si>
    <t>Štruktúra informačného zdroja „E-schôdza – Body programu“</t>
  </si>
  <si>
    <t>[A] jednoznačný identifikátor záznamu
[B] jednoznačný identifikátor bodu rokovania Z informačného zdroja „Body programu schôdze“
[C] Začiatok rokovania o bode Dátum a čas
[D] Koniec rokovania o bode Dátum a čas 
[F] Stav záznamu - možné stavy pre daný informačný zdroj sú v informačnom zdroji "Stavy záznamov" 
[G] Jednoznačný identifikátor kategórie rokovania o tlači - Z informačného zdroja „Číselník kategórie rokovania o tlači“
[H] Jednoznačný identifikátor volebného obdobia - z informačného zdroja „volebné obdobia“
[I] Jednoznačný identifikátor schôdze- Z informačného zdroja „Program schôdze“
[K] Identifikátor, či ide proces v ručnom, alebo automatickom režime
[L] Identifikátor, či prebehla konsolidácia, alebo nie</t>
  </si>
  <si>
    <t>ID_754</t>
  </si>
  <si>
    <t>Štruktúra informačného zdroja „Vystúpenia“</t>
  </si>
  <si>
    <t>[A] jednoznačný identifikátor záznamu
[B] Jednoznačný identifikátor volebného obdobia z informačného zdroja „volebné obdobia“
[C] jednoznačný identifikátor schôdze z informačného zdroja „Program schôdze“
[E] Jednoznačný identifikátor osoby z organizačnej štruktúry, v prípade že sa nejedná o poslanca NR SR
z informačného zdroja „Organizačná štruktúra - osoby“
[F] Jednoznačný identifikátor typu vystúpenia Z informačného zdroja „typy vystúpení“
[G] Začiatok vystúpenia Dátum a čas
[H] Koniec vystúpenia  Dátum a čas
[I] Miesto v rokovacej sále Označenie miesta v rokovacej sále z ktorého bolo vystúpenie realizované
[J] Jednoznačný identifikátor kontextovej informácie vrámci ktorej sa vystúpenie uskutočnilo - rozhodujúci je stav nastavenie v SW technikov v čase ukončenia vystúpenia (počas vystúpenia sa môže meniť)
[K] Jednoznačný identifikátor štádia rokovania v rámci ktorej sa vystúpenie uskutočnilo
rozhodujúci je stav nastavenie v SW technikov v čase ukončenia vystúpenia (počas vystúpenia sa môže meniť)
[L] Jednoznačný identifikátor kategórie rokovania o tlači v rámci ktorej sa vystúpenie uskutočnilo
rozhodujúci je stav nastavenie v SW technikov v čase ukončenia vystúpenia (počas vystúpenia sa môže meniť)
[M] Jednoznačný identifikátor bodu programu v rámci ktorého sa vystúpenie uskutočnilo Z informačného zdroja „Body programu schôdze“ modulu „Program schôdze“
[N] Jednoznačný identifikátor parlamentnej tlače - Z informačného zdroja „Body programu schôdze“ modulu „Program schôdze“
[O] Stav záznamu - možné stavy pre daný informačný zdroj sú v informačnom zdroji "Stavy záznamov" (viac v kapitole 3.6.1)
[P] Jednoznačný identifikátor otázky z hodiny otázok z informačného zdroja „hodina otázok“, v rámci ktorej bolo vystúpenie uskutočnené Pri štádiu rokovania „Hodina otázok“
[Q] Jednoznačný identifikátor interpelácie z informačného zdroja „interpelácie“, v rámci ktorej bolo vystúpenie uskutočnené Pri štádiu rokovania „Interpelácie“ a jedná sa o bod „Písomné odpovede členov vlády Slovenskej republiky“
[R] Jednoznačný identifikátor vystúpenia rečníka v rozprave (s typom vystúpenia „R“), na ktorého boli dávané faktické poznámky
[S] Jednoznačný identifikátor záznamu z Digitálneho kongresového systému (vystúpenia), z ktorého kópiou záznam vznikol</t>
  </si>
  <si>
    <t>ID_755</t>
  </si>
  <si>
    <t>Štruktúra informačného zdroja „Hlasovania“</t>
  </si>
  <si>
    <t>[A] jednoznačný identifikátor záznamu
[B] jednoznačný identifikátor kontextovej informácie v rámci ktorej bolo hlasovanie
[C] jednoznačný identifikátor štádia rokovania, v rámci ktorého bolo hlasovanie
[D] Jednoznačný identifikátor kategórie rokovania o tlači, v rámci ktorého bolo hlasovanie uskutočnené
[E] Jednoznačný identifikátor bodu rokovania
[F] Jednoznačný identifikátor hlasovania v informačnom zdroji „hlasovania na schôdzi NR SR“
[G] Stav záznamu možné stavy pre daný informačný zdroj sú v informačnom zdroji "Stavy záznamov" 
[H] Začiatok hlasovania Dátum a čas
[I] Jednoznačný identifikátor parlamentnej tlače Z informačného zdroja „Body programu schôdze“ modulu „Program schôdze“
[J] Jednoznačný identifikátor volebného obdobia
z informačného zdroja „volebné obdobia“
[K] jednoznačný identifikátor schôdze
z informačného zdroja „Program schôdze“</t>
  </si>
  <si>
    <t>ID_756</t>
  </si>
  <si>
    <t>ID_757</t>
  </si>
  <si>
    <t>ID_758</t>
  </si>
  <si>
    <t>ID_759</t>
  </si>
  <si>
    <t>Fotodokumentácia - Fotodokumentácia
%VO% - %OznačenieVO% 
RokovacieDni - Rokovacie dni zoznam rokovacích dní v danom volebnom období
Kontexty - Kontextové informácie -  zoznam kontextových informáciív danom volebnom období
Body-  Body rokovania -zoznam bodov rokovania v danom volebnom období
Vystupenia -  Vystúpenia -zoznam vystúpení na  rokovaniach v danom volebnom období
Hlasovania -  Hlasovania -  zoznam hlasovaní na  rokovaniach v danom volebnom období
Vtabuľke  označenie „%VO%“znamená že  sa  vypíšu  všetky volebnéobdobia (najaktuálnejšie hore)–obdobne aj pre stavy záznamov.Samozrejme vinformačnom zdroji sa môžu nepoužívať symboly %%, ale sa jednoducho všetky volebné obdobia vypíšu samostatne.Je však dôležité, aby existovala aplikačná funkcia, ktorá všetky nové záznamy pre nové volebné obdobie vygeneruje.</t>
  </si>
  <si>
    <t>ID_760</t>
  </si>
  <si>
    <t>ID_761</t>
  </si>
  <si>
    <t>ID_762</t>
  </si>
  <si>
    <t>Aplikačné funkcie formulára pre editovanie a zmenu„Rokovacie dni“</t>
  </si>
  <si>
    <t xml:space="preserve">Systém musí umožňovať činnosť vzniku aúpravy dát vinformačnom zdroji ako vautomatickomrežime, tak aj vmanuálnomrežime. Prepínanie vakom režime schôdza pobeží bude riadené modulom „Denná informácia“, no aj pri tomto režime musí byť jasne viditeľnévakom režime modul pracuje. Každopádne sa očakáva, že informačný zdroj „Rokovacie dni“ bude ovládaný buď zmodulu „Denná informácia“ (pri ručnom režime), alebo „middlewarom“ (pri automatickom režime).  Napriek  tejto  skutočnosti  požadujeme  mať  formuláre  saplikačnými  funkciami prístupné na prezeranie dát avprípade potreby aj pre administrátorov pre modifikáciu metadát.
Pridaj záznam - Založenie nového záznamu do informačného zdroja.Po aplikovaní funkcie sa ponúkne iba zoznam záznamov „dennej informácie“ zdaného volebného obdobia, ktoré nemajú spárovaný -prepojený záznam vinformačnom zdroji „rokovacie dni“. Funkcia je prístupná iba administrátorom.
Editovať záznam- funkcia na editovanie položiek informačného zdroja. Vymazaťzáznam - Presunutie stavuzáznamu na "vymazaný záznam". Funkcia sa nebude štandardne nepoužívať aje prístupná iba pre administrátora modulu.
Tlačiť- Vytlačenie požadovanej zostavy na tlačiareň.
Exportovať - Vyexportovanie požadovanej zostavy do pdf, xml, txt,... podoby. 
Definitívne vymazať záznam - Funkcia prístupná iba administrátorovi. Funkcia definitívne vymaže záznam z databázy. </t>
  </si>
  <si>
    <t>ID_763</t>
  </si>
  <si>
    <t>Aplikačné funkcie formulára pre editovanie a zmenu „Rokovacie dni“ - Aplikačná funkcia editovať záznam</t>
  </si>
  <si>
    <t>Po dobleclicku na niektorý záznam informačného zdroja, alebo aplikovaním funkcie „Editovať záznam“ sa zobrazí formulár na editovanie všetkých dát zvoleného záznamu. Požadované aplikačné funkcie tohto formulára.
Zatvoriť - Zatvorenie formulára bez uloženia zmien. Pred samotným zatvorením formulára sa systém pri zmene dát opýta, či sa zmeny majú nahrať a ukončí formulár bez nahratia iba v prípade, že užívateľ takúto voľbu potvrdí.
Uložiť - 
Uloženie zmien dát do záznamu. Vzhľadom na skutočnosť, že sa jedná iba o modul na „zhromažďovanie dát“, funkcia je prístupná iba pre administrátora.
Publikovať - Záznam informačného zdroja prenesie do stavu "publikovaný záznam". Vzhľadom na skutočnosť, že sa jedná iba o modul na „zhromažďovanie dát“, funkcia je prístupná iba pre administrátora.
Vymazať - Záznam informačného zdroja prenesie do stavu "vymazaný záznam". Vzhľadom na skutočnosť, že sa jedná iba o modul na „zhromažďovanie dát“, funkcia je prístupná iba pre administrátora.
Stiahnuť -  Záznam informačného zdroja prenesie do stavu "stiahnutý záznam". Vzhľadom na skutočnosť, že sa jedná iba o modul na „zhromažďovanie dát“, funkcia je prístupná iba pre administrátora.
Definitívne vymaž - 
Funkcia prístupná iba administrátorovi. Funkcia definitívne vymaže záznam z databázy</t>
  </si>
  <si>
    <t>ID_764</t>
  </si>
  <si>
    <t>Aplikačné funkcie formulára pre editovanie a zmenu „Rokovacie dni“ - Rokovací deň</t>
  </si>
  <si>
    <t xml:space="preserve">Informačný zdroj Rokovacie dni obsahuje záznamy všetkých rokovacích dní schôdzí NR SR s hodnotami začiatku a konca rokovania.
Očakáva sa, že rokovacie dni budú mať začiatok zhodný so začiatkom prvého vystupujúceho v daný deň z informačného systému vystúpenia a čas ukončenia zhodný s časom ukončenia posledného vystupujúceho v daný rokovací deň..
Od rokovacích dní sa očakáva nasledovné:
• Publikovanie dát v aplikácii E-SCHODZA
• pri prehľade schôdzi sa zobrazujú vystúpenia v schéme • Kontextová informácia / kontextové informácie
• Pod kontextovou informáciou Rokovanie o bodoch sú body, ktoré sa prerokovávali v časovom intervale danej kontextovej informácie
• Pod kontextovou informáciou Blok hlasovaní sú hlasovania, ktoré sa uskutočnili v rámci daného bodu
• Pod bodmi sa nachádzajú vystúpenia, ktoré zazneli v rámci daného bodu
• Pod vystúpeniami s typom Vystúpenia v rozprave sa nachádzajú vystúpenia poslancov s faktickými poznámkami, ktoré boli reakciou na predchádzajúceho rečníka v rozprave
</t>
  </si>
  <si>
    <t>ID_765</t>
  </si>
  <si>
    <t>Aplikačné funkcie formulára pre editovanie a zmenu „Rokovacie dni“ - Rokovací deň – ručný režim</t>
  </si>
  <si>
    <t xml:space="preserve">• Editor modulu Denná informácia pred spustením schôdze založí nový záznam v informačnom zdroji Denné informácie
• Editor modulu Denná informácia pred vystúpením prvého rečníka daný deň spustením kontextovej informácie Otvorenie schôdze založí nový záznam v informačnom zdroji Rokovacie dni modulu E-schôdza - čas začiatku bude čas spustenia kontextovej informácie. Zároveň sa vytvorí prepojenie záznamu informačného zdroja Denné informácie a záznamu informačného zdroja Rokovacie dni , zapísaním ID záznamu Dennej informácie do poľa [H] nového záznamu informačného zdroja Rokovacie dni a pole [I] nového záznamu informačného zdroja Rokovacie dni sa nastaví na hodnotu 1, čo indikuje, že záznam bol vytvorený v ručnom režime. Pole [J] nového záznamu informačného zdroja Rokovacie dni sa nastaví na hodnotu 0, čo indikuje, že záznam ešte neprebehol aplikačnou funkciou konsolidácia dát rokovacích dní . Stav záznamu nastaví na hodnotu publikovaný záznam
Pri ukončení modulu Denná informácia sa pri ručnom režime automaticky spustí aplikačná funkcia modulu E-schôdza Konsolidácia dát rokovacích dní , ktorá zabezpečí, že:
• v zázname kontextovej informácie vytvorenej z danej dennej informácie sa pole [D] - začiatok rokovania nastaví na čas začiatku vystúpenie prvého rečníka v daný rokovací deň na danej schôdzi NR SR (podľa dennej informácie)
• v zázname kontextovej informácie vytvorenej z danej dennej informácie sa pole [E] - koniec rokovania nastaví na čas konca vystúpenie posledného rečníka v daný rokovací deň na danej schôdzi NR SR (podľa dennej informácie)
• pole [J] Konsolidovaného záznamu z informačného zdroja Rokovacie dni sa nastaví na hodnotu
1 - čo znamená, že na ňom prebehla konsolidácia
• Stav záznamu nastaví na hodnotu publikovaný záznam
Vymaž prepojenie na fotografiu - 
Vymaže prepojenie na záznam v DMS, pričom samotná fotografia v DMS ostane.
Vymazanie fotografie z DMS - Výsledok funkcie sa dohodne podľa možnosti DMS.
Definitívne vymazať fotografie v DMS - Výsledok funkcie sa dohodne podľa možnosti DM
</t>
  </si>
  <si>
    <t>ID_766</t>
  </si>
  <si>
    <t>Aplikačné funkcie formulára pre editovanie a zmenu „Rokovacie dni“ -  Rokovací deň – automatický režim</t>
  </si>
  <si>
    <t xml:space="preserve">Akonáhle vznikne záznam o prvom vystúpení v daný rokovací deň (pri spustení mikrofónu) založí sa: • nový záznam v informačnom zdroji Denná informácia s časom začiatku vystúpenia poslanca • nový záznam v informačnom zdroji Rokovacie dni s nastavením:
• začiatku rokovania zhodným so začiatkom vystúpenia daného poslanca
• nastavením poľa [I] na hodnotu 0 – teda, že ideme v automatickom režime
• nastavením poľa [J] na hodnotu 0 – teda, že neprebehla konsolidácia
Pri ukončení modulu Denná informácia sa automaticky spustí aplikačná funkcia modulu E-schôdza Konsolidácia dát rokovacích dní , ktorá zabezpečí, že:
• v zázname informačného zdroja Rokovacie dni sa pole [E] - koniec rokovania nastaví na čas konca vystúpenie posledného rečníka z informačného zdroja vystúpenia v daný rokovací deň na danej schôdzi NR SR (pozor nie z dennej informácie, kde sú iba vystúpenia s typom Vystúpenia v rozprave )
</t>
  </si>
  <si>
    <t>ID_767</t>
  </si>
  <si>
    <t>Aplikačné funkcie formulára pre editovanie a zmenu "Kontextová informácia"</t>
  </si>
  <si>
    <t>Systém musí umožňovať činnosť vzniku a úpravy dát v informačnom zdroji ako v automatickom režime, tak aj v manuálnom režime. Prepínanie v akom režime schôdza pobeží bude riadené modulom „Denná informácia“, no aj pri tomto režime musí byť jasne viditeľné v akom režime modul pracuje
Každopádne sa očakáva, že informačný zdroj „Rokovacie dni“ bude ovládaný buď z modulu „Denná informácia“ (pri ručnom režime), alebo „middlewarom“ (pri automatickom režime). Napriek tejto skutočnosti požadujeme mať formuláre s aplikačnými funkciami prístupné na prezeranie dát a v prípade potreby aj pre administrátorov pre modifikáciu metadát.
Spôsob výmeny dát pri automatickom režime bude upresnený / navrhnutý optimálna verzia výmeny dát na stretnutí s dodávateľom Digitálneho kongresového systému, zástupcom dodávateľa tohto projektu a zástupcom integrátora middlewaru pre Kanceláriu NR SR.
Po kliknutí na voľbu „Kontextové informácie“ v preddefinovaných filtroch sa zobrazí prehľad údajov informačného zdroja „Kontextové informácie“ v časti „Výstupy“Default (pri prvom otvorení modulu) sa v preddefinovaných filtroch vyberie aktuálne volebné obdobie.
Všetky aplikačné funkcie formulárov sú totožné s popísanými funkciami v predchádzajúcom bode, ale samozrejme funkcia „Pridaj záznam“ pridá nový záznam do zdroja „Kontextové informácie“.</t>
  </si>
  <si>
    <t>ID_768</t>
  </si>
  <si>
    <t>Aplikačné funkcie formulára pre editovanie a zmenu „Kontextová informácia“ - Kontextová informácia</t>
  </si>
  <si>
    <t xml:space="preserve">Informačný zdroj Kontextové informácie obsahuje záznam všetkých zmien v kontextových informáciách v priebehu schôdze NR SR s hodnotami začiatku a konca. Ukladajú sa iba tie kontextové informácie, v ktorých zaznelo aspoň jedno vystúpenie ( Rokovanie o bodoch ), alebo bolo aspoň jedno hlasovanie ( Blok hlasovaní ). Jedinou výnimkou je prestávka, počas ktorej nie je podradené nič.
Očakáva sa, že kontextové informácie budú navzájom nasledovať, teda že začiatok novej kontextovej informácie bude zhodný s koncom predchádzajúcej kontextovej informácie.
Od kontextových informácii sa očakáva nasledovné:
• bude poskytovať prostredníctvom webservisu externým subjektom, či do OPENDAT informáciu, či prebieha rokovania, alebo nie... Preto je nevyhnutné, aby sa cez aplikáciu Denná informácia kontroloval stav, že iba jeden záznam môže byť v stave aktívny , čo môže byť prezentované ako že nemá dátum ukončenia kontextovej informácie, alebo niečo iné ...
• Publikovanie dát v aplikácii E-SCHODZA
• pri prehľade schôdzi sa zobrazujú vystúpenia v schéme • Kontextová informácia / kontextové informácie
• Pod kontextovou informáciou Rokovanie o bodoch sú body, ktoré sa prerokovávali v časovom intervale danej kontextovej informácie
• Pod kontextovou informáciou Blok hlasovaní sú hlasovania, ktoré sa uskutočnili v rámci daného bodu • Pod bodmi sa nachádzajú vystúpenia, ktoré zazneli v rámci daného bodu
• Pod vystúpeniami s typom Vystúpenia v rozprave sa nachádzajú vystúpenia poslancov s faktickými poznámkami, ktoré boli reakciou na predchádzajúceho rečníka v rozprave
</t>
  </si>
  <si>
    <t>ID_769</t>
  </si>
  <si>
    <t>Aplikačné funkcie formulára pre editovanie a zmenu „Kontextová informácia“ - Kontextová informácia – ručný režim</t>
  </si>
  <si>
    <t xml:space="preserve">• Editor modulu Denná informácia pri každej zmene kontextovej informácie schôdze ( Bod rokovania , Prestávka , Blok hlasovaní ) zvolí aplikačnú funkciu pridelenia danej kontextovej informácie, ktorá zabezpečí:
• vloženie nového záznamu do informačného zdroja Kontextové informácie s vyplnením začiatku [E] zhodným s časom aplikovania funkcie, pole stav záznamu [G] nastaví na hodnotu publikovaný záznam , pole [I] nastaví na hodnotu 1 – teda, že ide o ručný režim a pole [J] nastaví na hodnotu 0, teda že neprebehla na zázname ešte konsolidácia dát
Pri ukončení modulu Denná informácia sa pri ručnom režime automaticky spustí aplikačná funkcia modulu E-schôdza Konsolidácia dát kontextovej informácie , ktorá zabezpečí, že:
• Pri každej kontextovej informácii kde sa nejedná o Prestávku sa pokúsi nájsť prvého rečníka ktorý vystupoval počas začiatku kontextovej informácie, alebo začas svoje vystúpenie po jej spustení a čas začiatku jeho vystúpenia zapíše ako čas začiatku kontextovej informácie. Zároveň tento čas zapíše aj ako čas skončenia predošlej kontextovej informácie.
• Pri prestávke nastaví čas začiatku čas skončenia predchádzajúcej kontextovej informácie a čas skončenia čas začiatku ďalšej kontextovej informácie - zmeny vykoná iba ak taký záznam nájde
• U všetkých záznamoch o kontextovej informácii, kde menil čas začiatku, alebo čas konca nastaví hodnotu poľa [J] na hodnotu 1, teda že prebehla na zázname konsolidácia.
• všetky záznamy vystúpení poslancov v daný deň a na danej schôdzi doplní o pole [J] – kontextovej Informácie, v rámci ktorej vznikol (podľa času vystúpenia poslanca a času začiatku a konca kontextovej informácie) – v rámci ručného režimu sa údaj o kontextovej informácii nepreberá z DKS
</t>
  </si>
  <si>
    <t>ID_770</t>
  </si>
  <si>
    <t>Aplikačné funkcie formulára pre editovanie a zmenu „Kontextová informácia“ -  Kontextová informácia – automatický režim</t>
  </si>
  <si>
    <t xml:space="preserve">Akonáhle vznikne záznam o prvom vystúpení v daný rokovací deň (pri spustení mikrofónu) v novej kontextovej informácii, založí sa:
• nový záznam v informačnom zdroji Kontextové informácie s časom začiatku [E] Zhodným s časom začiatku vystúpenia poslanca
• nastavením poľa [I] na hodnotu 0 – teda, že ideme v automatickom režime
• nastavením poľa [J] na hodnotu 0 – teda, že neprebehla konsolidácia
Pri ukončení modulu Denná informácia sa pri ručnom režime automaticky spustí aplikačná funkcia modulu E-schôdza Konsolidácia dát kontextovej informácie II , ktorá zabezpečí, že:
• Pri každej kontextovej informácii kde sa nejedná o Prestávku sa pokúsi nájsť posledného rečníka ktorý vystupoval počas v danej kontextovej informácii pole [J], a čas konca jeho vystúpenia zapíše ako čas konca kontextovej informácie.
• U všetkých záznamoch o kontextovej informácii, kde menil čas konca nastaví hodnotu poľa [J] na hodnotu 1, teda že prebehla na zázname konsolidácia.
</t>
  </si>
  <si>
    <t>ID_771</t>
  </si>
  <si>
    <t>Aplikačné funkcie formulára pre editovanie a zmenu „Body programu“</t>
  </si>
  <si>
    <t>Systém musí umožňovať činnosť vzniku a úpravy dát v informačnom zdroji ako v automatickom režime, tak aj v manuálnom režime. Prepínanie v akom režime schôdza pobeží bude riadené modulom „Denná informácia“, no aj pri tomto režime musí byť jasne viditeľné v akom režime modul pracuje.
Každopádne sa očakáva, že informačný zdroj „Body rokovania“ bude ovládaný buď z modulu „Denná informácia“ (pri ručnom režime), alebo „middlewarom“ (pri automatickom režime). Napriek tejto skutočnosti požadujeme mať formuláre s aplikačnými funkciami prístupné na prezeranie dát a v prípade potreby aj pre administrátorov pre modifikáciu metadát.
Spôsob výmeny dát pri automatickom režime bude upresnený / navrhnutý optimálna verzia výmeny dát na stretnutí s dodávateľom Digitálneho kongresového systému, zástupcom dodávateľa tohto projektu a zástupcom integrátora middlewaru pre Kanceláriu NR SR.
Po kliknutí na voľbu „Body programu“ v preddefinovaných filtroch sa zobrazí prehľad údajov informačného zdroja „Body programu“ v časti „Výstupy“. Default (pri prvom otvorení modulu) sa v preddefinovaných filtroch vyberie aktuálne volebné obdobie.
Všetky aplikačné funkcie formulárov, musia byť súčasťou informačného zdroja „aplikačné funkcie“ , ako aj „Aplikačné funkcie vo formulároch pre pozície oprávnenia“. V nasledovne tabuľke uvádzame požadované aplikačné funkcie tohto formulára.
Všetky aplikačné funkcie formulárov  sú totožné s popísanými funkciami v predchádzajúcom bode, ale samozrejme funkcia „Pridaj záznam“ pridá nový záznam do zdroja „Body programu“.</t>
  </si>
  <si>
    <t>ID_772</t>
  </si>
  <si>
    <t>Aplikačné funkcie formulára pre editovanie a zmenu „Body programu“ - Body programu</t>
  </si>
  <si>
    <t xml:space="preserve">Informačný zdroj Body programu obsahuje záznamy všetkých časových intervalov rokovacích dní schôdzí NR SR, na ktorých sa prejednávalo rokovanie o danej parlamentnej tlači s hodnotami začiatku a konca rokovania. Cieľom uvedeného informačného zdroja je poskytnúť užívateľovi možnosť prehľadu rokovaní iba o zvolenej parlamentnej tlači (nezávisle na schôdzi NR SR, rokovacom dni, či časovom intervale – teoreticky sa ten istý bod môže prerokovávať aj viac krát v rámci jedného rokovacieho dňa).
Očakáva sa, že rokovacie dni v danej kontextovej informácii ( Rokovanie o bodoch ) budú mať záznamy začiatok zhodný so začiatkom prvého vystupujúceho v daný deň k danému kontextu a bodu z informačného systému vystúpenia a čas ukončenia zhodný s časom ukončenia posledného vystupujúceho v daný rokovací deň. Rovnako sa očakáva, že v rámci jednej kontextovej informácie ( Rokovania o bodoch ) bude mať vždy záznam nasledujúceho začiatku zhodný s koncom predchádzajúceho záznamu o bode.
Od rokovacích dní sa očakáva nasledovné:
• Publikovanie dát v aplikácii E-SCHODZA
• pri prehľade schôdzi sa zobrazujú vystúpenia v schéme • Kontextová informácia / kontextové informácie
• Pod kontextovou informáciou Rokovanie o bodoch sú body, ktoré sa prerokovávali v časovom intervale danej kontextovej informácie
• Pod kontextovou informáciou Blok hlasovaní sú hlasovania, ktoré sa uskutočnili v rámci daného bodu • Pod bodmi sa nachádzajú vystúpenia, ktoré zazneli v rámci daného bodu
• Pod vystúpeniami s typom Vystúpenia v rozprave sa nachádzajú vystúpenia poslancov s faktickými poznámkami, ktoré boli reakciou na predchádzajúceho rečníka v rozprave
</t>
  </si>
  <si>
    <t>ID_773</t>
  </si>
  <si>
    <t>Aplikačné funkcie formulára pre editovanie a zmenu „Body programu“ - Body programu – ručný režim</t>
  </si>
  <si>
    <t xml:space="preserve">• Editor modulu Denná informácia pri zmene bod rokovania zvolí aplikačnú funkciu pridelenia nového bodu rokovania, ktorá zabezpečí:
• vloženie nového záznamu do informačného zdroja Body rokovania s vyplnením začiatku [C] zhodným s časom aplikovania funkcie, pole stav záznamu [F] nastaví na hodnotu publikovaný záznam , pole [K] nastaví na hodnotu 1 – teda, že ide o ručný režim a pole [L] nastaví na hodnotu 0, teda že neprebehla na zázname ešte konsolidácia dát
Pri ukončení modulu Denná informácia sa pri ručnom režime automaticky spustí aplikačná funkcia modulu E-schôdza Konsolidácia dát bodov rokovania , ktorá zabezpečí, že:
• pri každom zázname o bode rokovania, sa pokúsi nájsť prvého rečníka ktorý vystupoval počas začiatku rokovania o danom bode, alebo začal svoje vystúpenie po jej spustení a čas začiatku jeho vystúpenia zapíše ako čas začiatku rokovania o bode. Zároveň tento čas zapíše aj ako čas skončenia rokovania o predošlom bode.
• U všetkých záznamoch o bodoch, kde menil čas začiatku, alebo čas konca nastaví hodnotu poľa [L] na hodnotu 1, teda že prebehla na zázname konsolidácia.
Digitálny kongresový systém
Hlasovania Zobrazovacia tabuľa
Body rokovania
Hlasovania
Vystúpenia
• Editor modulu Denná informácia pri zmene bod rokovania zvolí aplikačnú funkciu pridelenia nového bodu rokovania, ktorá zabezpečí:
• vloženie nového záznamu do informačného zdroja Body rokovania s vyplnením začiatku [C] zhodným s časom aplikovania funkcie, pole stav záznamu [F] nastaví na hodnotu publikovaný záznam , pole [K] nastaví na hodnotu 1 – teda, že ide o ručný režim a pole [L] nastaví na hodnotu 0, teda že neprebehla na záznam
</t>
  </si>
  <si>
    <t>ID_774</t>
  </si>
  <si>
    <t>Aplikačné funkcie formulára pre editovanie a zmenu „Body programu“ -  Body programu – automatický režim</t>
  </si>
  <si>
    <t xml:space="preserve">Akonáhle vznikne záznam o prvom vystúpení v daný rokovací deň (pri spustení mikrofónu) k novému bodu programu, založí sa:
• nový záznam v informačnom zdroji Body programu s časom začiatku [C] Zhodným s časom začiatku vystúpenia poslanca
• nastavením poľa [K] na hodnotu 0 – teda, že ideme v automatickom režime
• nastavením poľa [L] na hodnotu 0 – teda, že neprebehla konsolidácia
Pri ukončení modulu Denná informácia sa pri ručnom režime automaticky spustí aplikačná funkcia modulu E-schôdza Konsolidácia dát bodov programue II , ktorá zabezpečí, že:
• Pri každom zázname v informačnom zdroji body programu sa pokúsi nájsť posledného rečníka ktorý vystupoval počas rokovania o danom bode, a čas konca jeho vystúpenia zapíše ako čas konca rokovania bodu programu.
• U všetkých záznamoch o bodoch programui, kde menil čas konca nastaví hodnotu poľa [L] na hodnotu 1, teda že prebehla na zázname konsolidácia.
</t>
  </si>
  <si>
    <t>ID_775</t>
  </si>
  <si>
    <t>Aplikačné funkcie formulára pre editovanie a zmenu „Vystúpenia“</t>
  </si>
  <si>
    <t>Systém umožňuje činnosť vzniku a úpravy dát v informačnom zdroji iba v automatickom režime. Čo znamená že aj pre ručný režim nastavenia systému aj pre automatický režim existuje iba jedna funkcionalita a to prenášanie záznamov z „digitálneho kongresového systému“ do SSLP v tvare 1:1.
Každopádne sa očakáva, že informačný zdroj „Vystúpenia“ bude ovládaný iba „middlewarom“ (pri oboch režimoch). Napriek tejto skutočnosti požadujeme mať formuláre s aplikačnými funkciami prístupné na prezeranie dát a v prípade potreby aj pre administrátorov pre modifikáciu metadát.
Spôsob výmeny dát pri automatickom režime bude upresnený / navrhnutý optimálna verzia výmeny dát na stretnutí s dodávateľom Digitálneho kongresového systému, zástupcom dodávateľa tohto projektu a zástupcom integrátora middlewaru pre Kanceláriu NR SR.
Po kliknutí na voľbu „Vystúpenia“ v preddefinovaných filtroch sa zobrazí prehľad údajov informačného zdroja „Kontextové informácie“ v časti „Výstupy“. Default (pri prvom otvorení modulu) sa v preddefinovaných filtroch vyberie aktuálne volebné obdobie.
Všetky aplikačné funkcie formulárov, musia byť súčasťou informačného zdroja „aplikačné funkcie“ , ako aj „Aplikačné funkcie vo formulároch pre pozície oprávnenia“ . V nasledovne tabuľke uvádzame požadované aplikačné funkcie tohto formulára.
Všetky aplikačné funkcie formulárov sú totožné s popísanými funkciami v predchádzajúcom bode, ale samozrejme funkcia „Pridaj záznam“ nebude existovať.</t>
  </si>
  <si>
    <t>ID_776</t>
  </si>
  <si>
    <t>Aplikačné funkcie formulára pre editovanie a zmenu „Vystúpenia“ - Vystúpenia - výmena dát</t>
  </si>
  <si>
    <t xml:space="preserve">Informačný zdroj vystúpenia obsahuje všetky vystúpenia v rámci rokovania schôdze NR SR v presne definovanej štruktúre dát.
Očakávania pri zapisovaní vystúpenia:
• v prípade, že začne vystupovať rečník okamžite sa založí záznam s metadátami do informačného systému DKS do informačného zdroja vystúpenia (všetko okrem času ukončenia)
• následne sa vytvorí nový záznam v informačnom systéme SSLP v informačnom zdroji vystúpenia
• v prípade, že sa jedná o vystúpenie s typom Vystúpenie v rozprave sa vytvorí nová záznam aj v informačnom systéme SSLP v informačnom zdroji Denná informácia – body rokovania - rečníci v module Denná informácia
• v čase ukončenia vystúpenia rečníka sa zaktualizuje založené vystúpenie v ISVS DKS (ak sa zmenili niektoré nastavenia – bod, ČPT, ...) a uloží sa aj koniec vystúpenia
• následne sa aktualizujú údaje aj v zázname ISVS v module SSSLP e-schôdza v informačnom zdroji vystúpenia
• následne sa aktualizujú údaje aj v zázname ISVS v module SSSLP denná infromácia v informačnom zdroji Denná informácia – body rokovania - rečníci (ak ide o vystúpenie v rozprave)
</t>
  </si>
  <si>
    <t>ID_777</t>
  </si>
  <si>
    <t>Aplikačné funkcie formulára pre editovanie a zmenu „Hlasovania“</t>
  </si>
  <si>
    <t xml:space="preserve">Informačný zdroj „Hlasovania“ bude výhradne vznikať v informačnom systéme Digitálneho kongresového systému. Pomocou middleware sa budú informácie „kopírovať“ z informačného systému DKS (po ukončení hlasovania):
• ako nový záznam do informačného systému SSLP, informačného zdroja
„hlasovania na schôdzach NR SR“
• v prípade, že ide o „hlasovanie ako o celku“, tak aj do informačného systému
SSLP, informačného zdroja „Hlasovania“ modulu „Denná informácia“
Každopádne sa očakáva, že informačný zdroj „Halsovania“ bude ovládaný iba „middlewarom“ (pri oboch režimoch). Napriek tejto skutočnosti požadujeme mať formuláre s aplikačnými funkciami prístupné na prezeranie dát a v prípade potreby aj pre administrátorov pre modifikáciu metadát.
Spôsob výmeny dát pri automatickom režime bude upresnený / navrhnutý optimálna verzia výmeny dát na stretnutí s dodávateľom Digitálneho kongresového systému, zástupcom dodávateľa tohto projektu a zástupcom integrátora middlewaru pre Kanceláriu NR SR.
Po kliknutí na voľbu „Hlasovania“ v preddefinovaných filtroch sa zobrazí prehľad údajov informačného zdroja „Hlasovaní“ v časti „Výstupy“. Default (pri prvom otvorení modulu) sa v preddefinovaných filtroch vyberie aktuálne volebné obdobie.
Všetky aplikačné funkcie formulárov, musia byť súčasťou informačného zdroja „aplikačné funkcie“ , ako aj „Aplikačné funkcie vo formulároch pre pozície oprávnenia“. V nasledovne tabuľke uvádzame požadované aplikačné funkcie tohto formulára.
Všetky aplikačné funkcie formulárov  sú totožné s popísanými funkciami v predchádzajúcom bode, ale samozrejme funkcia „Pridaj záznam“ nebude existovať.
</t>
  </si>
  <si>
    <t>ID_778</t>
  </si>
  <si>
    <t>Notifikácie  - všeobecné</t>
  </si>
  <si>
    <t>Cieľom agendy „notifikácie“ je na jednom mieste zhromažďovať všetky notifikácie, ktoré je možné v systéme posielať s cieľom:
- informovať užívateľa, užívateľov o nejakej situácii (napr. že v jeho „module“ bol založený systémom nový záznam a čaká sa na jeho reakciu)
- informovať užívateľa, ktorý sa o daný mail zaujímal zaregistrovaním do abonentského portálu
Očakáva sa, že v systéme budú zhromaždení všetci „potencionálni“ adresáti, ako aj všetky typy a nastavené mailové notifikácie. Zároveň sa požaduje, aby boli v systéme uchovávané všetky maily, ktoré boli rozoslané na základe danej notifikácie aj so štatistikou a informáciou ktoré maily boli úspešne cez SMTP (napr) protokol odoslané, ktoré boli doručené adresátom (ak mailový server adresáta posiela potvrdenia), ktoré boli odoslané a nevrátila sa žiadna chybová hláška a aj tie ktoré sa od adresátov vrátili ako „nedoručiteľné“.</t>
  </si>
  <si>
    <t>ID_779</t>
  </si>
  <si>
    <t>ID_780</t>
  </si>
  <si>
    <t>ID_781</t>
  </si>
  <si>
    <t>ID_782</t>
  </si>
  <si>
    <t>ID_783</t>
  </si>
  <si>
    <t>ID_784</t>
  </si>
  <si>
    <t>Štruktúra informačného zdroja „Adresáti notifikácií“</t>
  </si>
  <si>
    <t>[A jednoznačný identifikátor záznamu
[B] Jednoznačný identifikátor osoby z modulu „organizačná štruktúra“
 informačného zdroja „organizačná štruktúra – osoby“
[C] jednoznačný identifikátor postu z organizačnej štruktúryz informačného zdroja "organizačná štruktúra - posty"
[D] Externý e-mail e-mail
[E] Začiatok Dátum a čas
[F] Koniec Dátum a čas
[G] Externý e-mail - popis Text (prečo a kto to je)
[H] Označenie poľa v ktorom je mail 1, 2, alebo 3 (pole v informačnom zdroji „Organizačná štruktúra – osoby“ pole mail 1, 2, alebo 3
[G] Stav záznamu - možné stavy pre daný informačný zdroj sú v informačnom zdroji "Stavy záznamov"
[H] Jednoznačný záznam dennej informácie daného rokovacieho dňa z informačného zdroja „denná informácia“
[I] Identifikátor, či ide proces v ručnom, alebo automatickom režime
[J] Identifikátor, či prebehla konsolidácia, alebo nie</t>
  </si>
  <si>
    <t>ID_785</t>
  </si>
  <si>
    <t>Štruktúra informačného zdroja „Notifikácie“</t>
  </si>
  <si>
    <t>[A] jednoznačný identifikátor záznamu 
[B] Jednoznačný identifikátor notifikácie 
[C] Jednoznačný identifikátor modulu Z informačného zdroja „Moduly“
[D] Názov notifikácie Text
[E] Popis notifikácie Text
[F] Mailová adresa/adresy kam posielať notifikácie v prípade neúspešného odoslania e-mailu
Nepovinné pole (ak je vyplnené pošle sa notifikácia o neúspešnom odoslaní e-mailu)
[G] Stav záznamu Z informačného zdroja „stavy záznamom“ (3.6.1)
[H] Udalosť notifikácie - Popis udalosti (stavu v informačných zdrojoch), ktoré sa bude sledovať pre splnenie podmienky na zaslanie notifikácie
[I] Parametre notifikácie Ako často opakovať, ... (napr. z typu notifikácie)
[J] Jednoznačný identifikátor aplikačnej funkcie, ktorá spúšťa notifikácie Z informačného zdroja „Aplikačné funkcie
[K] Predmet mailu
[L] Telo mailu Text s označením premenných napr. %CPT%
[M] Jednoznačný identifikátor typu Z informačného zdroja „notifikácie – typy“
[N] Je poskytnutá abonentskému portálu ? Áno / nie</t>
  </si>
  <si>
    <t>ID_786</t>
  </si>
  <si>
    <t>Štruktúra informačného zdroja „Notifikácie - adresáti“</t>
  </si>
  <si>
    <t>A] jednoznačný identifikátor záznamu 
[B] Jednoznačný identifikátor notifikácie z informačného zdroja „notifikácie“
[C] Jednoznačný identifikátor adresáta z informačného zdroja „adresáti notifikácií“
[D] Začiatok Dátum a čas
[E] Koniec Dátum a čas</t>
  </si>
  <si>
    <t>ID_787</t>
  </si>
  <si>
    <t>Štruktúra informačného zdroja „Notifikácie - maily“</t>
  </si>
  <si>
    <t xml:space="preserve">[A] jednoznačný identifikátor záznamu
[B] Jednoznačný identifikátor mailu 
[C] Jednoznačný identifikátor notifikácie z informačného zdroja „notifikácie“
[D] Dátum odoslania Dátum a čas
[E] Jednoznačný identifikátor či bol mail zrušený Áno / nie
[F] Stav záznamu
[G] Typ mailu
</t>
  </si>
  <si>
    <t>ID_788</t>
  </si>
  <si>
    <t>Štruktúra informačného zdroja „Notifikácie - typy“</t>
  </si>
  <si>
    <t>[A] jednoznačný identifikátor záznamu
[B] Jednoznačný identifikátor mailu 
[C] Spúšťaná udalosťou ? Áno / nie
[D] Spúšťaná 1 x denne Áno / nie
[E] Ako často generovať testovanie udalosti ? Napr. denne, každú hodinu, minútu ...
[F] Spúšťané aplikačnou funkciou ? Áno / nie</t>
  </si>
  <si>
    <t>ID_789</t>
  </si>
  <si>
    <t>ID_790</t>
  </si>
  <si>
    <t>publikovaný záznam - záznam, ktorý je už poskytnutí pre middleware
vymazaný záznam - záznam, ktorý bol zmazaný užívateľom a je prístupný iba pre administrátora. Záznam už nie je poskytovaný do middlewaru
Neodoslaný mail 
Čakajúci mail 
Testovací mail</t>
  </si>
  <si>
    <t>ID_791</t>
  </si>
  <si>
    <t>ID_792</t>
  </si>
  <si>
    <t>Pri default filtry sa vyžaduje nastavenie koniec platnosti aktuálny dátum zobrazenia zostavy - budú zobrazení teda iba aktívne záznamy - adresáti, ktorých koniec platnosti je väčší do aktuálny dátum , alebo prázdna hodnota
Požaduje sa aby neaktívne záznamy (podľa konca platnosti záznamu) boli menej výraznou farbou na konci zostavy (ak sa zruší filter)
Požaduje sa aby boli zoradení najprv aktívne záznamy postov, potom priradených osôb a potom externé mailyjednoducho všetky volebné obdobia vypíšu samostatne.Je však dôležité, aby existovala aplikačná funkcia, ktorá všetky nové záznamy pre nové volebné obdobie vygeneruje.</t>
  </si>
  <si>
    <t>ID_793</t>
  </si>
  <si>
    <t>ID_794</t>
  </si>
  <si>
    <t>ID_795</t>
  </si>
  <si>
    <t>Aplikačné funkcie formulára pre editovanie a zmenu „Adresáti notifikácií“</t>
  </si>
  <si>
    <t>Nový adresát - Založenie nového záznamu do informačného zdroja. Otvorí sa formulár na obrázku č. 2
Zmazať adresáta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</si>
  <si>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ID_796</t>
  </si>
  <si>
    <t>Aplikačné funkcie formulára pre editovanie a zmenu „Adresáti notifikácií“ - nový adresát</t>
  </si>
  <si>
    <t>Po zvolení aplikačnej funkcie „Nový adresát“ sa zobrazí čistý formulár za účelom zadefinovania nového adresáta k mailovým notifikáciám. Vo všeobecnosti sa môže nastaviť mailová notifikácia:
- na osobu z informačného zdroja „organizačná štruktúra – osoby“ a vtedy sa posiela mail na jeden zo zvolených mailov zadaných v informačnom zdroji „organizačná štruktúra – osoby“ (zvolí sa na ktorý)
- na post z organizačnej štruktúry a vtedy sa posiela mail na mail-1 z organizačnej štruktúry všetkých osôb z organizačnej štruktúry posadených na tento post (výhodou je že pri zmene osoby na poste sa automaticky zmení adresát bez potreby zmeny nastavenia adresáta)
- priamo na externý e-mail (nastavuje sa v prípade, že sa jedná o osobu, ktorá nie je nastavená v organizačnej štruktúre)
Zatvoriť - Zatvorenie formulára bez uloženia nového adresáta a návrat do formulára 
Pridať osobu z organizačnej štruktúry - Otvorenie formulára na s cieľom pridať nového adresára z osôb v organizačnej štruktúre
Pridať post z organizačnej štruktúry - Otvorenie formulára  s cieľom pridať nový post z organizačnej štruktúry
Pridať externý e-mail - Otvorenie formulára na s cieľom pridať externý post
Vymaž adresáta - 
Po pridaní adresáta sa zapíše do informačného zdroja adresátov a ak s tým nesúhlasíme, možno ho vymazať. V takomto prípade sa jeho stav prepíše na „vymazaný záznam“</t>
  </si>
  <si>
    <t>ID_797</t>
  </si>
  <si>
    <t>Aplikačné funkcie formulára pre editovanie a zmenu „Adresáti notifikácií“ - Pridať osobu</t>
  </si>
  <si>
    <t>Po zvolení aplikačnej funkcie „Pridať osobu z organizačnej štruktúry“ sa zobrazí formulár za účelom zadefinovania nového adresáta z osôb v organizačnej štruktúre. V adresári sa zobrazia všetky osoby z organizačnej štruktúry, ktoré majú zadané aspoň jeden e-mailový kontakt. V riadku pod označením stĺpca je možné filtrovať údaje napr. napísaním „Andr“ a zobrazia sa už iba údaje, v ktorých sa v danom poli údaje s takým stringom v texte nachádzajú ...
Zatvoriť - Zatvorenie formulára bez uloženia nového adresáta a návrat do formulára 
Pridať - Funkcia prístupná pri poklepnutí (zvolené záznamu) s niektorou osobou z organizačnej štruktúry – po zvolení sa farebne zvýrazní záznam. Funkcia zapíše jednoznačný identifikátor do poľa formulára ([B] a vpíše do poľa priezvisko, meno). Zároveň už zapíše nového adresára do informačného zdroja.</t>
  </si>
  <si>
    <t>ID_798</t>
  </si>
  <si>
    <t>Aplikačné funkcie formulára pre editovanie a zmenu „Adresáti notifikácií“ - Pridať post z organizačnej štruktúry</t>
  </si>
  <si>
    <t>Po zvolení aplikačnej funkcie „Pridať post z organizačnej štruktúry“ sa zobrazí formulár za účelom zadefinovania nového adresáta z postov v organizačnej štruktúre. V adresári sa zobrazia všetky posty z organizačnej štruktúry, ktoré majú priradené osoby z organizačnej štruktúry s aspoň jedným e-mailovým kontaktom.
Zatvoriť - Zatvorenie formulára bez uloženia nového adresáta a návrat do formulára
Pridať  - Pridá post do informačného zdroja adresátov
Pri pokliknutí na post sa post farebne zvýrazní. Po kliknutí iba na osobu sa zvýrazní osoba. V prípade výberu osoby sa vloží iba osoba (obdobne ako v predošlom prípade).</t>
  </si>
  <si>
    <t>ID_799</t>
  </si>
  <si>
    <t>Aplikačné funkcie formulára pre editovanie a zmenu „Adresáti notifikácií“ - Pridať externý e-mail</t>
  </si>
  <si>
    <t>Po zvolení aplikačnej funkcie „Pridať externý e-mail“ sa zobrazí formulár  za účelom zadefinovania nového adresáta priamo zadaním e-mailovej adresy.
Zatvoriť - Zatvorenie formulára bez uloženia nového adresáta a návrat do formulára
Pridať - Pridá post do informačného zdroja adresátov cez pole externý – e-mail</t>
  </si>
  <si>
    <t>ID_800</t>
  </si>
  <si>
    <t>Aplikačné funkcie formulára pre editovanie a zmenu „Notifikácie“, „Notifikácie – adresáti“</t>
  </si>
  <si>
    <t>Nová notifikácie -  Otvorí sa formulár s preddefinovanými údajmi (popis nižšie)
Detail notifikácie  - Otvorí sa formulár, vyplnený dátami zvoleného 
Nový adresát k notifikácii - Otvorí sa formulár  za účelom pridania nového adresáta k danej notifikácii
Odobrať adresáta z notifikácii -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Definitívne vymazať záznam - Funkcia prístupná iba administrátorovi. Funkcia definitívne vymaže záznam z databázy. Pred vymazaním sa ešte raz potvrdí voľba.</t>
  </si>
  <si>
    <t>ID_801</t>
  </si>
  <si>
    <t>Aplikačné funkcie formulára pre editovanie a zmenu „Notifikácie“, „Notifikácie – adresáti“ - Nová notifikácia</t>
  </si>
  <si>
    <t>Po zvolení aplikačnej funkcie „Nová notifikácia“ sa zobrazí formulár za účelom zadefinovania novej notifikácie s preddefinovanými metadátami:
- v prípade, že zvolená záznam v preddefinovanom filtri je „Moduly“, tak všetky údaje formuláre budú „prázdne, nevyplnené“
- v prípade, že zvolená záznam v preddefinovanom filtri je „názov konkrétneho modulu“, tak pole „modul“ je predvyplnené podľa preddefinovaného filtra
Zatvoriť - Zatvorenie formulára bez uloženia nového adresáta a návrat do formulára 
Vymazať - Presunutie stavu záznamu na "vymazaný záznam".
Uložiť - Uloženie dát do informačného zdroja bez zavretia formulára. Definitívne vymazať Vyplnenie poľa platnosť od zvoleným dátumom.</t>
  </si>
  <si>
    <t>ID_802</t>
  </si>
  <si>
    <t>Aplikačné funkcie formulára pre editovanie a zmenu „Notifikácie“, „Notifikácie – adresáti“ - Adresáti</t>
  </si>
  <si>
    <t>Formulár má aj druhú záložku „Adresáti“, na ktorom sa zobrazí aj zoznam adresátov s tým, že v prípade:
- že sa jedná o záznam s osoby z organizačnej štruktúry a tá je na nejakom poste, tak ten sa predvyplní s „italic“ označením a mail, na ktorý sa bude posielať sa zobrazí v poli „externý link“. Zvýraznené je pole, ktoré je definované v adresároch, teda „osoba z organizačnej štruktúry“
- že je záznam s „postom z organizačnej štruktúry“, zobrazí sa toľko jeho kópií, koľko je osôb na tomto poste, pričom pri každom zázname sa: o zvýraznené je pole, ktoré je definované v adresároch, teda „post z organizačnej štruktúry“ o doplní sa osoba z organizačnej štruktúry typom „italic“
V tejto záložke sú naviac nasledovné aplikačné funkcie:
Pridaj adresáta k modulu - Otvorí sa formulár  za účelom pridania nového adresáta k danej notifikácii
Odober adresáta z modulu - Presunutie stavu záznamu na "vymazaný záznam".
Hromadné zadávanie adresátov - Otvorí sa formulár za účelom pridania viacerých adresátov k danej notifikácii. Formulár umožní zvýrazniť viaceré záznamy.
Definitívne vymazať Vyplnenie poľa platnosť od zvoleným dátumom.</t>
  </si>
  <si>
    <t>ID_803</t>
  </si>
  <si>
    <t>Aplikačné funkcie formulára pre editovanie a zmenu „Notifikácie“, „Notifikácie – adresáti“ - Detail notifikácia</t>
  </si>
  <si>
    <t>Po zvolení aplikačnej funkcie „Detail notifikácia“ sa zobrazí formulár  za účelom zadefinovania novej notifikácie s preddefinovanými metadátami:
-s predvyplneným zvoleným záznamom z informačného zdroja
Všetky aplikačné funkcie sú totožné s už popísanými pre prípad „Nová notifikácia“</t>
  </si>
  <si>
    <t>ID_804</t>
  </si>
  <si>
    <t>Aplikačné funkcie formulára pre editovanie a zmenu „Notifikácie – maily“</t>
  </si>
  <si>
    <t>Náhľad e-mailu -  Otvorí sa formulár
Rozposlať čakajúce e-maily - Predpokladá sa, že systém môže niektoré maily pripraviť, no ešte neboli odoslané, ale dostanú sa do stavu „čakajúci mail“ – napr. neboli úspešne odoslané. Aplikovaním tejto funkcie sa pokúsi systém dané maily opätovne rozposlať.
Zrušiť požiadavku na mail - Presunutie stavu záznamu na "vymazaný záznam" a už sa nebude pokúšať ho opätovne rozposlať.
Označiť mail ako čakajúci - V prípade, že mail je označený ako „neúspešný záznam“
Poslať testovací e-mail - Rozpošle daný typ mailu iba na testovaciu adresu</t>
  </si>
  <si>
    <t>ID_805</t>
  </si>
  <si>
    <t>Aplikačné funkcie formulára pre editovanie a zmenu „Notifikácie – typy“, „Notifikácie“</t>
  </si>
  <si>
    <t>Vzhľadom na skutočnosť, že tieto informačné zdroje majú charakter číselníkov, očakáva sa ich ovládanie štandardne ako pri všetkých agendách cez položku menu „Konfigurácia“.</t>
  </si>
  <si>
    <t>ID_806</t>
  </si>
  <si>
    <t>Abonenský portál</t>
  </si>
  <si>
    <t>Cieľom agendy „Abonentský portál“ je vytvorenie stránky do intranetu, ktorá umožní zmeniť (prihlásiť sa, resp. odhlásiť sa) na odber notifikácii každému užívateľovi s oprávnením na tento modul s tým že sa umožní meniť iba tie notifikácie, ktoré sú v nastavení notifikácii prístupné pre „abonentský portál“ a iba užívateľom intranetu, ktorý po prihlásení boli identifikovaní ako „osoba v module organizačnej štruktúry“.
Všetky prihlasovania a odhlasovania sú totožné s pridávaním osôb cez „notifikačný modul“, preto sa predpokladá rovnako ako pri module uchovávanie každej zmeny v rovnakom informačnom zdroji s tým, že musí byť odlíšiteľné ktoré boli vykonané cez „abonentský portál“ a ktoré cez modul.
Samozrejmosťou ostáva, že každý užívateľ môže meniť iba „svoje nastavenia“ a dokonca iba „svoje nastavenia“ sa mu zobrazia. Očakáva sa aj riešenie, aby ak sa v notifikačnom nastavení nachádza post a nie osoba (a prihlásená osoba je súčasťou tohto postu), toto nastavenie videl, ale nemohol zmeniť. Mohol by však na svoju osobu nastaviť požiadavku „nezasielať notifikáciu“, ktorá by pretlačila požiadavku postu a ako osoba by už danú mailovú notifikáciu nedostával (až do prípadnej zmeny svojej požiadavky nedostávať maily).</t>
  </si>
  <si>
    <t>ID_807</t>
  </si>
  <si>
    <t>Oprávnenia - všeobecné - funkčná</t>
  </si>
  <si>
    <t>Agenda „Oprávnenia“ slúži na pridelenie oprávnení (či už globálnych – nad všetkými modulmi, alebo modulových – nad jednotlivými modulmi) užívateľom vo všetkých moduloch všetkých informačných systémoch. Užívateľom systému môže byť iba osoba, ktorá je súčasťou informačného zdroja „Organizačná štruktúra – osoby“.
Oprávnenia je možné nastavovať na osoby z organizačnej štruktúry, alebo na posty organizačnej štruktúry (v takomto prípade majú dané oprávnenie všetky osoby, ktoré sú posadené na zvolený post počas trvania obsadenia postu). Prideľovanie oprávnení na posty sa považuje za vhodnejšie, pretože pri zmene osoby na poste (napr. výmena riaditeľa) nie je potrebné zmeniť nastavenia oprávnení.</t>
  </si>
  <si>
    <t>ID_808</t>
  </si>
  <si>
    <t>Oprávnenia - všeobecné - nefunkčná</t>
  </si>
  <si>
    <t xml:space="preserve">každý jeden modul musí mať aspoň jedného „aktívneho užívateľa“ (nemá ukončenú platnosť záznamu seba v organizačnej štruktúre, ani seba „editora“ daného modulu) – v opačnom prípade musí byť modul v preddefinovaných filtroch farebne odlíšený (napr. červenou farbou) – obrázok č. 1 „Modul X“
• v prípade, že niektorý modul nemá osobu v roly „editor“, musí v zozname modulov byť farebne odlíšený (obrázok č. 2 – „Editor“ označený červenou farbou) – samozrejme sa to jedná o moduly (agendy), ktoré sú v informačnom systéme „moduly“ označené ako „aktívne“
• každý užívateľ musí mať v hlavnom výberovom menu položke „Konfigurácia“ možnosť pozrieť si ako role má v akom module a vypínať, resp. zapínať si mailové notifikácie (ak modul také notifikácie podporuje) – vždy cez položku „moje oprávnenia“ v položke „Konfigurácie“ uvidí oprávnenie prihlásený užívateľ pre všetky moduly, v ktorých má oprávnenia
• požaduje sa návrh riešenia na „zastupovanie“ počas neprítomnosti (čo najviac automatizované)
• každý modul musí mať oprávnenie „správca oprávnení“, ktoré sa nastavuje buď na osobu z organizačnej štruktúry, alebo na post v organizačnej štruktúre (v takom prípade majú všetci počas svojho obsadenia na danom poste dané oprávnenia). Takáto osoba má oprávnenie priraďovať zamestnancov k danému oprávneniu (nie pridávať a meniť oprávnenia v module)
• každý „správca oprávnení“ modulu, musí mať právo nastavovať v danom module
„zastupujúceho editora“ z osôb v danej roly zo svojho organizačného útvaru – vždy iba zvolí časovú platnosť pokiaľ osoba zastupuje – návrh na riešenie zastupiteľnosti
• každá osoba v roly „editor“ musí mať možnosť nastavovať zástupcu – v prípade odchodu na dovolenku – návrh na riešenie zastupiteľnosti (vyberá z množiny
„zástupcov“ v poste)
• požaduje sa, aby bol vytvorený webservis na poskytovanie:
o zoznamu modulov, v ktorých je zvolená osoba v užívateľskej role „editor“ o zoznamu oprávnení, ktoré zvolená osoba má „aktívne“ v zvolenom module o webservis na nastavovanie aktívneho „zastupovateľa“ počas termínu čerpania dovolenky
tieto funkcie budú v budúcnosti použité pri vystavovaní žiadosti o dovolenku, kde osoba bude musieť zvoliť „svojho zástupcu“ počas dovolenky. Daná osoba počas zastupovania má rovnaké práva ako „editor“, ale všetky činnosti, ktoré vykoná sa zaznamenávajú pod jej identitou. Všetky časové rezy každého zastupovateľa musia byť prezerateľné, pre „správcu oprávnení“, ako aj administrátora.
</t>
  </si>
  <si>
    <t>ID_809</t>
  </si>
  <si>
    <t>ID_810</t>
  </si>
  <si>
    <t>ID_811</t>
  </si>
  <si>
    <t>ID_812</t>
  </si>
  <si>
    <t>ID_813</t>
  </si>
  <si>
    <t>Štruktúra informačného zdroja „Číselník typov postov oprávnení“</t>
  </si>
  <si>
    <t>[A] jednoznačný identifikátor záznamu
[B] jednoznačný identifikátor typu postu
[C] stav záznamu - možné stavy pre daný informačný zdroj sú v informačnom zdroji "Stavy záznamov" 
[D] Poradové číslo -Poradie v akom sa majú typy postov zobrazovať v preddefinovaných filtroch
[E] Názov typu postu Text
[F] Popis Text
Číselník typov oprávnení predstavuje prvú úroveň preddefinovaných filtrov 
Očakávané typy postov:
- Globálne posty (posty, ktorých oprávnenie a obsadenie sa „aplikuje“ akoby boli nastavené na všetky moduly)
- Moduly (štandardné oprávnenia nad celým modulom)
- Špecifické oprávnenia (vybrané role, ktoré umožňujú iba vybrané funkcie nad modulom, alebo iba oprávnenie v rámci určitého kroku)</t>
  </si>
  <si>
    <t>ID_814</t>
  </si>
  <si>
    <t>Štruktúra informačného zdroja „Číselník postov oprávnení“</t>
  </si>
  <si>
    <t>[A] jednoznačný identifikátor záznamu 
[C] stav záznamu - možné stavy pre daný informačný zdroj sú v informačnom zdroji "Stavy záznamov" 
[D] Názov typu postu Text
[E] Popis Text
Číselník postov oprávnení predstavuje zoznam rôznych typov oprávnení, ktoré sa potom priraďujú k jednotlivým modulom v 2. úrovni preddefinovaného filtra (v jednotlivých moduloch predstavujú „štandardné oprávnenia“ ako „Viewer“, ktorý platí pre informačný zdroj daného modulu a ku ktorému sa následne prideľujú užívatelia.
Minimálne požadované záznamy:
-  Globálne posty – Administrátor (administrátor všetkých modulov)
-  Globálne posty – Viewer (prehliadač všetkých modulov)
-  Moduly – Administrátor
-  Moduly – Viewer
-  Moduly – Editor</t>
  </si>
  <si>
    <t>ID_815</t>
  </si>
  <si>
    <t>Štruktúra informačného zdroja „Číselník špecifických postov oprávnení nad výbormi“</t>
  </si>
  <si>
    <t>A] jednoznačný identifikátor záznamu 
[B] Post oprávnenia Z informačného zdroja „číselník postov oprávnení“
[C] Jednoznačný identifikátor výboru Z informačného zdroja „výbory NR SR“
[D] stav záznamu možné stavy pre daný informačný zdroj sú v informačnom zdroji "Stavy záznamov"
Výbory potrebujú špecifické oprávnenia v niektorých moduloch, aby sa zabezpečilo, že jeden výbor nemení údaje iného výboru. Preto napríklad pre modul „Agenda výboru“ bude potrebné nastaviť ktorý zamestnanec môže „editovať“ agendu ktorého výboru. Pretože ostatné moduly sú spoločné pre „celú kanceláriu“, modul „agenda výboru“ má rovnaké záznamy, no jedným z metadát je aj jednoznačný identifikátor výboru a teda treba aby si záznamy jedného výboru spravovali (dokonca videli) iba ten istý zamestnanec výboru (alebo viacerí).
Podobne do agendy „podujatia NR SR“, alebo „fotogaléria“ môžu vkladať záznamy za „svoj výbor“ iba zvolení zamestnanci výboru.</t>
  </si>
  <si>
    <t>ID_816</t>
  </si>
  <si>
    <t>Štruktúra informačného zdroja „Posty oprávnení“</t>
  </si>
  <si>
    <t>[A] jednoznačný identifikátor záznamu
[B] jednoznačný identifikátor postu oprávnenia Z informačného zdroja „číselník postov oprávnení“
[C] stav záznamu možné stavy pre daný informačný zdroj sú v informačnom zdroji "Stavy záznamov" 
[D] Jednoznačný identifikátor modulu Z informačného zdroja „moduly“
[E] Popis Text
[F] Začiatok Dátum
[G] Koniec Dátum</t>
  </si>
  <si>
    <t>ID_817</t>
  </si>
  <si>
    <t>Štruktúra informačného zdroja „Posty oprávnení – informačné zdroje“</t>
  </si>
  <si>
    <t>[A] jednoznačný identifikátor záznamu
[B] jednoznačný identifikátor postu oprávnenia Z informačného zdroja „posty oprávnení“
[D] Jednoznačný identifikátor informačného zdroja Z informačného zdroja „moduly“
[F] Začiatok Dátum
[G] Koniec Dátum
Na základe tohto informačného zdroja sa vytvára zoznam oprávnení pod typom oprávnení „Modul“ a pod konkrétnym typom modulu.</t>
  </si>
  <si>
    <t>ID_818</t>
  </si>
  <si>
    <t>Štruktúra informačného zdroja „Špecifické posty oprávnení nad výbormi“</t>
  </si>
  <si>
    <t>[A] jednoznačný identifikátor záznamu
[B] jednoznačný identifikátor postu oprávnenia 
Z informačného zdroja „Číselník špecifických postov oprávnení nad výbormi“
[C] stav záznamu možné stavy pre daný informačný zdroj sú v informačnom zdroji "Stavy záznamov" 
[D] Jednoznačný identifikátor výboru Z informačného zdroja „moduly“
[E] Popis Text
[F] Začiatok Dátum
[G] Koniec Dátum</t>
  </si>
  <si>
    <t>ID_819</t>
  </si>
  <si>
    <t>Štruktúra informačného zdroja „Obsadenie postov“</t>
  </si>
  <si>
    <t>[A] jednoznačný identifikátor záznamu
[B] jednoznačný identifikátor postu oprávnenia Z informačného zdroja „posty oprávnení nad modulmi“
[C] stav záznamu možné stavy pre daný informačný zdroj sú v informačnom zdroji "Stavy záznamov" 
[D] Jednoznačný identifikátor osoby z organizačnej štruktúry Z informačného zdroja „organizačná štruktúra - osoby“
[E] Jednoznačný identifikátor posty z organizačnej štruktúry Z informačného zdroja „organizačná štruktúra - posty“
[F] Začiatok Dátum
[G] Koniec Dátum</t>
  </si>
  <si>
    <t>ID_820</t>
  </si>
  <si>
    <t>ID_821</t>
  </si>
  <si>
    <t>pripravovaný záznam - záznam, ktorý je v štádiu prípravy a ešte nebol publikovaný do middlewaru 
stiahnutý záznam - záznam, ktorý bol stiahnutý a už nie je poskytnutí pre middleware
publikovaný záznam - záznam, ktorý je už poskytnutí pre middleware
vymazaný záznam - záznam, ktorý bol zmazaný užívateľom a je prístupný iba pre administrátora. Záznam už nie je poskytovaný do middlewaru</t>
  </si>
  <si>
    <t>ID_822</t>
  </si>
  <si>
    <t>ID_823</t>
  </si>
  <si>
    <t xml:space="preserve">V prvej úrovni sa nachádza zoznam typov postov oprávnení, teda:
• Globálne posty
• Moduly
• Špecifické oprávnenia
Pod Globálnymi modulmi sa nachádzajú položky z informačného zdroja „Posty oprávnení“, ktoré majú typ „Globálne posty“.
Pod typom postu „Moduly“ sa v 2. úrovni nachádza zoznam všetkých modulov a pod nimi všetky oprávnenia z informačného zdroja „Posty oprávnení“, ktoré majú nastavené typ „Moduly“ a ktoré majú nastavený daný modul. Jedná sa vo všeobecnosti o oprávnenia nad všetkými informačnými zdrojmi daného modulu. Modul musí však umožniť nastavenie rôznych oprávnení nad jednotlivými „informačnými systémami modulu“. Jedno z možných riešení je naznačené v informačnom zdroji „Posty oprávnení – informačné zdroje“ a formulári na obrázku č. 5. V takom prípade sa však očakáva, že sa to nejako prejaví aj v preddefinovaných filtroch (pod modulom pribudne vrstva „informačný zdroj“), alebo pribudne v špecifických oprávneniach pod daným modulom oprávnenie napr. „Editor IZ ...“ a to sa bude uplatňovať.
Pod typom postu „Špecifické oprávnenia sa očakávajú 3 úrovne:
• Legislatívny proces (pod ním sú vymenované všetky štádia LP). Umožní to každému štádiu prideliť napr. iného „editora“
• Výbory (pod ním sú vymenované všetky výbory z informačného zdroja „výbory NR SR“
– toto však bude potrebné automaticky ukončovať s volebným obdobím a zakladať pri vzniku nového výboru). Pod jednotlivými výbormi budú typy, ktoré vyžadujú byť pre každý výbor (napr. „Editor modulu Agenda výborov“, „Editor fotogalérie“ a iných kde sa to vyžaduje). Druhou možnosťou je priamo vytvárať „Editor výboru ...“ a priraďovať to modulom...
• Moduly (pod ním by boli vymenované všetky). Tu by sa dávali všetky oprávnenie, ktoré si modul vyžaduje – napr. oprávnenia pre číselníky ...
</t>
  </si>
  <si>
    <t>ID_824</t>
  </si>
  <si>
    <t>ID_825</t>
  </si>
  <si>
    <t>ID_826</t>
  </si>
  <si>
    <t>Aplikačné funkcie formulára pre editovanie a zmenu „Číselník typov postov oprávnení“, „Číselník postov oprávnení“</t>
  </si>
  <si>
    <t>Pridať záznam - Založenie nového záznamu do informačného zdroja. 
Editovať záznam - Otvorí sa formulár  s vyplnenými dátami zvoleného záznamu
Zmazať záznam - Presunutie stavu záznamu na "vymazaný záznam".
Tlačiť - Vytlačenie požadovanej zostavy na tlačiareň. Definovanie požadovaných zostáv bude až súčasťou "Definitívnej funkčnej špecifikácie"
Exportovať- Vyexportovanie požadovanej zostavy do pdf, xml, txt,... podoby.
Definitívne vymazať záznam - Funkcia prístupná iba administrátorovi. Funkcia definitívne vymaže záznam z databázy. Pred vymazaním sa ešte raz potvrdí voľba.</t>
  </si>
  <si>
    <t>ID_827</t>
  </si>
  <si>
    <t>Aplikačné funkcie formulára pre editovanie a zmenu „Číselník typov postov oprávnení“, „Číselník postov oprávnení“ - „Pridať záznam“</t>
  </si>
  <si>
    <t>Pri pokliknutí na post sa post farebne zvýrazní. Po kliknutí iba na osobu sa zvýrazní osoba. V prípade výberu osoby sa vloží iba osoba (obdobne ako v predošlom prípade).
Zatvoriť - Zatvorenie formulára bez uloženia nového adresáta a návrat do formulára 
Uložiť - Uloží dáta vo formulári do informačného zdroja a nezavrie formulár
Stiahnuť-  Presunutie stavu záznamu na "stiahnutý záznam".
Publikovať - Presunutie stavu záznamu na "publikovaný záznam".
Vymazať - Presunutie stavu záznamu na "vymazaný záznam".
Definitívne vymazať - Funkcia prístupná iba administrátorovi. Funkcia definitívne vymaže záznam z databázy. Pred vymazaním sa ešte raz potvrdí voľba.</t>
  </si>
  <si>
    <t>ID_828</t>
  </si>
  <si>
    <t>Aplikačné funkcie formulára pre editovanie a zmenu „Číselník typov postov oprávnení“, „Číselník postov oprávnení“ - „Editovať záznam“</t>
  </si>
  <si>
    <t>Po zvolení aplikačnej funkcie „Editovať záznam“, sa zobrazí formulár za účelom zmien metadát zvoleného záznamu informačného zdroja. Aplikačné funkcie zostávajú rovnaké ako v predchádzajúcom prípade.</t>
  </si>
  <si>
    <t>ID_829</t>
  </si>
  <si>
    <t>Aplikačné funkcie formulára pre editovanie a zmenu „Číselník typov postov oprávnení“, „Číselník postov oprávnení“ - „Pridať záznam“  a "Editovať záznam"</t>
  </si>
  <si>
    <t>Po zvolení aplikačnej funkcie „Pridať záznam“, alebo „Editovať záznam“ pre „Číselník postov oprávnení“ sa zobrazí formulár za účelom zadefinovania nového typu postu. Aplikačné funkcie zostávajú rovnaké ako v predchádzajúcom prípade.</t>
  </si>
  <si>
    <t>ID_830</t>
  </si>
  <si>
    <t>Aplikačné funkcie formulára pre editovanie a zmenu „Posty oprávnení“</t>
  </si>
  <si>
    <t>Formuláre na editovanie priraďovania sú obdobné ako pre modul „notifikácie“, iba tu neexistujú adresáti a priraďujú sa oprávnenia priamo na osoby z organizačnej štruktúry, alebo priamo na posty z organizačnej štruktúry.
Požaduje sa aby neaktívne záznamy boli menej výraznou farbou Požaduje sa aby boli zoradení najprv aktívne záznamy podľa dátumu platnosti od DESC</t>
  </si>
  <si>
    <t>ID_831</t>
  </si>
  <si>
    <t>Prepojenia modulov - všeobecné</t>
  </si>
  <si>
    <t>Cieľom agendy „Prepojenia modulov“ je na jednom mieste evidovať prepojenia záznamov rôznych modulov. Príkladom prepojenia záznamov modulov je napríklad možnosť vytvorenia jedného záznamu v DMS (napríklad fotografie z podujatia) a vďaka modulu prepojenia ju následne publikovať v moduloch ako podujatia NR SR, poslanci NR SR, kluby poslancov NR SR, alebo aj výbory NR SR a teda pri publikovaní záznamov z uvedených modulov napríklad na webovom sídle uvidí záujemca tú istú fotografiu na rôznych miestach.
Jednotným spravovaním takýchto záznamov vybraných modulov v tvare N:N sa minimalizuje nekonzistencia informačných systémov pri vymazaní fotografie, ktorá je previazaná s rôznymi inými modulmi.
Samozrejme predpokladá sa výhradné spravovanie záznamov o prepojení z jednotlivých modulov, ktoré iniciujú prepájanie, kde bude možnosť jednotlivé prepojenia vymazať / modifikovať bez vplyvu na mazanie záznamu v primárnom, či sekundárnom module, no v prípade vymazania záznamu z každého informačného zdroja sa predpokladá, že prebehne overenie, či tento záznam nie je súčasťou žiadneho záznamu prepojenia modulov a môže sa vymazať až po tom, čo sa vymažú všetky prepojenia, teda obsah tohto záznamu už nevyužíva žiadny z iných záznamov iných modulov.
Súčasťou modulu je aj informačný zdroj „Moduly, ktoré je možné prepájať“, v ktorom sa definujú vzájomné väzby medzi modulmi, ktoré sa môžu vytvárať v parlamentnom informačnom systéme.</t>
  </si>
  <si>
    <t>ID_832</t>
  </si>
  <si>
    <t>ID_833</t>
  </si>
  <si>
    <t>ID_834</t>
  </si>
  <si>
    <t>Administrátor</t>
  </si>
  <si>
    <t>Môže robiť všetko, aj definitívne mazať vymazané záznamy z informačného zdroja.
Vzhľadom na charakter modulu (nepredpokladá sa jeho každodenné využívanie, ale iba občasné a očakáva sa aby užívateľ mal oprávnenia všetkých ostatných modulov), očakáva sa iba jedna užívateľská rola „administrátor“ s úplnými právami na všetko v module.</t>
  </si>
  <si>
    <t>ID_835</t>
  </si>
  <si>
    <t>Štruktúra informačného zdroja „Moduly, ktoré je možno prepájať“</t>
  </si>
  <si>
    <t>[A] jednoznačný identifikátor záznamu
[B] Jednoznačný identifikátor primárneho informačného zdroja - Z informačného zdroja „zoznam informačných zdrojov“, zdroj, ktorý prepojenie môže iniciovať
[C] Jednoznačný identifikátor sekundárneho informačného zdroja - Z informačného zdroja „zoznam informačných zdrojov“, zdroj, s ktorým sa prepojenie môže realizovať
[D] Stav záznamu - možné stavy pre daný informačný zdroj sú v informačnom zdroji "Stavy záznamov"</t>
  </si>
  <si>
    <t>ID_836</t>
  </si>
  <si>
    <t>Štruktúra informačného zdroja „Prepojenie modulov“</t>
  </si>
  <si>
    <t>[A] jednoznačný identifikátor záznamu 
[B] jednoznačný identifikátor zdroja (typu) 
[C] Jednoznačný identifikátor primárneho informačného zdroja - Z informačného zdroja „zoznam informačných zdrojov“, zdroj, ktorý prepojenie vytvoril
[D] jednoznačný identifikátor zdroja (z poľa[C] tejto tabuľky) - Z informačného zdroja uvedeného v poli [C] tejto tabuľky
[E] Jednoznačný identifikátor sekundárneho informačného zdroja - Z informačného zdroja „zoznam informačných zdrojov“, zdroj, s ktorým sa prepojenie realizovalo
[F] jednoznačný identifikátor sekundárneho informačného zdroja (z poľa[E] tejto tabuľky) Z informačného zdroja uvedeného v poli [E] tejto tabuľky
[G] pomocný identifikátor pre primárny zdroj - Napr. pri hlasovacích lístkoch pri verejnom hlasovaní lístkami číslo poslanca
[H] pomocný identifikátor pre sekundárny zdroj
[I] Stav záznamu -možné stavy pre daný informačný zdroj sú v informačnom zdroji "Stavy záznamov"</t>
  </si>
  <si>
    <t>ID_837</t>
  </si>
  <si>
    <t>ID_838</t>
  </si>
  <si>
    <t>ID_839</t>
  </si>
  <si>
    <t>ID_840</t>
  </si>
  <si>
    <t>Prepojenia-  Prepojenia modulov 
%Rok% - Rok   - Zoznam všetkých prepojení v danom roku bez ohľadu na primárny modul
%Modul% %Modul% - Zoznam všetkých prepojení v danom roku ktoré vytvoril zvolený modul
V tabuľke označenie „%Rok%“ znamená že sa vypíšu všetky roky v ktorých bolo vytvorené nejaké prepojenie (najaktuálnejší hore). Pod každým rokom sa v premennej %Moduly% predpokladá zoznam všetkých modulov, ktoré sú v informačnom zdroji „Moduly, ktoré je možné prepojiť“ v pozícii „primárneho modulu“. Samozrejme v informačnom zdroji sa môžu nepoužívať symboly %%, ale sa jednoducho všetky roky vypíšu samostatne. Je však dôležité, aby existovala aplikačná funkcia, ktorá všetky nové záznamy pre nové volebné obdobie vygeneruje.</t>
  </si>
  <si>
    <t>ID_841</t>
  </si>
  <si>
    <t>ID_842</t>
  </si>
  <si>
    <t>ID_843</t>
  </si>
  <si>
    <t>Aplikačné funkcie formulára pre editovanie a zmenu „Moduly, ktoré možné prepájať“</t>
  </si>
  <si>
    <t>Pridaj záznam - Založenie nového záznamu do informačného zdroja
Editovať záznam - funkcia na editovanie položiek informačného zdroja 
Zmazať záznam - Presunutie stavu záznamu na "vymazaný záznam".
Stiahnuť záznam -  Presunutie stavu záznamu na "stiahnutý záznam".
Publikovať záznam  -Presunutie stavu záznamu na "publikovaný záznam".
Definitívne vymazať záznam - 
Funkcia definitívne vymaže záznam z databázy. Pred vymazaním sa ešte raz potvrdí voľba.</t>
  </si>
  <si>
    <t>ID_844</t>
  </si>
  <si>
    <t>Aplikačné funkcie formulára pre editovanie a zmenu „Moduly, ktoré možné prepájať“ - „Editovať záznam“</t>
  </si>
  <si>
    <t xml:space="preserve">V prípade, že užívateľ modulu použije aplikačnú funkciu „Editovať záznam“ (alebo sa double clickne na záznam), nastavený záznam sa farebne zmení s možnosťou úpravy voľbou výberu z dropdownliste. V primárnom module, resp. v sekundárnom module sa v zozname dropdownliste zobrazia moduly definované v informačnom zdroji „Moduly“.
V menu sa objavia iba 2 aplikačné funkcie:
Uložiť záznam Uloženie nastavených dát a návrat
Vrátiť bez zmien Zmeny sa neuložia a návrat </t>
  </si>
  <si>
    <t>ID_845</t>
  </si>
  <si>
    <t>Aplikačné funkcie formulára pre editovanie a zmenu „Prepojenia modulov“</t>
  </si>
  <si>
    <t>V prípade, že užívateľ zvolí preddefinovaný filter v ľavom menu volebné obdobia, alebo niektorý zo stavov záznamov. Na tomto formulári sa vyžadujú minimálne tieto aplikačné funkcie:
Pridaj - Založenie nového záznamu do informačného zdroja
Editovať - funkcia na editovanie položiek informačného zdroja – otvorenie formulára 
Zmazať -  Presunutie stavu záznamu na "vymazaný záznam".
Stiahnuť - Presunutie stavu záznamu na "stiahnutý záznam".
Publikovať -  Presunutie stavu záznamu na "publikovaný záznam".
Zobraziť nadradený záznam - Zobrazenie formulára detailu záznamu nadradeného modulu
Zobraziť podradený záznam  - Zobrazenie formulára detailu záznamu podradeného modulu
Definitívne vymazať záznam- Funkcia definitívne vymaže záznam z databázy. Pred vymazaním sa ešte raz potvrdí voľba.</t>
  </si>
  <si>
    <t>ID_846</t>
  </si>
  <si>
    <t>Aplikačné funkcie formulára pre editovanie a zmenu „Prepojenia modulov“ - „Editovať záznam“</t>
  </si>
  <si>
    <t>V prípade, že užívateľ modulu použije aplikačnú funkciu „Editovať záznam“ (alebo sa double clickne na záznam), nastavený záznam sa farebne zmení s možnosťou úpravy voľbou výberu z dropdownliste. V primárnom module, resp. v sekundárnom module sa v zozname dropdownliste zobrazia moduly definované v informačnom zdroji „Moduly, ktoré možno prepájať“.
V menu sa objavia iba 2 aplikačné funkcie:
Uložiť záznam Uloženie nastavených dát a návrat na pohľad
Vrátiť bez zmien Zmeny sa neuložia a návrat</t>
  </si>
  <si>
    <t>ID_847</t>
  </si>
  <si>
    <t>Rezervačný sytém podujatí - všeobecné</t>
  </si>
  <si>
    <t>Cieľom agendy „Rezervačný systém podujatia“ je evidovať všetky požiadavky na rezervovanie vybraných priestorov NR SR (najmä tlačovej miestnosti) a prípadne pri vybraných typoch podujatí a vybraných miestnostiach musí podporovať aj systém schvaľovania podujatí.
Rezervovanie musí obsahovať možnosť rezervovania cez webový formulár nasadený v intranete, ako aj telefonicky, keď vypĺňanie formulára v module vykonáva zamestnanec s oprávneniami v roly „editor“.
V miestnosti určenej na tlačové konferencie je možné rezervovanie vo vyhradených časových intervaloch a pravidlách, ktoré sú súčasťou smernice. Aktuálnu smernicu dostane budúci dodávateľ projektu k dispozícii po podpísaní zmluvy. Každopádne v čase rezervovanie miestnosti je potrebné mať prehľad o obsadených intervaloch a voľných intervaloch.
V projekte však požadujeme vytvoriť okrem formulára určeného pre poslancov aj obdobný formulár pre rezervovanie miestností v rámci kancelárie, alebo externým subjektom.
V každom prípade súčasťou formulára musí byť možnosť prezerať si obsadenosť zvoleného priestoru pre lepšiu orientáciu ak je požadovaný termín obsadený.
V rámci daných webových formulárov bude musieť byť nastaviteľné, ktorý formulár je pre aký priestor možné použiť.</t>
  </si>
  <si>
    <t>ID_848</t>
  </si>
  <si>
    <t>ID_849</t>
  </si>
  <si>
    <t>ID_850</t>
  </si>
  <si>
    <t>ID_851</t>
  </si>
  <si>
    <t>ID_852</t>
  </si>
  <si>
    <t>Štruktúra informačného zdroja „Číselník budov“</t>
  </si>
  <si>
    <t xml:space="preserve">[A] jednoznačný identifikátor záznamu
[B] jednoznačný identifikátor budovy 
[C] Názov Text
[D] Stav záznamu - možné stavy pre daný informačný zdroj sú v informačnom zdroji "Stavy záznamov" </t>
  </si>
  <si>
    <t>ID_853</t>
  </si>
  <si>
    <t>Štruktúra informačného zdroja „Číselník miestností v budovách“</t>
  </si>
  <si>
    <t>[A] jednoznačný identifikátor záznamu 
[B] jednoznačný identifikátor miestnosti
[C] Jednoznačný identifikátor budovy Z informačného zdroja „číselník budov“
[D] Názov Text
[E] Jednoznačný identifikátor, či je miestnosť aktívna na zapožičiavanie Áno / nie
[F] Jednoznačný identifikátor, či je miestnosť vyžaduje schvaľovací proces - Áno / nie 
[G] Jednoznačný identifikátor, či je miestnosť je prístupná pre webový formulár Áno / nie
[H] stav záznamu - možné stavy pre daný informačný zdroj sú v informačnom zdroji "Stavy záznamov"</t>
  </si>
  <si>
    <t>ID_854</t>
  </si>
  <si>
    <t>Štruktúra informačného zdroja „Číselník default parametrov podľa typu podujatia“</t>
  </si>
  <si>
    <t xml:space="preserve">A] jednoznačný identifikátor záznamu 
[B] jednoznačný identifikátor typu podujatia 
[C] Zverejňovať v kalendári na webovom sídle Áno / nie
[D] Zobraziť v sekcii neprehliadnite na webovom sídle Áno / nie
[E] Rozoslať mailové notifikácie novinárom Áno / nie
[F] Vide je k dispozícii Áno / nie
[G] stav záznamu - možné stavy pre daný informačný zdroj sú v informačnom zdroji "Stavy záznamov" </t>
  </si>
  <si>
    <t>ID_855</t>
  </si>
  <si>
    <t>Štruktúra informačného zdroja „Číselník služieb v miestností“</t>
  </si>
  <si>
    <t xml:space="preserve">[A] jednoznačný identifikátor záznamu
[B] jednoznačný identifikátor miestnosti Z informačného zdroja „číselník miestností v budovách“
[C] Popis zariadenia na prenájom Áno / nie
[D] Jednoznačný identifikátor notifikácie Z informačného zdroja „notifikácie“ (informácia zamestnancom, ktorí majú na starosti danú súčasť – napr. videokonferenčný systém)
[D] stav záznamu - možné stavy pre daný informačný zdroj sú v informačnom zdroji "Stavy záznamov"
V tomto číselníku sa očakáva možnosť nastavovania minimálne nasledovné údajov:
• Pódium
• Ozvučenie
• Projektor
• Internet
• Interaktívna tabula
• Flipchart
• Videokonferenčný systém Cisco
</t>
  </si>
  <si>
    <t>ID_856</t>
  </si>
  <si>
    <t>Štruktúra informačného zdroja „Rezervačný systém“</t>
  </si>
  <si>
    <t xml:space="preserve">[A] jednoznačný identifikátor záznamu 
[B] jednoznačný identifikátor rezervácie 
[C] Jednoznačný identifikátor žiadateľa Z informačného zdroja „organizačná štruktúra – osoby“
[D] Jednoznačný identifikátor miestnosti Z informačného zdroja „číselník miestností v budovách“
[E] Jednoznačný identifikátor podujatia Z informačného zdroja „Podujatia“
[G] Poznámka Text
[H] Jednoznačný identifikátor, či sa majú rozoslať mailové notifikácie novinárom Áno / nie
[I] Jednoznačný identifikátor, či sa má uverejňovať v sekcii webu „neprehliadnite“ Áno / nie
[J] Jednoznačný identifikátor, či sa má uverejňovať v sekcii webu „kalendár“ Áno / nie
[K] Je k dispozícii video ? Áno / nie
[L] Dátum rezervácie Dátum
[M] Čas začiatku rezervácie čas
[N] Čas konca rezervácie Čas
[O] Jednoznačný identifikátor zvolávateľa Z informačného zdroja „organizačná štruktúra – osoby“
[Q] Iní hostia Text
[R] stav záznamu možné stavy pre daný informačný zdroj sú v informačnom zdroji "Stavy záznamov" </t>
  </si>
  <si>
    <t>ID_857</t>
  </si>
  <si>
    <t>Štruktúra informačného zdroja „Rezervačný systém – zúčastnení“</t>
  </si>
  <si>
    <t>[A] jednoznačný identifikátor záznamu
[B] jednoznačný identifikátor rezervácie - Z informačného zdroja „Rezervačný systém podujatí“
[C] Jednoznačný identifikátor osoby - Z informačného zdroja „organizačná štruktúra – osoby“
[D] stav záznamu - možné stavy pre daný informačný zdroj sú v informačnom zdroji "Stavy záznamov"</t>
  </si>
  <si>
    <t>ID_858</t>
  </si>
  <si>
    <t>Štruktúra informačného zdroja „Rezervačný systém – súčasti služby“</t>
  </si>
  <si>
    <t>[A] jednoznačný identifikátor záznamu
[B] jednoznačný identifikátor rezervácie - Z informačného zdroja „Rezervačný systém podujatí“
[C] Jednoznačný identifikátor služby na prenájom - Z informačného zdroja „číselník služieb v miestnosti“
[D] stav záznamu - možné stavy pre daný informačný zdroj sú v informačnom zdroji "Stavy záznamov"</t>
  </si>
  <si>
    <t>ID_859</t>
  </si>
  <si>
    <t>ID_860</t>
  </si>
  <si>
    <t>ID_861</t>
  </si>
  <si>
    <t>Požadované stavy pre jednotlivé informačné zdroje - Záznamy zdroja „Rezervačný systém podujatia“</t>
  </si>
  <si>
    <t>pripravovaný záznam - záznam, ktorý je v štádiu prípravy a ešte nebol publikovaný do middlewaru
stiahnutý záznam - záznam, ktorý bol stiahnutý a už nie je poskytnutí pre middleware
vymazaný záznam - záznam, ktorý bol zmazaný užívateľom a je prístupný iba pre administrátora. Záznam už nie je poskytovaný do middlewaru
publikovaný záznam - záznam, ktorý je už poskytnutí pre middleware 
podaná žiadosť -  záznam rezervácie, ktorý bol podaný cez intranet 
rezervácia platná - záznam rezervácie, ktorá požaduje schvaľovanie a bola schválená rezervácia zamietnutá - záznam rezervácie, ktorá požaduje schvaľovanie a nebola schválená</t>
  </si>
  <si>
    <t>ID_862</t>
  </si>
  <si>
    <t>ID_863</t>
  </si>
  <si>
    <t>Rezervacie - Rezervačný systém 
2020 - 2020  -Zoznam rezervácii v roku 2020 bez ohľadu na stav rezervácie
Pripravovany - Pripravovaný záznam Zoznam záznamov rezervácii v roku 2020 v danom stave
Podana-  Podaná žiadosť Zoznam záznamov rezervácii v roku 2020 v danom stave
Platna - Platná rezervácia Zoznam záznamov rezervácii v roku 2020 v danom stave
Zamietnuta - Zamietnutá rezervácia Zoznam záznamov rezervácii v roku 2020 v danom stave
Zrusena - Zrušená rezervácia Zoznam záznamov rezervácii v roku 2020 v danom stave
Stiahnuty - Stiahnutý záznam - Zoznam záznamov rezervácii v roku 2020 v danom stave
Vymazany - Vymazaný záznam - Zoznam záznamov rezervácii v roku 2020 v danom stave
2019 - 2019 -  Rezervacie - Zoznam rezervácii v roku 2019 bez ohľadu na stav rezervácie
Obdobne pre všetky roky, v ktorých je aspoň 1 rezerváci
Je však dôležité, aby existovala aplikačná funkcia, ktorá všetky nové záznamy pre nové volebné obdobie vygeneruje</t>
  </si>
  <si>
    <t>ID_864</t>
  </si>
  <si>
    <t>Ako všetky číselníky všetkých agend, aj číselníky tejto agendy sa ovládajú cez položku „Konfigurácia“ v hlavnom okne aplikácie. V preddefinovaných filtroch sa zobrazia všetky číselníky, ktoré používa daná agenda. Po zvolení niektorého z číselníka v preddefinovaných filtroch a prehľad údajov informačného zdroja zobrazí na úvodnej strane aplikácie v časti „Výstupy“</t>
  </si>
  <si>
    <t>ID_865</t>
  </si>
  <si>
    <t>Všetky aplikačné funkcie formulárov, musia byť súčasťou informačného zdroja „aplikačné funkcie“ , ako aj „Aplikačné funkcie vo formulároch pre pozície oprávnenia“. V nasledovne tabuľke uvádzame požadované aplikačné funkcie tohto formulára.</t>
  </si>
  <si>
    <t>ID_866</t>
  </si>
  <si>
    <t>Aplikačné funkcie formulára pre editovanie a zmenu „Číselníky agendy“</t>
  </si>
  <si>
    <t>Pridaj záznam - Založenie nového záznamu do informačného zdroja (zvoleného číselníka)
Editovať záznam  - funkcia na editovanie položiek informačného zdroja (zvoleného číselníka) Zmazať záznam Presunutie stavu záznamu na "vymazaný záznam".
Tlač zostavu - Vytlačenie požadovanej zostavy na tlačiareň. Definovanie požadovaných zostáv bude až súčasťou "Definitívnej funkčnej špecifikácie"
Exportovať - Vyexportovanie požadovanej zostavy do pdf, xml, txt,... podoby. Definovanie požadovaných zostáv a formátov bude až súčasťou "Definitívnej funkčnej špecifikácie"
Definitívne vymazať záznam - Funkcia prístupná iba administrátorovi. Funkcia definitívne vymaže záznam z databázy. Pred vymazaním sa ešte raz potvrdí voľba.</t>
  </si>
  <si>
    <t>ID_867</t>
  </si>
  <si>
    <t>Aplikačné funkcie formulára pre editovanie a zmenu „Rezervačný systém“</t>
  </si>
  <si>
    <t>V prípade, že užívateľ zvolí preddefinovaný filter v ľavom menu zvoleného roku, alebo niektorý zo stavov záznamov, zobrazí sa zostava. Na tomto formulári sa vyžadujú minimálne tieto aplikačné funkcie:
Nový záznam - Založenie nového záznamu do informačného zdroja "Rezervačný systém".
Editovať záznam - funkcia na editovanie položiek informačného zdroja " Rezervačný systém "
Zmazať záznam - Presunutie stavu záznamu na "vymazaný záznam". Presunie do tohto stavu aj všetky podradené záznamy v závislých informačných zdrojoch ako "Podujatia", ...
Tlač zostavu - Vytlačenie požadovanej zostavy na tlačiareň. Definovanie požadovaných zostáv bude až súčasťou "Definitívnej funkčnej špecifikácie"
Exportovať - Vyexportovanie požadovanej zostavy do pdf, xml, txt,... podoby. Definovanie požadovaných zostáv a formátov bude až súčasťou "Definitívnej funkčnej špecifikácie" 
Definitívne vymazať záznam - Funkcia prístupná iba administrátorovi. Funkcia definitívne vymaže záznam z databázy. Vymazané budú aj všetky podradené záznamy v informačnom zdroji " Fotodokumentácia-typ ". Pred vymazaním sa ešte raz potvrdí voľba.</t>
  </si>
  <si>
    <t>ID_868</t>
  </si>
  <si>
    <t>Aplikačné funkcie formulára pre editovanie a zmenu „Rezervačný systém“ - „Editovať záznam“</t>
  </si>
  <si>
    <t>Po dobleclicku na niektorý záznam informačného zdroja, alebo aplikovaním funkcie „Editovať záznam“ sa zobrazí formulár na editovanie všetkých dát zvoleného záznamu. Požadované aplikačné funkcie tohto formulára.
Zatvoriť - Zatvorenie formulára bez uloženia zmien. Pred samotným zatvorením formulára sa systém pri zmene dát opýta, či sa zmeny majú nahrať a ukončí formulár bez nahratia iba v prípade, že užívateľ takúto voľbu potvrdí.
Uložiť záznam - Uloženie zmien dát do záznamu.
Publikovať - Záznam informačného zdroja prenesie do stavu "publikovaný záznam".
Odstrániť - Presunutie stavu záznamu na "vymazaný záznam". Presunie do tohto stavu aj všetky podradené záznamy v závislých informačných zdrojoch ako "Podujatia", ...
Stiahnuť - Presunutie stavu záznamu na "stiahnutý záznam". Presunie do tohto stavu aj všetky podradené záznamy v závislých informačných zdrojoch ako "Podujatia", ...
Detail žiadateľa - Aplikačná funkcia je prístupná iba vtedy, ak užívateľ má právo aj na informačný zdroj „Organizačná štruktúra - osoby“. V takom prípade otvorí formulár s dátami žiadateľa
Schváliť - Aplikačná funkcia prístupná pre rezerváciu (miestnosť, resp. typ podujatia), ktorá si vyžaduje schvaľovací proces. V prípade schválenia presunie záznam do stavu „platná rezervácia“
Zamietnuť - Aplikačná funkcia prístupná pre rezerváciu (miestnosť, resp. typ podujatia), ktorá si vyžaduje schvaľovací proces. V prípade schválenia presunie záznam do stavu „zamietnutá rezervácia“
Zrušiť - Presunie záznam do stavu „zrušená rezervácia“
Definitívne vymazať - Funkcia prístupná iba administrátorovi. Funkcia definitívne vymaže záznam z databázy. Vymazané budú aj všetky podradené záznamy v iných súvisiacich informačných zdrojoch.</t>
  </si>
  <si>
    <t>ID_869</t>
  </si>
  <si>
    <t>Aplikačné funkcie formulára pre editovanie a zmenu „Rezervačný systém“ - „Editovať záznam“ - záložky</t>
  </si>
  <si>
    <t xml:space="preserve">Formulár má niekoľko záložiek:
• Základné údaje
Cieľom údajov na tejto záložke je zaregistrovať požiadavku, ktorá je podávaná telefonicky, alebo schváliť elektronickú žiadanku, ktorá podporuje schvaľovací proces.
Návrh procesu ako bude žiadosť vyplňovaná je popísaná v časti workflow.
• Hostia
Cieľom údajov na tejto záložke je vyplniť hostí (či už z radov poslancov, europoslancov, členov vlády, alebo iných osôb, ktoré sa nenachádzajú v informačnom zdroji organizačná štruktúra - osoby.
• Vybavenie priestoru
Cieľom údajov na tejto záložke je vyplniť „dodatočné služby“, ktoré je možné využívať v rámci danej miestnosti.
• Dokumenty
Cieľom údajov na tejto záložke je zaevidovať všetky dokumenty, týkajúce sa rezervácie, resp. daného podujatia.
• Prepojenia
Cieľom údajov na tejto záložke je zadefinovať prepojenie záznamu o rezervácie s niektorým z iných záznamov v moduloch (v moduloch, ktoré je možné prepojiť s informačným zdrojom „Rezervačný systém“ („Moduly, ktoré je možno prepájať“).
</t>
  </si>
  <si>
    <t>ID_870</t>
  </si>
  <si>
    <t>Workflow - Webový rezervačný formulár</t>
  </si>
  <si>
    <t>Požaduje sa, že dodávateľ vytvorí a nasadí webový formulár pre rezervovanie miestnosti zvlášť pre rezervácie. Formulár musí umožňovať prihlasovanie sa na zvolené intervaly (podľa vybranej miestnosti) a podľa typu podujatia zasa možnosť pridávať hostí, resp. prepájať rezerváciu s podujatím a prípadne s parlamentnou tlačou.
Očakáva sa, že formulár bude automaticky prístupní iba definovaným užívateľom a pre nich automaticky vyplní pole žiadateľ. Následne sa očakáva vybratie typu podujatia a zadanie jeho témy (názvu podujatia) a následne sa očakáva dátum a termín začiatku a konca rezervácie. V prípade (ako u tlačovej miestnosti) sa očakáva, že sa bude vyberať z preddefinovaných intervalov a podľa definovaných pravidiel.
Súčasťou formulára musí byť možnosť prehľadu voľných termínov (ak je požadovaný termín už rezervovaný). Systém automaticky neumožní zarezervovanie podujatia na čas, kedy už je miestnosť rezervovaná. Pre každú miestnosť a typ podujatia môžu byť preddefinované „služby miestnosti“, ktoré sú automaticky vybrané (no je možné ich zrušiť).
V prípade, že sa formulár odošle, automaticky sa založí nový záznam so zvolenými metadátami a stav záznamu sa zvolí ako „podaná žiadosť“. Následne je zaslaný mail užívateľovi s rolou oprávnenia „editor“, že prišla nová žiadosť (v prípade, že sa žiadosti v danej miestnosti schvaľujú). V prípade, že boli vybrané nejaké služby, je zaslaný mail (priradený k danej službe) pre všetkých adresátov, aby danú službu pripravili na daný čas.
Požaduje sa, aby súčasťou formulára (pre definované typy udalosti) bola aj možnosť prepojenia s informačným zdrojom „parlamentné tlače“ pre prípad neskoršieho prepojenia všetkých dát k danej parlamentnej tlači.
Po zaevidovaní žiadosti dostane „žiadateľ“ automaticky mail (požaduje sa zaviesť pole e-mail) na zadanú e-mailovú adresu s notifikáciou, že systém zaznamenal rezerváciu do stavu (buď podaná žiadosť, ktorá čaká na schválenie, alebo „platná rezervácia“).</t>
  </si>
  <si>
    <t>ID_871</t>
  </si>
  <si>
    <t>Workflow - Schvaľovací proces</t>
  </si>
  <si>
    <t>V prípade, že bola podaná elektronická žiadosť o rezervovanie miestnosti (ktorá však vyžaduje schválenie), očakáva sa, že osoba v užívateľskej role „editor“ si otvorí formulár a zvolí jednu z aplikačných funkcií „schváliť“, alebo „zamietnuť“.</t>
  </si>
  <si>
    <t>ID_872</t>
  </si>
  <si>
    <t xml:space="preserve">Cieľom agendy „Materiály Parlamentného inštitútu“ je vytvorenie jednotnej agendy na materiály odboru Kancelárie NR SR „Parlamentný inštitút“.
Prvou požiadavkou tejto agendy je vytvorenie intranetovského formulára, resp. formulára do internetu, ktorý:
• na začiatku si overí či ide o oprávnenú osobu na predkladanie požiadaviek
(predpokladá sa vytvorenie informačného zdroja „Oprávnení užívatelia“, v ktorom budú najmä poslanci a asistenti poslancov) • formulár bude obsahovať údaje:
o ktoré sa automaticky natiahnu podľa zvoleného užívateľa (meno, funkcia, dátum požiadavky, volebné obdobie)
o následne tam bude textové pole, v ktorom užívateľ popíše tému, ktorú požaduje spracovať – niekoľkými slovami a druhé textové pole, kde podrobnejšie popíše cieľ vypracovaného materiálu)
o vo formulári bude aj pole s termínom, do ktorého požaduje materiál spracovať
o vo formulári bude aj pole s číslom parlamentnej tlače v danom volebnom období – ak je to materiál k parlamentnej tlači
o ako posledné pole bude e-mailová adresa (ktorá bude predvyplnená z informačného zdroja „Organizačná štruktúra – osoby), ale ktorú bude môcť zmeniť (poprípade doplniť o ďalšiu e-mailovú adresu)
o samostatným polom je termín zverejnenia, teda dátum, do ktorého si
„žiadateľ“ neželá zverejniť materiál inému ako jeho osobe (môže byť v rámci schvaľovacieho procesu odmietnuté)
• po vyplnení a odoslaní formulára sa metadáta zapíšu do informačného zdroja
„Materiály PI“ so stavom záznamu napr. „nová elektronická požiadavka“ a pošle sa cez notifikačný modul informácia „zodpovednej osobe za prijímanie elektronických požiadaviek“. Takúto notifikáciu dostane aj zadávateľ na e-mail, ktorý vo formulári zadal
• agenda / modul musí mať aj rozhranie na ručné zadávanie požiadaviek (ak budú volať telefonicky, alebo ak prídu písomne – cez Registratúru)
• následne „zodpovedná osoba“ schváli / zamietne požiadavku (o čom dostane notifikáciu zadávateľ) a pridelí spravovanie materiálu „poverenej osobe z PI“
• zodpovedná osoba bude mať možnosť aj zadeliť požiadavku do „preddefinovaných skupín“, na základe ktorých sa budú materiály neskôr zverejňovať (podrobná špecifikácia bude súčasťou „analýzy súčasného stavu“ a „návrhu riešenia“)
• následne „poverená osoba na vypracovanie“ materiál vypracuje a pošle
„zodpovednej osobe na schválenie“ – návrh schvaľovacieho procesu bude súčasťou „analýzy súčasného stavu“ a „návrhu riešenia“)
• v závere je materiál „publikovaný“, čím sa zabezpečí zaslanie materiálu
„žiadateľovi“
Na odbore „Parlamentný inštitút“ sa spracúvajú aj „pravidelné, resp. nepravidelné“ materiály, ktoré sú vypracúvané mimo požiadaviek na základe rozhodnutia riaditeľky odboru. Takéto materiály musia byť tiež súčasťou spracúvanej agendy.
</t>
  </si>
  <si>
    <t>ID_873</t>
  </si>
  <si>
    <t>Kreačná činnosť NR SR - všeobecné</t>
  </si>
  <si>
    <t xml:space="preserve">Cieľom agendy „Kreačná činnosť NR SR“ je na jednom mieste evidovať všetky kreačné činnosti NR SR (či už v iných inštitúciách, tak aj v NR SR – napr. Predseda a podpredsedov). Úlohou agendy je:
• sledovať či sú všetky miesta obsadené a ak nie v presne definovaných intervaloch informuje cez notifikačný systém osoby, ktoré sú k danej notifikácii prihlásené
• poskytovať cez webservis zoznam funkcií, ktoré volí NR SR a nie sú obsadené
• sledovať či sa neblíži koniec funkcie zvoleného funkcionára (definované v intervela postu kedy treba posielať notifikácie) a ak nie v presne definovaných intervaloch informuje cez notifikačný systém osoby, ktoré sú k danej notifikácii prihlásené
• poskytovať cez webservis všetky voľby (či už volby, alebo odvolávania) na zvolenom mieste
</t>
  </si>
  <si>
    <t>ID_874</t>
  </si>
  <si>
    <t>ID_875</t>
  </si>
  <si>
    <t>ID_876</t>
  </si>
  <si>
    <t>ID_877</t>
  </si>
  <si>
    <t>ID_878</t>
  </si>
  <si>
    <t>Štruktúra informačného zdroja „Inštitúcie“</t>
  </si>
  <si>
    <t>[A] jednoznačný identifikátor záznamu
[B] Jednoznačný identifikátor inštitúcie Z informačného zdroja „Organizačná štruktúra - útvary“
[C] Stav záznamu - možné stavy pre daný informačný zdroj sú v informačnom zdroji "Stavy záznamov"
[D] Popis
[E] Jednoznačný identifikátor zodpovedného útvaru v K NR SR, resp. NR SR (výbor) Z informačného zdroja „Organizačná štruktúra – útvary“
[F] Úloha NR SR
Informačný zdroj obsahuje zoznam inštitúcii, v ktorých nejaký post volí NR SR. V informačnom zdroji sa nachádza iba prepojenie na útvar v Organizačnej štruktúre, kde sa evidujú všetky podrobnosti o danej inštitúcii.</t>
  </si>
  <si>
    <t>ID_879</t>
  </si>
  <si>
    <t>Štruktúra informačného zdroja „Posty“</t>
  </si>
  <si>
    <t>[A] jednoznačný identifikátor záznamu 
[B] Jednoznačný identifikátor inštitúcie Z informačného zdroja „Organizačná štruktúra - útvary“
[C] Jednoznačný identifikátor postu Z informačného zdroja „Organizačná štruktúra - posty“
[D] Stav záznamu možné stavy pre daný informačný zdroj sú v informačnom zdroji "Stavy záznamov" 
[E] Notifikácia – počet dní pred vypršaním
Informačný zdroj obsahuje zoznam postov (funkcií) v inštitúcii, ktoré volí NR SR. V informačnom zdroji sa nachádza iba prepojenie na post v Organizačnej štruktúre, kde sa evidujú všetky podrobnosti o danej inštitúcii. Notifikácie pred ukončením platnosti musia byť zasielané prostredníctvom modulu „notifikácie“.</t>
  </si>
  <si>
    <t>ID_880</t>
  </si>
  <si>
    <t>Štruktúra informačného zdroja „Parlamentné tlače kreačnej činnosti NR SR“</t>
  </si>
  <si>
    <t>A] jednoznačný identifikátor záznamu 
[B] Jednoznačný identifikátor postu Z informačného zdroja „Organizačná štruktúra - posty“
[C] Jednoznačný identifikátor parlamentnej tlače Z informačného zdroja „Parlamentné tlače“
[D] Stav záznamu - možné stavy pre daný informačný zdroj sú v informačnom zdroji "Stavy záznamov" 
[E] Jednoznačný identifikátor zvolenej osoby Z informačného zdroja „Organizačná štruktúra - osoby“
[F] - Jednoznačný identifikátor, či sa jedná o voľbu, alebo odvolávanie (ak to nebude v module „systém na sledovanie LP v štádiu „Kategorizovanie PT“</t>
  </si>
  <si>
    <t>ID_881</t>
  </si>
  <si>
    <t>ID_882</t>
  </si>
  <si>
    <t>ID_883</t>
  </si>
  <si>
    <t>ID_884</t>
  </si>
  <si>
    <t>ID_885</t>
  </si>
  <si>
    <t>ID_886</t>
  </si>
  <si>
    <t>Aplikačné funkcie formulára pre editovanie a zmenu „Inštitúcie“</t>
  </si>
  <si>
    <t>Pridať záznam - Založenie nového záznamu do informačného zdroja. 
Editovať záznam - Otvorí sa formulár  s vyplnenými dátami zvoleného záznamu
Zmazať záznam - Presunutie stavu záznamu na "vymazaný záznam".
Tlačiť - Vytlačenie požadovanej zostavy na tlačiareň. Definovanie požadovaných zostáv bude až súčasťou "Definitívnej funkčnej špecifikácie"
Exportovať- Vyexportovanie požadovanej zostavy do pdf, xml, txt,... podoby.
Definitívne vymazať záznam - Funkcia prístupná iba administrátorovi. Funkcia definitívne vymaže záznam z databázy. Pred vymazaním sa ešte raz potvrdí voľba.
V prípade, že užívateľ modulu použije aplikačnú funkciu „Editovať záznam“ (alebo sa double clickne na záznam), otvorí sa formulár. Na formulári sa zobrazia údaje na zmenu inštitúcie (polia E,F,D). Na formulári sa v spodnej časti objavia aj volené funkcie, no nepožaduje sa aby boli v tomto formulári editovateľné.</t>
  </si>
  <si>
    <t>ID_887</t>
  </si>
  <si>
    <t>Aplikačné funkcie formulára pre editovanie a zmenu „Posty“</t>
  </si>
  <si>
    <t>Všetky aplikačné funkcie sú totožné s predchádzajúcim formuláro "Inštitúcie"</t>
  </si>
  <si>
    <t>ID_888</t>
  </si>
  <si>
    <t>Editovanie a zmena informačného zdroja</t>
  </si>
  <si>
    <t>Na formulári pre editovanie údajov sa očakávajú 3 záložky ku každej funkcii, či postu- - Obsadenie funkcií  – tu sa očakáva zoznam všetkých funkcionárov, ktorí na danom poste boli (z modulu Organizačnej štruktúry)
- Parlamentné tlače  – tu sa očakáva zoznam všetkých parlamentných tlačí, ktoré sa jednali kreačnej funkcie daného postu (očakáva sa prepínač umožňujúci prehľad tlačí, ktoré sa týkali vybranej osoby na prvej záložke)
Legislatívny proces – tu sa očakáva prehľad všetkých štádií legislatívneho procesu zvolenej PT na záložke „Parlamentné tlače“. Minimálne ako postupovali (dátum a čas) a výsledok prechodu na ďalšie štádium
Dokumenty – tu sa očakáva zoznam všetkých dokumentov, ktoré sa cez legislatívny proces viažu so zvolenou parlamentnou tlačou na záložke 2
Na formulároch bude potrebné doplniť funkcie na dosiahnutie zobrazeného cieľa.</t>
  </si>
  <si>
    <t>ID_889</t>
  </si>
  <si>
    <t>Kontrolná činnosť NR SR - všeobecné</t>
  </si>
  <si>
    <t>Cieľom agendy „Kontrolná činnosť NR SR“ je na jednom mieste evidovať všetky správy, ktoré NR SR prerokúva (schvaľuje, alebo berie na vedomie). Úlohou agendy je:
- sledovať či boli všetky správy zaslané v definovanom intervale
- upozorňovať na skutočnosť, že sa očakáva niektorá zo správ (v danom roku)</t>
  </si>
  <si>
    <t>ID_890</t>
  </si>
  <si>
    <t>ID_891</t>
  </si>
  <si>
    <t>ID_892</t>
  </si>
  <si>
    <t>ID_893</t>
  </si>
  <si>
    <t>ID_894</t>
  </si>
  <si>
    <t>Štruktúra informačného zdroja „Typy správ“</t>
  </si>
  <si>
    <t>[A] jednoznačný identifikátor záznamu
[B] Jednoznačný identifikátor inštitúcie - Z informačného zdroja „Organizačná štruktúra - útvary“
[C] Stav záznamu -možné stavy pre daný informačný zdroj sú v informačnom zdroji "Stavy záznamov" 
[D] Popis
[E] Jednoznačný identifikátor postu Z informačného zdroja „Organizačná štruktúra - posty“
[F] Termín predloženia Text
[G] Jednoznačný typ správy 
[H] Typ správy Text
[I] Jednoznačný identifikátor, či sa správa schvaľuje, alebo berie na vedomie Áno / nie
Informačný zdroj obsahuje zoznam správ, ktoré NR SR prerokúva v rámci svojej kontrolnej činnosti. V informačnom zdroji sa nachádza iba prepojenie na útvar v Organizačnej štruktúre, kde sa evidujú všetky podrobnosti o danej inštitúcii. Post, reprezentuje post, resp. funkciu v danej inštitúcii, ktoré daná správu predkladajú. V informačnom zdroji sa nachádza iba prepojenie na post v Organizačnej štruktúre, kde sa evidujú všetky podrobnosti o danej inštitúcii. Notifikácie pred ukončením platnosti musia byť zasielané prostredníctvom modulu „notifikácie“.</t>
  </si>
  <si>
    <t>ID_895</t>
  </si>
  <si>
    <t>ID_896</t>
  </si>
  <si>
    <t>Štruktúra informačného zdroja „Správy“</t>
  </si>
  <si>
    <t>A] jednoznačný identifikátor záznamu 
[B] Jednoznačný identifikátor typu správy Z informačného zdroja „typy správ“
[C] Jednoznačný identifikátor parlamentnej tlače - Z informačného zdroja „Parlamentné tlače“
[D] Stav záznamu možné stavy pre daný informačný zdroj sú v informačnom zdroji "Stavy záznamov" 
[E] Termín date</t>
  </si>
  <si>
    <t>ID_897</t>
  </si>
  <si>
    <t>ID_898</t>
  </si>
  <si>
    <t>Typy správ::
pripravovaný záznam - záznam, ktorý je v štádiu prípravy a ešte nebol publikovaný do middlewaru 
stiahnutý záznam - záznam, ktorý bol stiahnutý a už nie je poskytnutí pre middleware
publikovaný záznam - záznam, ktorý je už poskytnutí pre middleware
vymazaný záznam - záznam, ktorý bol zmazaný užívateľom a je prístupný iba pre administrátora. Záznam už nie je poskytovaný do middlewaru
Správy:
pripravovaný záznam - záznam, ktorý je v štádiu prípravy a ešte nebol publikovaný do middlewaru 
stiahnutý záznam - záznam, ktorý bol stiahnutý a už nie je poskytnutí pre middleware
vymazaný záznam - záznam, ktorý bol zmazaný užívateľom a je prístupný iba pre administrátora. Záznam už nie je poskytovaný do middlewaru
Spracované správy - záznam, ktorý je už poskytnutí pre middleware
Očakávané správa - Vygenerovaný záznam s kontrolným termínom</t>
  </si>
  <si>
    <t>ID_899</t>
  </si>
  <si>
    <t>ID_900</t>
  </si>
  <si>
    <t>ID_901</t>
  </si>
  <si>
    <t>ID_902</t>
  </si>
  <si>
    <t>Aplikačné funkcie sú totožné s modulom „Kreačné činnosť NR SR“. Podobne ako v module „Kreačná činnosť NR SR“ aj v „Kontrolnej činnosti“ je potrebné doplniť aplikačné funkcie, ktoré čo najviac zaumanatizujú správu modulu (teda ak sa prerokuje správa, aby sa automaticky založila nová správa v novým termínom do stavu „očakávaná správa“) a ktoré docielia požadované zobrazenia na formulároch. V poslednom formulári sa očakávajú rovnaké záložky formulára (aj s obsahom) ako pri kreačnej činnosti NR SR.(teda ak sa prerokuje správa, aby sa automaticky založila nová správa v novým termínom do stavu „očakávaná správa“) a ktoré docielia požadované zobrazenia na formulároch. V poslednom formulári sa očakávajú rovnaké záložky formulára (aj s obsahom) ako pri kreačnej činnosti NR SR.</t>
  </si>
  <si>
    <t>ID_903</t>
  </si>
  <si>
    <t>ID_904</t>
  </si>
  <si>
    <t>ID_905</t>
  </si>
  <si>
    <t>ID_906</t>
  </si>
  <si>
    <t>ID_907</t>
  </si>
  <si>
    <t>ID_908</t>
  </si>
  <si>
    <t>ID_909</t>
  </si>
  <si>
    <t>ID_910</t>
  </si>
  <si>
    <t>ID_911</t>
  </si>
  <si>
    <t>ID_912</t>
  </si>
  <si>
    <t>ID_913</t>
  </si>
  <si>
    <t>ID_914</t>
  </si>
  <si>
    <t>ID_915</t>
  </si>
  <si>
    <t>ID_916</t>
  </si>
  <si>
    <t>ID_917</t>
  </si>
  <si>
    <t>ID_918</t>
  </si>
  <si>
    <t>ID_919</t>
  </si>
  <si>
    <t>ID_920</t>
  </si>
  <si>
    <t>ID_921</t>
  </si>
  <si>
    <t>ID_922</t>
  </si>
  <si>
    <t>ID_923</t>
  </si>
  <si>
    <t>ID_924</t>
  </si>
  <si>
    <t>ID_925</t>
  </si>
  <si>
    <t>ID_926</t>
  </si>
  <si>
    <t>ID_927</t>
  </si>
  <si>
    <t>ID_928</t>
  </si>
  <si>
    <t>ID_929</t>
  </si>
  <si>
    <t>ID_930</t>
  </si>
  <si>
    <t>ID_931</t>
  </si>
  <si>
    <t>ID_932</t>
  </si>
  <si>
    <t>ID_933</t>
  </si>
  <si>
    <t>ID_934</t>
  </si>
  <si>
    <t>ID_935</t>
  </si>
  <si>
    <t>ID_936</t>
  </si>
  <si>
    <t>ID_937</t>
  </si>
  <si>
    <t>ID_938</t>
  </si>
  <si>
    <t>ID_939</t>
  </si>
  <si>
    <t>ID_940</t>
  </si>
  <si>
    <t>ID_941</t>
  </si>
  <si>
    <t>ID_942</t>
  </si>
  <si>
    <t>ID_943</t>
  </si>
  <si>
    <t>ID_944</t>
  </si>
  <si>
    <t>ID_945</t>
  </si>
  <si>
    <t>ID_946</t>
  </si>
  <si>
    <t>ID_947</t>
  </si>
  <si>
    <t>ID_948</t>
  </si>
  <si>
    <t>ID_949</t>
  </si>
  <si>
    <t>ID_950</t>
  </si>
  <si>
    <t>ID_951</t>
  </si>
  <si>
    <t>ID_952</t>
  </si>
  <si>
    <t>ID_953</t>
  </si>
  <si>
    <t>ID_954</t>
  </si>
  <si>
    <t>ID_955</t>
  </si>
  <si>
    <t>Je projekt jednouchý?</t>
  </si>
  <si>
    <t>T1</t>
  </si>
  <si>
    <t>T2</t>
  </si>
  <si>
    <t>T3</t>
  </si>
  <si>
    <t>T4</t>
  </si>
  <si>
    <t>T5</t>
  </si>
  <si>
    <t>T6</t>
  </si>
  <si>
    <t>T7</t>
  </si>
  <si>
    <t>T8</t>
  </si>
  <si>
    <t>T9</t>
  </si>
  <si>
    <t>T10</t>
  </si>
  <si>
    <t>T11</t>
  </si>
  <si>
    <t>T12</t>
  </si>
  <si>
    <t>T13</t>
  </si>
  <si>
    <t>Total Factor</t>
  </si>
  <si>
    <t>Distribuovaný systém</t>
  </si>
  <si>
    <t>Výkon</t>
  </si>
  <si>
    <t>Efektívnosť pre používateľa</t>
  </si>
  <si>
    <t>Komplexnosť vnútorných procesov</t>
  </si>
  <si>
    <t>Znovapoužiteľnosť</t>
  </si>
  <si>
    <t>Jednoduchosť inštalácie</t>
  </si>
  <si>
    <t>Jednoduchosť používania</t>
  </si>
  <si>
    <t>Prenosnosť</t>
  </si>
  <si>
    <t>Jednoduchosť zmeny</t>
  </si>
  <si>
    <t>Súbežnosť</t>
  </si>
  <si>
    <t>Osobitné bezpečnostné prvky</t>
  </si>
  <si>
    <t>Poskytuje priamy prístup k tretím systémom</t>
  </si>
  <si>
    <t>Špeciálne znalosti a zručnosti používateľov</t>
  </si>
  <si>
    <t>HOD</t>
  </si>
  <si>
    <t>VYS</t>
  </si>
  <si>
    <t>Znalosť UML</t>
  </si>
  <si>
    <t>Skúsenosti s implementáciou</t>
  </si>
  <si>
    <t>Skúsenosti s objektovo orientovaným prístupom</t>
  </si>
  <si>
    <t>Schopnosť vedúcich analytikov</t>
  </si>
  <si>
    <t>Motivácia</t>
  </si>
  <si>
    <t>Stabilita požiadaviek</t>
  </si>
  <si>
    <t>Zamestnanci na čiastočný úväzok</t>
  </si>
  <si>
    <t>Zložitý programovací jazyk</t>
  </si>
  <si>
    <t>Používateľ</t>
  </si>
  <si>
    <t>Použvateľ x</t>
  </si>
  <si>
    <t>Typ používateľa</t>
  </si>
  <si>
    <t>interný subjekt VS (G2E)</t>
  </si>
  <si>
    <t>Zložitosť</t>
  </si>
  <si>
    <t>Celkom</t>
  </si>
  <si>
    <t># Inkrementu</t>
  </si>
  <si>
    <t>Začiatok</t>
  </si>
  <si>
    <t>Trvanie v mesiacoch</t>
  </si>
  <si>
    <t>Inkrement 1</t>
  </si>
  <si>
    <t>Inkrement 2</t>
  </si>
  <si>
    <t>Inkrement 3</t>
  </si>
  <si>
    <t>Inkrement 4</t>
  </si>
  <si>
    <t>Inkrement 5</t>
  </si>
  <si>
    <t>Inkrement 6</t>
  </si>
  <si>
    <t>Inkrement 7</t>
  </si>
  <si>
    <t>Inkrement 8</t>
  </si>
  <si>
    <t>Inkrement 9</t>
  </si>
  <si>
    <t>Inkrement 10</t>
  </si>
  <si>
    <t>Inkrement 11</t>
  </si>
  <si>
    <t>Inkrement 12</t>
  </si>
  <si>
    <t>Inkrement 13</t>
  </si>
  <si>
    <t>Inkrement 14</t>
  </si>
  <si>
    <t>Inkrement 15</t>
  </si>
  <si>
    <t>Inkrement 16</t>
  </si>
  <si>
    <t>Inkrement 17</t>
  </si>
  <si>
    <t>Inkrement 18</t>
  </si>
  <si>
    <t>Inkrement 19</t>
  </si>
  <si>
    <t>Inkrement 20</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</si>
  <si>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</si>
  <si>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</si>
  <si>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</si>
  <si>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</si>
  <si>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rok</t>
  </si>
  <si>
    <t>Referenčná diskontná sadzba (i)</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</si>
  <si>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</si>
  <si>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</si>
  <si>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</si>
  <si>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</si>
  <si>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Priemerná mzda vo verejnej správe (aktuálna, W_ps)</t>
  </si>
  <si>
    <t>Priemerná mesačná hrubá mzda vo verejnej správe za 1. - 4. Q./2017 (obdobie aktualizovať k času predloženia dokumentu), podľa ŠÚ SR</t>
  </si>
  <si>
    <t>Osobné náklady (Cper)</t>
  </si>
  <si>
    <t xml:space="preserve">Cper = (W_ps * Odvody) / Fond pracovnej doby. Odvody (SP, ZP, DP) sú 35,2%“. Osobné náklady sú faktorom prevádzkových variabilných nákladov.
</t>
  </si>
  <si>
    <t>EUR/hod</t>
  </si>
  <si>
    <t xml:space="preserve">Priemerná mzda v NH (Cperc) </t>
  </si>
  <si>
    <t>Priemerná mesačná hrubá mzda v národnom hospodárstve SR za 1. - 4. Q./2017 (obdobie aktualizovať k času predloženia dokumentu), podľa ŠÚ SR</t>
  </si>
  <si>
    <t>Fond pracovnej doby - VS (FPDvs)</t>
  </si>
  <si>
    <t>Rok 2019 má dokopy 250 pracovných dní, t.j. 1875 pracovných hodín. S platenými sviatkami má rok 261 pracovných dní, t.j. 1957.5 pracovných hodín. 7,5 hodinový pracovný čas (obdobie aktualizovať k času predloženia dokumentu), podľa https://calendar.zoznam.sk/worktime-sksk.php?hy=2019</t>
  </si>
  <si>
    <t>hod/rok</t>
  </si>
  <si>
    <t>Fond pracovnej doby - NH (FPDnh)</t>
  </si>
  <si>
    <t>Rok 2019 má dokopy 250 pracovných dní, t.j. 2000 pracovných hodín. S platenými sviatkami má rok 261 pracovných dní, t.j. 2088 pracovných hodín.. 8 hodinový pracovný čas (obdobie aktualizovať k času predloženia dokumentu), podľa https://calendar.zoznam.sk/worktime-sksk.php?hy=2019</t>
  </si>
  <si>
    <t xml:space="preserve">Prvý rok, ktorým výpočet CBA a TCO začína, rok začatia projektu </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</si>
  <si>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</si>
  <si>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napr.</t>
  </si>
  <si>
    <t>Procesy na strane úradníka (časové hodnoty)</t>
  </si>
  <si>
    <t>Proces č. 1</t>
  </si>
  <si>
    <t>Procesný krok č. 1</t>
  </si>
  <si>
    <t>Procesný krok č. 2</t>
  </si>
  <si>
    <t>Procesný krok č. 3</t>
  </si>
  <si>
    <t>Proces č. 2</t>
  </si>
  <si>
    <t>Zdroj</t>
  </si>
  <si>
    <t>prosím uveďte zdroj, v prípade vzorového prieskumu prosím vyplňte hodnoty za jednotlivé merania</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</si>
  <si>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</si>
  <si>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</si>
  <si>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</si>
  <si>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</si>
  <si>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</si>
  <si>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</si>
  <si>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</si>
  <si>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</si>
  <si>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</si>
  <si>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</si>
  <si>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</si>
  <si>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</si>
  <si>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</si>
  <si>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</si>
  <si>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</si>
  <si>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</si>
  <si>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</si>
  <si>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</si>
  <si>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</si>
  <si>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</si>
  <si>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</si>
  <si>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</si>
  <si>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</si>
  <si>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</si>
  <si>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</si>
  <si>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</si>
  <si>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</si>
  <si>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</si>
  <si>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</si>
  <si>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</si>
  <si>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</si>
  <si>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organizácia A</t>
  </si>
  <si>
    <t>organizácia B</t>
  </si>
  <si>
    <t>organizácia C</t>
  </si>
  <si>
    <t>organizácia ...</t>
  </si>
  <si>
    <t>Kontrola TO BE</t>
  </si>
  <si>
    <t>Počet zamestnancov vybavujúcich agendu</t>
  </si>
  <si>
    <t>Počet podaní</t>
  </si>
  <si>
    <t>Front-end aplikácia</t>
  </si>
  <si>
    <t>Všeobecné požiadavky</t>
  </si>
  <si>
    <t>Aplikácia, bude slúžiť najmä poslancom NR SR počas rokovania NR SR. Jej využitie však nebude obmedzené iba na zobrazenie „Aktuálneho diania“ (hoci sa očakáva že sa bude jednať o najviac používanú časť poslancami), ale že sa bude jednať o jednu z významných aplikácií pre zamestnancov NR SR.
Aplikácia musí obsahovať v každej svojej časti minimálne popísané funkcionality. Grafický návrh aj obsah jednotlivých sekcií každej časti aplikácie môže byť doplnený, resp. obmenený, ale v cieľovom stave musí byť dosiahnutý popísaný stav a každá popísaná funkcionalita. Všetky zmeny oproti požiadavkám musia byť schválené objednávateľom v „Definitívnej funkčnej špecifikácii“, ktorá musí podrobne popísať:
- Grafický návrh formulárov
- Podrobný popis funkcionalít</t>
  </si>
  <si>
    <t>Všeobecné požiadavky - GUI</t>
  </si>
  <si>
    <t>Obrazovka aplikácie sa delí na 3 základné časti. V úvodnej časti sú údaje o dátume, resp. dátume a čase, schôdzi Národnej rady Slovenskej republiky (ďalej iba „NR SR“), volebného obdobia a prihláseného užívateľa. Táto časť je na obrázku farebne označená červenou farbou.
Systém musí umožňovať fungovať v anonymnom režime (ak nebol identifikovaný užívateľ), ako aj v on-line režime s prihláseným poslancom. V databáze Digitálneho kongresového systému (ďalej iba „DKS“) sa uchováva informácia, ktorý poslanec je identifikovaný na ktorom rokovacom stolíku (poslanec môže rokovať nielen za stolíkom, kde má „svoje miesto podľa zasadacieho poriadku“, ale z ľubovoľného rokovacieho miesta určeného pre poslanca NR SR). Konfiguračnou premennou každej nainštalovanej popisovanej aplikácie musí byť číslo stolíka v rokovacej sále, na ktorom je aplikácia nainštalovaná. Súčasťou každého rokovacieho stolíka poslanca, alebo člena vlády bude aj „jednotka poslanca“, ktorá slúži okrem iného aj na identifikovanie sa poslanca identifikačnou kartou. V prípade, že poslanec vsunie kartu do „jednotky poslanca“, webservis middlewaru poskytne informáciu ktorý poslanec sa na akom stolíku identifikoval a následne sa na aplikácii nainštalovanej na danom mieste rokovacej sály v pravom hornom rohu zobrazí prihlásený užívateľ. Systém si teda musí priebežne (ideálne on-line) overovať informáciu, ktorý poslanec je identifikovaný na rokovacom stolíku kde „beží aplikácia“ a v čo najkratšom intervale reagovať na zasunutie, resp. vysunutie identifikačnej karty DKS.
Druhou časťou obrazovky aplikácie je výberové menu, ktoré pozostáva z nasledovných položiek:
- Aktuálne dianie
- Program schôdze
- Offline dianie
- Schôdza NR SR
- Parlamentná tlač
- Hlasovanie
- Hodina otázok
- Odpovede na interpelácie poslancov
- Interpelácie poslancov
- Legislatívny proces
- LP - púrehľad
Popis jednotlivých častí menu je uvedený v rámci ďalšieho popisu aplikácie.
V poslednej časti formulára aplikácie sa nachádza niekoľko sekcií, ktoré sa menia podľa toho, aké menu je aplikované. Budú vždy popísané v príslušnej časti aj s funkcionalitou.</t>
  </si>
  <si>
    <t>Priebeh schôdze NR SR - Spustenie Digitálneho kongresového systému.</t>
  </si>
  <si>
    <t xml:space="preserve">Vzhľadom na skutočnosť, že základom rokovania NR SR (teda jeho informačných údajov) je vedieť o čom sa bude rokovať a v akom volebnom období sa nachádzame, pri spustení DKS sa načítajú údaje zo SSLP najmä z nasledovných informačných zdrojov (samozrejme, vzhľadom na skutočnosť že sa jedná o rôzne informačné systémy, resp. komponenty parlamentného informačného systému, všetky výmeny budú realizované prostredníctvom middlewaru a jeho funkcionalít). Úlohou DKS nebude uchovávať si zmeny v daných informačných systémoch, DKS potrebuje iba vedieť aké VO, aký identifikátor schôdze, resp. aký identifikátor PT, alebo vystupujúceho si má uchovávať pri vytváranom informačnom zdroji „vystúpenia“, „hlasovania“, ...:
• Volebné obdobia DKS si načíta aktuálne volebné obdobie
• Schôdza NR SR
DKS si načíta aktívne schôdze NR SR, teda také, ktoré v daný rokovací deň môžu prebiehať (neuzavreté, ...)
• Body programu schôdze
DKS si priebežne bude načítavať body rokovania zvolenej schôdze, ktoré ešte sú aktívne – teda môže sa teoreticky o nich v daný deň rokovať. Ku každému bodu si samozrejme načíta nielen jeho číslo, ale aj názov a pripojenú parlamentnú tlač. Informačný zdroj „Priebeh
schôdze“, resp. „Body programu“ sa budú v priebehu schôdze meniť, tak ako bude rokovanie prebiehať, preto je potrebné zvoliť metódu, aby boli dáta vždy aktuálne.
• Parlamentné tlače
DKS si načíta vybrané dáta k tým parlamentným tlačiam, ktoré sú pripojené k aktívnym bodom schôdze. Keďže v priebehu schôdze sa môžu body programu nielen ukončovať, ale aj pridávať, je dôležité zabezpečiť, aby sa zoznam PT stále udržiaval v aktuálnom stave.
• Zoznam poslancov
DKS si načíta a udržiava v priebehu schôdze aktívnym zoznam 150 aktívnych poslancov NR SR. Obdobne ako ostatné záznamy, aj zoznam poslancov sa v priebehu rokovania môže meniť (napr. po zložení sľubu poslanca sa stáva aktívnym poslancom) a preto je dôležité zvoliť metódu, aby sa zoznam udržiaval neustále aktívny.
• Zoznam rečníkov
DKS si načíta a udržiava v priebehu schôdze možných rečníkov z organizačnej štruktúry (mimo poslancov). Obdobne ako ostatné záznamy, aj zoznam možných vystupovateľov počas rokovanie NR SR sa v priebehu rokovania môže meniť (napr. výmenou ministra, ...) a preto je dôležité zvoliť metódu, aby sa zoznam udržiaval neustále aktívny.
DKS v rámci svoje činnosti využíva aj mnoho informačných systémov, ktoré sú typom číselníkov a vzhľadom na optimalizáciu procesov ako SSLP, tak aj DKS sa odporúča ich osadenie v oboch systémoch. Každopádne pri každom naštartovaní DKS sa očakáva ich porovnanie a prípadné zrovnanie hodnôt.
</t>
  </si>
  <si>
    <t>Priebeh schôdze NR SR - Kontextové informácie</t>
  </si>
  <si>
    <t xml:space="preserve">Každé rokovanie NR SR prebieha v presne definovaných blokoch, ktoré nazývame kontextovými informáciami. Jedná sa o presne definované ucelené celky, v rámci ktorých sa rokuje.
Počas rokovania sa postupne v nepravidelných blokoch striedajú nasledovné ucelené bloky:
• Rokovanie o bodoch
Jedná sa o časť schôdze, počas ktorého sa rokuje postupne o všetkých bodoch, ktoré boli schválené v programe schôdze NR SR
• Hlasovania
Jedná sa časť schôdze (spravidla o 11. a 17. hodine v každom rokovacom dni), počas ktorého prebieha hlasovanie o uzneseniach NR SR, resp. iných veciach o ktorých NR SR rozhoduje hlasovaním a rokovanie o nich už bolo ukončené
• Prestávka
Jedná sa o časť schôdze, počas ktorej je rokovanie v rokovacej sále prerušené na základe pokynu predsedajúceho na vopred definovaný čas.
</t>
  </si>
  <si>
    <t>Priebeh schôdze NR SR - Štádia rokovania NR SR</t>
  </si>
  <si>
    <t xml:space="preserve">Každá časť schôdze, ktorá je označená kontextovou informáciou „Rokovanie o bodoch“ je podľa povahy rozdelená na štádiá. V priebehu rokovania môžu nastať nasledovné štádia rokovania:
• Program schôdze
Rokovanie o návrhu programu schôdze, prednášanie a schvaľovanie návrhov na zmenu programu schôdze a nakoniec hlasovanie o programe schôdze so schválenými zmenami. Každopádne program schôdze sa môže v súlade s §24 Rokovacieho poriadku meniť aj v priebehu schôdze.
• Rozprava
Rokovanie o jednotlivých bodoch programu schôdze (okrem bodov – „Hodina otázok“, „Odpovede na interpelácie poslancov“, „Interpelácie poslancov“ a bodu programu.
• Hodina otázok
Rokovanie o bode „Hodina otázok“, ktorá prebieha podľa §131 Rokovacieho poriadku.
• Odpovede na Interpelácie poslancov
Rokovanie o bode „Odpovede na interpelácie“, ktorá prebieha v súlade §130 Rokovacieho poriadku
• Interpelácie poslancov
Rokovanie o bode „Odpovede na interpelácie“, ktorá prebieha v súlade s §129, bod (4) Rokovacieho poriadku
• Rozprava podľa §29a Rokovacieho poriadku NR SR
Rokovanie o bode, pri ktorom bol odsúhlasený postup rokovania podľa §29A Rokovacieho poriadku. Grafický návrh tejto stránky je na dodávateľovi, podobne ako aj požiadavka na DKS aké údaje potrebuje k napĺňaniu stránky. Očakáva sa, že sa doplní o zoznam vystúpení podľa jednotlivých klubov (v poradí ako sa budú prihlasovať), ako aj čas, ktorý ostáva jednotlivým klubom. Tieto informácie bude poskytovať DKS ako svoj informačný zdroj prostredníctvom webservisov.
</t>
  </si>
  <si>
    <t>Priebeh schôdze NR SR - Štádia legislatívneho procesu</t>
  </si>
  <si>
    <t>Každá časť schôdze, ktorá je označená kontextovou informáciou „Rokovanie o bodoch“ a jedná sa o jednanie o bode, ku ktorému je v legislatívnom procese vygenerovaný záznam podporuje niekoľko štádií legislatívneho procesu. Vybrané štádium legislatívneho procesu sa objavuje v sekcii „vystúpenia“ (I. čítanie, II. čítanie, III. čítanie, Rokovania NR SR), resp. v časti formulára pre položku menu „legislatívny proces“. V informačnom zdroji „Body programu schôdze“ sa síce nachádza informácia o kategórii, no tá sa môže zmeniť technikom DKS</t>
  </si>
  <si>
    <t>Priebeh schôdze NR SR - Kategória</t>
  </si>
  <si>
    <t>Každá časť schôdze, ktorá je označená kontextovou informáciou „Rokovanie o bodoch“ podporuje kategóriu rokovania. Jedná sa vlastne o informáciu, či ide o „Písomné prihlásenie“, alebo „Ústne prehlásenie“. V prípade, že sa jedná „hodinu otázok“, jedná sa o to či ide o otázky na predsedu vlády, alebo na ostatných adresátov.</t>
  </si>
  <si>
    <t>Popis aplikácie - Úvod</t>
  </si>
  <si>
    <t xml:space="preserve">V hlavnom výberovom menu sa vyberajú základné pohľady na oblasti, ktorých podrobnejšie informácie užívateľa zaujímajú. Hlavné výberové menu musí obsahovať minimálne nasledovné položky:
• Aktuálne dianie 
• Program schôdze
• Offline dianie
• Schôdza NR SR
• Parlamentná tlač
• Hlasovania
• Hodina otázok
• Interpelácie
• Legislatívny proces 
• Legislatívny proces – prehľad 
</t>
  </si>
  <si>
    <t>Popis aplikácie - Aktuálne dianie - Všeobecné</t>
  </si>
  <si>
    <t xml:space="preserve">Aktuálne dianie je jedinou položkou, u ktorej sa predpokladá automatická aktualizácia jednotlivých sekcií. Počas voľby „Aktuálne dianie“ sa zobrazujú vo výstupnej časti obrazovky nasledovné časti
• Práve prebieha
• Vystúpenia
• Aktuálny rečník
• Dokumenty
• Zobrazovacia tabuľa
• Hlasovania
• Návrhy na zmenu programu schôdze
• Pozmeňovacie návrhy
• Otázky
• Otázka do hodiny otázok
• Interpelácie
</t>
  </si>
  <si>
    <t>Popis aplikácie - Aktuálne dianie - Práve prebieha (automatická sekcia obnovovania)</t>
  </si>
  <si>
    <t xml:space="preserve">V rámci časti „Práve prebieha“ môže aktuálne dianie zobrazovať nasledovné oblasti rokovania: 
• Rokovanie o bodoch – Program 
• Rokovania o bodoch – Rozprava 
• Rokovanie o bodoch – Hodina otázok 
• Rokovanie o bodoch – Odpovede na interpelácie poslancov 
• Rokovanie o bodoch – Interpelácie poslancov (zhodné s predchádzajúcou časťou)
• Rokovanie o bodoch – Rozprava podľa §29a Rokovacieho poriadku NR 
• Blok hlasovaní 
• Prestávka 
Táto časť je automaticky prepínaná podľa pokynov DKS.
</t>
  </si>
  <si>
    <t>Popis aplikácie - Aktuálne dianie - Práve prebieha (automatická sekcia obnovovania) - Rokovanie o bodoch – Program schôdze</t>
  </si>
  <si>
    <t xml:space="preserve">Sekcia „Práve prebieha“ je počas schvaľovania programu schôdze automaticky nastavená na hodnotu „Rokovanie o bodoch - Program“ (kontextová informácia – štádium rokovania NR SR). Táto časť programu má nasledovné podsekcie:
• Vystúpenia
• Aktuálny rečník
• Dokumenty
• Zobrazovacia tabuľa
• Hlasovania
• Návrhy na zmenu programu schôdze
</t>
  </si>
  <si>
    <t>V tejto časti sa zobrazuje zoznam ukončených vystúpení vystupujúcich počas prebiehajúcej kontextovej informácie a štádia rokovania NR SR, ktorá je nastavená práve v DKS a z nej v časti „Práve prebieha“.
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
Na konci „etapy“ rokovania sa všetky vystúpenia vystupujúcich zobrazia v časti „Vystúpenia“ a sekcia „Zobrazovacia tabuľa“ ostane prázdna
V prípade, že k vystúpeniu poslanca je prepojený nejaký elektronický dokument (v tomto prípade podaný návrh na zmenu programu v elektronickej podobe“, automaticky sa zobrazí ikona uľahčujúca jeho zobrazenie v elektronickej podobe.
V prípade, že sa hlasuje o nejakom podanom pozmeňujúcom návrhu, ktorý je prepojený s daným vystúpením, očakáva sa, že bude graficky zvýraznený nielen samotný návrh, ale aj vystúpenia v ktorom zaznel.</t>
  </si>
  <si>
    <t>Popis aplikácie - Aktuálne dianie - Práve prebieha (automatická sekcia obnovovania) - Rokovanie o bodoch – Program schôdze - Aktuálny rečník</t>
  </si>
  <si>
    <t>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t>
  </si>
  <si>
    <t>V časti „Dokumenty“ sa zobrazujú všetky „dokumenty“, týkajúce sa danej kontextovej informácie a daného bodu rokovania schôdze, resp. v etape hlasovania danej tlači o ktorej sa hlasuje (v popisovanej časti teda pozvánka a návrh programu, ktorý bol zaslaný ako príloha k pozvánke). V prípade, že vnikne aj ďalšia verzia programu, zobrazí sa aj táto.
V sekcii musí byť aj možnosť rýchlej voľby zobrazenia samotného dokumentu z digitálnej knižnice.</t>
  </si>
  <si>
    <t>Popis aplikácie - Aktuálne dianie - Práve prebieha (automatická sekcia obnovovania) - Rokovanie o bodoch – Program schôdze - Dokumenty</t>
  </si>
  <si>
    <t>Popis aplikácie - Aktuálne dianie - Práve prebieha (automatická sekcia obnovovania) - Rokovanie o bodoch – Program schôdze - Zobrazovacie tabuľa</t>
  </si>
  <si>
    <t xml:space="preserve">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
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
</t>
  </si>
  <si>
    <t>Popis aplikácie - Aktuálne dianie - Práve prebieha (automatická sekcia obnovovania) - Rokovanie o bodoch – Program schôdze - Hlasovania</t>
  </si>
  <si>
    <t xml:space="preserve">V prípade, že v danom čase existujú „hlasovania“ k zobrazovanému bodu programu, resp. zobrazovanému štádiu rokovania, zobrazia sa hlasovania v sekcii „Hlasovania“.
V prípade kliknutia na ikonu pri každom hlasovaní, prípadne na číslo hlasovania sa zobrazí podrobný výsledok hlasovania.
V prípade, že predsedajúci spustí hlasovanie, v sekcii „hlasovania“ sa zobrazí číslo hlasovania a ostávajúci čas do konca hlasovania-
Okamžite po uplynutí intervalu na hlasovanie sa v sekcii „hlasovania“ zobrazí výsledok daného hlasovania. V tejto etape ak poslanec chce vidieť podrobné výsledky hlasovania, klikne na názov sekcie „Hlasovania“ a zobrazí sa mu pohľad na pre práve ukončené hlasovanie.
</t>
  </si>
  <si>
    <t>Popis aplikácie - Aktuálne dianie - Práve prebieha (automatická sekcia obnovovania) - Rokovanie o bodoch – Program schôdze - Návrh na zmenu programu</t>
  </si>
  <si>
    <t>Sekcia je zobrazovaná iba v tejto časti „Práve prebieha“, teda iba pri schvaľovaní programu schôdze a zobrazujú sa v nej všetky požiadavky o zmenu programu schôdze, ktoré boli podané pred začiatkom rokovania. Záznamy pochádzajú z informačného zdroja informačného systému DKS a predpokladá sa, že bude vytvorená aplikácia počas zavádzania DKS, ktorá umožní poslancom podávať návrhy na zmenu programu schôdze.</t>
  </si>
  <si>
    <t>Popis aplikácie - Aktuálne dianie - Práve prebieha (automatická sekcia obnovovania) - Rokovanie o bodoch – Program schôdze - Vystúpenia</t>
  </si>
  <si>
    <t>Popis aplikácie - Aktuálne dianie - Práve prebieha (automatická sekcia obnovovania) - Rokovanie o bodoch – Rozprava</t>
  </si>
  <si>
    <t xml:space="preserve">Sekcia „Práve prebieha“ je počas štádia rokovania „Rozprava“ automaticky nastavená na hodnotu „Rokovanie o bodoch – Rozprava“ . Táto časť programu má nasledovné podsekcie:
• Vystúpenia
• Aktuálny rečník
• Dokumenty
• Zobrazovacia tabuľa
• Hlasovania
• Pozmeňovacie návrhy
</t>
  </si>
  <si>
    <t>Popis aplikácie - Aktuálne dianie - Práve prebieha (automatická sekcia obnovovania) - Rokovanie o bodoch – Rozprava - Hlasovania</t>
  </si>
  <si>
    <t>Popis aplikácie - Aktuálne dianie - Práve prebieha (automatická sekcia obnovovania) - Rokovanie o bodoch – Rozprava - Aktuálny rečník</t>
  </si>
  <si>
    <t>Popis aplikácie - Aktuálne dianie - Práve prebieha (automatická sekcia obnovovania) - Rokovanie o bodoch – Rozprava - Dokumenty</t>
  </si>
  <si>
    <t>Popis aplikácie - Aktuálne dianie - Práve prebieha (automatická sekcia obnovovania) - Rokovanie o bodoch – Rozprava - Zobrazovacie tabuľa</t>
  </si>
  <si>
    <t>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
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
požiadavka, aby v prípade prihláseného poslanca bol jeho záznam farebne zvýraznený aj pre prípad zobrazenia všetkých prihlásených (bez kliknutia na meno a priezvisko pre filter svojich prihlásení).</t>
  </si>
  <si>
    <t>Popis aplikácie - Aktuálne dianie - Práve prebieha (automatická sekcia obnovovania) - Rokovanie o bodoch – Rozprava - Vystúpenia</t>
  </si>
  <si>
    <t>V časti „Pozmeňovacie návrhy“ sa zobrazia všetky pozmeňovacie návrhy poslancov prednesené v II. čítaní, ktoré sa viažu k danej parlamentnej tlači. Podobne aj v tejto časti kliknutím na meno a priezvisko pri názve sekcie sa odfiltrujú iba pozmeňovacie návrhy prihláseného poslanca do DKS.</t>
  </si>
  <si>
    <t>Popis aplikácie - Aktuálne dianie - Práve prebieha (automatická sekcia obnovovania) - Rokovanie o bodoch – Rozprava - Pozmeňovacie návrhy</t>
  </si>
  <si>
    <t>Popis aplikácie - Aktuálne dianie - Práve prebieha (automatická sekcia obnovovania) - Rokovanie o bodoch – Hodina otázok</t>
  </si>
  <si>
    <t xml:space="preserve">Sekcia „Práve prebieha“ je počas štádia rokovania „Hodina otázok“ automaticky nastavená na hodnotu „Rokovanie o bodoch – Hodina otázok“ . Táto časť programu má nasledovné podsekcie
• Vystúpenia
• Aktuálny rečník
• Otázky
• Zobrazovacia tabuľa
• Hlasovania
• Pozmeňovacie návrhy
</t>
  </si>
  <si>
    <t>Popis aplikácie - Aktuálne dianie - Práve prebieha (automatická sekcia obnovovania) - Rokovanie o bodoch – Hodina otázok - Vystúpenia</t>
  </si>
  <si>
    <t>V tejto časti sa zobrazuje zoznam ukončených vystúpení vystupujúcich počas prebiehajúcej kontextovej informácie a štádia rokovania NR SR, ktorá je nastavená práve v DKS a z nej v časti „Práve prebieha“.
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
Na konci „etapy“ rokovania sa všetky vystúpenia vystupujúcich zobrazia v časti „Vystúpenia“ a sekcia „Zobrazovacia tabuľa“ ostane prázdna
V prípade, že k vystúpeniu poslanca je prepojený nejaký elektronický dokument (v tomto prípade podaný návrh na zmenu programu v elektronickej podobe“, automaticky sa zobrazí ikona uľahčujúca jeho zobrazenie v elektronickej podobe.
V prípade, že sa hlasuje o nejakom podanom pozmeňujúcom návrhu, ktorý je prepojený s daným vystúpením, očakáva sa, že bude graficky zvýraznený nielen samotný návrh, ale aj vystúpenia v ktorom zaznel.
V tejto časti sa okrem samotných vystúpení zobrazuje aj informácia či ide o otázky na predsedu vlády, alebo na iných adresátov</t>
  </si>
  <si>
    <t>Popis aplikácie - Aktuálne dianie - Práve prebieha (automatická sekcia obnovovania) - Rokovanie o bodoch – Hodina otázok - Aktuálny rečník</t>
  </si>
  <si>
    <t>Popis aplikácie - Aktuálne dianie - Práve prebieha (automatická sekcia obnovovania) - Rokovanie o bodoch – Hodina otázok - Otázky</t>
  </si>
  <si>
    <t>V časti Otázky sú zobrazené všetky vylosované otázky do „Hodiny otázok“ v poradí ako bolo zlosované – zvlášť otázky položená na predsedu vlády a zvlášť na ostatných adresátov.
Otázka, ktorá sa práve prerokúva je farebne zvýraznená a jej text je zobrazený v pravom dolnom rohu obrazovky v časti „Otázka do hodiny otázok“.</t>
  </si>
  <si>
    <t>Popis aplikácie - Aktuálne dianie - Práve prebieha (automatická sekcia obnovovania) - Rokovanie o bodoch – Hodina otázok - Zobrazovacie tabuľa</t>
  </si>
  <si>
    <t>Popis aplikácie - Aktuálne dianie - Práve prebieha (automatická sekcia obnovovania) - Rokovanie o bodoch – Hodina otázok  -Hlasovania</t>
  </si>
  <si>
    <t>Popis aplikácie - Aktuálne dianie - Práve prebieha (automatická sekcia obnovovania) - Rokovanie o bodoch – Hodina otázok  - Otázka do hodiny otázok</t>
  </si>
  <si>
    <t>V tejto sekcii sa zobrazuje text otázky na ktorú sa práve odpovedá, alebo ktorá sa prerokúva.</t>
  </si>
  <si>
    <t>Popis aplikácie - Aktuálne dianie - Práve prebieha (automatická sekcia obnovovania) - Rokovanie o bodoch – Odpovede na interpelácie poslancov</t>
  </si>
  <si>
    <t xml:space="preserve">Sekcia „Práve prebieha“ je počas štádia rokovania „Odpovede na interpelácie poslancov“ automaticky nastavená na hodnotu „Rokovanie o bodoch – Odpovede na interpelácie poslancov“ . Táto časť programu má nasledovné podsekcie:
• Práve prebieha
• Vystúpenia
• Aktuálny rečník
• Interpelácie
• Zobrazovacia tabuľa
• Hlasovania
• Interpelácie
</t>
  </si>
  <si>
    <t>Popis aplikácie - Aktuálne dianie - Práve prebieha (automatická sekcia obnovovania) - Rokovanie o bodoch – Odpovede na interpelácie poslancov - Práve prebieha</t>
  </si>
  <si>
    <t>Pri prerokúvaní bodu programu s tlačou, je vždy súčasťou sekcie „Práve prebieha“ nielen označenie „etapy rokovania“, ale aj bodu programu, ČPT a textu PT.</t>
  </si>
  <si>
    <t>Popis aplikácie - Aktuálne dianie - Práve prebieha (automatická sekcia obnovovania) - Rokovanie o bodoch – Odpovede na interpelácie poslancov - Vystúpenia</t>
  </si>
  <si>
    <t>Popis aplikácie - Aktuálne dianie - Práve prebieha (automatická sekcia obnovovania) - Rokovanie o bodoch – Odpovede na interpelácie poslancov - Aktuálny rečník</t>
  </si>
  <si>
    <t>Popis aplikácie - Aktuálne dianie - Práve prebieha (automatická sekcia obnovovania) - Rokovanie o bodoch – Odpovede na interpelácie poslancov - Interpelácie</t>
  </si>
  <si>
    <t>V časti Interpelácie sú zobrazené všetky „Interpelácie poslancov“ a odpovede na interpelácie, ktoré boli zaradené do danej PT, ktorá je pripojená k danému bodu programu schôdze. Požadovaný spôsob zoradenie bodov je podľa prideleného čísla a podľa poradia dátumu dokumentov (teda interpelácia a následne odpoveď na interpeláciu).
Záznamy k práve prerokovávanej interpelácie sú farebne zvýraznené</t>
  </si>
  <si>
    <t>Popis aplikácie - Aktuálne dianie - Práve prebieha (automatická sekcia obnovovania) - Rokovanie o bodoch – Odpovede na interpelácie poslancov - Zobrazovacie tabuľa</t>
  </si>
  <si>
    <t>Popis aplikácie - Aktuálne dianie - Práve prebieha (automatická sekcia obnovovania) - Rokovanie o bodoch – Odpovede na interpelácie poslancov - Hlasovania</t>
  </si>
  <si>
    <t>Popis aplikácie - Aktuálne dianie - Práve prebieha (automatická sekcia obnovovania) - RRokovanie o bodoch – Interpelácie poslancov</t>
  </si>
  <si>
    <t>Obsah sekcie je totožný s predchádzajúcou časťou „Rokovanie o bodoch – Odpovede na interpelácie poslancov“</t>
  </si>
  <si>
    <t>Popis aplikácie - Aktuálne dianie - Práve prebieha (automatická sekcia obnovovania) - Rokovanie o bodoch – Interpelácie poslancov - Blok hlasovaní</t>
  </si>
  <si>
    <t>Sekcia „Práve prebieha“ je počas štádia kontextu „Blok hlasovaní“ automaticky nastavená na hodnotu „Blok hlasovaní“ . Táto časť programu má nasledovné podsekcie:
• Vystúpenia
• Aktuálny rečník
• Návrhy na hlasovanie
• Zobrazovacia tabuľa
• Hlasovania</t>
  </si>
  <si>
    <t>Popis aplikácie - Aktuálne dianie - Práve prebieha (automatická sekcia obnovovania) - Rokovanie o bodoch – Interpelácie poslancov - Vystúpenia</t>
  </si>
  <si>
    <t>Popis aplikácie - Aktuálne dianie - Práve prebieha (automatická sekcia obnovovania) - Rokovanie o bodoch – Interpelácie poslancov - Aktuálny rečník</t>
  </si>
  <si>
    <t>V časti „Návrhy“ na hlasovanie sa musia zobraziť všetky požiadavky na hlasovanie v poradí ako sa očakávajú, že ich bude spúšťať predsedajúci.
Požaduje sa, aby záznam o ktorom sa práve hlasuje bol farebne odlíšený</t>
  </si>
  <si>
    <t>Popis aplikácie - Aktuálne dianie - Práve prebieha (automatická sekcia obnovovania) - Rokovanie o bodoch – Interpelácie poslancov - Návrhy na hlasovania</t>
  </si>
  <si>
    <t>Popis aplikácie - Aktuálne dianie - Práve prebieha (automatická sekcia obnovovania) - Rokovanie o bodoch – Interpelácie poslancov - Zobrazovacie tabuľa</t>
  </si>
  <si>
    <t>Popis aplikácie - Aktuálne dianie - Práve prebieha (automatická sekcia obnovovania) - Rokovanie o bodoch – Interpelácie poslancov - Hlasovania</t>
  </si>
  <si>
    <t>Popis aplikácie - Aktuálne dianie - Práve prebieha (automatická sekcia obnovovania) - Prestávka</t>
  </si>
  <si>
    <t>Obsah jednotlivých sekcií ostane rovnaký ako bol v čase vyhlásenia prestávky, iba v časti
„Zobrazovacia tabuľa“ sa zobrazí informácia o prestávke</t>
  </si>
  <si>
    <t>Popis aplikácie - Aktuálne dianie - Práve prebieha (automatická sekcia obnovovania) - Rokovanie o bodoch – podľa §29A RP</t>
  </si>
  <si>
    <t xml:space="preserve">Návrh tohto formulára je na dodávateľovi, očakáva sa jeho modifikácia podľa požadovaného charakteru tohto bodu – očakáva sa najmä: • rozdelenie času podľa klubov – poskytne DKS
• zoznam prihlásených a poradie • ...
</t>
  </si>
  <si>
    <t>Popis aplikácie - Program schôdze</t>
  </si>
  <si>
    <t>Program schôdze je položka, ktorá nepredpokladá automatickú aktualizáciu údajov. Zobrazuje zvolenú schôdzu a zoznam jej bodov podľa zvoleného štádia programu (na obrázku „Zmenený program schôdze“):
- Dokumenty
- Body programu
V tejto položke menu sa údaje schôdza, dátum, volebné obdobie v prvom riadku formulára zmenia na „filtrovacie položky“. Pri default (prvom zvolení položky menu) sa nastaví aktuálne volebné obdobia a posledná schôdza. V zozname schôdzí sa vždy musia ponúknuť iba schôdze nastaveného volebného obdobia a prípadne v poli dátum dátumy, počas ktorých sa rokovalo.</t>
  </si>
  <si>
    <t>Popis aplikácie - Program schôdze - Dokumenty</t>
  </si>
  <si>
    <t>Popis aplikácie - Program schôdze - Body programu</t>
  </si>
  <si>
    <t>V sekcii „Dokumenty“ sa zobrazia všetky záznamy z digitálnej knižnice, ktoré sú prepojené cez modul „prepojenia modulov“ so zvolenou schôdzou NR SR.</t>
  </si>
  <si>
    <t>V sekcii „Body programu“ sa zobrazia všetky body programu zvolenej verzie zvoleného programu schôdze NR SR.</t>
  </si>
  <si>
    <t>Popis aplikácie - Offline dianie</t>
  </si>
  <si>
    <t xml:space="preserve">Offline dianie je obdobná položka ako „Aktuálne dianie“ s tou výnimkou, že umožňuje zobrazenie nielen aktuálneho diania, ale aj zvolených kontextových informácii a štádií rokovaní v stave, keď bola daná etapa ukončená. Počas voľby „Offline dianie“ sa položky nad menu (dátum, volebné obdobie a schôdza stanú filtrovacími položkami ako v programe schôdze, no ovplyvnia najmä výber filtra nad prvou sekciou. 
24) – jedná sa vlastne o štádia rokovania NR SR:
• Program
• Rozprava
• Hodina otázok
• Odpovede na interpelácie poslancov
• Interpelácie poslancov
• Rokovane podľa §29A Rokovacieho poriadku
</t>
  </si>
  <si>
    <t>Popis aplikácie - Offline dianie - Program</t>
  </si>
  <si>
    <t xml:space="preserve">Voľba filtra – „Program“ má nasledovné sekcie:
• Vystúpenia
• Dokumenty
• Hlasovania
• Návrhy na zmenu programu schôdze
</t>
  </si>
  <si>
    <t>Popis aplikácie - Offline dianie - Program - Vystúpenia</t>
  </si>
  <si>
    <t xml:space="preserve">V sekcii sa zobrazia všetky vstúpenia počas štádia rokovania o programe zvolenej schôdze v zvolenom volebnom období. Okrem metadát o vystúpeniach z informačného zdroja „vystúpenia“ z modulu „E-schôdza“ sa pri každom vystúpení objaví ikona na:
• zobrazenie textového prepisu vystúpenia
• možnosť na prehratie videa so zvukom zvoleného vystúpenia (v čase prebiehajúceho rokovania prístupné iba pre inštaláciu aplikácie, ktorá nemá v konfigurácii číslo rokovacieho stolíka, teda ktorá sa nenachádza v rokovacej sále)
• v prípade, že je vystúpenie prepojené s elektronicky podaným návrhom na zmenu programu schôdze, tak sa zobrazí aj možnosť rýchleho zobrazenia návrhu na zmenu programu
</t>
  </si>
  <si>
    <t>Popis aplikácie - Offline dianie - Program - Dokumenty</t>
  </si>
  <si>
    <t>V tejto sekcii sa zobrazia všetky dokumenty z digitálneho archívu prepojené cez modul „prepojenia modulov“ k danej schôdzi NR SR.
V zozname sa musí nachádzať aj ikonka na zobrazenie zvoleného dokumentu a prípadne jeho vytlačenie.</t>
  </si>
  <si>
    <t>Popis aplikácie - Offline dianie - Program - Hlasovania</t>
  </si>
  <si>
    <t>V tejto sekcii sa nachádzajú všetky hlasovania, ktoré sa vykonali v danom štádiu rokovania „Program schôdze“. Hlasovania musia byť graficky odlíšené pre prípad že návrh prešiel, že návrh neprešiel, resp. že národná rada nebola uznášaniaschopná.
Pri každom hlasovaní musí byť možnosť rýchleho zobrazenia detailu daného hlasovania</t>
  </si>
  <si>
    <t>Popis aplikácie - Offline dianie - Program - Návrh na zmenu programu schôdze</t>
  </si>
  <si>
    <t>V sekcii sú všetky návrhy, ktoré boli podané elektronicky pred začiatkom rokovania a bolo o nich hlasované, rovnako ako aj prednesené procedurálne návrhy o ktorých sa hlasovalo (ideálne ak boli o zmene programu (napr. zlúčenie bodov)).
Podobne ako pri hlasovaniach musia byť farebne odlíšené návrhy o ktorých sa hlasovalo a prešli, o ktorých sa hlasovalo a neprešli a o ktorých sa vôbec nehlasovalo.
Táto sekcia si vyžaduje zavedenia modulu na evidovanie procedurálnych návrhov (jeho zavedenie a štruktúra bude súčasťou úvodných rokovaní dodávateľa a objednávateľa).
V prípade, že sa klikne na záznam s návrhom na zmenu programu zvýrazní sa farebne príslušné vystúpenie a príslušné hlasovanie.</t>
  </si>
  <si>
    <t>Popis aplikácie - Offline dianie - Rokovanie o bodoch</t>
  </si>
  <si>
    <t xml:space="preserve">Voľba filtra – „Rokovanie o bodoch“ má nasledovné sekcie:
• Sekcia pod filtrom
• Vystúpenia
• Dokumenty
• Hlasovania
• Pozmeňovacie návrhy
</t>
  </si>
  <si>
    <t>Popis aplikácie - Offline dianie - Rokovanie o bodoch - Sekcia pod filtrom</t>
  </si>
  <si>
    <t>Sekcia obsahuje bod programu a parlamentnú tlač. Tieto polia sú filtrami pre výber bodu, resp. ČPT v rámci zvolenej schôdze v zvolenom volebnom období a zvolenom dni.</t>
  </si>
  <si>
    <t>Popis aplikácie - Offline dianie - Rokovanie o bodoch - Vystúpenia</t>
  </si>
  <si>
    <t xml:space="preserve">V sekcii sa zobrazia všetky vstúpenia počas štádia rokovania o zvolenom bode, resp. tlači v zvolenom volebnom období a na zvolenej schôdzi NR SR a zvolenom dni. Ak nie je zvolený deň zobrazia sa vystúpenia bez ohľadu na dátum. Okrem metadát o vystúpeniach z informačného zdroja
„vystúpenia“ z modulu „E-schôdza“ sa pri každom vystúpení objaví ikona na:
• zobrazenie textového prepisu vystúpenia
• možnosť na prehratie videa so zvukom zvoleného vystúpenia (v čase prebiehajúceho rokovania prístupné iba pre inštaláciu aplikácie, ktorá nemá v konfigurácii číslo rokovacieho stolíka, teda ktorá sa nenachádza v rokovacej sále)
• v prípade, že je vystúpenie prepojené s elektronicky podaným návrhom na zmenu programu schôdze, tak sa zobrazí aj možnosť rýchleho zobrazenia návrhu na zmenu programu
</t>
  </si>
  <si>
    <t>Popis aplikácie - Offline dianie - Rokovanie o bodoch - Dokumenty</t>
  </si>
  <si>
    <t>V tejto sekcii sa zobrazia všetky dokumenty z digitálneho archívu prepojené do legislatívneho procesu (ak tlač podporuje legislatívny proces), alebo iba z modulu „parlamentné tlače“.
V zozname sa musí nachádzať aj ikonka na zobrazenie zvoleného dokumentu a prípadne jeho vytlačenie.</t>
  </si>
  <si>
    <t>Popis aplikácie - Offline dianie - Rokovanie o bodoch - Hlasovania</t>
  </si>
  <si>
    <t>V tejto sekcii sa nachádzajú všetky hlasovania, ktoré sa vykonali v danom bode schôdze (v danom dátume, alebo nezávisle na dátume). Hlasovania musia byť graficky odlíšené pre prípad že návrh prešiel, že návrh neprešiel, resp. že národná rada nebola uznášaniaschopná.
Pri každom hlasovaní musí byť možnosť rýchleho zobrazenia detailu daného hlasovania</t>
  </si>
  <si>
    <t>Popis aplikácie - Offline dianie - Rokovanie o bodoch - Pozmeňovacie návrhy</t>
  </si>
  <si>
    <t>V sekcii sú všetky návrhy, ktoré boli podané elektronicky pred začiatkom rokovania a bolo o nich hlasované, rovnako ako aj prednesené procedurálne návrhy o ktorých sa hlasovalo (ideálne ak boli o zmene programu (napr. zlúčenie bodov)).
Podobne ako pri hlasovaniach musia byť farebne odlíšené návrhy o ktorých sa hlasovalo a prešli, o ktorých sa hlasovalo a neprešli a o ktorých sa vôbec nehlasovalo.
V prípade, že sa klikne na záznam s pozmeňovacom návrhu zvýrazní sa farebne príslušné vystúpenie a príslušné hlasovanie.
V prípade, že sa prihlásený poslanec klikne na názov „Meno a priezvisko“ pri názve sekcie, zmení sa text na meno a priezvisko poslanca a odfiltrujú sa iba návrhy poslanca. Toto pravidlo platí pre všetky sekcie všetkých položiek menu.
V prípade, že sa jedná o prihláseného poslanca, jeho pozmeňovacie návrhy sú farebné odlišné. Toto pravidlo platí pre všetky sekcie všetkých položiek menu.</t>
  </si>
  <si>
    <t>Popis aplikácie - Offline dianie - Hodina otázok</t>
  </si>
  <si>
    <t xml:space="preserve">Voľba filtra – „Hodina otázok“ má nasledovné sekcie:
• Vystúpenia
• Otázky
• Otázka do hodiny otázok
</t>
  </si>
  <si>
    <t>Popis aplikácie - Offline dianie - Hodina otázok - Vystúpenia</t>
  </si>
  <si>
    <t xml:space="preserve">V sekcii sa zobrazia všetky vstúpenia počas štádia rokovania o bode „Hodina otázok“ v zvolenom volebnom období a na zvolenej schôdzi NR SR. Okrem metadát o vystúpeniach z informačného zdroja „vystúpenia“ z modulu „E-schôdza“ sa pri každom vystúpení objaví ikona na:
• zobrazenie textového prepisu vystúpenia
• možnosť na prehratie videa so zvukom zvoleného vystúpenia (v čase prebiehajúceho rokovania prístupné iba pre inštaláciu aplikácie, ktorá nemá v konfigurácii číslo rokovacieho stolíka, teda ktorá sa nenachádza v rokovacej sále)
• v prípade, že je vystúpenie prepojené s elektronicky podaným návrhom na zmenu programu schôdze, tak sa zobrazí aj možnosť rýchleho zobrazenia návrhu na zmenu programu Vystúpenia sú zoradené a rozdelené na otázky položené na predsedu vlády a na ostatných adresátov.
</t>
  </si>
  <si>
    <t>Popis aplikácie - Offline dianie - Hodina otázok - Otázky</t>
  </si>
  <si>
    <t>V tejto sekcii sa zobrazia všetky otázky položená na predsedu vlády a ostatných adresátov v tvare a forme ako sú na obrázku č. 22.
V zozname sa musí nachádzať aj ikonka na zobrazenie zvoleného dokumentu a prípadne jeho vytlačenie.
V zozname musia byť farebne označené tie otázky na ktoré sa v hodine otázok zodpovedalo a na ktoré sa nezodpovedalo.
V prípade, že sa klikne na niektorú otázku, v sekcii vystúpenia sa zobrazia iba vystúpenia k zvolenj otázke.</t>
  </si>
  <si>
    <t>Popis aplikácie - Offline dianie - Hodina otázok - Otázka do hodiny otázok</t>
  </si>
  <si>
    <t>V prípade, že sa klikne na niektorú otázku, v tejto sekcii sa zobrazí zvolená otázka.
Pri každom hlasovaní musí byť možnosť rýchleho zobrazenia detailu daného hlasovania</t>
  </si>
  <si>
    <t>Popis aplikácie - Offline dianie - Odpovede na interpelácie</t>
  </si>
  <si>
    <t xml:space="preserve">Voľba filtra – „Odpovede na interpelácie“ má nasledovné sekcie:
• Sekcia pod filtrom
• Vystúpenia
• Interpelácie • Hlasovania
• Interpelácie
</t>
  </si>
  <si>
    <t>Popis aplikácie - Offline dianie - Odpovede na interpelácie - Sekcia pod filtrom</t>
  </si>
  <si>
    <t>Sekcia obsahuje číslo parlamentnej tlače a názov bodu programu.</t>
  </si>
  <si>
    <t>Popis aplikácie - Offline dianie - Odpovede na interpelácie - Vystúpenia</t>
  </si>
  <si>
    <t xml:space="preserve">V sekcii sa zobrazia všetky vstúpenia počas bodu „Odpovede na interpelácie“ v zvolenom volebnom období a na zvolenej schôdzi NR SR. Okrem metadát o vystúpeniach z informačného zdroja
„vystúpenia“ z modulu „E-schôdza“ sa pri každom vystúpení objaví ikona na:
• zobrazenie textového prepisu vystúpenia
• možnosť na prehratie videa so zvukom zvoleného vystúpenia (v čase prebiehajúceho rokovania prístupné iba pre inštaláciu aplikácie, ktorá nemá v konfigurácii číslo rokovacieho stolíka, teda ktorá sa nenachádza v rokovacej sále)
• v prípade, že je vystúpenie prepojené s elektronicky podaným návrhom na zmenu programu schôdze, tak sa zobrazí aj možnosť rýchleho zobrazenia návrhu na zmenu programu
</t>
  </si>
  <si>
    <t>Popis aplikácie - Offline dianie - Odpovede na interpelácie - Interpelácie</t>
  </si>
  <si>
    <t>V tejto sekcii sa zobrazia všetky položené interpelácie ktoré sú zaradené k tlači, ktorá je priradená k bodu programu 
V zozname sa musí nachádzať aj ikonka na zobrazenie zvoleného dokumentu a prípadne jeho vytlačenie.</t>
  </si>
  <si>
    <t>Popis aplikácie - Offline dianie - Odpovede na interpelácie - Hlasovania</t>
  </si>
  <si>
    <t>V tejto sekcii sa zobrazí zoznam hlasovaní počas tohto bodu programu.
Pri každom hlasovaní musí byť možnosť rýchleho zobrazenia detailu daného hlasovania</t>
  </si>
  <si>
    <t>Popis aplikácie - Offline dianie - Odpovede na interpelácie - Rozprava</t>
  </si>
  <si>
    <t>V tejto sekcii sa zobrazia interpelácie, ku ktorým prebehla rozprava.
V prípade, že sa klikne na niektorú interpeláciu v tejto sekcii, v sekcii vystúpenia sa zobrazia iba vystúpenia k tejto interpelácii.</t>
  </si>
  <si>
    <t xml:space="preserve">Voľba filtra – „Interpelácie“ má zhodné sekcie aj funkcionalitu ako predošlý prípad popísaný v časti Odpovede na interpelácie </t>
  </si>
  <si>
    <t>Popis aplikácie - Offline dianie - Interpelácie</t>
  </si>
  <si>
    <t>Popis aplikácie - Schôdza NR SR</t>
  </si>
  <si>
    <t xml:space="preserve">Voľba menu „Schôdza NR SR“ má jedinú sekciu. V hodnej časti obrazovky si užívateľ zvolí volebné obdobie a schôdzu NR SR a v sekcii „Priebeh schôdze“ sa zobrazia údaje v tvare ako sú na obrázkoch.
Požaduje sa aby delenie bolo:
1. úroveň – rokovacie dni s časom začiatku a konca rokovania. Táto úroveň musí mať aj rýchlu voľbu na zobrazenie prepisu daného rokovacieho dňa (každý rokovací deň schôdze je samostatná položka – na obrázku modré pozadie). Dni sú zoradené tak ako sa o nich rokovalo na danej schôdzi (teda budú tam iba záložky s dátumami, na ktorých zvolená schôdza prebehla).
2. úroveň – po rozbalení zvoleného rokovacieho dňa sa zobrazia kontextové informácie ako prebiehali v rámci zvoleného dňa (na obrázku zelené pozadie)
3. úroveň – po rozbalení kontextovej informácie sa zobrazí podľa typu kontextovej informácie
• ak sa jedná o blok hlasovaní, zobrazí sa zoznam hlasovaní (iba tie ktoré prebehli v rámci danej kontextovej informácii, teda v danom bloku hlasovaní) s označením, teda minimálne s číslom hlasovania a časom jeho hlasovania a po jeho rozkliknutí s podrobnými informáciami o hlasovaní. Pri každom hlasované musí byť možnosť rýchlej voľby na zobrazenie podrobnosti o danom hlasovaní v tvare.
• ak sa jedná o rokovanie o bodoch, po rozkliknutí sa zobrazí zoznam prerokovávaných bodov v rámci danej kontextovej informácii. Po rozkliknutí zvoleného bodu programu sa zobrazia informácie o vystúpeniach.
</t>
  </si>
  <si>
    <t>Popis aplikácie - Parlamentná tlač</t>
  </si>
  <si>
    <t>Voľba menu „Parlamentná tlač“ má jedinú sekciu zhodnú so sekciou „Schôdza NR SR“.
V podstate sa jedná o rovnaký prehľad ako poskytuje „Schôdza NR SR“, ale má možnosť zvoliť si ČPT a na základe nej sa zobrazia nasledovné úrovne:
1. úroveň – schôdze na ktorých sa rokovalo o danej parlamentnej tlači
2. úroveň – po rozkliknutí schôdze sa zobrazia rokovacie dni v rámci danej schôdze ako v prípade „Schôdza NR SR“ s tým rozdielom, že sa zobrazia iba tie rokovacie dni v ktorých prebiehalo rokovanie o zvolenej parlamentnej tlači
3. úroveň – vostatné úrevne sú zhodné s položkou menu „Schôdza NR SR“ iba s tou zmenou, že sa neuvádza kontextová informácia „Program schôdze“, ale iba „Rokovanie o bodoch“ a to iba tie v ktorých sa rokovalo o danej PT, alebo „Blok hlasovaní“ ak sa v ňom niektoré z hlasované týkalo zvolenej parlamentnej tlači</t>
  </si>
  <si>
    <t>Voľba menu „Hlasovania“ slúži na podrobný prehľad výsledku hlasovania, resp. na vyhľadanie skupiny hlasovaní podľa zvoleného filtra.
Po kliknutí na menu „Hlasovanie“ sa zobrazí formulár na obrázku č. 27 s tým že bude vybrané aktuálne volebné obdobie a posledná schôdza NR SR.
Po zvolení filtra a zobrazení zoznamu hlasovaní sa kliknutím na číslo hlasovania zobrazí detail zvoleného hlasovania.
Na formulár sa možno dostať kliknutím na hlasovania aj z iných častí menu (napr. aktívne rokovanie).</t>
  </si>
  <si>
    <t>Popis aplikácie - Hodina otázok</t>
  </si>
  <si>
    <t>Voľba menu „Hodina otázok“ slúži na podrobný prehľad položených otázok v hodine otázok, resp. na vyhľadanie v nich podľa zadefinovaného filtra. 
Po kliknutí na menu „Hodina otázok“ sa zobrazí formulár, s tým že bude vybrané aktuálne volebné obdobie a posledná schôdza NR SR a tým pádom položené otázky na danej schôdzi.
Po kliknutí na číslo po zlosovaní sa zobrazí voľba. Jej obsah a aplikačné funkcie už boli popísané, alebo sú zrejmé z obrázka.
Ak užívateľ klikne na niektorú z otázok mimo rýchlych volieb na zobrazenie dokumentu, prepisov, a alebo prehratie vystúpení k danej otázke sa v ostatných sekciách zobrazí z prepisov texty príslušných sekcií.</t>
  </si>
  <si>
    <t>Popis aplikácie - Odpoveď na interpeláciu</t>
  </si>
  <si>
    <t xml:space="preserve">Obsah jednotlivých sekcií je zrejmý z obrázkov a funkcionalita je podobná ako pri hodine otázok, teda ak sa klikne na niektorú interpeláciu
• v sekcii dokumenty sa zobrazia dokumenty prepojené na danú interpeláciu,
• v sekcii „Rozprava“ sa zobrazia vystúpenia k danej interpelácii (ak boli)
• v sekcii Vystúpenie sa zobrazí prepis vystúpenia (pri kliknutí) na niektoré vystúpenie
</t>
  </si>
  <si>
    <t>Popis aplikácie - Interpelácie</t>
  </si>
  <si>
    <t>ide o interpelácie položené na danom bode programu.</t>
  </si>
  <si>
    <t>Popis aplikácie - Legislatívny proces</t>
  </si>
  <si>
    <t>Funkcionalita položky menu „legislatívny proces“ umožní prehľad na legislatívny proces z pohľadu štádií legislatívneho procesu</t>
  </si>
  <si>
    <t>Popis aplikácie - LP - prehľad</t>
  </si>
  <si>
    <t>Jedná sa o zoznam všetkých možných štádií legislatívnych procesov a k nim počty záznamov, ktoré sú aktuálne v danom štádiu. 
Po zvolení niektorého štádia sa zobrazí zoznam parlamentných tlačí v danom štádiu s možnosťou rýchleho prechodu na položku „legislatívny proces“, ktorý poskytne pohľad na detailný proces zvolenej legislatívnej tlače.
V prípade hľadanie konkrétnej PT, užívateľ v hlavičke formulára zadá ČPT a priamo sa mu nájde a rozbalí štádium, kde sa parlamentná tlač nachádza, ako aj sa zvolená PT zvýrazní.</t>
  </si>
  <si>
    <t>ID_956</t>
  </si>
  <si>
    <t>ID_957</t>
  </si>
  <si>
    <t>ID_958</t>
  </si>
  <si>
    <t>ID_959</t>
  </si>
  <si>
    <t>ID_960</t>
  </si>
  <si>
    <t>ID_961</t>
  </si>
  <si>
    <t>ID_962</t>
  </si>
  <si>
    <t>ID_963</t>
  </si>
  <si>
    <t>ID_964</t>
  </si>
  <si>
    <t>ID_965</t>
  </si>
  <si>
    <t>ID_966</t>
  </si>
  <si>
    <t>ID_967</t>
  </si>
  <si>
    <t>ID_968</t>
  </si>
  <si>
    <t>ID_969</t>
  </si>
  <si>
    <t>ID_970</t>
  </si>
  <si>
    <t>ID_971</t>
  </si>
  <si>
    <t>ID_972</t>
  </si>
  <si>
    <t>ID_973</t>
  </si>
  <si>
    <t>ID_974</t>
  </si>
  <si>
    <t>ID_975</t>
  </si>
  <si>
    <t>ID_976</t>
  </si>
  <si>
    <t>ID_977</t>
  </si>
  <si>
    <t>ID_978</t>
  </si>
  <si>
    <t>ID_979</t>
  </si>
  <si>
    <t>ID_980</t>
  </si>
  <si>
    <t>ID_981</t>
  </si>
  <si>
    <t>ID_982</t>
  </si>
  <si>
    <t>ID_983</t>
  </si>
  <si>
    <t>vytvoriť jednotné prostredie, do ktorého bude možné presne popísaným spôsobom vkladať ďalšie moduly bez toho, aby to musel vykonať pôvodný dodávateľ</t>
  </si>
  <si>
    <t>vytvoriť prostredie, ktoré bude pripravené poskytovať údaje novému digitálnemu kongresovému systému v rokovacej sále a súčasne bude pripravené využívať informácie vzniknuté v uvedenom komponente</t>
  </si>
  <si>
    <t>vytvoriť prostredie, ktoré bude pripravené poskytovať údaje novému systému na prepisovanie rozpravy zo zvukovej, resp. video podoby do textovej podoby a zároveň bude schopné využívať informačné zdroje vzniknuté v systéme prepisov</t>
  </si>
  <si>
    <t>Jednotné prostredie</t>
  </si>
  <si>
    <t>Vytvoriť prostredie, ktoré bude poskytovať údaje DKS</t>
  </si>
  <si>
    <t>Vytvoriť prostredie, ktoré bude poskytovať údaje systému na prepisovanie rozpravy</t>
  </si>
  <si>
    <t>Vo všeobecnosti sa jednou agendou zaoberá jeden zamestnanec organizačnej štruktúry, no z hľadiska zastupiteľnosti je vždy potrebné mať v oprávneniach možnosť nastavenia na viacerých. V požadovanom stave sa očakáva, že oprávnenia jednotlivých modulov, či informačných zdrojov sa bude dať nastavovať najmä na pozície z organizačnej štruktúry, rovnako ako aj priamo na zamestnancov z organizačnej štruktúry. V prípade nastavenia na pozície sa neočakáva potreba prestavenia oprávnení, ak sa vymení osoba na danom poste. Každopádne sa však požaduje, aby všetky notifikačné informácie (o zmene stavu v module, termínoch a podobne) chodili centrálne cez notifikačný modul mailmi a to tak, že pre každú notifikačnú situáciu bude vytvorený vzorový e-mail a na ten sa bude dať prihlásiť v abonentskom portáli.</t>
  </si>
  <si>
    <t>Nastavovanie oprávnení modulov</t>
  </si>
  <si>
    <t>Moduly v rámci jedného informačného systému môžu komunikovať (poskytovať, resp. využívať dáta iného modulu) na priamo (napr. funkciami SQL servera). Každý modul musí poskytovať všetky svoje dáta na vstup middlewaru, ktorého účelom bude tieto dáta ďalej spracúvať pre rôzne potreby (OPENDATA, webové sídlo, iné informačné systémy). V priebehu vytvorenia „definitívnej funkčnej špecifikácie“ budú definované skupiny dát, ktoré musí informačný systém poskytovať (naprieč všetkými jeho modulmi) vo forme webservisu a z hľadiska optimalizácie výkonu bude definované, či daná skupina dát bude vytvárané v rámci informačného systému, alebo až v rámci middlewaru (teda, či daný webservis bude vytvorený na základe surových dát poskytovaných každým modulom až v komponente middleware, alebo sa daná skupina dát pre daný webservis vytvor už napr. formou SQL View v databáze informačného systému a pomocou webservisu middlewaru bude iba poskytovaná).</t>
  </si>
  <si>
    <t>Komunikácia modulov</t>
  </si>
  <si>
    <t>Všetky moduly informačného systému, ktoré potrebujú využívať dáta iného informačného systému musia tieto dáta získavať z webservisov middlewaru. Dodávateľ projektu bude musieť spolupracovať pri nasadzovaní uvedených webservisov a tieto práce musia byť súčasťou cenovej ponuky celého diela. Teda rovnako aj moduly, ktorých dáta sa očakávajú pri spracúvaní modulov iných informačných systémov musia poskytovať „svoje“ dáta formou webservisov middlewaru.</t>
  </si>
  <si>
    <t>Získavanie dát z webservisov middleware</t>
  </si>
  <si>
    <t>Systém sa odporúča navrhnúť tak, že každá agenda je riadená samostatným modulom informačného systému. Konečné zloženie modulov môže byť navrhovateľom v cieľom stave pozmenené, no iba za súhlasu oboch strán a pri dosiahnutí všetkých požadovaných funkcionalít a cieľov.</t>
  </si>
  <si>
    <t>Riadenie agendy samostatným modulom</t>
  </si>
  <si>
    <t>Informačný zdroj moduly</t>
  </si>
  <si>
    <t xml:space="preserve">Celý informačný systém musí byť postavený na informačných zdrojoch (jedna presne definovaná SQL tabuľka s vopred definovanými poliami). Cieľom informačného zdroja „Moduly“ je zaznamenať zoznam všetkých modulov, ktoré sa v rámci aplikácie budú spracúvať aj s potrebnými metadátami pre ich ďalšie spracovanie (napr. pre vykreslenie v rámci časti úvodného formulára „MODULY“). Každý modul vlastne bude predstavovať systém riadenia a uchovávania dát pre jednu agendu, s presne definovanými formulármi, presne definovanými aplikačnými funkciami v rámci formulárov a presne definovanými informačnými zdrojmi daného modulu. Požaduje sa, aby aktivovanie ovládania záznamov informačného zdroja vykonávalo z hlavného výberového menu z položky „konfigurácia“ – jej ďalšie členenie je na návrhu dodávateľa. Informačný zdroj „Moduly“ musí mať nasledovné položky:
• [A] - jednoznačný identifikátor záznamu význam tohto poľa je popísaný samostatne pod týmto informačným zdrojom
• [B] - jednoznačný identifikátor zdroja (modulu) význam tohto poľa je popísaný samostatne pod týmto informačným zdrojom
• [C] - názov modulu
Zobrazovaný názov modulu v zozname modulov (vstupná obrazovka aplikácie vľavo)
• [D] - poradie poradové číslo v akom sa majú moduly objavovať v časti úvodného formulára „MODULY“
• [E] - viditeľné identifikátor toho, či uvedený modul má byť v časti úvodného formulára „MODULY“ viditeľný, alebo nie (napr. že modul už prestal byť aktuálny a prestal sa využívať, tak sa položka nastaví na hodnotu FALSE)
• [F] – obrázok obrázok (napr. ikona), ktorá môže byť zobrazovaná spolu s modulom pre „grafické zvýraznenie“ obsahu modulu
</t>
  </si>
  <si>
    <t>Informačný zdroj Informačné zdroje</t>
  </si>
  <si>
    <t>V každej agende, resp. module informačného systému sa očakáva niekoľko informačných zdrojov (tabuliek SQL), ktorých zdrojom je zhromažďovať informácie rovnakého charakteru na jednom mieste. Cieľom informačného zdroja „Informačné zdroje“ je zaznamenať zoznam informačných zdrojov v rámci jednotlivých modulov, ktoré sa v rámci aplikácie budú spracúvať aj s potrebnými metadátami pre ich ďalšie spracovanie. Pre účel spracovania tohto informačného zdroja sa informačný zdroj „Informačné zdroje“ pokladá za samostatný informačný zdroj. Požaduje sa, aby aktivovanie ovládania záznamov informačného zdroja vykonávalo z hlavného výberového menu z položky „konfigurácia“ – jej ďalšie členenie je na návrhu dodávateľa.
• [A] - jednoznačný identifikátor záznamu význam tohto poľa je popísaný samostatne pod týmto informačným zdrojom 
• [B] - jednoznačný identifikátor zdroja (informačného zdroja) jednoznačný identifikátor informačného zdroja 
• [C] - jednoznačný identifikátor modulu jednoznačný identifikátor modulu informačného systému z informačného zdroja „moduly“, ktorého je informačný zdroj súčasťou
• [D] - zobrazovaný názov zobrazovaný názov informačného zdroja
• [E] - názov hlavnej databázovej tabuľky názov hlavnej databázovej tabuľky (master), ktorá obsahuje záznamy informačného zdroja
• [F] - stručný popis informačného zdroja textový popis informačného zdroja, ktorý obsahuje popis čo je obsahom informačného
zdroja</t>
  </si>
  <si>
    <t>Pole „jednoznačný identifikátor záznamu“, predstavuje pole databázy, ktoré bude spĺňať nasledovné vlastnosti:
• typ poľa - celé kladné číslo
• zakázané duplicity (žiadne 2 rôzne polia toho istého informačného zdroja – napr. databázovej tabuľky, nemôžu mať rovnakú hodnotu)
• pole je povinné vyplňovať, teda nie je možné aby obsahovalo prázdny údaj
• pole musí byť mať automatické číslovanie
Cieľom týchto požiadaviek je dosiahnutie stavu, že ak sa budeme z iného informačného zdroja odkazovať na nejaký záznam cez toto pole, dosiahneme jednoznačné spárovanie dvoch informačných zdrojov (samozrejme, niektoré informačné zdroje môžu byť v pomere 1:N, kde jednému záznamu z prvého informačného zdroja zodpovedá niekoľko záznamov z iného informačného zdroja, no všetky majú v rámci svojich údajov rôzne svoje jednoznačné identifikátory).
Vyžaduje sa, aby každý navrhnutý informačný zdroj mal práve jedno pole označené ako „jednoznačný identifikátor záznamu“ [ID]. Druhým cieľom tohto poľa je dosiahnutie toho, aby sme podľa tohto poľa presne vedeli identifikovať poradie, v akom záznamy v danom informačnom zdroji vznikali.</t>
  </si>
  <si>
    <t>Informačný zdroj Informačné zdroje - Jednoznačný identifikátor záznamu</t>
  </si>
  <si>
    <t>Informačný zdroj Informačné zdroje - Jednoznačný identifikátor informačného zdroja</t>
  </si>
  <si>
    <t>Užívateľské role</t>
  </si>
  <si>
    <t xml:space="preserve">Pole „jednoznačný identifikátor informačného zdroja“, predstavuje pole databázy, ktoré bude spĺňať nasledovné vlastnosti:
• typ poľa - text bez medzier
• zakázané duplicity (žiadne 2 rôzne polia toho istého informačného zdroja – napr.
databázovej tabuľky, nemôžu mať rovnakú hodnotu)
• pole je povinné vyplňovať, teda nie je možné aby obsahovalo prázdny údaj
Jedná sa vlastne o skratku modulu (pre informačný zdroj moduly), ktorá bude slúžiť ako jednoznačný identifikátor modulu, teda ak sa v ľubovoľnom informačnom zdroji v poly „modul“ objaví obsah tohto poľa, bude sa vedieť jednoznačne o aký modul ide. V jednotlivých moduloch sa očakáva pri prepojeniach záznamov používať buď „jednoznačný identifikátor záznamu“, alebo „jednoznačný identifikátor zdroja“ (v inom prípade môže ísť napr. o osobu, ...). Tabuľky prepojené cez jednoznačný identifikátor zdroja sa jednoduchšie vyhodnocujú a preto sa tento typ prepojenia uprednostňuje.
Cieľom týchto požiadaviek je dosiahnutie stavu, že ak sa budeme z iného informačného zdroja odkazovať na nejaký záznam cez toto pole, dosiahneme jednoznačné spárovanie dvoch informačných zdrojov (samozrejme, niektoré informačné zdroje môžu byť v pomere 1:N, kde jednému záznamu z prvého informačného zdroja zodpovedá niekoľko záznamov z iného informačného zdroja, no všetky majú v rámci svojich údajov rôzne svoje jednoznačné identifikátory).
Vyžaduje sa, aby každý navrhnutý informačný zdroj mal práve jedno pole označené ako „jednoznačný identifikátor zdroja“ (v tomto prípade jednoznačný identifikátor modulu).
</t>
  </si>
  <si>
    <t xml:space="preserve">V rámci každého modulu sa musia užívateľské role nastavovať cez jednotný modul „Oprávnenia“, ktoré ma pre tento prípad tiež užívateľské role. Minimálny rozsah užívateľských rolí je popísaný v časti 4. pri popise každej agendy, resp. každej agendy / modulu informačného systému.
Užívateľ informačného systému musí byť súčasťou organizačnej štruktúry a teda všetky oprávnenia sa viažu na daného užívateľa organizačnej štruktúry (bez ohľadu na to, či je súčasťou nejakého organizačného útvaru, alebo nie).
Všetky oprávnenia musia byť riadené modulom „Oprávnenia“. Vo všeobecnosti sa požaduje v každom informačnom zdroji minimálne nasledovné oprávnenia:
• „Editor“ môže údaje meniť, vymazávať (tak že sa zmenia do stavu záznamu „zmazaný záznam“, no v skutočnosti sa z informačného zdroja nezmažú – iba sa nebudú poskytovať iným modulom, alebo cez middleware externým informačným
systémom, či komponentom parlamentného informačného systému
• „Viewer“ / „Prezerač údajov“ môže údaje iba prezerať
• „Admin“
môže úplne všetky, aj definitívne vymazávať záznamy z informačných zdrojov
V každom module však môže byť požadované ďalšie oprávnenie / oprávnenia, resp.
nutnosť zavedenia nového oprávnenia môže vzísť s dosiahnutia „naznačeného cieľa“ v popise agendy.
</t>
  </si>
  <si>
    <t>V každom module sú pre definované informačné zdroje definované stavy záznamov, ktoré informačný zdroj môže nadobúdať. Požaduje sa, aby všetky „stavy záznamov“ v rámci informačných zdrojov boli súčasťou informačného zdroja „stavy záznamov v informačných zdrojoch“.</t>
  </si>
  <si>
    <t>Stavy záznamov</t>
  </si>
  <si>
    <t>Stavy záznamov - Informačný zdroj „Stavy záznamov“</t>
  </si>
  <si>
    <t>Stavy záznamov - Informačný zdroj „Stavy záznamov“ - Najčastejšie používané stavy záznamov</t>
  </si>
  <si>
    <t>Informačný zdroj „Stavy záznamov v informačných zdrojoch“ bol zadefinovaný s cieľom zhromaždiť všetky stavy záznamov na jednom „mieste“ a poskytovať ich aplikačným funkciám, či preddefinovaným filtrom. Všetky stavy záznamov všetkých informačných zdrojov misia byť súčasťou jednotného informačného zdroja „Stav záznamov“, ktorý musí obsahovať minimálne tieto dáta:
• [A] - jednoznačný identifikátor záznamu 
• [B]- jednoznačný identifikátor informačného zdroja identifikátor informačného zdroja z informačného zdroja "informačné zdroje"
• [C] - identifikátor stavu záznamu identifikátor stavu záznamu (vzhľadom na skutočnosť, že viaceré informačné zdroje môžu mať rovnaký stav, nejedná sa o jednoznačný identifikátor – ten bude až kombinácia stavu a informačného zdroja – táto kombinácia musí byť jedinečná)
• [D] - názov stavu viacslovný názov stavu – napr. „aktívny záznam“, „zverejnený záznam“
• [E] - image obrázok (ikona), ktorý sa môže zobrazovať pre grafické dokreslenie stavu
Zmena stavov záznamov sa musí vždy vykonávať iba prostredníctvom „aplikačných funkcií“ (napr. „Publikovať záznam“). Všetky aplikačné funkcie musia byť súčasťou informačného zdroja „Aplikačné funkcie“, kde je presne definované ako sa funkciou mení stav záznamu.</t>
  </si>
  <si>
    <t>• pripravovaný záznam záznam, ktorý bol vytvorený aplikačnou funkciou, bol editovaný vo formulári na editovanie a bol uložený funkciou „Uložiť“. V niektorých prípadoch (najmä v module „legislatívny proces“) sa generuje záznam s presne definovanými vybranými poliami do iného informačného zdroja do tohto stavu.
• publikovaný záznam záznam, ktorý bol publikovaný aplikačnou funkciou a je prístupný prostredníctvom „middlewaru“ pre ostatné komponenty parlamentného informačného systému, resp. iným informačným systémom. Požaduje sa, aby každý záznam, ktorý sa dostane do tohto stavu mal aj v zázname informačného zdroja dátum zverejnenia do tohto stavu
• stiahnutý záznam záznam, ktorý bol zverejnený a následne stiahnutý. Teda určitý čas bol poskytnutý pre middleware, ale už nie je.
• vymazaný záznam záznam, ktorý bol „editorom“ vymazaný, no ostáva súčasťou „informačného zdroja“, ale nie je publikovaný cez middleware.</t>
  </si>
  <si>
    <t>Rozhrania aplikácie</t>
  </si>
  <si>
    <t>Rozhrania aplikácie - všeobecné</t>
  </si>
  <si>
    <t>Rozhrania aplikácie - ovládanie modulov cez jednotné rozhranie</t>
  </si>
  <si>
    <t>Všetky moduly musia byť ovládané cez jednotné rozhranie, ktorého príklad je znázornený na obrázku č. 1. Rozhranie je rozdelené do niekoľkých ucelených celkov:
• Moduly
Ľavá časť obrazovky označená popisom (MODULY). Jedná sa o priestor, kde sa každému užívateľovi zobrazia pod sebou všetky moduly na ktoré má oprávnenie. Následne keď si na modul klikne, tak sa mu aktivujú už formuláre daného modulu. Pri každej popisovanej agende je pre prehľadnosť na prvých obrázkoch vždy pohľad na situáciu, akoby prihlásený užívateľ mal právo iba na jeden modul, v skutočnosti ich samozrejme môže mať aj viac a potom sa mu v tejto časti zobrazia všetky. 
• Preddefinované filtre
Medzi časťou obrazovky určenej na „moduly“ a časťou obrazovky určenej na „výstupy“ sa nachádza druhá časť na „filtrovanie“ údajov informačného zdroja zvoleného modulu. Informačný zdroj preddefinovaných filtrov tvorí samostatný informačný zdroja.</t>
  </si>
  <si>
    <t>Cieľom projektu je vytvoriť jednotné rozhranie (FRAMEWORK), ktoré by sa stalo nielen základnou úrovňou pre moduly vytvorené v tomto projekte, ale neskôr podkladom aj pre ďalšie moduly. Dosiahne sa tým jednotná forma modulov informačných systémov, jednotné ovládanie. Pre dosiahnutie tohto cieľa musí byť vytvorených niekoľko konfiguračných informačných zdrojov, vďaka ktorým si bude obstarávateľ môcť prispôsobiť niektoré procesy vo svojej vlastnej réžii.
Jedným z požiadaviek projektu je dodanie presného popisu nového aplikačného modulu. Formulár nového modulu, ako aj všetky aplikačné funkcie musia spĺňať presne definované parametre, aby sa dal nový modul osadiť do rozhrania. Vo fáze preberania frameworku obstarávateľ zadefinuje jednoduchú aplikáciu s niekoľkými aplikačnými funkciami a databázou a dodávateľ podľa manuálu na osadzovanie ďalších modulov ukáže ako sa môže
nový modul osadiť bez jednoznačnej naviazanosti na pôvodného dodávateľa.
Samozrejmosťou pri všetkých moduloch a častiach projektu bude podrobná dokumentácia:
• procesov
• štruktúry a prepojenia databáz
• aplikačných funkcií
• manuálov pre užívateľov jednotlivých modulov
• manuál pre administrátora
• popisu a odovzdania zdrojových kódov do vlastníctva objednávateľa
• stavov v každom module, ktoré si môže užívateľ nastaviť v „abonentskom portály“</t>
  </si>
  <si>
    <t>Rozhrania aplikácie - Časť úvodného formulára „MODULY“</t>
  </si>
  <si>
    <t>Prvou významnou časťou aplikácie je ľavé zvislé výberové menu (na obrázku označené ako „MODULY“). V tejto ovládacej časti sa pod sebou zobrazuje zoznam modulov, na ktoré má prihlásený užívateľ nastavené oprávnenia. Oprávnenia na všetky moduly sa požaduje nastavovať v jednotnej, na to určenej agende „Oprávnenia“.
Pre dosiahnutie jednotného ovládania tejto časti určenej na moduly je požadované vytvoriť informačný zdroj „zoznam modulov“ s minimálne nasledovnými prvkami:
• [A] - Jednoznačný identifikátor záznamu
• [B] - Jednoznačný identifikátor modulu
• [C] – Názov modulu
• [D] – Stručný popis modulu
• [E] – Poradové číslo
• [F] – Aktívny (áno / nie)
V budúcnosti sa vyžaduje, aby keď sa zapíše do uvedeného informačného zdroja nový záznam, tak pribudne automaticky aj v module oprávnení a v prípade nastavenia oprávnení na daný modul sa užívateľovi v tejto časti aplikácie automaticky zobrazí nový modul. Moduly sa musia zobrazovať podľa oprávnení (zobrazí sa iba ten, na ktorý má prihlásený užívateľ nejaké
oprávnenia) v poradí podľa poľa [E] informačného zdroja „Moduly“. Zobrazujú sa iba tie moduly, ktoré majú nastavené pole [F] na hodnotu „áno“.</t>
  </si>
  <si>
    <t xml:space="preserve">Druhou významnou časťou aplikácie (úvodného formulára aplikácie) je časť „Preddefinované voľby“. Jedná sa vlastne o preddefinované filtre na moduly aplikácie. Všetky preddefinované filtre sú podriadené zvolenému modulu a musia byť súčasťou informačného zdroja „Preddefinované filtre modulov“ (tabuľka databázy, kde administrátor bude môcť pridávať filtre, meniť názvy, či poradie a doplňovať SELECT, na základe ktorého sa zobrazia záznamy tabuľky v časti „telo s údajmi“).
Uvedený informačný zdroj bol zadefinovaný s cieľom zhromaždiť všetky preddefinované filtre na jednom mieste a poskytovať ich aplikačným funkciám, či aplikáciám modulu.
Požaduje sa, aby informačný zdroje mal minimálne nasledovné položky:
• [A] Jednoznačný identifikátor záznamu
• [B] Jednoznačný identifikátor ľavého menu
• [C] zobrazovaný názov – názov, ktorý sa bude v danej časti obrazovky zobrazovať pre zvolený preddefinovaný filter
• [D] jednoznačný identifikátor modulu – identifikátor modulu z informačného zdroja „moduly“
• [E] poradové číslo – poradové číslo ako sa budú zobrazovať jednotlivé položky v rámci modulu
• [F] SQL select – na základe ktorého sa vyberajú položky na zobrazenie v
„výstupnej časti úvodného formulára aplikácie“
• [G] Filter pre túto položku – preddefinovaný filter pre danú skupinu údajov
• [H] Sort pre pohľad – zotriedenie, ktoré sa ma pri default pohľade aplikovať
• [I] Groupovanie – groupovanie údajov, ktoré sa má pri default pohľade aplikovať
• [J] Popis položky – jednoduchý popis zvoleného filtra
• [K] parent id - jednoznačný identifikátor nadradeného záznamu, ktorému je tento záznam podriadený (pre zobrazenie stromovej štruktúry)
• [L] stav záznamu – jednoznačný identifikátor z informačného zdroja „stavy záznamov“
V budúcnosti sa vyžaduje, aby keď sa zapíše do uvedeného informačného zdroja nový záznam, tak pribudne automaticky v zobrazovaných preddefinovaných rýchlych filtroch zvoleného modulu a v prípade nastavenia aj filtra a jeho parametrov sa pri jeho zvolení sa zobrazí nový výber položiek záznamu informačného zdroja modulu.
</t>
  </si>
  <si>
    <t>Rozhrania aplikácie - Časť úvodného formulára „PREDDEFINOVANÉ FILTRE MODULOV“</t>
  </si>
  <si>
    <t>Rozhrania aplikácie - Časť úvodného formulára „Menu“</t>
  </si>
  <si>
    <t xml:space="preserve">Samostatnou časťou úvodnej obrazovky každého úvodného formulára modulu je horné výberové menu. V rámci tohto formulára sa nachádzajú aplikačné funkcie, ktoré sú viazané na celú aplikáciu a nie iba na daný modul.
Všetky tieto aplikačné funkcie musia byť súčasťou informačného zdroja „aplikačné funkcie“ popísaného v časti 3.9 a očakávajú sa minimálne tieto funkcie:
• Koniec aplikácie
Aplikačná funkcia na skončenie celej aplikácie
• Obsadenie rolí modulu
Aplikačná funkcia na zobrazenie všetkých užívateľov zvoleného modulu
• Procesné mailové stavy
Aplikačná funkcia na zobrazenie všetkých záznamov notifikácii daného modulu s možnosťou zobrazenie prihlásenými užívateľmi na odber, ako aj podrobného popisu kedy a akým spôsobom je notifikácia spúšťaná, ako často sa opakuje a prípadne či je, alebo nie je prístupná pre abonentský portál
• Schéma / popis modulu
Aplikačná funkcia na zobrazenie schémy procesu, ktorý modul spracúva a elektronická forma návodu pre užívateľa aj administrátora modulu
• Pomoc pri module
Aplikačná funkcia na sprístupnenie najčastejšie kladených otázok a návodov pre daný modul (napr. spôsob Wiki) – návrh tejto agendy je na dodávateľovi, no očakáva sa, že bude možné daný informačný zdroj užívateľom dopĺňať, resp.
meniť
• Informačné zdroje modulu
Aplikačná funkcia na sprístupnenie všetkých informačných zdrojov a ich metadát aj s popisom
• Konfigurácie
Aplikačná funkcia na ovládanie informačných zdrojov typu číselník
</t>
  </si>
  <si>
    <t>Rozhrania aplikácie - Časť úvodného formulára „Výstupy“ - Požiadavky na GridView</t>
  </si>
  <si>
    <t xml:space="preserve">Celá časť by mala byť zobrazená ako „tabuľka“ záznamov s preddefinovaným filtrom. V rámci tabuľky sa požaduje:
• možnosť pridávania polí / odoberania polí (v rámci polí definovaného preddefinovaného filtra je možno pre užívateľa (alebo administrátorom pre všetkých) definovať viditeľnosť jednotlivých polí (stĺpcov tabuľky) a meniť ich poradie
• možnosť triedenia podľa zvoleného poľa - stĺpca (v oboch smeroch triedenia)
• možnosť filtrovanie nad jednotlivými stĺpcami o like (teda ak sa vo filtri (pod označením názvu stĺpca) začne písať text, záznamy sa automaticky filtrujú tak, akoby v texte na ľubovoľnom mieste sa nachádzal písaný textový reťazec
o kombinácie (AND) – ak sa zvolí filter pri viacerých poliach, berie sa do úvahy
AND operant o pri dátumových poliach možnosť filtrovať na základe intervalu (otvoreného
– bez zadaného začiatku, alebo konca, alebo uzatvoreného – ak sú zadané obe hranice
o možnosť grupovania zostavy podľa zvoleného stĺpca / poľa
• možnosť filtrovanie nad jednotlivými stĺpcami
</t>
  </si>
  <si>
    <t>Rozhrania aplikácie - Časť úvodného formulára „Výstupy“ - Iné požiadavky</t>
  </si>
  <si>
    <t>V spodnej časti výstupov sa požaduje údaj o počte záznamov daného zobrazenia a aplikačná funkcia na obnovenie načítania.</t>
  </si>
  <si>
    <t>Rozhrania aplikácie - Informačný zdroj „Formuláre“</t>
  </si>
  <si>
    <t xml:space="preserve">Cieľom informačného zdroja „Informačné zdroje“ je zaznamenať zoznam informačných zdrojov v rámci jednotlivých modulov, ktoré sa v rámci aplikácie budú spracúvať aj s potrebnými metadátami pre ich ďalšie spracovanie. Pre účel spracovania tohto informačného zdroja sa číselník informačného zdroja pokladá za samostatný informačný zdroj. Požaduje sa, aby aktivovanie ovládania záznamov informačného zdroja vykonávalo z hlavného výberového menu z položky „konfigurácia“ – jej ďalšie členenie je na návrhu dodávateľa (pre administrátora).
• [A] - jednoznačný identifikátor záznamu
• [B] - jednoznačný identifikátor modulu jednoznačný identifikátor modulu informačného systému z informačného zdroja „moduly“, ktorého je informačný zdroj súčasťou
• [C] - jednoznačný identifikátor zdroja (informačného zdroja) jednoznačný identifikátor informačného zdroja
• [D] - identifikátor formulára na editovanie údajov informačného zdroja
Identifikátor formulára je potrebný pre informačný zdroj „Aplikačné funkcie“, ktoré sa viažu na konkrétny formulár
• [E] - nadpis formulára na editovanie záznamov informačného zdroja textové pole, ktoré sa objaví na formulári hore
• [F] - stručný popis formulára - textový popis informačného zdroja, ktorý obsahuje popis čo je obsahom informačného zdroja
</t>
  </si>
  <si>
    <t>ID_984</t>
  </si>
  <si>
    <t>ID_985</t>
  </si>
  <si>
    <t>ID_986</t>
  </si>
  <si>
    <t>ID_987</t>
  </si>
  <si>
    <t>ID_988</t>
  </si>
  <si>
    <t>ID_989</t>
  </si>
  <si>
    <t>ID_990</t>
  </si>
  <si>
    <t>ID_991</t>
  </si>
  <si>
    <t>ID_992</t>
  </si>
  <si>
    <t>ID_993</t>
  </si>
  <si>
    <t>ID_994</t>
  </si>
  <si>
    <t>ID_995</t>
  </si>
  <si>
    <t>ID_996</t>
  </si>
  <si>
    <t>ID_997</t>
  </si>
  <si>
    <t>ID_998</t>
  </si>
  <si>
    <t>ID_999</t>
  </si>
  <si>
    <t>ID_1000</t>
  </si>
  <si>
    <t>ID_1001</t>
  </si>
  <si>
    <t>ID_1002</t>
  </si>
  <si>
    <t>ID_1003</t>
  </si>
  <si>
    <t>ID_1004</t>
  </si>
  <si>
    <t>ID_1005</t>
  </si>
  <si>
    <t>ID_1006</t>
  </si>
  <si>
    <t>Informačný zdroj – dáta</t>
  </si>
  <si>
    <t xml:space="preserve">Popis každej agendy má samostatnú kapitolu venovaný informačným zdrojom, v ktorej sú definované nielen jednotlivé požadované informačné zdroje modulu, ale aj minimálne požiadavky na jednotlivé položky (dáta) každého informačného zdroja modulu.
Príklad umiestnenia dát v rámci formulárov je iba príkladom ich možného rozmiestnenia a každé navrhnuté riešenie môže obsahovať iný návrh formulárov. Definitívny návrh aplikácie, resp. jednotlivých formulárov bude riešený v „definitívnej funkčnej špecifikácii“ vypracovanej zhotoviteľom po odsúhlasení oboma stranami a pred samotnou realizáciou projektu.
Každopádne pre každý informačný zdroj sa požaduje:
• každý údaj (dáta informačného zdroja) sa môžu nachádzať v celom parlamentnom informačnom systéme maximálne na jednom mieste
• v každom informačnom zdroji sa požaduje vytvoriť log informačný zdroj, ktorý bude obsahovať všetky dáta informačného systému a naviac bude obsahovať polia: o dátum vytvorenia záznamu informačného zdroja log
o jednoznačný identifikátor osoby z organizačnej štruktúry, ktorá záznam vytvorila
o jednoznačný identifikátor aplikačnej funkcie, ktorá vykonala záznam
• do log informačného zdroja sa budú zaznamenávať všetky zmeny v informačnom zdroji (teda prvé založenie záznamu so všetkými údajmi v čase vytvorenia, kto, kedy a ako ho vytvoril) a následne všetky zmeny (UPDATE) postupne ako boli vykonávané. Na základe tohto súboru sa očakáva jednoznačné identifikovanie kto, kedy a ako menil jednotlivé položky informačného zdroja)
• zmazať záznam v informačnom zdroji !editorom“ (presunutie do stavu „vymazaný záznam“) je možné iba vtedy, ak v informačnom zdroji „prepojenia modulov“ na neho nie je viazaný žiadny iný záznam iného modulu
</t>
  </si>
  <si>
    <t>Aplikačné funkcie</t>
  </si>
  <si>
    <t>Popis každej agendy má samostatnú kapitolu venovaný aplikačným funkciám, v ktorej sú definované funkcie, ktoré má aplikačná funkcia dosiahnuť, alebo vykonať.
Aplikačná funkcia v rámci editovacieho formulára môže byť umiestnená v hornom menu, prípadne pri ovládacom prvku formulára (napr. ako tlačidlo), alebo môže byť nahradená napr. dropdownlistom na výber údajov z preddefinovaného zoznamu.
Požaduje sa, aby jednotlivé aplikačné funkcie používané v module boli súčasťou jedného informačného zdroja, ktorý je ovládaný cez položku menu „Konfigurácia“ (iba administrátorom). Jedným z dát uvedenej tabuľky musí byť aj zobrazovaný názov funkcie na ovládacích prvkoch formulára, čo spôsobí, že texty funkcií sa budú môcť meniť administrátorom celého systému, bez vplyvu na chod aplikácie. Súčasťou tejto tabuľky musí
byť aj možnosť umiestňovať (zviditeľňovať, resp. nezviditeľňovať) ich v rámci zvoleného formulára, ako aj prehadzovať ich poradie v rámci daného menu (tie, ktoré sa nachádzajú v hornom menu formulára). Poslednou požadovanou časťou tohto informačného zdroja je aj možnosť zviditeľňovať jednotlivých funkcií v rámci formulára na základe stavu daného záznamu (možnosti ovládacieho prvku by mali byť – visible, unvisible, enable, disable), resp. oprávnenia prihláseného užívateľa.</t>
  </si>
  <si>
    <t>[A] jednoznačný identifikátor záznamu
[B] jednoznačný identifikátor modulu
[C] identifikátor formulára
[D] Identifikátor funkcie
[E] názov funkcie (bude sa zobrazovať na formulároch)
[F] obrázok (image)
[G] popis funkcie</t>
  </si>
  <si>
    <t>Aplikačné funkcie - Informačný zdroj „Aplikačné funkcie“</t>
  </si>
  <si>
    <t>Aplikačné funkcie - Informačný zdroj „Aplikačné funkcie – stavy záznamov“</t>
  </si>
  <si>
    <t>[A] jednoznačný identifikátor záznamu
[B] jednoznačný identifikátor aplikačnej funkcie z informačného zdroja „Aplikačné funkcie“
[C] jednoznačný identifikátor stavu záznamu z informačného zdroja „stavy záznamov“
[D] visible (true/false) – identifikátor, či v danom stave má byť aplikačná funkcia viditeľná
[E] enable (true/false) – identifikátor, či v danom stave má byť aplikačná funkcia prístupná na aplikovanie
[F] popis (text)</t>
  </si>
  <si>
    <t>Aplikačné funkcie - Informačný zdroj „Aplikačné funkcie vo formulárov pre pozície oprávnenia“</t>
  </si>
  <si>
    <t>[A] jednoznačný identifikátor záznamu
[B] jednoznačný identifikátor formulára
[C] jednoznačný identifikátor funkcie
[D] jednoznačný identifikátor postu oprávnenia
[E] poradové číslo
[F] identifikátor stavu pred aplikovaním funkcie
[G] identifikátor stavu po aplikovaní funkcie
[H] visible
[I] enabled
[J] ToolTipText
[K] Mail item</t>
  </si>
  <si>
    <t>Aplikačné funkcie - Informačný zdroj „Aplikačné funkcie - postup“</t>
  </si>
  <si>
    <t>[A] jednoznačný identifikátor záznamu
[B] jednoznačný identifikátor funkcie
[C] funkcia, resp. volaný SQL [D] poradie
[E] platnosť od
[F] platnosť do</t>
  </si>
  <si>
    <t>Požaduje sa, aby každý modul (agenda) bol riešený samostatnými - oddeliteľnými formulármi, aplikačnými funkciami, informačnými zdrojmi ako aj samostatnými zdrojovými kódmi tak, aby umožňovali v budúcnosti ich jednoduchšiu výmenu, resp. rozširovanie tak, aby nebolo do verejnej súťaže potrebné poskytovať celé zdrojové kódy, ale vždy iba „príslušnú časť kódov“.
Tento spôsob v budúcnosti umožní „rozširovanie“ jednotlivých modulov bez viazanosti na pôvodného dodávateľa, ako aj „rozširovanie“ jednotlivých modulov bez straty „záruky na ostatné časti aplikácie“.
Za týmto účelom sa však požaduje pomerne dôsledné zdokumentovanie jednotlivých častí „zdrojových kódov“ – ktorá časť je pre ktorý modul. Požaduje sa, aby žiadna časť aplikácie nebola vytvorená vo frameworku, ku ktorému nemáme zdrojové kódy.</t>
  </si>
  <si>
    <t>Zásuvné moduly</t>
  </si>
  <si>
    <t>ID_1007</t>
  </si>
  <si>
    <t>ID_1008</t>
  </si>
  <si>
    <t>ID_1009</t>
  </si>
  <si>
    <t>ID_1010</t>
  </si>
  <si>
    <t>ID_1011</t>
  </si>
  <si>
    <t>ID_1012</t>
  </si>
  <si>
    <t>ID_1013</t>
  </si>
  <si>
    <t>Workflow návrhu zákona</t>
  </si>
  <si>
    <t>Proces pre Modul – „Parlamentné tlače“</t>
  </si>
  <si>
    <t xml:space="preserve">Všetky materiálny, prichádzajúce do NR SR za účelom rokovania v NR SR, alebo jej orgánoch sú evidované v module „Parlamentné tlače“. V rámci uvedeného modulu sa nachádza informačný zdroj „Číselník typov parlamentných tlačí“, z ktorého hodnôt v poli [B] sa vyberá typ tlače (obrázok č. 1.0) a v rámci ktorého je aj v poli [C] jednoznačný identifikátor, či uvedená parlamentná tlač podporuje legislatívny proces, alebo nie.
V prípade, že pri použití aplikačnej funkcie „Publikovať záznam“ (obrázok č.1) je v poli LP proces prázdna hodnota a zvolený typ parlamentnej tlače podporuje legislatívny proces:
• založí sa nový záznam do informačného zdroja “legislatívny proces“ so stavom„čaká sa na kategorizovanie parlamentnej tlače“ a jeho jednoznačný identifikátor záznamu zapíše do poľa „LP proces“. Následne sa sprístupní aplikačná funkcia „Legislatívny proces“, ktorá otvorí editačné okno legislatívneho procesu (ale iba v prípade, že prihlásený užívateľ má na legislatívny proces oprávnenie). V prípade, že v poli LP proces nie je žiadne číslo, aplikačná funkcia „LP proces je zneprístupnená“. Po publikovaní záznamu sa aplikačné funkcie „Zmazať záznam“, „Uložiť záznam“, „Stiahnuť záznam“ stávajú pre osobu v oprávneniach nastavenú ako „editor“ „neprístupnými“, no pre „administrátora ostávajú prístupné“. Podobne aj všetky polia sa stávajú „read-only“.
• v rámci daného štádia sa po vytvorení záznamu ešte nevie o akú kategóriu legislatívneho procesu sa jedná a teda v pravej časti editovacieho formulára sa nachádza iba jedno štádium „Kategorizácia PT“.
• pošle sa e-mail osobám, ktoré sú v module „notifikácie“ nastavený na odber notifikácie „Založenie nového legislatívneho procesu“, ktorý je charakteristický založením nového záznamu do informačného zdroja „Legislatívny proces“ (očakáva sa, že v nej bude aj užívateľská rola „editor“ modulu „legislatívny proces“ a štádia
„Kategorizovanie parlamentnej tlače“)
• po založení „záznamu v legislatívnom procese“ sa aplikačná funkcia „Publikovať záznam“ stáva neprístupná (opätovne bude prístupná až po stiahnutí záznamu).
</t>
  </si>
  <si>
    <t>ID_1014</t>
  </si>
  <si>
    <t>Proces pre Modul – „Legislatívny proces“ – štádium „Kategorizovanie PT“</t>
  </si>
  <si>
    <t xml:space="preserve">Po vygenerovaní záznamu v legislatívnom procese sa záznam nachádza v štádiu „Kategorizovanie PT“ a stav legislatívneho procesu je „čaká sa na kategorizáciu“. V tomto štádiu sa očakáva vyplnenie kategórie legislatívneho procesu, ktorý rozhoduje o tom aké štádia legislatívneho procesu bude proces mať a očakáva sa vyplnenie typu navrhovateľa a zoznam jednotlivých navrhovateľov (napr. zoznam poslancov).
Vo formulári vidieť aké typy údajov z hľadiska vyplniteľnosti sa na formulári nachádzajú:
• niektoré sú predvyplnené z predchádzajúcich štádií a teda ich nemožno meniť,
• niektoré sú predvyplnené, ale možno ich meniť
• niektoré sú prázdne a očakáva sa, že ich „editor“ doplní
V prípade voľby navrhovateľov (vláda, poslanci, výbory) sa doplní formulár o príslušné následne požadované údaje (bližšie vidieť v obrázkoch module legislatívneho procesu). Následne sa očakáva vyplnenie poľa „kategória“. Po jej zvolení a použití funkcie „Uložiť“ sa vygenerujú podľa kategórie ostatné „štandardne očakávané“ štádia (v procese môže byť doplnené štádium napr. vri vrátení rokovania do výborov a podobne). Až po použitie aplikačnej funkcie „Uložiť“ a následné vygenerovanie ostatných štádií (generujú sa štádia pri funkcii Uložiť iba ak je vybraná „kategória“) sú aplikačné funkcie „Postúpiť riaditeľovi LO“, „Postúpiť predsedovi NR SR“ neviditeľné, pretože ich viditeľnosť závisí od štádií, ktoré daný legislatívny proces podporuje.
Modul „legislatívny proces“ obsahuje informačný zdroj „Worflow-typ“, ktorý obsahuje „default“ štádia legislatívneho procesu pre každú kategóriu legislatívneho procesu“. V prípade použitia aplikačnej funkcie „Uložiť“ v štádiu legislatívneho procesu keď ešte obsahuje daný legislatívny proces iba jedno štádium „kategorizácia PT“ (obrázok 1.1A) sa z daného informačného zdroja vygenerujú pre zvolenú kategóriu všetky očakávané štádia legislatívneho procesu do informačného zdroja „Workflows“ a zobrazia sa na formulári.
Po každom použití aplikačnej funkcie „Uložiť“ sa nastaví stav legislatívneho procesu na hodnotu „Prebieha kategorizácia PT“, čo signalizuje, že sa na kategorizácii už začalo pracovať, no ešte nebola posunutá do ďalšieho štádia. 
V prípade, že „editor“ štádia „Kategorizácia PT“ použije aplikačnú funkciu „Postúpiť riaditeľovi LO“:
• štádium daného záznamu legislatívneho procesu sa zmení na „výber poradcov“ a stav procesu bude „Čaká sa na pridelenie poradcov“ 
• pošle sa e-mail osobám, ktoré sú v module „notifikácie“ nastavený na odber notifikácie „Prechod legislatívneho procesu do štádia ‘výber poradcov‘“, ktorý je charakteristický zmenou štádia informačného zdroja „Legislatívny proces“ na hodnotu „výber poradcov“ (očakáva sa, že v nej bude aj užívateľská rola „editor“ modulu „legislatívny proces“ a štádia „Výber poradcov“)
</t>
  </si>
  <si>
    <t>Proces pre Modul – „Legislatívny proces“ – „Legislatívny proces“ – štádium „Výber poradcov“</t>
  </si>
  <si>
    <t xml:space="preserve">Po postúpení legislatívneho procesu do štádia „Výber poradcov“ sa na editačnom formulári objavia údaje (šedé pozadie) z predchádzajúceho štádia procesu a tie nie je možné zmeniť, červené pozadia majú údaje, ktoré sa automaticky pred vyplnia a tie
je možné pozmeniť a očakáva sa vyplnenie „zelených polí“ – najmä vyplnenie poradcov k PT a poradcu pre EU k PT.
V prípade, že legislatívny proces je v štádiu „Prideľovanie poradcov“ a v stave „čaká sa na pridelenie poradcov“ a editor procesu nastaví jedného, či dvoch poradcov, no ešte neposunie proces ďalej (nepoužije aplikačnú funkciu „Žiadosť o informáciu – podľa §70 RP“) ale iba použije aplikačnú funkciu „Uložiť“, zmení sa stav procesu na „prideľujú sa poradcovia“, čo dáva informáciu, že už sa s prideľovaním začalo, no ešte nebol proces posunutý na vypracovanie „Informácie podľa §70 RP“. Požaduje sa, aby aj v prípade, že legislatívny proces prešiel do ďalších štádií, až do ukončenia procesu sa stále dali meniť poradcovia (ideálne aby sa zachovalo a dalo pozrieť kto všetko bol akým poradcom odkedy, dokedy).
V každom ďalšom editačnom formulári legislatívneho procesu sa nachádza zoznam štádií procesu, pričom jedným farebným označením (v našom príklade je čierne) je označenie práve editovaného / či zobrazovaného štádia – každé štádium, ktorým prešiel proces je možné kliknutím zobraziť, no údaje sa už iba zobrazujú, ale nedajú sa meniť, rovnako ako aj aplikačné funkcie už nie sú prístupné. Všetky editovateľné štádia (ktorými proces už prešiel) sú zobrazené boldom a čierne a označujú štádia, na ktoré sa dá kliknúť a pozrieť si dáta z daného štádia. Štádia, ktoré sú vygenerované, no neprešiel proces cez sú označené šedou farbou a nie sú prístupné. V prípade, že v ľubovoľnom štádiu sa proces ukončí, všetky štádia, ktorými proces mal prejsť sa automaticky vymažú a ostanú iba štádia, ktoré sú v stave read-only prístupné. V prípade, že proces prešiel do ďalšieho štádiá a z predchádzajúceho štádia ešte neboli splnené všetky podmienky pre riadne ukončenie štádia, záložka s označením štádia musí ostať s výrazným farebným označením. Legislatívny proces je možné ukončiť až vtedy, keď sú splnené všetky štádiá, ktorými proces prešiel. Tieto požiadavky sú totožné pre všetky štádiá procesu.
V prípade, že v štádiu „výber poradcov“ nie sú vybraní žiadny poradcovia, aplikačné funkcie „Žiadosť informáciu - §70 RP“, „Zobraz informáciu“ a „Postúpiť predsedovi“ budú „neprístupné“.
V prípade, že legislatívny proces je v štádiu „Prideľovanie poradcov“ a editor vyberie poradcov, sprístupní sa aplikačná funkcia „Žiadosť o informáciu - §70 RP“ a následne jej použitím sa:
• stav procesu zmení na „Generuje sa informácia podľa §70 RP“ 
• založí nový záznam do informačného zdroja „Informácia - §70 RP“ so stavom záznamu „pripravovaný záznam“ a jej jednoznačný identifikátor sa zapíše automaticky do poľa „Informácia podľa §70 RP“.
• pošle sa e-mail osobám, ktoré sú v module „notifikácie“ nastavený na odber notifikácie „Nová žiadosť o vygenerovanie ‘Informácie podľa §70 RP’“, ktorý je charakteristický založením nového záznamu v informačnom zdroji „Informácie podľa §70 RP“ (očakáva sa, že v nej bude aj užívateľská rola „editor“ modulu „Informácie podľa §70 RP“). Mail sa však odošle najmä osobám, ktoré sú vybrané ako poradcovia
</t>
  </si>
  <si>
    <t>Proces pre Modul – „Informácia - §70 RP“</t>
  </si>
  <si>
    <t xml:space="preserve">Akonáhle editor legislatívneho procesu v štádiu „Výber poradcov“ použije aplikačnú funkciu „Žiadosť o informáciu – §70 RP“, obaja vybraní poradcovia v legislatívnom procese dostanú informáciu o vygenerovaní nového záznamu. Všetci „potencionálni poradcovia“ sú v module oprávnenia nastavení do role „editor“, ale samotnú editáciu môže vykonať iba ten, ktorý je pre daný proces „poradcom“ (preto je dôležité aby sa mohli meniť jednotlivý poradcovia).
Po editovaní záznamu sa vyplní formulár. V priebehu vypĺňania sa môže sa použiť aplikačná funkcia „Uložiť“, ktorá zabezpečí, že dáta formulára sa uložia a je možné sa k nim vrátiť na dopracovanie.
Po doeditovaní formulára sa v I. etape nasadenia použije aplikačná funkcia „Generuj dokument“, ktorá z formulára spraví pdf dokument, ktorý sa uloží na harddisk počítača a vytlačí sa na podpis „riaditeľke LO“.
V module „Informácia - §70 RP“ sa očakáva v module oprávnení možnosť nastavovania role „editor dokumentov“, ktorý umožní vloženie podpísaného dokumentu do „Registratúry“, resp. „Digitálneho archívu“ s tým, že cez modul „prepojenie modulov“ sa prepojí záznam modulu „informácia - §70 RP“ a informačného systému „registratúra“, resp. Digitálny archív“ s tým, že v poli DMS sa objaví identifikátor záznamu informácie v elektronickej podobe v DMS (needitovateľný údaj). Následne sa sprístupní aplikačnú funkcia „publikovať“, ktorá zabezpečí:
• do poľa informačného zdroja „legislatívny proces“ sa uloží prepojenie záznamu z modulu „Informácia - §70 RP“ v DMS.
</t>
  </si>
  <si>
    <t xml:space="preserve">Následne sa očakáva použitie aplikačnej funkcie „Postúpiť predsedovi NR SR“, ktorá je však prístupná iba pri vyplnení polí „Informácia podľa §70 RP“ a „DMS: Informácia podľa §70 RP“, ktorá zabezpečí:
• stav procesu zmení na „Čaká sa na rozhodnutie predsedu NR SR“ 
• založí nový záznam do informačného zdroja „Rozhodnutia predsedu NR SR“ so stavom záznamu „pripravovaný záznam“s typom „rozhodnutie o pridelení tlače“, s vygenerovaným „číslom rozhodnutia“, „popisom“ a metadátami potrebnými do rozhodnutia s „Informácie podľa §70 RP“ (výbory a gestorský výbor)
• pošle sa e-mail osobám, ktoré sú v module „notifikácie“ nastavený na odber notifikácie „Nová žiadosť o vygenerovanie ‘Rozhodnutia predsedu v I. čítaní’“, ktorý je charakteristický založením nového záznamu v informačnom zdroji „Rozhodnutia predsedu NR SR“ s typom rozhodnutie „rozhodnutie o pridelení tlače“ (očakáva sa, že v nej bude aj užívateľská rola „editor“ modulu „Rozhodnutia predsedu NR SR“). Mail sa však odošle najmä osobám, ktoré sú vybrané ako poradcovia
• štádium legislatívneho procesu sa zmení na „Rozhodnutie predsedu NR SR“
</t>
  </si>
  <si>
    <t xml:space="preserve">Po postúpení legislatívneho procesu do štádia „Rozhodnutie predsedu NR SR“ sa na editačnom formulári modulu „Rozhodnutia predsedu“ objavia údaje , ktoré sa automaticky pred vyplnia z „informácie podľa §70 RP“ a tie je možné pozmeniť (zelené polia), resp. sa očakáva vyplnenie modrých polí.
V prípade, že „editor“ modulu „Rozhodnutia predsedu NR SR“ prvý krát použije aplikačnú funkciu „Uložiť záznam“ zmení sa stav legislatívneho procese na hodnotu zodpovedajúcu stavu „eviduje sa rozhodnutie predsedu NR SR“.
V prípade, že proces bol posunutý do stavu „Rozhodnutie predsedu NR SR“ skôr ako bol priložený dokument „Informácia podľa §70 RP“, štádium „Výber poradcov“ ostane na editačnom formulári procesu farebne odlíšený.
V prípade, že „editor“ modulu „Rozhodnutie predsedu“ použil aplikačnú funkciu „Publikovať“ (prístupná funkcia až po pripojení dokumentu), legislatívny proces ostane stále v štádiu legislatívneho procesu „Rozhodnutie predsedu“, ale stav procesu sa zmení na „Publikované rozhodnutie predsedu NR SR“. Súčasne sa pošle sa e-mail osobám, ktoré sú v module „notifikácie“ nastavený na odber notifikácie „Publikované rozhodnutie predsedu NR SR“, ktorý je charakteristický zmenou stavu záznamu v informačnom zdroji „Rozhodnutia predsedu NR SR“ na „publikovaný záznam“ (očakáva sa, že v nej bude aj užívateľská rola „editor“ modulu „legislatívny proces“, štádia „Rozhodnutie predsedu NR SR).
</t>
  </si>
  <si>
    <t>Proces pre Modul – „Rozhodnutie predsedu NR SR“</t>
  </si>
  <si>
    <t>Proces pre Modul – „Legislatívny proces“ – štádium „Výber poradcov“</t>
  </si>
  <si>
    <t>Proces pre Modul – „Legislatívny proces“ – štádium „Rozhodnutie predsedu NR SR“</t>
  </si>
  <si>
    <t xml:space="preserve">V prípade, že „editor“ modulu „legislatívny proces“, štádia „Rozhodnutia predsedu NR SR“ obdrží e-mail o publikovaní záznamu použije aplikačnú funkciu „Postúpiť na I. čítanie“ (prístupná funkcia aj bez pripojeného dokumentu rozhodnutia) – 
• legislatívny proces postúpi do štádia „I. čítanie 
• stav procesu sa zmení na „čaká sa na uznesenie NR SR v I. čítaní (alebo o pridelení výborom)“
• založí nový záznam do informačného zdroja „Uznesenia NR SR“ so stavom záznamu
„pripravovaný záznam“. Mnohé údaje sú predvyplnené z rozhodnutia predsedu NR SR 
• pošle sa e-mail osobám, ktoré sú v module „notifikácie“ nastavený na odber notifikácie „Legislatívny proces postúpený do štádia ‚I. čítanie‘“, ktorý je charakteristický zmenou stavu štádia v informačnom zdroji „legislatívny proces“ na „I. čítanie“ (očakáva sa, že v nej bude aj užívateľská rola „editor“ modulu „legislatívny proces“, štádia „I. čítanie“, aj editor modulu „Uznesenia NR SR“).
</t>
  </si>
  <si>
    <t>Proces pre Modul – „Uznesenia NR SR“</t>
  </si>
  <si>
    <t xml:space="preserve">Po vygenerovaní záznamu v module „Uznesenia NR SR“ sa na editačnom formulári modulu „Uznesenia NR SR“ objavia údaje , ktoré sa automaticky pred vyplnia z „Rozhodnutia predsedu NR SR“ s typom „pridelenie výborom“ a tie je možné pozmeniť (zelené polia) podľa rozhodnutí rokovania NR SR.
V prípade, že „editor“ modulu „Rozhodnutia predsedu NR SR“ prvý krát použije aplikačnú funkciu „Uložiť záznam“zmení sa stav legislatívneho procese na hodnotu zodpovedajúcu stavu „eviduje sa uznesenie NR SR v I. čítaní“.
V prípade, že proces bol posunutý do stavu „I. čítania“ skôr ako bol priložený dokument rozhodnutia predsedu, štádium „Rozhodnutie predsedu“ ostane na editačnom formulári procesu farebne odlíšený.
V prípade, že „editor“ modulu „Rozhodnutie predsedu“ použil aplikačnú funkciu „Publikovať“ (prístupná funkcia až po pripojení dokumentu), legislatívny proces ostane stále v štádiu legislatívneho procesu „I. čítanie“, ale stav procesu sa zmení na „Publikované uznesenie NR SR“. Súčasne sa pošle sa e-mail osobám, ktoré sú v module „notifikácie“ nastavený na odber notifikácie „Publikované uznesenie NR SR v I. čítaní“, ktorý je charakteristický zmenou stavu záznamu v informačnom zdroji „Uznesenia NR SR“ s typom „I. čítanie“, alebo „o pridelení výborom“ na „publikovaný záznam“ (očakáva sa, že v nej bude aj užívateľská rola „editor“ modulu „legislatívny proces“, štádia „Uznesenia NR SR).
</t>
  </si>
  <si>
    <t>ID_1015</t>
  </si>
  <si>
    <t>ID_1016</t>
  </si>
  <si>
    <t>ID_1017</t>
  </si>
  <si>
    <t>ID_1018</t>
  </si>
  <si>
    <t>ID_1019</t>
  </si>
  <si>
    <t>ID_1020</t>
  </si>
  <si>
    <t>ID_1021</t>
  </si>
  <si>
    <t>ID_1022</t>
  </si>
  <si>
    <t>ID_1023</t>
  </si>
  <si>
    <t>ID_1024</t>
  </si>
  <si>
    <t>Proces pre Modul – „Legislatívny proces“ – štádium „I. čítanie“</t>
  </si>
  <si>
    <t xml:space="preserve">V prípade, že „editor“ modulu „legislatívny proces“, štádia „I. čítanie“ obdrží e-mail o publikovaní záznamu použije aplikačnú funkciu „Postúpiť na LO“ (prístupná funkcia aj bez pripojeného dokumentu uznesenia) – obrázok 5.0A:
• legislatívny proces postúpi do štádia „Stanovisko LO“• stav procesu sa zmení na „čaká sa na stanovisko LO“ 
• založí nový záznam do informačného zdroja „Stanoviská LO“ so stavom záznamu
„pripravovaný záznam“ 
• pošle sa e-mail osobám, ktoré sú v module „notifikácie“ nastavený na odber notifikácie „Legislatívny proces postúpený do štádia ‚Stanovisko LO‘“, ktorý je charakteristický zmenou stavu štádia v informačnom zdroji „legislatívny proces“ na „Stanovisko LO“ (očakáva sa, že v nej bude aj užívateľská rola „editor“ modulu „legislatívny proces“, štádia „Stanovisko LO“, aj editor modulu „Stanoviská LO“).
</t>
  </si>
  <si>
    <t xml:space="preserve">Po vygenerovaní záznamu v module „Stanoviská LO“ sa na editačnom formulári modulu „Stanoviská LO“ objavia údaje , ktoré sa automaticky vygenerujú a tie je možné pozmeniť (zelené polia) podľa legislatívneho procesu a modré údaje sa očakáva vyplniť.
V prípade, že „editor“ modulu „Stanoviská LO“ prvý krát použije aplikačnú funkciu „Uložiť záznam“ zmení sa stav legislatívneho procese na hodnotu zodpovedajúcu stavu „eviduje sa stanovisko LO“.
V prípade, že proces bol posunutý do stavu „Stanovisko LO“ skôr ako bol priložený dokument uznesenia NR SR v I. čítaní, štádium „I. čítanie“ ostane na editačnom formulári procesu farebne odlíšený.
V prípade, že „editor“ modulu „Stanovisko LO“ použil aplikačnú funkciu „Publikovať“ (prístupná funkcia až po pripojení dokumentu) –, legislatívny proces ostane stále v štádiu legislatívneho procesu „Stanovisko LO“, ale stav procesu sa zmení na „Publikované stanovisko LO“. Súčasne sa pošle sa e-mail osobám, ktoré sú v module „notifikácie“ nastavený na odber notifikácie „Publikované stanovisko LO“, ktorý je charakteristický zmenou stavu záznamu v informačnom zdroji „Stanoviská LO“ na „publikovaný záznam“ (očakáva sa, že v nej bude aj užívateľská rola „editor“ modulu „legislatívny proces“, štádia „Uznesenia NR SR). Na tento notifikačný záznam sa nedá prihlasovať abonentským portálom.
</t>
  </si>
  <si>
    <t>Proces pre Modul  – „Stanoviská LO“</t>
  </si>
  <si>
    <t>Proces pre Modul – „Legislatívny proces“ – štádium „Stanovisko LO“</t>
  </si>
  <si>
    <t xml:space="preserve">V prípade, že „editor“ modulu „legislatívny proces“, štádia „Stanovisko LO“ obdrží e-mail o publikovaní záznamu použije aplikačnú funkciu „Postúpiť výborom”:
• legislatívny proces dogeneruje štádia „rokovanie výboru“ pre každý výbor, ktorému bola parlamentná tlač pridelená uznesením NR SR. Všetky štádia da doplnia a objavia v editačnom okne legislatívneho procesu 
• legislatívny proces postúpi do štádia „Rokovanie výborov“, ktoré je reprezentované toľkými kópiami štádia, koľko je pridelených výborov
• stav procesu sa zmení na „čaká sa na rokovanie výborov“
• pošle sa e-mail osobám, ktoré sú v module „notifikácie“ nastavený na odber notifikácie „Legislatívny proces postúpený do štádia ‚Rokovanie výborom‘“, ktorý je charakteristický zmenou stavu štádia v informačnom zdroji „legislatívny proces“ na „Rokovanie výborov“ (očakáva sa, že v nej bude aj užívateľská rola „editor“ modulu „legislatívny proces“, štádia „Rokovanie výborov“, aj editor modulu „Agenda výborov“ – pridelené výbory).
</t>
  </si>
  <si>
    <t>Proces pre Modul  – „Rokovanie výboru“</t>
  </si>
  <si>
    <t xml:space="preserve">V prípade, že „editor“ legislatívneho procesu v štádiu „Stanovisko LO“ použil aplikačnú funkciu „Postúpiť výborom“, legislatívny proces prejde do štádia „Rokovanie výborom“ a stav procesu sa zmení na „čaká sa na rokovanie výborov“. V tomto štádiu sú už prístupné štádia „rokovania výborov“ všetkých výborov, ktorým bola parlamentná tlač pridelená na rokovanie. Štádium rokovanie gestorského výboru je stále neaktívne (stane sa aktívnym až po použití aplikačnej funkcie „Postúpiť GV“ všetkých výborov, ktoré mali pridelenú PT v module „Agenda výborov“).
Súčasne sa daná parlamentná tlač objaví všetkým výborom, ktoré dostali tlač na prerokovanie v „Agende výborov“ v položke „Neprerokované PT v LP“.
V prípade, že „editor“ modulu „Agenda výboru“ zaradí parlamentnú tlač na rokovanie výboru zmení sa stav legislatívneho procese na hodnotu zodpovedajúcu stavu „prebieha rokovanie výboru“.
V prípade, že „editor“ modulu „Agenda výboru“ prerokuje parlamentnú tlač a použije aplikačnú funkciu „Postúpiť GV“zmení sa stav legislatívneho procesu (na štádiu zodpovedajúcemu danému výboru) na hodnotu zodpovedajúcu stavu „postúpené gestorskému výboru“. Špecifikom tohto štádia je, že „stav legislatívneho procesu“ sa viaže na štádium každého výboru samostatne. Zároveň sa pošle sa e-mail osobám, ktoré sú v module „notifikácie“ nastavený na odber notifikácie „Legislatívny proces – výbor posunul rokovanie o parlamentnej tlači do gestorského výboru“.
</t>
  </si>
  <si>
    <t>ID_1025</t>
  </si>
  <si>
    <t>ID_1026</t>
  </si>
  <si>
    <t>ID_1027</t>
  </si>
  <si>
    <t>ID_1028</t>
  </si>
  <si>
    <t>ID_1029</t>
  </si>
  <si>
    <t>ID_1030</t>
  </si>
  <si>
    <t>ID_1031</t>
  </si>
  <si>
    <t>ID_1032</t>
  </si>
  <si>
    <t>ID_1033</t>
  </si>
  <si>
    <t>ID_1034</t>
  </si>
  <si>
    <t xml:space="preserve">V prípade, že „editor“ modulu „legislatívny proces“, štádia „Rokovania výborov“ použije aplikačnú funkciu „Postúpiť GV a na plénum“ (výnimočná situácia – neodporúča sa):
• vykonajú sa všetky kroky akoby to posunul sám výbor
• aplikačná funkcia v module „agenda výboru“ pre posunutie bodu do gestorského výboru sa stane neprístupnou – toto pravidlo sa vyžaduje aj pre všetky iné situácie, kde sa posunie štádium priamo z modulu „legislatívny proces“, no je možné aj jeho posunutie z príslušného iného modulu
</t>
  </si>
  <si>
    <t>Proces pre Modul – „Legislatívny proces“ – štádium „Rokovanie výborov“</t>
  </si>
  <si>
    <t>Proces pre Modul  – „Rokovanie gestorského výboru“</t>
  </si>
  <si>
    <t xml:space="preserve">V prípade, že posledný z výborov, ktoré mali pridelenú PT posunul štádium na „rokovanie gestorského výboru“, legislatívny proces prejde do štádia „Rokovanie gestorského výboru“ a stav procesu sa zmení na „čaká sa na rokovanie gestorského výboru“.
Súčasne sa daná parlamentná tlač objaví gestorskému výboru obdobne ako v predchádzajúcom prípade výborov, ktoré dostali tlač na prerokovanie v „Agende výborov“ v položke „Neprerokované PT v LP“.
V prípade, že „editor“ modulu „Agenda výboru“ zaradí parlamentnú tlač na rokovanie výboru a tlač je označená ako rokovanie GV, zmení sa stav legislatívneho procese na hodnotu zodpovedajúcu stavu „prebieha rokovanie výboru“.
V prípade, že „editor“ modulu „Agenda výboru“ prerokuje parlamentnú tlač a použije aplikačnú funkciu „Postúpiť na rokovanie NR SR – II. čítanie“:
• mení sa stav legislatívneho procesu na hodnotu zodpovedajúcu stavu „postúpené na rokovanie NR SR do II. čítania“.
• pošle sa e-mail osobám, ktoré sú v module „notifikácie“ nastavený na odber notifikácie „Legislatívny proces – gestorský výbor posunul rokovanie o parlamentnej tlači do II. čítania“
• založí nový záznam do informačného zdroja „Uznesenia NR SR“ so stavom záznamu „pripravovaný záznam“. Mnohé údaje sú predvyplnené z rozhodnutia predsedu NR SR. V priebehu vypracovania definitívnej funkčnej špecifikácie sa ešte dohodne či sa bude generovať uznesenie v II. čítaní, alebo až v III. čítaní pre II. a III. čítanie spoločné
</t>
  </si>
  <si>
    <t>Proces pre Modul – „Legislatívny proces“ – štádium „Rokovanie gestorského výboru“</t>
  </si>
  <si>
    <t xml:space="preserve">V prípade, že „editor“ modulu „legislatívny proces“, štádia „Rokovania gestorského výboru“ použije aplikačnú funkciu „Postúpiť do II. čítania“ (výnimočná situácia – neodporúča sa):
• vykonajú sa všetky kroky akoby to posunul sám výbor
• aplikačná funkcia v module „agenda výboru“ pre posunutie bodu do II. čítania sa stane neprístupnou – toto pravidlo sa vyžaduje aj pre všetky iné situácie, kde sa posunie štádium priamo z modulu „legislatívny proces“, no je možné aj jeho posunutie z príslušného iného modulu
</t>
  </si>
  <si>
    <t>Proces pre Modul  – „Uznesenia NR SR“</t>
  </si>
  <si>
    <t xml:space="preserve">V prípade, že gestorský výbor (alebo výnimočne „editor“ štádia legislatívneho procesu „Rokovanie gestorského výboru“ posunul štádium na „II. čítanie“, legislatívny proces prejde do štádia „II. čítanie“ a stav procesu sa zmení na „čaká sa na uznesenie NR SR v II. čítaní“. V tejto etape sa predpokladá nasledovný postup:
• očakáva sa, že pri type uznesení bude zadefinované „uznesenie NR SR v II. a III.
čítaní“ a teda v tomto štádiu legislatívneho procesu sa nepredpokladá s aktívnou účasťou modulu „Uznesenia NR SR“
• v tomto prípade sa v legislatívnom procese po odhlasovaní prechodu do III.
čítania ručne presunie stav legislatívneho procesu do stavu „III. čítanie“ aj bez uznesenia NR SR. V editačnom okne procesu ostane štádium „II. čítanie“ farebne odlišné, pretože sa ešte očakáva pripojenie dokumentu „uznesenie NR SR v II. a v III. čítaní“.
Každopádne sa požaduje, aby systém bol pripravený aj na:
• automatické generovanie uznesenia s typom „Uznesenie NR SR v II. čítaní“, alebo „Uznesenie o posunutí štádia do III. čítania“. V takomto prípade sa očakáva, že prechodom do tohto štádia sa vygeneruje nový záznam v uzneseniach NR SR.
• V takomto prípade je postup rovnaký ako pri uznesení v I. čítaní
</t>
  </si>
  <si>
    <t>Proces pre Modul – „Legislatívny proces“ – štádium „II. čítanie“</t>
  </si>
  <si>
    <t xml:space="preserve">V prípade, že „editor“ modulu „legislatívny proces“, štádia „II. čítanie“ použije aplikačnú funkciu „Postúpiť do III. čítania“:
• legislatívny proces postúpi do štádia „III. čítanie“ 
• stav procesu sa zmení na „čaká sa na uznesenie v III. čítaní“ 
• pošle sa e-mail osobám, ktoré sú v module „notifikácie“ nastavený na odber notifikácie „Legislatívny proces postúpený do štádia ‚III. čítanie‘“, ktorý je charakteristický zmenou stavu štádia v informačnom zdroji „legislatívny proces“ na „III. čítanie“ (očakáva sa, že v nej bude aj užívateľská rola „editor“ modulu „legislatívny proces“, štádia „III. čítanie“, aj editor modulu „Uznesenia NR SR“).
</t>
  </si>
  <si>
    <t>Postup je totožný s uznesením v I. čítaní.</t>
  </si>
  <si>
    <t>Proces pre Modul – „Legislatívny proces“ – štádium „III. čítanie“</t>
  </si>
  <si>
    <t xml:space="preserve">V prípade, že „editor“ modulu „legislatívny proces“, štádia „III. čítanie“ obdrží e-mail o publikovaní záznamu (môže aj skôr) použije aplikačnú funkciu „Postúpiť do Redakcie“
(prístupná funkcia aj bez pripojeného dokumentu uznesenia):
• legislatívny proces postúpi do štádia „III. čítanie“
• stav procesu sa zmení na „čaká sa na zaslanie do Zbierky zákonov“
• založí nový záznam do informačného zdroja „Schválené zákony“ so stavom záznamu „pripravovaný záznam“ 
pošle sa e-mail osobám, ktoré sú v module „notifikácie“ nastavený na odber notifikácie „Legislatívny proces postúpený do štádia ‚Stanovisko LO‘“, ktorý je charakteristický zmenou stavu štádia v informačnom zdroji „legislatívny proces“ na „Stanovisko LO“ (očakáva sa, že v nej bude aj užívateľská rola „editor“ modulu „legislatívny proces“, štádia „Stanovisko LO“, aj editor modulu „Stanoviská LO“).
</t>
  </si>
  <si>
    <t>Proces pre Modul  – „Schválené zákony“</t>
  </si>
  <si>
    <t xml:space="preserve">V prípade, že „editor“ modulu „Schválené zákony“ dostane mail o posunutí štádia legislatívneho procesu do štádia „Redakcia“ objaví v module v pripravovaných záznamoch novú parlamentnú tlač.
Úlohou „editora“ tohto modulu je spracovať schválený zákon a následne ho publikovať. V prípade, že „editor“ modulu použije aplikačnú funkciu „publikovať záznam“ (ktorá je však prístupná až po vložení dokumentu do „Registratúry“, resp. do „Digitálneho archívu“) tak sa v editačnom formulári legislatívneho procesu v poli „Schválený zákon“ objaví jednoznačný identifikátor záznamu z informačného zdroja „Schválené zákony“ a aplikačná funkcia „Odoslané do Z. z.“ sa stane prístupná.
V prípade, že sa použije aplikačná funkcia „Odoslané do Z. z.“, tak:
• sa automaticky vyplní pole „Dátum odoslania do Z. z.“ 
• stav procesu sa zmení na „odoslané do Z. z.“ 
• pošle sa e-mail osobám, ktoré sú v module „notifikácie“ nastavený na odber notifikácie „Legislatívny proces – odoslané do Z. z. “, ktorý je charakteristický zmenou stavu LP v informačnom zdroji „legislatívny proces“ na „postúpené do Z. z.“.
V prípade, že sa použije aplikačná funkcia „Zákon vyšiel v Z. z.“ (ktorá je však prístupná až po vyplnení údajov „Dátum vyhlásenia“ a „Číslo“, tak:
• štádium legislatívneho procesu sa zmení na „Ukončený proces“ 
• stav procesu sa zmení na „čaká sa na formálne ukončenie štádia“– ak niektoré zo štádií ešte nebolo formálne obsahovo ukončené, resp. na „Ukončený proces“– ak všetky štádiá legislatívneho procesu boli form
• pošle sa e-mail osobám, ktoré sú v module „notifikácie“ nastavený na odber notifikácie „Legislatívny proces – ukončený proces“, ktorý je charakteristický zmenou štádia LP v informačnom zdroji „legislatívny proces“ na „Ukončený proces“.
</t>
  </si>
  <si>
    <t>Proces pre Modul – „Legislatívny proces“ – Ukončený proces</t>
  </si>
  <si>
    <t>Pri zobrazení štádia legislatívneho procesu „Ukončený proces“ sa zobrazujú všetky procesy v tomto štádiu, pričom:
• na začiatku sa zobrazujú „formálne neukončené procesy“, ktoré musia byť farebne odlíšené
• v rámci skupín sa k zotriedeniu využíva pole ČPT</t>
  </si>
  <si>
    <t>ID_1035</t>
  </si>
  <si>
    <t xml:space="preserve">• pri každom štádiu (aj pri ukončenom) mať možnosť zobrazenia všetkých stavov legislatívneho procesu v danom štádiu s dátumami ako boli posúvané
• pri každom štádiu na formulári zobrazovať posledný stav procesu a kedy bol posunutý do ďalšieho štádia
• pri každom štádiu mať možnosť zobrazenia (napríklad cez menu „konfigurácia“) prechodu všetkých štádií legislatívneho procesu v danom štádiu s dátumami ako boli posúvané
</t>
  </si>
  <si>
    <t>Požiadavka na všetky štádia procesov</t>
  </si>
  <si>
    <t>NIE</t>
  </si>
  <si>
    <t>Nie</t>
  </si>
  <si>
    <t>Predseda NRSR</t>
  </si>
  <si>
    <t>Podpredseda NRSR</t>
  </si>
  <si>
    <t>Poslanec NRSR</t>
  </si>
  <si>
    <t>Vedúci K NRSR</t>
  </si>
  <si>
    <t>Riaditeľ odboru IKT</t>
  </si>
  <si>
    <t>Zamestnanec vecne príslušného odboru</t>
  </si>
  <si>
    <t>Zamestnanec odboru IKT</t>
  </si>
  <si>
    <t>Označenia riadkov</t>
  </si>
  <si>
    <t>Celkový súčet</t>
  </si>
  <si>
    <t>Označenia stĺpcov</t>
  </si>
  <si>
    <t>Počet z ODHADNUTA PRACNOST</t>
  </si>
  <si>
    <t>Abonenský portál - funkcionalita</t>
  </si>
  <si>
    <t>Technicka poziadavka</t>
  </si>
  <si>
    <t>% v projekte</t>
  </si>
  <si>
    <t>SSLP</t>
  </si>
  <si>
    <t>Majetkové priznania</t>
  </si>
  <si>
    <t>EUROVAC</t>
  </si>
  <si>
    <t>SSEZ</t>
  </si>
  <si>
    <t>ID_1036</t>
  </si>
  <si>
    <t>ID_1037</t>
  </si>
  <si>
    <t>ID_1038</t>
  </si>
  <si>
    <t>ID_1039</t>
  </si>
  <si>
    <t>ID_1040</t>
  </si>
  <si>
    <t>ID_1041</t>
  </si>
  <si>
    <t>ID_1042</t>
  </si>
  <si>
    <t>ID_1043</t>
  </si>
  <si>
    <t>ID_1044</t>
  </si>
  <si>
    <t>ID_1045</t>
  </si>
  <si>
    <t>ID_1046</t>
  </si>
  <si>
    <t>ID_1047</t>
  </si>
  <si>
    <t>ID_1048</t>
  </si>
  <si>
    <t>ID_1049</t>
  </si>
  <si>
    <t>ID_1050</t>
  </si>
  <si>
    <t>ID_1051</t>
  </si>
  <si>
    <t>ID_1052</t>
  </si>
  <si>
    <t>ID_1053</t>
  </si>
  <si>
    <t>ID_1054</t>
  </si>
  <si>
    <t>ID_1055</t>
  </si>
  <si>
    <t>ID_1056</t>
  </si>
  <si>
    <t>ID_1057</t>
  </si>
  <si>
    <t>ID_1058</t>
  </si>
  <si>
    <t>ID_1059</t>
  </si>
  <si>
    <t>ID_1060</t>
  </si>
  <si>
    <t>ID_1061</t>
  </si>
  <si>
    <t>Informačný systém</t>
  </si>
  <si>
    <t>Požaduje sa, aby modul na ovládanie agendy bol súčasťou informačného systému „Systém na sledovanie legislatívneho procesu“.</t>
  </si>
  <si>
    <t>Odborný zamestnanec</t>
  </si>
  <si>
    <t>Agenda bude riadená modulom „Majetkové priznania“. Súčasťou modulu musí byť vytvorenie všetkých aplikačných funkcií potrebných na získavanie, zhromažďovanie, spracúvanie, sprístupňovanie, poskytovanie, prenos, ukladanie, archivovanie a likvidácia údajov v rámci spracúvanej agendy. Minimálny rozsah požadovaných spracúvaných dát (údajov) a aplikačných funkcií je súčasťou popisu agendy, resp. modulu</t>
  </si>
  <si>
    <t>Editor	Môže všetko okrem definitívne mazať údaje
Administrátor	Môže robiť všetko, aj definitívne mazať vymazané záznamy z informačného zdroja
Viewer	Môže údaje iba prezerať</t>
  </si>
  <si>
    <t>Register verejných funkcionárov</t>
  </si>
  <si>
    <t>Informačný zdroj</t>
  </si>
  <si>
    <t xml:space="preserve">Jednoznačný identifikátor verejného funkcionára	
Dátum vzniku funkcie	
Dátum zániku funkcie	
Identifikátor funkcie	Stručný popis funkcie
Identifikátor organizácie / úradu	
Typ funkcie	V zmysle zákona č. 357/2004 Z. z. Ústavný zákon o ochrane verejného záujmu pri výkone funkcií verejných funkcionárov
Identifikátor obmedzení	</t>
  </si>
  <si>
    <t>Podania</t>
  </si>
  <si>
    <t xml:space="preserve">Jednoznačný identifikátor záznamu / podania	
Jednoznačný identifikátor verejného funkcionára	
Štruktúrovaná podoba oznámenia	V zmysle zákona č. 357/2004 Z. z. Ústavný zákon o ochrane verejného záujmu pri výkone funkcií verejných funkcionárov:
-	príloha č. 1
-	príloha č. 2
Identifikátor, či bolo podanie zverejnené	</t>
  </si>
  <si>
    <t>Konania</t>
  </si>
  <si>
    <t xml:space="preserve">Jednoznačný identifikátor konania	
Jednoznačný identifikátor verejného funkcionára	
Jednoznačný identifikátor výboru	
Jednoznačný identifikátor podnetu na konania	Jedná sa o aplikáciu v zmysle čl. 9 ods. 2 písm. b) - na základe riadne odôvodneného podnetu, z ktorého je zrejmé, kto ho podáva, ktorého verejného funkcionára sa týka, a čo sa namieta.
Identifikátor dátumov konania	V zmysle zákona
Identifikátor stavov konania	V zmysle zákona
Identifikátor rozhodnutia	
Obsahové náležitosti rozhodnutia	
Identifikátor rozhodovania výboru	
Identifikátor pokuty	V zmysle čl. 9 ods. 10
Identifikátor poskytnutej súčinnosti	
Identifikátor podania na preskúmanie	</t>
  </si>
  <si>
    <t>Pripravený záznam	záznam, ktorý je v štádiu prípravy a ešte nebol publikovaný do middlewaru	Všetky informačné zdroje modulu
Stiahnutý záznam	záznam, ktorý bol stiahnutý a už nie je poskytnutí pre middleware	Všetky informačné zdroje modulu
Vymazaný záznam	záznam, ktorý bol zmazaný užívateľom a je prístupný iba pre administrátora. Záznam už nie je poskytovaný do middlewaru	Všetky informačné zdroje modulu
Publikovaný záznam	záznam, ktorý je už poskytnutí pre middleware	Všetky informačné zdroje modulu</t>
  </si>
  <si>
    <t>Filtre</t>
  </si>
  <si>
    <t>Verejný funkcionári	Jedná sa o zoznam verejných funkcionárov pričom bude možné filtrovať podľa:
-	Typ verejnej funkcie
-	Miesto bydliska
-	Obdobie
-	Priznania
-	Konania
-	Pokuty 
-	Odvolania
Konania	Jedná sa o filter, prostredníctvom ktorého bude možné zobrazovať jednotlivé konania podľa:
-	Stav konania
-	Obdobia
-	Typy podnetov
-	Typ verejnej funkcie
Pokuty	Jedná sa o filter, prostredníctvom ktorého bude možné sledovať udelené pokuty a ich vývoj podľa:
-	Obdobie
-	Typ verejnej funkcie
-	Stav pokuty
-	Výška pokuty
Oznámenia	Jedná sa o filter, prostredníctvom ktorého bude možné zobrazovať jednotlivé oznámenia podľa:
-	Stav oznámenia
-	Obdobie
-	Typ prílohy
-	Typ verejnej funkcie</t>
  </si>
  <si>
    <t>Všetky aplikačné funkcie musia byť súčasťou informačného zdroja „Aplikačné funkcie“. V nasledujúcej tabuľke uvádzame požadované aplikačné funkcie pre jednotlivé procesy popisovaného modulu a ich význam podľa požadovanej štruktúry informačného zdroja.</t>
  </si>
  <si>
    <t>Vytvoriť záznam</t>
  </si>
  <si>
    <t>Úprava záznamu</t>
  </si>
  <si>
    <t>Zmazať záznam</t>
  </si>
  <si>
    <t>Overiť povinnosť podania</t>
  </si>
  <si>
    <t>Tlač zostavu</t>
  </si>
  <si>
    <t>Exportovať</t>
  </si>
  <si>
    <t>Reportovať / Filtrovať</t>
  </si>
  <si>
    <t>Overiť záznam</t>
  </si>
  <si>
    <t>Workflow záznamu</t>
  </si>
  <si>
    <t>Jedná sa o vytvorenie záznamu o novom verejnom funkcionárovi, ktorý sa bude realizovať buď automatizovane, ak bude na oznámenie využitý eFORM, alebo ručne, pričom záznam musí obsahovať všetky relevantné informácie identifikované v rámci časti Informačný zdroj.
Integrácia bude zabezpečená prostredníctvom middlewearu na eREG (registratúrny IS)</t>
  </si>
  <si>
    <t xml:space="preserve">Jedná sa o možnosť úpravy záznamu v prípade, ak dôjde k zmenám pri danom verejnom funkcionárovi. Rovnako ako v prípade vytvorenia sa jedná buď o automatizovanú alebo ručnú úpravu. </t>
  </si>
  <si>
    <t>Jedná sa o zmenu stavu záznamu na „vymazaný záznam“</t>
  </si>
  <si>
    <t>V systéme budú evidované termíny pre jednotlivých verejných funkcionárov, pričom systém bude notifikovať príslušných pracovníkov o nesplnení / splnení povinnosti predložiť podanie. Informácia sa viaže k danému verejnému funkcionárovi.
Bude realizovaná kontrola kto podal a nepodal – následný reporting so stavmi:
-	Podal
-	Nepodal
-	Podal oneskorene
-	Podal v termíne
-	Vedené konanie</t>
  </si>
  <si>
    <t>Jedná sa o možnosti tlačiť výstupné zostavy podľa definovaných filtrov</t>
  </si>
  <si>
    <t>Jedná sa o možnosti exportu záznamov podľa definovaných filtrov do bežne najpoužívanejších formátov ako sú txt, csv, html, xml a pod.</t>
  </si>
  <si>
    <t>Jedná sa o možnosť filtrovať a reportovať zo záznamov podľa preddefinovaných možností, ktoré sú uvedené v časti Preddefinované filtre</t>
  </si>
  <si>
    <t>Jedná sa o funkcionalitu, kedy sa nahraté údaje v registri verifikujú prostredníctvom integrácie na RPO a RFO.</t>
  </si>
  <si>
    <t>Jedná sa o implementáciu procesu životného cyklu záznamu v zmysle zákona.</t>
  </si>
  <si>
    <t>-        Vedenie registra verejných funkcionárov</t>
  </si>
  <si>
    <t>-        Zaevidovanie podania v eREG a integrácia procesov registratúry na aplikačné služby</t>
  </si>
  <si>
    <t>-        Integrácia na UPVS prostredníctvom eREG</t>
  </si>
  <si>
    <t>-        Podpora evidencie zaraďovania verejných funkcionárov v registri</t>
  </si>
  <si>
    <t>-        Elektronické oznámenie – automatizované prepojenie na register (v súčasnosti musia verejný funkcionári podať informáciu o tom, kedy im funkcia vznikla / prišli o funkciu)</t>
  </si>
  <si>
    <t>-        Evidencia informácií o rodnom čísle verejného funkcionára</t>
  </si>
  <si>
    <t>Technické požiadavky</t>
  </si>
  <si>
    <t>Prijať podanie</t>
  </si>
  <si>
    <t>Zaevidovať podanie</t>
  </si>
  <si>
    <t>Nahrať prílohy</t>
  </si>
  <si>
    <t>Editovať podanie</t>
  </si>
  <si>
    <t>Tlač podania</t>
  </si>
  <si>
    <t>Tlač zostáv</t>
  </si>
  <si>
    <t xml:space="preserve">Podanie je prijaté buď elektronicky cez UPV alebo iným komunikačným prostriedkom. 
V prípade, ak bude podanie podané v štruktúrovanej printovej podobe, je potrebné podanie dátovo „vyťažiť“ a naimportovať dátovú štrutkúru do modulu. Dátová importovateľná štruktúra je v XML formáte. </t>
  </si>
  <si>
    <t>Jedná sa o proces zaevidovanie podania, kedy sa vytvorí záznam v eREG a rovnako sa vytvorí záznam o podaní aj v Module. 
Podanie a jeho evidencia musí mať všetky náležitosti definované v zákone.</t>
  </si>
  <si>
    <t>Jedná sa o nahratie dokumentov, ktoré sú relevantné pre dané podanie. V tomto prípade bude umožnené nahratie printovej podoby dokumentov a zároveň aj dátovej podoby dokumentov. 
Zároveň bude vytvorené integračné rozhranie na zdrojové registre, ktoré sú relevantné pre dané podanie ako napr.:
-	Kataster – overenie majetku
-	RPO – overenie funkcií
-	RFO – overenie osobných údajov rodinných príslušníkov
-	Sociálna poisťovňa – overenie príjmov
-	Ústredie práce – overenie nedoplatkov
-	Finančná správa – overenie príjmov
-	a iné v zmysle zákona</t>
  </si>
  <si>
    <t>Jedná sa o možnosť realizovať nad daným podaním procesné úkony. V tomto prípade sa využívajú aj externé informačné zdroje v zmysle vyššie uvedeného na overenie správnosti údajov v danom podaní. 
V prípade, ak v podaní sú nezrovnalosti, ktoré sa dajú overiť z externých zdrojov, systém upozorní na tieto skutočnosti. Jedná sa o nesúlady, ktoré sú definované v zákone ako napr.:
-	neúplné informácie o majetku
-	nesprávne údaje o zastávaných funkciách
-	a pod.</t>
  </si>
  <si>
    <t>Jedná sa o možnosť spätného vytlačenia podania</t>
  </si>
  <si>
    <t>ID_1062</t>
  </si>
  <si>
    <t>ID_1063</t>
  </si>
  <si>
    <t>ID_1064</t>
  </si>
  <si>
    <t>ID_1065</t>
  </si>
  <si>
    <t>ID_1066</t>
  </si>
  <si>
    <t>ID_1067</t>
  </si>
  <si>
    <t>ID_1068</t>
  </si>
  <si>
    <t>ID_1069</t>
  </si>
  <si>
    <t>ID_1070</t>
  </si>
  <si>
    <t>ID_1071</t>
  </si>
  <si>
    <t>ID_1072</t>
  </si>
  <si>
    <t>ID_1073</t>
  </si>
  <si>
    <t>ID_1074</t>
  </si>
  <si>
    <t>ID_1075</t>
  </si>
  <si>
    <t>ID_1076</t>
  </si>
  <si>
    <t>ID_1077</t>
  </si>
  <si>
    <t>ID_1078</t>
  </si>
  <si>
    <t>ID_1079</t>
  </si>
  <si>
    <t>ID_1080</t>
  </si>
  <si>
    <t>ID_1081</t>
  </si>
  <si>
    <t>ID_1082</t>
  </si>
  <si>
    <t>ID_1083</t>
  </si>
  <si>
    <t>ID_1084</t>
  </si>
  <si>
    <t>ID_1085</t>
  </si>
  <si>
    <t>ID_1086</t>
  </si>
  <si>
    <t>ID_1087</t>
  </si>
  <si>
    <t>ID_1088</t>
  </si>
  <si>
    <t>ID_1089</t>
  </si>
  <si>
    <t>ID_1090</t>
  </si>
  <si>
    <t>ID_1091</t>
  </si>
  <si>
    <t>ID_1092</t>
  </si>
  <si>
    <t>ID_1093</t>
  </si>
  <si>
    <t>ID_1094</t>
  </si>
  <si>
    <t>ID_1095</t>
  </si>
  <si>
    <t>ID_1096</t>
  </si>
  <si>
    <t>ID_1097</t>
  </si>
  <si>
    <t>ID_1098</t>
  </si>
  <si>
    <t>ID_1099</t>
  </si>
  <si>
    <t>ID_1100</t>
  </si>
  <si>
    <t>ID_1101</t>
  </si>
  <si>
    <t>ID_1102</t>
  </si>
  <si>
    <t>ID_1103</t>
  </si>
  <si>
    <t>ID_1104</t>
  </si>
  <si>
    <t>ID_1105</t>
  </si>
  <si>
    <t>ID_1106</t>
  </si>
  <si>
    <t>ID_1107</t>
  </si>
  <si>
    <t>ID_1108</t>
  </si>
  <si>
    <t>ID_1109</t>
  </si>
  <si>
    <t>ID_1110</t>
  </si>
  <si>
    <t>ID_1111</t>
  </si>
  <si>
    <t>ID_1112</t>
  </si>
  <si>
    <t>ID_1113</t>
  </si>
  <si>
    <t>ID_1114</t>
  </si>
  <si>
    <t>ID_1115</t>
  </si>
  <si>
    <t>ID_1116</t>
  </si>
  <si>
    <t>ID_1117</t>
  </si>
  <si>
    <t>ID_1118</t>
  </si>
  <si>
    <t>ID_1119</t>
  </si>
  <si>
    <t>ID_1120</t>
  </si>
  <si>
    <t>ID_1121</t>
  </si>
  <si>
    <t>ID_1122</t>
  </si>
  <si>
    <t>ID_1123</t>
  </si>
  <si>
    <t>ID_1124</t>
  </si>
  <si>
    <t>ID_1125</t>
  </si>
  <si>
    <t>ID_1126</t>
  </si>
  <si>
    <t>-        Sledovanie termínov podaní pre jednotlivých verejných funkcionárov v zmysle zákona</t>
  </si>
  <si>
    <t>-        Bude podporená maximálna automatizácia procesov porovnávania dokumentov</t>
  </si>
  <si>
    <t>Začať konanie</t>
  </si>
  <si>
    <t>Vytvoriť uznesenie</t>
  </si>
  <si>
    <t>Vyžiadať vysvetlenie</t>
  </si>
  <si>
    <t>Vyžiadať súčinnosť</t>
  </si>
  <si>
    <t>Evidovať pokuty</t>
  </si>
  <si>
    <t>Vydať rozhodnutie</t>
  </si>
  <si>
    <t>Sledovať podanie na Ústavný súd</t>
  </si>
  <si>
    <t>Workflow konania</t>
  </si>
  <si>
    <t>Workflow pokuty</t>
  </si>
  <si>
    <t xml:space="preserve">Konanie začína na základe:
-	Podnetu zvonku – tento bude zaevidovaný k danému subjektu a obdobiu, na ktoré sa vzťahuje
-	Iniciatíva výberu – tento bude rovnako zaevidovaný k danému subjektu
Začaté konanie bude priradené k verejnému funkcionárovi, pričom bude zaevidovaný aj dôvod vedenia konania v zmysle zákonom definovaným dôvodov. 
Začaté konanie má priradený jednoznačný identifikátor. </t>
  </si>
  <si>
    <t>Po začatí konania systém podporí vytvorenie Uznesenia o začatí konania, pričom v rámci doručovania je doručené Uznasenie, ako aj podnet a jeho štruktúrovaný popis s informáciami o dôvodoch začatia konania.</t>
  </si>
  <si>
    <t>Jedná sa o možnosť dožiadať vysvetlenie k nezrovnalostiam v danom podaní. 
Po začatí konania sa tento dátum zaznamená a plynie lehota na vyjadrenie sa (spravidla 10 dní), pričom je možné termín posunúť.
Systém eviduje jednotlivé stavy a poskytuje upozornenia o plynúcich lehotách.  
Potreba dožiadania informácií je evidované systéme, pričom sa sleduje termín na doplnenie žiadaných informácií. V prípade nesplnenia požiadavky systém predgeneruje opätovnú výzvu a doplnenie aj s návrhom na uloženie pokuty</t>
  </si>
  <si>
    <t xml:space="preserve">V dôvodných prípadoch je možné vyžiadať si súčinnosť od iných OVM alebo inštitúcií. Systém podporí vygenerovanie takejto súčinnosti, pričom sú v nej identifikované / predvyplnené všetky náležitosti, ktoré je možné vyťažiť z už poskytnutých dát. </t>
  </si>
  <si>
    <t>V rámci modulu budú vedené aj informácie o sankciách, ich výške s priradením porušení ku ktorému sa vzťahujú.</t>
  </si>
  <si>
    <t>K otvorenému konaniu sa zaeviduje, či sa daný subjekt vyjadril alebo nevyjadril, pričom sa vygenerujú potrebné doklady na rokovanie výboru, ktorý danú vec prerokuje, pričom výsledkom je:
-	Návrh na zastavenie konania
-	Návrh na uloženie pokuty
-	Dožiadanie dokumentácie od predmetných inštitúcií a subjektov
Na základe výsledkov rokovania výboru systém pripraví predmetné rozhodnutie, Na základe rozhodnutia výberu sa v systéme vytvorí návrh rozhodnutia so všetkými príslušnými informáciami, pričom je doručované:
-	Verejnému funkcionárovi
-	Autorovi podnetu</t>
  </si>
  <si>
    <t>Jedná sa o proces, kedy má verejný funkcionár možnosť nechať preskúmať rozhodnutie Ústavným súdom. Systém vytvorí rozhranie na možnosť prepojenia Súdneho IS a Modulu pre potreby sledovanie uplatnenia možnosti preskúmania rozhodnutia</t>
  </si>
  <si>
    <t xml:space="preserve">Jedná sa o implementáciu procesu životného cyklu záznamu v zmysle zákona.
V rámci otvoreného konania budú evidované stavy:
-	Prebiehajúce konanie
-	Zastavené konanie
-	Uložená pokuta
Systém umožní sledovanie celý proces konania vo väzbe na:
-	Subjekt voči, ktorému sa začalo konanie
-	Subjekt, ktorý inicioval konanie (musia byť splnené podmienky GDPR)
-	Podanie, ktoré je predmetom konania
Systém umožní evidovať aj uplatnenie rozhodnutia – napr. v prípade vzdania sa funkcie budú využité externé zdroje na overenie výkonu rozhodnutia. </t>
  </si>
  <si>
    <t xml:space="preserve">V prípade, ak je výsledkom pokuta, vytvorí systém dávku pre ERP systém NRSR, v ktorom sa evidujú platby. 
Zároveň umožní sledovanie, či daná pokuta bola zaplatená a podporí prijímanie informácii o stave zaplatenia pokuty priamo z ERP. </t>
  </si>
  <si>
    <t>Integrácie</t>
  </si>
  <si>
    <t>-        Prepojenie na IS eREG pre potreby prijímania a doručovania písomností</t>
  </si>
  <si>
    <t>(prázdne)</t>
  </si>
  <si>
    <t>PTK</t>
  </si>
  <si>
    <t>Požaduje sa, aby modul na ovládanie agendy bol súčasťou informačného systému „Systém na sledovanie legislatívneho procesu“</t>
  </si>
  <si>
    <t>Agenda bude riadená modulom „SSEZ“. Súčasťou modulu musí byť vytvorenie všetkých aplikačných funkcií potrebných na získavanie, zhromažďovanie, spracúvanie, sprístupňovanie, poskytovanie, prenos, ukladanie, archivovanie a likvidácia údajov v rámci spracúvanej agendy. Minimálny rozsah požadovaných spracúvaných dát (údajov) a aplikačných funkcií je súčasťou popisu agendy, resp. modulu</t>
  </si>
  <si>
    <t>Editor	Môže všetko okrem definitívne mazať údaje	Moduly
Administrátor	Môže robiť všetko, aj definitívne mazať vymazané záznamy z informačného zdroja	Moduly
Viewer	Môže údaje iba prezerať	Moduly</t>
  </si>
  <si>
    <t>Jednoznačný identifikátor spracovateľa agendy	
Jednoznačný identifikátor dokumentu v SSEZ	
Spisové označenie komisie	
Spisové označenie	
Názov návrhu aktu	
Jednoznačné dátumy aktu	
Jednoznačný popis aktu pre IPEX	
Jednoznačný identifikátor procesného kroku	
Identifikátor iniciátora	
Identifikácia autora (ÚOŠS)	
Identifikácia stavu agendy pre IPEX	
Jednoznačné stanovenie typu dokumentu	Dáta sú štrukturované vo forme Agendy členenej podľa rokov (Rok 2017, Rok 2016, Rok 2015, atď.). Každý záznam má svoje unikátne Spisové číslo. Ku každému záznamu môžu okrem samotných dokumentov agendy (v SK aj EN verzii) existovať nasledujúce typy dokumentov:
•	Inštrukcia na COREPER1
•	Inštrukcia na COREPER2
•	Stanovisko SR
•	Správa z rokovania Rady EÚ
•	Návrh stanoviska SR
•	Uznesenie
•	Stanovisko
•	Predbežné stanovisko
•	Anotácia
•	Informácia o rokovaní Rady EÚ
•	Informácia
•	Správa z Európskej rady
•	Pozícia
•	Iné</t>
  </si>
  <si>
    <t>Stiahnuť dokument z eTRUST - ex</t>
  </si>
  <si>
    <t>Založiť novú agendu – existujúci dokument</t>
  </si>
  <si>
    <t>Založiť novú agendu – nový dokument</t>
  </si>
  <si>
    <t>Importovať zmeny zo SLOVLEXu</t>
  </si>
  <si>
    <t>Exportovať vybrané výstupy priamo do portálu IPEX</t>
  </si>
  <si>
    <t>Vyhľadať dokumenty</t>
  </si>
  <si>
    <t>Jedná sa o novú agendu, ktorá je „dotlačená“ cez rozhranie do SSEZ. Je potrebné aby o novej agende boli notifikovaní príslušní používatelia priamo v systéme, ako aj emailom.</t>
  </si>
  <si>
    <t>Jedná sa založenie novej agendy v systéme, pričom sa začína proces kontroly, pričom súčasťou je pripojenie exitujúceho dokumentu, ktorý je uložený v databáze SSEZ. 
Všetky procesné kroky sú uvedené v prílohe č. 1 tohto dokumentu. 
V tejto fáze je potrebné prehodnotiť rozhrania a možností vyťaženia informácií pre potreby automatizácie jednotlivých procesov. 
V rámci agendy sa vypĺňajú nasledovné dátové polia, ktoré sú definované v prílohe č. 1.</t>
  </si>
  <si>
    <t>Detto ako vyššie s tým, že sa vytvára nový dokument.</t>
  </si>
  <si>
    <t>Jedná sa o proces, kedy sa zmeny nahraté do SLOVLEXU transformujú priamo do SSEZ buď rozhraním medzi systémami alebo transformáciou mailu do XML podoby.</t>
  </si>
  <si>
    <t>Všetky zmeny, ktoré súvisia s agendami sa automaticky cez rozhranie publikujú do portálu IPEX. 
Využité je rozhranie IPEX</t>
  </si>
  <si>
    <t>Táto funkcionalita predstavuje funkcionalitu WEB rozhrania, prostredníctvom ktorého je možné realizovať vyhľadávanie v existujúcich agendách, pričom sa dá filtrovať prostredníctvom všetkých položiek uvedených v Informačných zdrojoch.</t>
  </si>
  <si>
    <t>Jedná sa o možnosti tvorby reportov pričom filtračné polia sa zhodujú z informačnými zdrojmi</t>
  </si>
  <si>
    <t>Komunikačné rozhrania</t>
  </si>
  <si>
    <t>V rámci aplikačných funkcií musia byť aplikované nasledovné komunikačné rozhrania, ktoré definujú základné integračné procedúry:
-	XML projekt - IPEX server (posielanie) – detail je v priloženom dokumente:
-	eTRUST - ex (sťahovanie)</t>
  </si>
  <si>
    <t>modul musí spĺňať všetky funkcionality popísané v opise súčasného stavu (časť A) – dizajn všetkých funkcionalít (formulárov) je potrebné realizovať odlišným spôsobom, pretože Kancelária NR SR nevlastní autorské práva k dizajnu jednotlivých formulárov.  Popis jednotlivých funkcionalít môže byť po analýze vypracovanej dodávateľom v I. časti projektu upravený, ak sa na tom obe strany vzájomne dohodnú .</t>
  </si>
  <si>
    <t>Existujúce funkcionality</t>
  </si>
  <si>
    <t>Možnosti zmeny číselníkov priamo v module bez zásahu dodávateľa</t>
  </si>
  <si>
    <t>modul musí uchovávať  všetky dáta popísané v časti Informačné zdroje – štruktúra dát môže byť po analýze vypracovanej dodávateľom v I. časti projektu upravená, ak sa na tom obe strany vzájomne dohodnú .</t>
  </si>
  <si>
    <t>s modulom musia byť dodané webservisy na zapisovanie všetkých údajov do databázy modulu, ako aj na čítanie z modulu</t>
  </si>
  <si>
    <t>funkcionalita modulu musí byť súčasťou úvodnej analýzy vypracovanej víťaznou firmou, v súlade s funkcionalitami ostatných spolupracujúcich modulov, resp. komponentov. Modul musí byť v maximálnej možnej miere , zásahy obsluhy modulu sa očakávajú iba pri problémoch</t>
  </si>
  <si>
    <t>Prístup do aplikácie SSEZ (resp. na autonómne web rozhranie SSEZ) musí byť dostupný priamo z domovskej webovej stránky NR SR</t>
  </si>
  <si>
    <t>Automatizácia všetkých procesov vo väzbe najmä na mailovú notifikáciu a jej transformáciu do dátových zápisov</t>
  </si>
  <si>
    <t>Využitie všetkých ponúkaných web serviceov z IPEX</t>
  </si>
  <si>
    <t>Automatizované nahrávanie dokumentov do back office IPEX</t>
  </si>
  <si>
    <t>Uchovávanie údajov</t>
  </si>
  <si>
    <t>Dodávané webservisy</t>
  </si>
  <si>
    <t>Vypracovanie analýzy funkcionalít</t>
  </si>
  <si>
    <t>Prístup do SSEZ</t>
  </si>
  <si>
    <t>Automatizácia procesov</t>
  </si>
  <si>
    <t>Využitie web serviceov</t>
  </si>
  <si>
    <t>Automatizácia nahrávania</t>
  </si>
  <si>
    <t>Zmeny číselníkov</t>
  </si>
  <si>
    <t>Požaduje sa, aby modul na ovládanie agendy bol súčasťou informačného systému „Systém na sledovanie legislatívneho procesu</t>
  </si>
  <si>
    <t>Agenda bude riadená modulom „EUROVAC“. Súčasťou modulu musí byť vytvorenie všetkých aplikačných funkcií potrebných na získavanie, zhromažďovanie, spracúvanie, sprístupňovanie, poskytovanie, prenos, ukladanie, archivovanie a likvidácia údajov v rámci spracúvanej agendy. Minimálny rozsah požadovaných spracúvaných dát (údajov) a aplikačných funkcií je súčasťou popisu agendy, resp. modulu</t>
  </si>
  <si>
    <t>Infočmačné zdroje</t>
  </si>
  <si>
    <t>Identifikátor verzií tezuru
Identifikátor hlavných oblastí tezauru EUROVOC
Identifikátor volebných období
Identifikátor derkriptorov
Identifikátor typov tlačí</t>
  </si>
  <si>
    <t>Všetky aplikačné funkcie musia byť súčasťou informačného zdroja „Aplikačné funkcie“. V nasledujúcej tabuľke uvádzame požadované aplikačné funkcie pre jednotlivé procesy popisovaného modulu a ich význam podľa požadovanej štruktúry informačného zdroja</t>
  </si>
  <si>
    <t>Nastaviť systém indexovania</t>
  </si>
  <si>
    <t>Vybrať tlač</t>
  </si>
  <si>
    <t>Navrhnúť deskriptor</t>
  </si>
  <si>
    <t>Indexovať tlač</t>
  </si>
  <si>
    <t>Filtrovať a reportovať</t>
  </si>
  <si>
    <t>Zobraziť a Prezerať tlače</t>
  </si>
  <si>
    <t>Jedná sa o proces výberu tezauru, ktorý sa bude pre dané indexovanie používať, pričom sa zobrazí v stromovej štruktúre celý tezaurus.</t>
  </si>
  <si>
    <t>Následne je potrebné vybrať publikovanú tlač z registra tlačí. Červenou označené sú už indexované tlače a bielou neindexované tlače. Je potrebné aplikovať filtračné mechanizmy minimálne na tejto úrovni.</t>
  </si>
  <si>
    <t>Automatický návrh deskriptorov – odborných termínov z textu zákona tak, že návrh vznikne porovnaím deskriptovov tezauru EUROVOC so zaindexovanými slovami v texte zákona v samostatnej tabuľke. 
Indexátor sa s týmto návrom môže stotožniť, môže ho zmeniť alebo nepoužiť vôbec. Cieľom je dosiahnuť vysokú mieru automatizácie pri indexovaní. Tento spôsob bude možný použiť aj  pri indexovaní iných typoch dokumentov v parlamente.</t>
  </si>
  <si>
    <t>V tomto procese sa k danej tlači priradí index zo stromovej štrutkúry tezauru. Pričom sa deskriptory po zaindexovaní v prvom čítaní automaticky ukážu v ďalších čítaniach (naviazaných na konkrétne číslo tlače). Indexátor môže v ďalších čítaniach priraďovať nové deskriptory podľa potreby.</t>
  </si>
  <si>
    <t>Jedná sa o procesy filtrovania a reportovania tlačí podľa definovaných parametrov v Informačných zdrojoch</t>
  </si>
  <si>
    <t>Na modul je naviazané zobrazenie na WEBE NRSR, pričom je možné vyhľadávať tlače podľa preddefinovaných parametrov, ktoré sú definované v Informačných zdrojoch.</t>
  </si>
  <si>
    <t>Automatizácia ponuky pri indexácii
o	sparovanie na úrovni textu a deskriptorov
o	nočný „run“</t>
  </si>
  <si>
    <t>Možnosť indexovania aj iných dokumentov</t>
  </si>
  <si>
    <t>Prepojenie na DMS prostredníctvom metadat
o	je indikovateľný alebo nie
o	vyhľadali by sa v DMS s odkazom na neho</t>
  </si>
  <si>
    <t>Možnosť indexovania tlačoviek a prepojenie na parlamentne tlače</t>
  </si>
  <si>
    <t>V prípade indexovania potreba priradenia aj nadradených indexov</t>
  </si>
  <si>
    <t>Implementovať ergonómiu vyhľadávania na front ende</t>
  </si>
  <si>
    <t>Možnosť vybrať viac descriptorov k tlači</t>
  </si>
  <si>
    <t>Importovací nastroj na automatizovane zaznamenanie do systému</t>
  </si>
  <si>
    <t>Viac deskriptorov</t>
  </si>
  <si>
    <t>Importovací nástroj</t>
  </si>
  <si>
    <t>Vytvorenie paralelného národného slovníka a jeho zobrazovanie</t>
  </si>
  <si>
    <t>Národný slovník</t>
  </si>
  <si>
    <t>Automatizácia ponuky indexácie</t>
  </si>
  <si>
    <t>Indexovanie iných dokumentov</t>
  </si>
  <si>
    <t>Prepojenie DMS</t>
  </si>
  <si>
    <t>Intexovanie videí</t>
  </si>
  <si>
    <t>Nadradené indexy</t>
  </si>
  <si>
    <t>Ergonómia vyhľadávania</t>
  </si>
  <si>
    <t xml:space="preser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</si>
</sst>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8" formatCode="#,##0.00\ &quot;€&quot;;[Red]\-#,##0.00\ &quot;€&quot;"/>
    <numFmt numFmtId="42" formatCode="_-* #,##0\ &quot;€&quot;_-;\-* #,##0\ &quot;€&quot;_-;_-* &quot;-&quot;\ &quot;€&quot;_-;_-@_-"/>
    <numFmt numFmtId="44" formatCode="_-* #,##0.00\ &quot;€&quot;_-;\-* #,##0.00\ &quot;€&quot;_-;_-* &quot;-&quot;??\ &quot;€&quot;_-;_-@_-"/>
    <numFmt numFmtId="164" formatCode="_-* #,##0.00\ _€_-;\-* #,##0.00\ _€_-;_-* &quot;-&quot;??\ _€_-;_-@_-"/>
    <numFmt numFmtId="165" formatCode="_-* #,##0\ _€_-;\-* #,##0\ _€_-;_-* &quot;-&quot;??\ _€_-;_-@_-"/>
    <numFmt numFmtId="166" formatCode="0.0%"/>
    <numFmt numFmtId="167" formatCode="#,##0_ ;\-#,##0;\-;@"/>
    <numFmt numFmtId="168" formatCode="0.00;\-0.00;\-;@"/>
    <numFmt numFmtId="169" formatCode="#,##0\ &quot;€&quot;"/>
    <numFmt numFmtId="170" formatCode="#,##0.00\ &quot;€&quot;"/>
  </numFmts>
  <fonts count="83">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8"/>
      <color indexed="81"/>
      <name val="Tahoma"/>
      <family val="2"/>
      <charset val="238"/>
    </font>
    <font>
      <sz val="10"/>
      <color indexed="18"/>
      <name val="Arial"/>
      <family val="2"/>
      <charset val="238"/>
    </font>
    <font>
      <sz val="11"/>
      <color theme="1"/>
      <name val="Calibri"/>
      <family val="2"/>
      <charset val="238"/>
    </font>
    <font>
      <b/>
      <sz val="24"/>
      <color rgb="FF000000"/>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sz val="14"/>
      <color theme="1"/>
      <name val="Calibri"/>
      <family val="2"/>
      <charset val="238"/>
    </font>
    <font>
      <sz val="12"/>
      <color theme="1"/>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u/>
      <sz val="11"/>
      <color theme="5"/>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sz val="10"/>
      <color rgb="FF000000"/>
      <name val="Calibri"/>
      <family val="2"/>
      <scheme val="minor"/>
    </font>
    <font>
      <b/>
      <u/>
      <sz val="10"/>
      <color theme="1"/>
      <name val="Calibri Light (Headings)"/>
    </font>
    <font>
      <sz val="11"/>
      <color rgb="FF000000"/>
      <name val="Calibri"/>
      <family val="2"/>
      <charset val="238"/>
      <scheme val="minor"/>
    </font>
    <font>
      <b/>
      <sz val="11"/>
      <color rgb="FFFF0000"/>
      <name val="Calibri"/>
      <family val="2"/>
      <charset val="238"/>
      <scheme val="minor"/>
    </font>
  </fonts>
  <fills count="34">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s>
  <borders count="146">
    <border>
      <left/>
      <right/>
      <top/>
      <bottom/>
      <diagonal/>
    </border>
    <border>
      <left style="thick">
        <color auto="1"/>
      </left>
      <right style="medium">
        <color auto="1"/>
      </right>
      <top style="thick">
        <color auto="1"/>
      </top>
      <bottom style="thick">
        <color auto="1"/>
      </bottom>
      <diagonal/>
    </border>
    <border>
      <left/>
      <right style="medium">
        <color auto="1"/>
      </right>
      <top style="thick">
        <color auto="1"/>
      </top>
      <bottom style="thick">
        <color auto="1"/>
      </bottom>
      <diagonal/>
    </border>
    <border>
      <left/>
      <right style="thick">
        <color auto="1"/>
      </right>
      <top style="thick">
        <color auto="1"/>
      </top>
      <bottom style="thick">
        <color auto="1"/>
      </bottom>
      <diagonal/>
    </border>
    <border>
      <left style="medium">
        <color auto="1"/>
      </left>
      <right style="thick">
        <color auto="1"/>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thick">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thick">
        <color auto="1"/>
      </top>
      <bottom style="thick">
        <color auto="1"/>
      </bottom>
      <diagonal/>
    </border>
    <border>
      <left style="thick">
        <color auto="1"/>
      </left>
      <right style="medium">
        <color auto="1"/>
      </right>
      <top style="medium">
        <color auto="1"/>
      </top>
      <bottom/>
      <diagonal/>
    </border>
    <border>
      <left style="thick">
        <color auto="1"/>
      </left>
      <right style="medium">
        <color auto="1"/>
      </right>
      <top/>
      <bottom style="medium">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medium">
        <color auto="1"/>
      </top>
      <bottom/>
      <diagonal/>
    </border>
    <border>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thin">
        <color rgb="FFB2B2B2"/>
      </right>
      <top style="thin">
        <color rgb="FFB2B2B2"/>
      </top>
      <bottom style="thin">
        <color rgb="FFB2B2B2"/>
      </bottom>
      <diagonal/>
    </border>
    <border>
      <left style="thin">
        <color rgb="FF7F7F7F"/>
      </left>
      <right style="medium">
        <color auto="1"/>
      </right>
      <top style="medium">
        <color auto="1"/>
      </top>
      <bottom style="thin">
        <color rgb="FF7F7F7F"/>
      </bottom>
      <diagonal/>
    </border>
    <border>
      <left style="medium">
        <color auto="1"/>
      </left>
      <right style="thin">
        <color rgb="FF7F7F7F"/>
      </right>
      <top style="thin">
        <color rgb="FF7F7F7F"/>
      </top>
      <bottom style="medium">
        <color auto="1"/>
      </bottom>
      <diagonal/>
    </border>
    <border>
      <left style="thin">
        <color rgb="FF7F7F7F"/>
      </left>
      <right style="thin">
        <color rgb="FF7F7F7F"/>
      </right>
      <top style="thin">
        <color rgb="FF7F7F7F"/>
      </top>
      <bottom style="medium">
        <color auto="1"/>
      </bottom>
      <diagonal/>
    </border>
    <border>
      <left style="thin">
        <color rgb="FF7F7F7F"/>
      </left>
      <right style="medium">
        <color auto="1"/>
      </right>
      <top style="thin">
        <color rgb="FF7F7F7F"/>
      </top>
      <bottom style="medium">
        <color auto="1"/>
      </bottom>
      <diagonal/>
    </border>
    <border>
      <left/>
      <right style="thin">
        <color rgb="FF7F7F7F"/>
      </right>
      <top style="thin">
        <color rgb="FF7F7F7F"/>
      </top>
      <bottom style="medium">
        <color auto="1"/>
      </bottom>
      <diagonal/>
    </border>
    <border>
      <left style="medium">
        <color auto="1"/>
      </left>
      <right style="thin">
        <color rgb="FF7F7F7F"/>
      </right>
      <top/>
      <bottom style="medium">
        <color auto="1"/>
      </bottom>
      <diagonal/>
    </border>
    <border>
      <left style="thin">
        <color rgb="FF7F7F7F"/>
      </left>
      <right style="thin">
        <color rgb="FF7F7F7F"/>
      </right>
      <top/>
      <bottom style="medium">
        <color auto="1"/>
      </bottom>
      <diagonal/>
    </border>
    <border>
      <left style="thin">
        <color rgb="FF7F7F7F"/>
      </left>
      <right style="medium">
        <color auto="1"/>
      </right>
      <top/>
      <bottom style="medium">
        <color auto="1"/>
      </bottom>
      <diagonal/>
    </border>
    <border>
      <left style="thin">
        <color rgb="FF7F7F7F"/>
      </left>
      <right style="medium">
        <color auto="1"/>
      </right>
      <top/>
      <bottom style="thin">
        <color rgb="FF7F7F7F"/>
      </bottom>
      <diagonal/>
    </border>
    <border>
      <left/>
      <right style="thin">
        <color rgb="FF7F7F7F"/>
      </right>
      <top style="medium">
        <color auto="1"/>
      </top>
      <bottom style="thin">
        <color rgb="FF7F7F7F"/>
      </bottom>
      <diagonal/>
    </border>
    <border>
      <left style="thin">
        <color rgb="FF7F7F7F"/>
      </left>
      <right style="thin">
        <color rgb="FF7F7F7F"/>
      </right>
      <top style="medium">
        <color auto="1"/>
      </top>
      <bottom style="thin">
        <color rgb="FF7F7F7F"/>
      </bottom>
      <diagonal/>
    </border>
    <border>
      <left style="thin">
        <color rgb="FFB2B2B2"/>
      </left>
      <right style="thin">
        <color rgb="FFB2B2B2"/>
      </right>
      <top style="medium">
        <color auto="1"/>
      </top>
      <bottom style="thin">
        <color rgb="FFB2B2B2"/>
      </bottom>
      <diagonal/>
    </border>
    <border>
      <left style="thin">
        <color rgb="FFB2B2B2"/>
      </left>
      <right style="thin">
        <color rgb="FFB2B2B2"/>
      </right>
      <top style="thin">
        <color rgb="FFB2B2B2"/>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medium">
        <color auto="1"/>
      </right>
      <top style="medium">
        <color auto="1"/>
      </top>
      <bottom/>
      <diagonal/>
    </border>
    <border>
      <left style="thin">
        <color rgb="FFB2B2B2"/>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thin">
        <color auto="1"/>
      </bottom>
      <diagonal/>
    </border>
    <border>
      <left style="thin">
        <color rgb="FF7F7F7F"/>
      </left>
      <right style="thin">
        <color rgb="FF7F7F7F"/>
      </right>
      <top style="thin">
        <color rgb="FF7F7F7F"/>
      </top>
      <bottom/>
      <diagonal/>
    </border>
    <border>
      <left style="medium">
        <color auto="1"/>
      </left>
      <right style="thin">
        <color rgb="FF7F7F7F"/>
      </right>
      <top style="medium">
        <color auto="1"/>
      </top>
      <bottom style="medium">
        <color auto="1"/>
      </bottom>
      <diagonal/>
    </border>
    <border>
      <left style="thin">
        <color rgb="FF7F7F7F"/>
      </left>
      <right style="thin">
        <color rgb="FF7F7F7F"/>
      </right>
      <top style="medium">
        <color auto="1"/>
      </top>
      <bottom style="medium">
        <color auto="1"/>
      </bottom>
      <diagonal/>
    </border>
    <border>
      <left style="thin">
        <color rgb="FF7F7F7F"/>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thin">
        <color rgb="FF7F7F7F"/>
      </right>
      <top style="thin">
        <color rgb="FF7F7F7F"/>
      </top>
      <bottom/>
      <diagonal/>
    </border>
    <border>
      <left/>
      <right style="medium">
        <color auto="1"/>
      </right>
      <top style="medium">
        <color auto="1"/>
      </top>
      <bottom style="thin">
        <color rgb="FF7F7F7F"/>
      </bottom>
      <diagonal/>
    </border>
    <border>
      <left/>
      <right style="medium">
        <color auto="1"/>
      </right>
      <top style="thin">
        <color rgb="FF7F7F7F"/>
      </top>
      <bottom style="thin">
        <color rgb="FF7F7F7F"/>
      </bottom>
      <diagonal/>
    </border>
    <border>
      <left/>
      <right style="medium">
        <color auto="1"/>
      </right>
      <top style="thin">
        <color rgb="FF7F7F7F"/>
      </top>
      <bottom/>
      <diagonal/>
    </border>
    <border>
      <left style="medium">
        <color auto="1"/>
      </left>
      <right style="medium">
        <color auto="1"/>
      </right>
      <top/>
      <bottom/>
      <diagonal/>
    </border>
    <border>
      <left style="medium">
        <color auto="1"/>
      </left>
      <right style="medium">
        <color auto="1"/>
      </right>
      <top style="medium">
        <color auto="1"/>
      </top>
      <bottom style="thin">
        <color rgb="FF7F7F7F"/>
      </bottom>
      <diagonal/>
    </border>
    <border>
      <left style="medium">
        <color auto="1"/>
      </left>
      <right style="medium">
        <color auto="1"/>
      </right>
      <top style="thin">
        <color rgb="FF7F7F7F"/>
      </top>
      <bottom style="thin">
        <color rgb="FF7F7F7F"/>
      </bottom>
      <diagonal/>
    </border>
    <border>
      <left style="medium">
        <color auto="1"/>
      </left>
      <right style="medium">
        <color auto="1"/>
      </right>
      <top style="thin">
        <color rgb="FF7F7F7F"/>
      </top>
      <bottom/>
      <diagonal/>
    </border>
    <border>
      <left/>
      <right style="thin">
        <color rgb="FFB2B2B2"/>
      </right>
      <top style="medium">
        <color auto="1"/>
      </top>
      <bottom style="thin">
        <color rgb="FFB2B2B2"/>
      </bottom>
      <diagonal/>
    </border>
    <border>
      <left/>
      <right style="thin">
        <color rgb="FFB2B2B2"/>
      </right>
      <top style="thin">
        <color rgb="FFB2B2B2"/>
      </top>
      <bottom style="medium">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right style="thin">
        <color rgb="FF7F7F7F"/>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rgb="FF7F7F7F"/>
      </left>
      <right style="thin">
        <color auto="1"/>
      </right>
      <top style="medium">
        <color auto="1"/>
      </top>
      <bottom style="medium">
        <color auto="1"/>
      </bottom>
      <diagonal/>
    </border>
    <border>
      <left style="medium">
        <color auto="1"/>
      </left>
      <right style="medium">
        <color auto="1"/>
      </right>
      <top style="medium">
        <color auto="1"/>
      </top>
      <bottom style="thin">
        <color rgb="FFB2B2B2"/>
      </bottom>
      <diagonal/>
    </border>
    <border>
      <left style="medium">
        <color auto="1"/>
      </left>
      <right style="medium">
        <color auto="1"/>
      </right>
      <top style="thin">
        <color rgb="FFB2B2B2"/>
      </top>
      <bottom style="medium">
        <color auto="1"/>
      </bottom>
      <diagonal/>
    </border>
    <border>
      <left style="medium">
        <color auto="1"/>
      </left>
      <right style="thin">
        <color rgb="FF7F7F7F"/>
      </right>
      <top style="thin">
        <color rgb="FF7F7F7F"/>
      </top>
      <bottom style="thin">
        <color rgb="FF7F7F7F"/>
      </bottom>
      <diagonal/>
    </border>
    <border>
      <left/>
      <right style="medium">
        <color auto="1"/>
      </right>
      <top style="thin">
        <color rgb="FF7F7F7F"/>
      </top>
      <bottom style="medium">
        <color auto="1"/>
      </bottom>
      <diagonal/>
    </border>
    <border>
      <left style="medium">
        <color auto="1"/>
      </left>
      <right style="thin">
        <color rgb="FF7F7F7F"/>
      </right>
      <top style="medium">
        <color auto="1"/>
      </top>
      <bottom style="thin">
        <color rgb="FF7F7F7F"/>
      </bottom>
      <diagonal/>
    </border>
    <border>
      <left style="medium">
        <color auto="1"/>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auto="1"/>
      </right>
      <top style="thin">
        <color auto="1"/>
      </top>
      <bottom style="thin">
        <color rgb="FF7F7F7F"/>
      </bottom>
      <diagonal/>
    </border>
    <border>
      <left style="thin">
        <color rgb="FF7F7F7F"/>
      </left>
      <right style="medium">
        <color auto="1"/>
      </right>
      <top style="thin">
        <color rgb="FF7F7F7F"/>
      </top>
      <bottom/>
      <diagonal/>
    </border>
    <border>
      <left/>
      <right style="thin">
        <color rgb="FFB2B2B2"/>
      </right>
      <top style="thin">
        <color rgb="FFB2B2B2"/>
      </top>
      <bottom/>
      <diagonal/>
    </border>
    <border>
      <left style="medium">
        <color auto="1"/>
      </left>
      <right style="thin">
        <color rgb="FF7F7F7F"/>
      </right>
      <top style="thin">
        <color rgb="FF7F7F7F"/>
      </top>
      <bottom/>
      <diagonal/>
    </border>
    <border>
      <left style="thin">
        <color rgb="FF7F7F7F"/>
      </left>
      <right/>
      <top style="medium">
        <color auto="1"/>
      </top>
      <bottom style="thin">
        <color rgb="FF7F7F7F"/>
      </bottom>
      <diagonal/>
    </border>
    <border>
      <left style="thin">
        <color rgb="FF7F7F7F"/>
      </left>
      <right style="medium">
        <color auto="1"/>
      </right>
      <top style="medium">
        <color auto="1"/>
      </top>
      <bottom/>
      <diagonal/>
    </border>
    <border>
      <left style="thin">
        <color rgb="FF7F7F7F"/>
      </left>
      <right/>
      <top style="thin">
        <color rgb="FF7F7F7F"/>
      </top>
      <bottom style="medium">
        <color auto="1"/>
      </bottom>
      <diagonal/>
    </border>
    <border>
      <left style="thin">
        <color rgb="FF7F7F7F"/>
      </left>
      <right/>
      <top style="medium">
        <color auto="1"/>
      </top>
      <bottom/>
      <diagonal/>
    </border>
    <border>
      <left style="medium">
        <color auto="1"/>
      </left>
      <right style="thin">
        <color rgb="FF7F7F7F"/>
      </right>
      <top style="medium">
        <color auto="1"/>
      </top>
      <bottom style="thin">
        <color auto="1"/>
      </bottom>
      <diagonal/>
    </border>
    <border>
      <left style="thin">
        <color rgb="FF7F7F7F"/>
      </left>
      <right style="thin">
        <color rgb="FF7F7F7F"/>
      </right>
      <top style="medium">
        <color auto="1"/>
      </top>
      <bottom style="thin">
        <color auto="1"/>
      </bottom>
      <diagonal/>
    </border>
    <border>
      <left style="thin">
        <color rgb="FF7F7F7F"/>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auto="1"/>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s>
  <cellStyleXfs count="11">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4" fontId="2" fillId="0" borderId="0" applyFont="0" applyFill="0" applyBorder="0" applyAlignment="0" applyProtection="0"/>
    <xf numFmtId="0" fontId="49" fillId="0" borderId="0" applyNumberFormat="0" applyFill="0" applyBorder="0" applyAlignment="0" applyProtection="0"/>
    <xf numFmtId="44" fontId="2" fillId="0" borderId="0" applyFont="0" applyFill="0" applyBorder="0" applyAlignment="0" applyProtection="0"/>
    <xf numFmtId="0" fontId="66" fillId="0" borderId="0"/>
    <xf numFmtId="0" fontId="70" fillId="0" borderId="0" applyNumberFormat="0" applyFill="0" applyBorder="0" applyAlignment="0" applyProtection="0">
      <alignment vertical="top"/>
      <protection locked="0"/>
    </xf>
    <xf numFmtId="0" fontId="2" fillId="0" borderId="0"/>
  </cellStyleXfs>
  <cellXfs count="769">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6" borderId="0" xfId="0" applyFill="1" applyBorder="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Border="1" applyAlignment="1">
      <alignment horizontal="center" vertical="top" wrapText="1"/>
    </xf>
    <xf numFmtId="0" fontId="0" fillId="6" borderId="18" xfId="0" applyFill="1" applyBorder="1" applyAlignment="1">
      <alignment horizontal="left" vertical="top" wrapText="1"/>
    </xf>
    <xf numFmtId="0" fontId="9" fillId="7" borderId="0" xfId="0" applyFont="1" applyFill="1" applyBorder="1" applyAlignment="1">
      <alignment horizontal="left" vertical="top" wrapText="1"/>
    </xf>
    <xf numFmtId="0" fontId="0" fillId="7" borderId="0" xfId="0" applyFill="1" applyBorder="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6"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7"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4" fontId="7" fillId="4" borderId="42" xfId="2" applyNumberFormat="1" applyBorder="1" applyAlignment="1">
      <alignment horizontal="right" vertical="top" wrapText="1"/>
    </xf>
    <xf numFmtId="4" fontId="7" fillId="4" borderId="45" xfId="2" applyNumberFormat="1" applyBorder="1" applyAlignment="1">
      <alignment horizontal="right" vertical="top" wrapText="1"/>
    </xf>
    <xf numFmtId="0" fontId="15" fillId="0" borderId="0" xfId="0" applyFont="1" applyBorder="1"/>
    <xf numFmtId="0" fontId="0" fillId="6" borderId="33" xfId="0" applyFill="1" applyBorder="1" applyAlignment="1">
      <alignment horizontal="left" vertical="top" wrapText="1"/>
    </xf>
    <xf numFmtId="0" fontId="0" fillId="6" borderId="6" xfId="0" applyFill="1" applyBorder="1" applyAlignment="1">
      <alignment horizontal="left" vertical="top" wrapText="1"/>
    </xf>
    <xf numFmtId="0" fontId="0" fillId="0" borderId="67" xfId="0" applyBorder="1" applyAlignment="1">
      <alignment horizontal="left" vertical="top" wrapText="1"/>
    </xf>
    <xf numFmtId="0" fontId="9" fillId="7" borderId="66"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8" xfId="2" applyNumberFormat="1" applyBorder="1" applyAlignment="1">
      <alignment horizontal="right" vertical="top" wrapText="1"/>
    </xf>
    <xf numFmtId="4" fontId="7" fillId="4" borderId="69" xfId="2" applyNumberFormat="1" applyBorder="1" applyAlignment="1">
      <alignment horizontal="right" vertical="top" wrapText="1"/>
    </xf>
    <xf numFmtId="4" fontId="7" fillId="4" borderId="70" xfId="2" applyNumberFormat="1" applyBorder="1" applyAlignment="1">
      <alignment horizontal="right" vertical="top" wrapText="1"/>
    </xf>
    <xf numFmtId="4" fontId="7" fillId="4" borderId="71" xfId="2" applyNumberFormat="1" applyBorder="1" applyAlignment="1">
      <alignment horizontal="right" vertical="top" wrapText="1"/>
    </xf>
    <xf numFmtId="4" fontId="7" fillId="4" borderId="73" xfId="2" applyNumberFormat="1" applyBorder="1" applyAlignment="1">
      <alignment horizontal="right" vertical="top" wrapText="1"/>
    </xf>
    <xf numFmtId="0" fontId="0" fillId="0" borderId="72" xfId="0" applyBorder="1" applyAlignment="1">
      <alignment horizontal="left" vertical="top" wrapText="1"/>
    </xf>
    <xf numFmtId="0" fontId="10" fillId="6" borderId="35"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4" xfId="2" applyNumberFormat="1" applyBorder="1" applyAlignment="1">
      <alignment horizontal="righ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7" xfId="1" applyBorder="1" applyAlignment="1">
      <alignment horizontal="right" vertical="top" wrapText="1"/>
    </xf>
    <xf numFmtId="4" fontId="7" fillId="4" borderId="36" xfId="2" applyNumberFormat="1" applyBorder="1" applyAlignment="1">
      <alignment horizontal="left" vertical="top" wrapText="1"/>
    </xf>
    <xf numFmtId="4" fontId="7" fillId="4" borderId="78" xfId="2" applyNumberFormat="1" applyBorder="1" applyAlignment="1">
      <alignment horizontal="right" vertical="top" wrapText="1"/>
    </xf>
    <xf numFmtId="4" fontId="7" fillId="4" borderId="79" xfId="2" applyNumberFormat="1" applyBorder="1" applyAlignment="1">
      <alignment horizontal="right" vertical="top" wrapText="1"/>
    </xf>
    <xf numFmtId="4" fontId="7" fillId="4" borderId="80" xfId="2" applyNumberFormat="1" applyBorder="1" applyAlignment="1">
      <alignment horizontal="right" vertical="top" wrapText="1"/>
    </xf>
    <xf numFmtId="0" fontId="0" fillId="0" borderId="0" xfId="0" applyAlignment="1">
      <alignment wrapText="1"/>
    </xf>
    <xf numFmtId="0" fontId="9" fillId="0" borderId="0" xfId="0" applyFont="1" applyBorder="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7"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10" borderId="6" xfId="0" applyFont="1" applyFill="1" applyBorder="1" applyAlignment="1">
      <alignment horizontal="lef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9" xfId="2" applyNumberFormat="1" applyBorder="1" applyAlignment="1">
      <alignment horizontal="right" vertical="top" wrapText="1"/>
    </xf>
    <xf numFmtId="3" fontId="7" fillId="4" borderId="70"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30" fillId="0" borderId="0" xfId="0" applyFont="1" applyAlignment="1">
      <alignment horizontal="center"/>
    </xf>
    <xf numFmtId="0" fontId="31" fillId="0" borderId="0" xfId="0" applyFont="1"/>
    <xf numFmtId="49" fontId="31" fillId="0" borderId="0" xfId="0" applyNumberFormat="1" applyFont="1"/>
    <xf numFmtId="3" fontId="7" fillId="4" borderId="70" xfId="2" applyNumberFormat="1" applyBorder="1"/>
    <xf numFmtId="0" fontId="29" fillId="0" borderId="0" xfId="0" applyFont="1" applyAlignment="1">
      <alignment horizontal="center"/>
    </xf>
    <xf numFmtId="0" fontId="30" fillId="0" borderId="0" xfId="0" applyFont="1" applyAlignment="1"/>
    <xf numFmtId="0" fontId="30" fillId="0" borderId="0" xfId="0" applyFont="1" applyAlignment="1">
      <alignment wrapText="1"/>
    </xf>
    <xf numFmtId="0" fontId="29" fillId="0" borderId="0" xfId="0" applyFont="1" applyAlignment="1"/>
    <xf numFmtId="0" fontId="30" fillId="0" borderId="0" xfId="0" applyFont="1" applyBorder="1" applyAlignment="1"/>
    <xf numFmtId="0" fontId="0" fillId="0" borderId="0" xfId="0" applyBorder="1"/>
    <xf numFmtId="0" fontId="31" fillId="0" borderId="0" xfId="0" applyFont="1" applyBorder="1" applyAlignment="1"/>
    <xf numFmtId="0" fontId="9" fillId="7" borderId="66" xfId="0" applyFont="1" applyFill="1" applyBorder="1" applyAlignment="1">
      <alignment horizontal="center" vertical="top" wrapText="1"/>
    </xf>
    <xf numFmtId="3" fontId="7" fillId="4" borderId="36" xfId="2" applyNumberFormat="1" applyBorder="1"/>
    <xf numFmtId="3" fontId="7" fillId="4" borderId="85" xfId="2" applyNumberFormat="1" applyBorder="1"/>
    <xf numFmtId="0" fontId="0" fillId="6" borderId="86" xfId="0" applyFill="1" applyBorder="1" applyAlignment="1">
      <alignment horizontal="center" vertical="top" wrapText="1"/>
    </xf>
    <xf numFmtId="3" fontId="7" fillId="4" borderId="79" xfId="2" applyNumberFormat="1" applyBorder="1" applyAlignment="1">
      <alignment horizontal="right"/>
    </xf>
    <xf numFmtId="3" fontId="7" fillId="4" borderId="80" xfId="2" applyNumberFormat="1" applyBorder="1" applyAlignment="1">
      <alignment horizontal="right"/>
    </xf>
    <xf numFmtId="3" fontId="7" fillId="4" borderId="66" xfId="2" applyNumberFormat="1" applyBorder="1"/>
    <xf numFmtId="3" fontId="7" fillId="4" borderId="30" xfId="2" applyNumberFormat="1" applyBorder="1"/>
    <xf numFmtId="3" fontId="7" fillId="4" borderId="87" xfId="2" applyNumberFormat="1" applyBorder="1"/>
    <xf numFmtId="0" fontId="28" fillId="0" borderId="14" xfId="0" applyFont="1" applyBorder="1" applyAlignment="1"/>
    <xf numFmtId="0" fontId="28" fillId="0" borderId="23" xfId="0" applyFont="1" applyBorder="1" applyAlignment="1"/>
    <xf numFmtId="0" fontId="30" fillId="0" borderId="24" xfId="0" applyFont="1" applyBorder="1" applyAlignment="1"/>
    <xf numFmtId="0" fontId="0" fillId="0" borderId="0" xfId="0" applyFill="1" applyBorder="1" applyAlignment="1">
      <alignment horizontal="left" vertical="top" wrapText="1"/>
    </xf>
    <xf numFmtId="0" fontId="8" fillId="0" borderId="0" xfId="0" applyFont="1"/>
    <xf numFmtId="0" fontId="3" fillId="5" borderId="30" xfId="3" applyFont="1" applyBorder="1" applyAlignment="1">
      <alignment vertical="top"/>
    </xf>
    <xf numFmtId="0" fontId="0" fillId="0" borderId="38" xfId="0" applyFont="1" applyBorder="1" applyAlignment="1">
      <alignment horizontal="left"/>
    </xf>
    <xf numFmtId="0" fontId="0" fillId="0" borderId="39" xfId="0" applyFont="1" applyBorder="1" applyAlignment="1">
      <alignment horizontal="left"/>
    </xf>
    <xf numFmtId="0" fontId="0" fillId="6" borderId="84" xfId="0" applyFill="1" applyBorder="1" applyAlignment="1">
      <alignment horizontal="center" vertical="top" wrapText="1"/>
    </xf>
    <xf numFmtId="0" fontId="0" fillId="6" borderId="57" xfId="0" applyFill="1" applyBorder="1" applyAlignment="1">
      <alignment horizontal="center" vertical="top" wrapText="1"/>
    </xf>
    <xf numFmtId="0" fontId="0" fillId="6" borderId="58" xfId="0" applyFill="1" applyBorder="1" applyAlignment="1">
      <alignment horizontal="center" vertical="top" wrapText="1"/>
    </xf>
    <xf numFmtId="3" fontId="7" fillId="4" borderId="90" xfId="2" applyNumberFormat="1" applyBorder="1"/>
    <xf numFmtId="3" fontId="7" fillId="4" borderId="75" xfId="2" applyNumberFormat="1" applyBorder="1"/>
    <xf numFmtId="3" fontId="7" fillId="4" borderId="43" xfId="2" applyNumberFormat="1" applyBorder="1"/>
    <xf numFmtId="3" fontId="7" fillId="4" borderId="46" xfId="2" applyNumberFormat="1" applyBorder="1"/>
    <xf numFmtId="3" fontId="7" fillId="4" borderId="91" xfId="2" applyNumberFormat="1" applyBorder="1"/>
    <xf numFmtId="3" fontId="14" fillId="5" borderId="81" xfId="3" applyNumberFormat="1" applyFont="1" applyBorder="1" applyAlignment="1">
      <alignment vertical="top" wrapText="1"/>
    </xf>
    <xf numFmtId="3" fontId="14" fillId="5" borderId="41" xfId="3" applyNumberFormat="1" applyFont="1" applyBorder="1" applyAlignment="1">
      <alignment vertical="top" wrapText="1"/>
    </xf>
    <xf numFmtId="3" fontId="14" fillId="5" borderId="82" xfId="3" applyNumberFormat="1" applyFont="1" applyBorder="1" applyAlignment="1">
      <alignment vertical="top" wrapText="1"/>
    </xf>
    <xf numFmtId="3" fontId="14" fillId="5" borderId="81" xfId="3" applyNumberFormat="1" applyFont="1" applyBorder="1" applyAlignment="1">
      <alignment horizontal="right" vertical="top" wrapText="1"/>
    </xf>
    <xf numFmtId="3" fontId="14" fillId="5" borderId="41" xfId="3" applyNumberFormat="1" applyFont="1" applyBorder="1" applyAlignment="1">
      <alignment horizontal="right" vertical="top" wrapText="1"/>
    </xf>
    <xf numFmtId="3" fontId="14" fillId="5" borderId="82" xfId="3" applyNumberFormat="1" applyFont="1" applyBorder="1" applyAlignment="1">
      <alignment horizontal="right" vertical="top" wrapText="1"/>
    </xf>
    <xf numFmtId="3" fontId="7" fillId="4" borderId="92" xfId="2" applyNumberFormat="1" applyBorder="1" applyAlignment="1">
      <alignment horizontal="right" vertical="top" wrapText="1"/>
    </xf>
    <xf numFmtId="3" fontId="7" fillId="4" borderId="52" xfId="2" applyNumberFormat="1" applyBorder="1" applyAlignment="1">
      <alignment horizontal="right" vertical="top" wrapText="1"/>
    </xf>
    <xf numFmtId="3" fontId="7" fillId="4" borderId="47" xfId="2" applyNumberFormat="1" applyBorder="1" applyAlignment="1">
      <alignment vertical="top" wrapText="1"/>
    </xf>
    <xf numFmtId="3" fontId="7" fillId="4" borderId="44" xfId="2" applyNumberFormat="1" applyBorder="1" applyAlignment="1">
      <alignment vertical="top" wrapText="1"/>
    </xf>
    <xf numFmtId="3" fontId="7" fillId="4" borderId="93" xfId="2" applyNumberFormat="1" applyBorder="1" applyAlignment="1">
      <alignment vertical="top" wrapText="1"/>
    </xf>
    <xf numFmtId="3" fontId="7" fillId="4" borderId="16" xfId="2" applyNumberFormat="1" applyBorder="1" applyAlignment="1">
      <alignment vertical="top" wrapText="1"/>
    </xf>
    <xf numFmtId="0" fontId="0" fillId="0" borderId="0" xfId="0" applyBorder="1" applyAlignment="1">
      <alignment horizontal="left" vertical="top" wrapText="1"/>
    </xf>
    <xf numFmtId="0" fontId="35" fillId="0" borderId="0" xfId="0" applyFont="1"/>
    <xf numFmtId="4" fontId="7" fillId="4" borderId="50" xfId="2" applyNumberFormat="1" applyBorder="1" applyAlignment="1">
      <alignment horizontal="right" vertical="top" wrapText="1"/>
    </xf>
    <xf numFmtId="4" fontId="0" fillId="0" borderId="0" xfId="0" applyNumberFormat="1" applyBorder="1" applyAlignment="1">
      <alignment horizontal="left" vertical="top" wrapText="1"/>
    </xf>
    <xf numFmtId="0" fontId="2" fillId="6" borderId="55" xfId="0" applyFont="1" applyFill="1" applyBorder="1" applyAlignment="1">
      <alignment horizontal="center" vertical="top" wrapText="1"/>
    </xf>
    <xf numFmtId="0" fontId="2" fillId="6" borderId="84" xfId="0" applyFont="1" applyFill="1" applyBorder="1" applyAlignment="1">
      <alignment horizontal="center" vertical="top" wrapText="1"/>
    </xf>
    <xf numFmtId="0" fontId="2" fillId="6" borderId="57" xfId="0" applyFont="1" applyFill="1" applyBorder="1" applyAlignment="1">
      <alignment horizontal="center" vertical="top" wrapText="1"/>
    </xf>
    <xf numFmtId="0" fontId="2" fillId="6" borderId="58" xfId="0" applyFont="1" applyFill="1" applyBorder="1" applyAlignment="1">
      <alignment horizontal="center" vertical="top" wrapText="1"/>
    </xf>
    <xf numFmtId="0" fontId="2" fillId="0" borderId="38" xfId="0" applyFont="1" applyBorder="1" applyAlignment="1">
      <alignment horizontal="left"/>
    </xf>
    <xf numFmtId="3" fontId="7" fillId="4" borderId="79" xfId="2" applyNumberFormat="1" applyFont="1" applyBorder="1" applyAlignment="1">
      <alignment horizontal="right"/>
    </xf>
    <xf numFmtId="3" fontId="7" fillId="4" borderId="90" xfId="2" applyNumberFormat="1" applyFont="1" applyBorder="1"/>
    <xf numFmtId="3" fontId="7" fillId="4" borderId="36" xfId="2" applyNumberFormat="1" applyFont="1" applyBorder="1"/>
    <xf numFmtId="3" fontId="7" fillId="4" borderId="75" xfId="2" applyNumberFormat="1" applyFont="1" applyBorder="1"/>
    <xf numFmtId="0" fontId="0" fillId="0" borderId="38" xfId="0" applyBorder="1" applyAlignment="1">
      <alignment horizontal="left"/>
    </xf>
    <xf numFmtId="0" fontId="0" fillId="0" borderId="39" xfId="0" applyBorder="1" applyAlignment="1">
      <alignment horizontal="left"/>
    </xf>
    <xf numFmtId="3" fontId="7" fillId="4" borderId="80" xfId="2" applyNumberFormat="1" applyFont="1" applyBorder="1" applyAlignment="1">
      <alignment horizontal="right"/>
    </xf>
    <xf numFmtId="3" fontId="7" fillId="4" borderId="66" xfId="2" applyNumberFormat="1" applyFont="1" applyBorder="1"/>
    <xf numFmtId="3" fontId="7" fillId="4" borderId="85" xfId="2" applyNumberFormat="1" applyFont="1" applyBorder="1"/>
    <xf numFmtId="3" fontId="7" fillId="4" borderId="70" xfId="2" applyNumberFormat="1" applyFont="1" applyBorder="1"/>
    <xf numFmtId="3" fontId="7" fillId="4" borderId="87" xfId="2" applyNumberFormat="1" applyFont="1" applyBorder="1"/>
    <xf numFmtId="3" fontId="7" fillId="4" borderId="30" xfId="2" applyNumberFormat="1" applyFont="1" applyBorder="1"/>
    <xf numFmtId="3" fontId="7" fillId="4" borderId="95" xfId="2" applyNumberFormat="1" applyFont="1" applyBorder="1"/>
    <xf numFmtId="3" fontId="7" fillId="4" borderId="16" xfId="2" applyNumberFormat="1" applyFont="1" applyBorder="1"/>
    <xf numFmtId="4" fontId="7" fillId="4" borderId="96"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8" xfId="2" applyNumberFormat="1" applyBorder="1" applyAlignment="1">
      <alignment horizontal="right" vertical="top" wrapText="1"/>
    </xf>
    <xf numFmtId="0" fontId="8" fillId="0" borderId="86" xfId="0" applyFont="1" applyBorder="1" applyAlignment="1">
      <alignment horizontal="left" vertical="top" wrapText="1"/>
    </xf>
    <xf numFmtId="0" fontId="8" fillId="0" borderId="9" xfId="0" applyFont="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0" xfId="0" applyFill="1"/>
    <xf numFmtId="0" fontId="0" fillId="0" borderId="6" xfId="0" applyBorder="1"/>
    <xf numFmtId="0" fontId="0" fillId="0" borderId="5" xfId="0" applyBorder="1"/>
    <xf numFmtId="0" fontId="0" fillId="0" borderId="62" xfId="0" applyBorder="1" applyAlignment="1">
      <alignment horizontal="center" vertical="center"/>
    </xf>
    <xf numFmtId="0" fontId="0" fillId="0" borderId="13" xfId="0" applyBorder="1"/>
    <xf numFmtId="4" fontId="7" fillId="4" borderId="111" xfId="2" applyNumberFormat="1" applyBorder="1" applyAlignment="1">
      <alignment horizontal="right" vertical="top" wrapText="1"/>
    </xf>
    <xf numFmtId="4" fontId="7" fillId="4" borderId="110" xfId="2" applyNumberFormat="1" applyBorder="1" applyAlignment="1">
      <alignment horizontal="right" vertical="top" wrapText="1"/>
    </xf>
    <xf numFmtId="2" fontId="35"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6" fillId="0" borderId="28" xfId="0" applyFont="1" applyBorder="1" applyAlignment="1">
      <alignment horizontal="left" vertical="center" wrapText="1"/>
    </xf>
    <xf numFmtId="4" fontId="38" fillId="4" borderId="111" xfId="2" applyNumberFormat="1" applyFont="1" applyBorder="1" applyAlignment="1">
      <alignment horizontal="left" vertical="center" wrapText="1"/>
    </xf>
    <xf numFmtId="4" fontId="7" fillId="15" borderId="110" xfId="2" applyNumberFormat="1" applyFill="1" applyBorder="1" applyAlignment="1">
      <alignment horizontal="right" vertical="center" wrapText="1"/>
    </xf>
    <xf numFmtId="166" fontId="37" fillId="15" borderId="110" xfId="4" applyNumberFormat="1" applyFont="1" applyFill="1" applyBorder="1" applyAlignment="1">
      <alignment horizontal="right" vertical="center" wrapText="1"/>
    </xf>
    <xf numFmtId="3" fontId="37" fillId="15" borderId="110" xfId="4" applyNumberFormat="1" applyFont="1" applyFill="1" applyBorder="1" applyAlignment="1">
      <alignment horizontal="right" vertical="center" wrapText="1"/>
    </xf>
    <xf numFmtId="0" fontId="39" fillId="0" borderId="0" xfId="0" applyFont="1" applyAlignment="1">
      <alignment horizontal="right" vertical="center"/>
    </xf>
    <xf numFmtId="4" fontId="40" fillId="9" borderId="110" xfId="2" applyNumberFormat="1" applyFont="1" applyFill="1" applyBorder="1" applyAlignment="1">
      <alignment horizontal="right" vertical="center" wrapText="1"/>
    </xf>
    <xf numFmtId="166" fontId="41" fillId="9" borderId="110" xfId="4" applyNumberFormat="1" applyFont="1" applyFill="1" applyBorder="1" applyAlignment="1">
      <alignment horizontal="right" vertical="center" wrapText="1"/>
    </xf>
    <xf numFmtId="0" fontId="42" fillId="0" borderId="0" xfId="0" applyFont="1" applyAlignment="1">
      <alignment vertical="center"/>
    </xf>
    <xf numFmtId="3" fontId="41" fillId="9" borderId="110" xfId="4" applyNumberFormat="1" applyFont="1" applyFill="1" applyBorder="1" applyAlignment="1">
      <alignment horizontal="right" vertical="center" wrapText="1"/>
    </xf>
    <xf numFmtId="2" fontId="3" fillId="17" borderId="77" xfId="1" applyNumberFormat="1" applyFont="1" applyFill="1" applyBorder="1" applyAlignment="1">
      <alignment vertical="top" wrapText="1"/>
    </xf>
    <xf numFmtId="1" fontId="43" fillId="3" borderId="5" xfId="1" applyNumberFormat="1" applyFont="1" applyBorder="1" applyAlignment="1">
      <alignment horizontal="right" vertical="top" wrapText="1"/>
    </xf>
    <xf numFmtId="0" fontId="32" fillId="0" borderId="0" xfId="0" applyFont="1" applyBorder="1"/>
    <xf numFmtId="0" fontId="9" fillId="0" borderId="0" xfId="0" applyFont="1" applyFill="1" applyBorder="1" applyAlignment="1">
      <alignment horizontal="center" vertical="top" wrapText="1"/>
    </xf>
    <xf numFmtId="3" fontId="7" fillId="0" borderId="0" xfId="2" applyNumberFormat="1" applyFill="1" applyBorder="1"/>
    <xf numFmtId="0" fontId="8" fillId="0" borderId="58" xfId="0" applyFont="1" applyBorder="1" applyAlignment="1"/>
    <xf numFmtId="0" fontId="8" fillId="0" borderId="113" xfId="0" applyFont="1" applyBorder="1" applyAlignment="1"/>
    <xf numFmtId="0" fontId="0" fillId="0" borderId="114" xfId="0" applyFont="1" applyBorder="1" applyAlignment="1">
      <alignment horizontal="left"/>
    </xf>
    <xf numFmtId="0" fontId="9" fillId="7" borderId="30" xfId="0" applyFont="1" applyFill="1" applyBorder="1" applyAlignment="1">
      <alignment horizontal="center" vertical="top" wrapText="1"/>
    </xf>
    <xf numFmtId="0" fontId="0" fillId="0" borderId="6" xfId="0" applyFont="1" applyBorder="1" applyAlignment="1"/>
    <xf numFmtId="0" fontId="0" fillId="0" borderId="6" xfId="0" applyFont="1" applyBorder="1" applyAlignment="1">
      <alignment horizontal="right"/>
    </xf>
    <xf numFmtId="0" fontId="32" fillId="0" borderId="6" xfId="0" applyFont="1" applyBorder="1"/>
    <xf numFmtId="0" fontId="34" fillId="0" borderId="24" xfId="0" applyFont="1" applyBorder="1" applyAlignment="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0" fontId="0" fillId="0" borderId="0" xfId="0" applyBorder="1" applyAlignment="1">
      <alignment wrapText="1"/>
    </xf>
    <xf numFmtId="2" fontId="0" fillId="0" borderId="20" xfId="0" applyNumberFormat="1" applyBorder="1" applyAlignment="1">
      <alignment wrapText="1"/>
    </xf>
    <xf numFmtId="2" fontId="0" fillId="0" borderId="117" xfId="0" applyNumberFormat="1" applyBorder="1" applyAlignment="1">
      <alignment wrapText="1"/>
    </xf>
    <xf numFmtId="2" fontId="0" fillId="0" borderId="20" xfId="0" applyNumberFormat="1" applyBorder="1"/>
    <xf numFmtId="2" fontId="0" fillId="0" borderId="117" xfId="0" applyNumberFormat="1" applyBorder="1"/>
    <xf numFmtId="9" fontId="8" fillId="10" borderId="19" xfId="4" applyFont="1" applyFill="1" applyBorder="1" applyAlignment="1">
      <alignment wrapText="1"/>
    </xf>
    <xf numFmtId="9" fontId="8" fillId="10" borderId="116" xfId="4" applyFont="1" applyFill="1" applyBorder="1" applyAlignment="1">
      <alignment wrapText="1"/>
    </xf>
    <xf numFmtId="9" fontId="8" fillId="10" borderId="19" xfId="4" applyFont="1" applyFill="1" applyBorder="1"/>
    <xf numFmtId="9" fontId="8" fillId="10" borderId="116"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0" borderId="0" xfId="0" applyFont="1" applyFill="1"/>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5" xfId="0" applyFont="1" applyFill="1" applyBorder="1" applyAlignment="1">
      <alignment horizontal="right"/>
    </xf>
    <xf numFmtId="0" fontId="8" fillId="10" borderId="109" xfId="0" applyFont="1" applyFill="1" applyBorder="1" applyAlignment="1">
      <alignment horizontal="right"/>
    </xf>
    <xf numFmtId="4" fontId="0" fillId="0" borderId="0" xfId="0" applyNumberFormat="1" applyBorder="1" applyAlignment="1">
      <alignment wrapText="1"/>
    </xf>
    <xf numFmtId="2" fontId="0" fillId="0" borderId="0" xfId="0" applyNumberFormat="1" applyBorder="1" applyAlignment="1">
      <alignment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right" wrapText="1"/>
    </xf>
    <xf numFmtId="4" fontId="8" fillId="0" borderId="0" xfId="0" applyNumberFormat="1" applyFont="1" applyBorder="1" applyAlignment="1">
      <alignment wrapText="1"/>
    </xf>
    <xf numFmtId="9" fontId="8" fillId="19" borderId="20" xfId="4" applyFont="1" applyFill="1" applyBorder="1" applyAlignment="1">
      <alignment wrapText="1"/>
    </xf>
    <xf numFmtId="2" fontId="0" fillId="0" borderId="0" xfId="0" applyNumberFormat="1" applyBorder="1"/>
    <xf numFmtId="9" fontId="8" fillId="19"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9" borderId="116" xfId="4" applyFont="1" applyFill="1" applyBorder="1" applyAlignment="1">
      <alignment wrapText="1"/>
    </xf>
    <xf numFmtId="9" fontId="8" fillId="19" borderId="117" xfId="4" applyFont="1" applyFill="1" applyBorder="1" applyAlignment="1">
      <alignment wrapText="1"/>
    </xf>
    <xf numFmtId="9" fontId="8" fillId="19" borderId="109" xfId="4" applyFont="1" applyFill="1" applyBorder="1" applyAlignment="1">
      <alignment wrapText="1"/>
    </xf>
    <xf numFmtId="0" fontId="0" fillId="17" borderId="57" xfId="0" applyFill="1" applyBorder="1"/>
    <xf numFmtId="0" fontId="0" fillId="17" borderId="22" xfId="0" applyFill="1" applyBorder="1"/>
    <xf numFmtId="0" fontId="0" fillId="17" borderId="83" xfId="0" applyFill="1" applyBorder="1"/>
    <xf numFmtId="0" fontId="0" fillId="17" borderId="107" xfId="0" applyFill="1" applyBorder="1"/>
    <xf numFmtId="0" fontId="0" fillId="0" borderId="0" xfId="0" applyAlignment="1">
      <alignment horizontal="center"/>
    </xf>
    <xf numFmtId="0" fontId="8" fillId="19" borderId="0" xfId="0" applyFont="1" applyFill="1"/>
    <xf numFmtId="0" fontId="8" fillId="19" borderId="0" xfId="0" applyFont="1" applyFill="1" applyAlignment="1">
      <alignment horizontal="left"/>
    </xf>
    <xf numFmtId="0" fontId="8" fillId="0" borderId="66" xfId="0" applyFont="1" applyBorder="1" applyAlignment="1">
      <alignment horizontal="center" vertical="center" wrapText="1"/>
    </xf>
    <xf numFmtId="0" fontId="33" fillId="0" borderId="126" xfId="0" applyFont="1" applyBorder="1" applyAlignment="1">
      <alignment horizontal="center" wrapText="1"/>
    </xf>
    <xf numFmtId="0" fontId="33" fillId="0" borderId="128" xfId="0" applyFont="1" applyBorder="1" applyAlignment="1">
      <alignment wrapText="1"/>
    </xf>
    <xf numFmtId="0" fontId="8" fillId="0" borderId="0" xfId="0" applyFont="1" applyFill="1" applyBorder="1" applyAlignment="1">
      <alignment horizontal="center"/>
    </xf>
    <xf numFmtId="0" fontId="8" fillId="0" borderId="0" xfId="0" applyFont="1" applyFill="1" applyBorder="1" applyAlignment="1">
      <alignment vertical="center"/>
    </xf>
    <xf numFmtId="0" fontId="8" fillId="0" borderId="0" xfId="0" applyFont="1" applyFill="1" applyBorder="1" applyAlignment="1"/>
    <xf numFmtId="0" fontId="8" fillId="0" borderId="129" xfId="0" applyFont="1" applyBorder="1" applyAlignment="1">
      <alignment horizontal="center" vertical="center" wrapText="1"/>
    </xf>
    <xf numFmtId="0" fontId="8" fillId="0" borderId="0" xfId="0" applyFont="1" applyFill="1" applyBorder="1" applyAlignment="1">
      <alignment horizontal="center" vertical="center"/>
    </xf>
    <xf numFmtId="0" fontId="0" fillId="0" borderId="0" xfId="0" applyFill="1" applyBorder="1" applyAlignment="1"/>
    <xf numFmtId="0" fontId="0" fillId="0" borderId="0" xfId="0" applyFill="1" applyBorder="1" applyAlignment="1">
      <alignment horizontal="center"/>
    </xf>
    <xf numFmtId="0" fontId="8" fillId="0" borderId="123" xfId="0" applyFont="1" applyBorder="1" applyAlignment="1">
      <alignment horizontal="center" vertical="center" wrapText="1"/>
    </xf>
    <xf numFmtId="0" fontId="0" fillId="0" borderId="0" xfId="0" applyFill="1" applyBorder="1" applyAlignment="1">
      <alignment horizontal="left"/>
    </xf>
    <xf numFmtId="0" fontId="0" fillId="0" borderId="123" xfId="0" applyFont="1" applyBorder="1" applyAlignment="1">
      <alignment horizontal="center" vertical="center" wrapText="1"/>
    </xf>
    <xf numFmtId="0" fontId="0" fillId="0" borderId="124" xfId="0" applyFont="1" applyBorder="1" applyAlignment="1">
      <alignment horizontal="center" vertical="center" wrapText="1"/>
    </xf>
    <xf numFmtId="0" fontId="0" fillId="17" borderId="106" xfId="0" applyFill="1" applyBorder="1"/>
    <xf numFmtId="0" fontId="0" fillId="17" borderId="107" xfId="0" applyFill="1" applyBorder="1" applyAlignment="1">
      <alignment horizontal="center"/>
    </xf>
    <xf numFmtId="0" fontId="0" fillId="17" borderId="22" xfId="0" applyFill="1" applyBorder="1" applyAlignment="1">
      <alignment horizontal="center"/>
    </xf>
    <xf numFmtId="0" fontId="0" fillId="17" borderId="106" xfId="0" applyFill="1" applyBorder="1" applyAlignment="1">
      <alignment horizontal="center"/>
    </xf>
    <xf numFmtId="0" fontId="33" fillId="0" borderId="125" xfId="0" applyFont="1" applyBorder="1" applyAlignment="1">
      <alignment horizontal="center" wrapText="1"/>
    </xf>
    <xf numFmtId="0" fontId="0" fillId="17" borderId="117" xfId="0" applyFill="1" applyBorder="1" applyAlignment="1">
      <alignment horizontal="center"/>
    </xf>
    <xf numFmtId="0" fontId="34" fillId="9" borderId="66" xfId="0" applyFont="1" applyFill="1" applyBorder="1" applyAlignment="1">
      <alignment horizontal="left" vertical="top"/>
    </xf>
    <xf numFmtId="0" fontId="0" fillId="17" borderId="129" xfId="0" applyFill="1" applyBorder="1" applyAlignment="1"/>
    <xf numFmtId="0" fontId="0" fillId="17" borderId="123" xfId="0" applyFill="1" applyBorder="1" applyAlignment="1">
      <alignment horizontal="left"/>
    </xf>
    <xf numFmtId="0" fontId="0" fillId="17" borderId="123" xfId="0" applyFill="1" applyBorder="1" applyAlignment="1">
      <alignment horizontal="center"/>
    </xf>
    <xf numFmtId="0" fontId="0" fillId="17" borderId="124" xfId="0" applyFill="1" applyBorder="1"/>
    <xf numFmtId="0" fontId="33" fillId="0" borderId="127" xfId="0" applyFont="1" applyBorder="1" applyAlignment="1">
      <alignment wrapText="1"/>
    </xf>
    <xf numFmtId="0" fontId="0" fillId="17" borderId="116" xfId="0" applyFill="1" applyBorder="1" applyAlignment="1">
      <alignment horizontal="center"/>
    </xf>
    <xf numFmtId="0" fontId="0" fillId="17" borderId="118" xfId="0" applyFill="1" applyBorder="1" applyAlignment="1">
      <alignment horizontal="center"/>
    </xf>
    <xf numFmtId="0" fontId="0" fillId="17" borderId="118" xfId="0" applyFill="1" applyBorder="1"/>
    <xf numFmtId="0" fontId="33" fillId="0" borderId="29" xfId="0" applyFont="1" applyBorder="1" applyAlignment="1">
      <alignment horizontal="center" wrapText="1"/>
    </xf>
    <xf numFmtId="0" fontId="0" fillId="17" borderId="129" xfId="0" applyFill="1" applyBorder="1" applyAlignment="1">
      <alignment horizontal="center"/>
    </xf>
    <xf numFmtId="0" fontId="0" fillId="17" borderId="22" xfId="0" applyFill="1" applyBorder="1" applyAlignment="1">
      <alignment horizontal="center" vertical="top" wrapText="1"/>
    </xf>
    <xf numFmtId="0" fontId="48" fillId="0" borderId="0" xfId="0" applyFont="1"/>
    <xf numFmtId="0" fontId="8" fillId="9" borderId="130" xfId="0" applyFont="1" applyFill="1" applyBorder="1"/>
    <xf numFmtId="0" fontId="8" fillId="9" borderId="126" xfId="0" applyFont="1" applyFill="1" applyBorder="1"/>
    <xf numFmtId="0" fontId="8" fillId="9" borderId="128" xfId="0" applyFont="1" applyFill="1" applyBorder="1"/>
    <xf numFmtId="0" fontId="0" fillId="25" borderId="107" xfId="0" applyFill="1" applyBorder="1"/>
    <xf numFmtId="0" fontId="0" fillId="25" borderId="22" xfId="0" applyFill="1" applyBorder="1"/>
    <xf numFmtId="0" fontId="33" fillId="17" borderId="22" xfId="0" applyFont="1" applyFill="1" applyBorder="1"/>
    <xf numFmtId="0" fontId="0" fillId="25" borderId="22" xfId="0" applyFill="1" applyBorder="1" applyAlignment="1">
      <alignment wrapText="1"/>
    </xf>
    <xf numFmtId="0" fontId="50" fillId="21" borderId="107" xfId="6" applyFont="1" applyFill="1" applyBorder="1" applyAlignment="1">
      <alignment vertical="center"/>
    </xf>
    <xf numFmtId="0" fontId="50" fillId="21" borderId="22" xfId="6" applyFont="1" applyFill="1" applyBorder="1" applyAlignment="1">
      <alignment vertical="center"/>
    </xf>
    <xf numFmtId="0" fontId="0" fillId="17" borderId="22" xfId="0" applyFill="1" applyBorder="1" applyAlignment="1">
      <alignment wrapText="1"/>
    </xf>
    <xf numFmtId="0" fontId="8" fillId="0" borderId="57"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4" fillId="5" borderId="41" xfId="3" applyNumberFormat="1" applyFont="1" applyBorder="1" applyAlignment="1" applyProtection="1">
      <alignment horizontal="right" vertical="top" wrapText="1"/>
      <protection locked="0"/>
    </xf>
    <xf numFmtId="4" fontId="14" fillId="5" borderId="17" xfId="3" applyNumberFormat="1" applyFont="1" applyAlignment="1" applyProtection="1">
      <alignment horizontal="right" vertical="top" wrapText="1"/>
      <protection locked="0"/>
    </xf>
    <xf numFmtId="4" fontId="14" fillId="5" borderId="97" xfId="3" applyNumberFormat="1" applyFont="1" applyBorder="1" applyAlignment="1" applyProtection="1">
      <alignment horizontal="right" vertical="top" wrapText="1"/>
      <protection locked="0"/>
    </xf>
    <xf numFmtId="4" fontId="14" fillId="5" borderId="94" xfId="3" applyNumberFormat="1" applyFont="1" applyBorder="1" applyAlignment="1" applyProtection="1">
      <alignment horizontal="right" vertical="top" wrapText="1"/>
      <protection locked="0"/>
    </xf>
    <xf numFmtId="0" fontId="0" fillId="18" borderId="0" xfId="0" applyFill="1" applyAlignment="1" applyProtection="1">
      <alignment horizontal="left" vertical="top" wrapText="1"/>
    </xf>
    <xf numFmtId="0" fontId="33" fillId="0" borderId="0" xfId="0" applyFont="1" applyFill="1" applyAlignment="1" applyProtection="1">
      <alignment horizontal="left" vertical="top" wrapText="1"/>
    </xf>
    <xf numFmtId="0" fontId="0" fillId="0" borderId="0" xfId="0" applyFill="1" applyAlignment="1" applyProtection="1">
      <alignment horizontal="left" vertical="top" wrapText="1"/>
    </xf>
    <xf numFmtId="0" fontId="9" fillId="18" borderId="0" xfId="0" applyFont="1" applyFill="1" applyAlignment="1" applyProtection="1">
      <alignment horizontal="left" vertical="top" wrapText="1"/>
    </xf>
    <xf numFmtId="0" fontId="9" fillId="18" borderId="0" xfId="0" applyFont="1" applyFill="1" applyBorder="1" applyAlignment="1" applyProtection="1">
      <alignment horizontal="left" vertical="top" wrapText="1"/>
    </xf>
    <xf numFmtId="0" fontId="9" fillId="18" borderId="15" xfId="0" applyFont="1" applyFill="1" applyBorder="1" applyAlignment="1" applyProtection="1">
      <alignment horizontal="left" vertical="top" wrapText="1"/>
    </xf>
    <xf numFmtId="0" fontId="9" fillId="18" borderId="26" xfId="0" applyFont="1" applyFill="1" applyBorder="1" applyAlignment="1" applyProtection="1">
      <alignment horizontal="left" vertical="top" wrapText="1"/>
    </xf>
    <xf numFmtId="0" fontId="9" fillId="18" borderId="5" xfId="0" applyFont="1" applyFill="1" applyBorder="1" applyAlignment="1" applyProtection="1">
      <alignment horizontal="left" vertical="top" wrapText="1"/>
    </xf>
    <xf numFmtId="0" fontId="9" fillId="18" borderId="0" xfId="0" applyFont="1" applyFill="1" applyBorder="1" applyAlignment="1" applyProtection="1">
      <alignment horizontal="center" vertical="top" wrapText="1"/>
    </xf>
    <xf numFmtId="0" fontId="9" fillId="18" borderId="27" xfId="0" applyFont="1" applyFill="1" applyBorder="1" applyAlignment="1" applyProtection="1">
      <alignment horizontal="center" vertical="top" wrapText="1"/>
    </xf>
    <xf numFmtId="0" fontId="12" fillId="0" borderId="0" xfId="0" applyFont="1" applyFill="1" applyAlignment="1" applyProtection="1">
      <alignment horizontal="left" vertical="top" wrapText="1"/>
    </xf>
    <xf numFmtId="0" fontId="9" fillId="0" borderId="0" xfId="0" applyFont="1" applyFill="1" applyAlignment="1" applyProtection="1">
      <alignment horizontal="left" vertical="top" wrapText="1"/>
    </xf>
    <xf numFmtId="0" fontId="0" fillId="0" borderId="13" xfId="0" applyBorder="1" applyAlignment="1" applyProtection="1">
      <alignment horizontal="left" vertical="top" wrapText="1"/>
    </xf>
    <xf numFmtId="167" fontId="0" fillId="0" borderId="14" xfId="5" applyNumberFormat="1" applyFont="1" applyBorder="1" applyAlignment="1" applyProtection="1">
      <alignment horizontal="center" vertical="center" wrapText="1"/>
    </xf>
    <xf numFmtId="167" fontId="0" fillId="0" borderId="23" xfId="5" applyNumberFormat="1" applyFont="1" applyBorder="1" applyAlignment="1" applyProtection="1">
      <alignment horizontal="center" vertical="center" wrapText="1"/>
    </xf>
    <xf numFmtId="167" fontId="0" fillId="0" borderId="13" xfId="5" applyNumberFormat="1" applyFont="1" applyBorder="1" applyAlignment="1" applyProtection="1">
      <alignment horizontal="center" vertical="center" wrapText="1"/>
    </xf>
    <xf numFmtId="167" fontId="14" fillId="5" borderId="81" xfId="5" applyNumberFormat="1" applyFont="1" applyFill="1" applyBorder="1" applyAlignment="1" applyProtection="1">
      <alignment horizontal="center" vertical="center" wrapText="1"/>
    </xf>
    <xf numFmtId="167" fontId="14" fillId="5" borderId="53" xfId="5" applyNumberFormat="1" applyFont="1" applyFill="1" applyBorder="1" applyAlignment="1" applyProtection="1">
      <alignment horizontal="center" vertical="center" wrapText="1"/>
    </xf>
    <xf numFmtId="167" fontId="46" fillId="20" borderId="53" xfId="5" applyNumberFormat="1" applyFont="1" applyFill="1" applyBorder="1" applyAlignment="1" applyProtection="1">
      <alignment horizontal="center" vertical="center" wrapText="1"/>
    </xf>
    <xf numFmtId="9" fontId="33" fillId="0" borderId="0" xfId="4" applyFont="1" applyAlignment="1" applyProtection="1">
      <alignment horizontal="left" vertical="top" wrapText="1"/>
    </xf>
    <xf numFmtId="0" fontId="0" fillId="0" borderId="0" xfId="0" applyAlignment="1" applyProtection="1">
      <alignment horizontal="left" vertical="top" wrapText="1"/>
    </xf>
    <xf numFmtId="0" fontId="0" fillId="0" borderId="6" xfId="0" applyBorder="1" applyAlignment="1" applyProtection="1">
      <alignment horizontal="left" vertical="top" wrapText="1"/>
    </xf>
    <xf numFmtId="167" fontId="0" fillId="0" borderId="24" xfId="5" applyNumberFormat="1" applyFont="1" applyBorder="1" applyAlignment="1" applyProtection="1">
      <alignment horizontal="center" vertical="center" wrapText="1"/>
    </xf>
    <xf numFmtId="167" fontId="0" fillId="0" borderId="0" xfId="5" applyNumberFormat="1" applyFont="1" applyBorder="1" applyAlignment="1" applyProtection="1">
      <alignment horizontal="center" vertical="center" wrapText="1"/>
    </xf>
    <xf numFmtId="167" fontId="0" fillId="0" borderId="6" xfId="5" applyNumberFormat="1" applyFont="1" applyBorder="1" applyAlignment="1" applyProtection="1">
      <alignment horizontal="center" vertical="center" wrapText="1"/>
    </xf>
    <xf numFmtId="167" fontId="14" fillId="5" borderId="41" xfId="5" applyNumberFormat="1" applyFont="1" applyFill="1" applyBorder="1" applyAlignment="1" applyProtection="1">
      <alignment horizontal="center" vertical="center" wrapText="1"/>
    </xf>
    <xf numFmtId="167" fontId="14" fillId="5" borderId="17" xfId="5" applyNumberFormat="1" applyFont="1" applyFill="1" applyBorder="1" applyAlignment="1" applyProtection="1">
      <alignment horizontal="center" vertical="center" wrapText="1"/>
    </xf>
    <xf numFmtId="167" fontId="46" fillId="20" borderId="17" xfId="5" applyNumberFormat="1" applyFont="1" applyFill="1" applyBorder="1" applyAlignment="1" applyProtection="1">
      <alignment horizontal="center" vertical="center" wrapText="1"/>
    </xf>
    <xf numFmtId="0" fontId="0" fillId="0" borderId="5" xfId="0" applyBorder="1" applyAlignment="1" applyProtection="1">
      <alignment horizontal="left" vertical="top" wrapText="1"/>
    </xf>
    <xf numFmtId="167" fontId="0" fillId="0" borderId="15" xfId="5" applyNumberFormat="1" applyFont="1" applyBorder="1" applyAlignment="1" applyProtection="1">
      <alignment horizontal="center" vertical="center" wrapText="1"/>
    </xf>
    <xf numFmtId="167" fontId="0" fillId="0" borderId="26" xfId="5" applyNumberFormat="1" applyFont="1" applyBorder="1" applyAlignment="1" applyProtection="1">
      <alignment horizontal="center" vertical="center" wrapText="1"/>
    </xf>
    <xf numFmtId="167" fontId="0" fillId="0" borderId="5" xfId="5" applyNumberFormat="1" applyFont="1" applyBorder="1" applyAlignment="1" applyProtection="1">
      <alignment horizontal="center" vertical="center" wrapText="1"/>
    </xf>
    <xf numFmtId="167" fontId="14" fillId="5" borderId="82" xfId="5" applyNumberFormat="1" applyFont="1" applyFill="1" applyBorder="1" applyAlignment="1" applyProtection="1">
      <alignment horizontal="center" vertical="center" wrapText="1"/>
    </xf>
    <xf numFmtId="167" fontId="14" fillId="5" borderId="54" xfId="5" applyNumberFormat="1" applyFont="1" applyFill="1" applyBorder="1" applyAlignment="1" applyProtection="1">
      <alignment horizontal="center" vertical="center" wrapText="1"/>
    </xf>
    <xf numFmtId="167" fontId="46" fillId="20" borderId="54" xfId="5" applyNumberFormat="1" applyFont="1" applyFill="1" applyBorder="1" applyAlignment="1" applyProtection="1">
      <alignment horizontal="center" vertical="center" wrapText="1"/>
    </xf>
    <xf numFmtId="168" fontId="0" fillId="0" borderId="14" xfId="0" applyNumberFormat="1" applyBorder="1" applyAlignment="1" applyProtection="1">
      <alignment horizontal="center" vertical="center" wrapText="1"/>
    </xf>
    <xf numFmtId="168" fontId="0" fillId="0" borderId="23" xfId="0" applyNumberFormat="1" applyBorder="1" applyAlignment="1" applyProtection="1">
      <alignment horizontal="center" vertical="center" wrapText="1"/>
    </xf>
    <xf numFmtId="168" fontId="0" fillId="0" borderId="13" xfId="0" applyNumberFormat="1" applyBorder="1" applyAlignment="1" applyProtection="1">
      <alignment horizontal="center" vertical="center" wrapText="1"/>
    </xf>
    <xf numFmtId="168" fontId="14" fillId="5" borderId="81" xfId="3" applyNumberFormat="1" applyFont="1" applyBorder="1" applyAlignment="1" applyProtection="1">
      <alignment horizontal="center" vertical="center" wrapText="1"/>
    </xf>
    <xf numFmtId="168" fontId="14" fillId="5" borderId="53" xfId="3" applyNumberFormat="1" applyFont="1" applyBorder="1" applyAlignment="1" applyProtection="1">
      <alignment horizontal="center" vertical="center" wrapText="1"/>
    </xf>
    <xf numFmtId="168" fontId="46" fillId="20" borderId="53" xfId="3" applyNumberFormat="1" applyFont="1" applyFill="1" applyBorder="1" applyAlignment="1" applyProtection="1">
      <alignment horizontal="center" vertical="center" wrapText="1"/>
    </xf>
    <xf numFmtId="168" fontId="0" fillId="0" borderId="24" xfId="0" applyNumberFormat="1" applyBorder="1" applyAlignment="1" applyProtection="1">
      <alignment horizontal="center" vertical="center" wrapText="1"/>
    </xf>
    <xf numFmtId="168" fontId="0" fillId="0" borderId="0" xfId="0" applyNumberFormat="1" applyBorder="1" applyAlignment="1" applyProtection="1">
      <alignment horizontal="center" vertical="center" wrapText="1"/>
    </xf>
    <xf numFmtId="168" fontId="0" fillId="0" borderId="6" xfId="0" applyNumberFormat="1" applyBorder="1" applyAlignment="1" applyProtection="1">
      <alignment horizontal="center" vertical="center" wrapText="1"/>
    </xf>
    <xf numFmtId="168" fontId="14" fillId="5" borderId="41" xfId="3" applyNumberFormat="1" applyFont="1" applyBorder="1" applyAlignment="1" applyProtection="1">
      <alignment horizontal="center" vertical="center" wrapText="1"/>
    </xf>
    <xf numFmtId="168" fontId="14" fillId="5" borderId="17" xfId="3" applyNumberFormat="1" applyFont="1" applyBorder="1" applyAlignment="1" applyProtection="1">
      <alignment horizontal="center" vertical="center" wrapText="1"/>
    </xf>
    <xf numFmtId="168" fontId="46" fillId="20" borderId="17" xfId="3" applyNumberFormat="1" applyFont="1" applyFill="1" applyBorder="1" applyAlignment="1" applyProtection="1">
      <alignment horizontal="center" vertical="center" wrapText="1"/>
    </xf>
    <xf numFmtId="168" fontId="0" fillId="0" borderId="15" xfId="0" applyNumberFormat="1" applyBorder="1" applyAlignment="1" applyProtection="1">
      <alignment horizontal="center" vertical="center" wrapText="1"/>
    </xf>
    <xf numFmtId="168" fontId="0" fillId="0" borderId="26" xfId="0" applyNumberFormat="1" applyBorder="1" applyAlignment="1" applyProtection="1">
      <alignment horizontal="center" vertical="center" wrapText="1"/>
    </xf>
    <xf numFmtId="168" fontId="0" fillId="0" borderId="5" xfId="0" applyNumberFormat="1" applyBorder="1" applyAlignment="1" applyProtection="1">
      <alignment horizontal="center" vertical="center" wrapText="1"/>
    </xf>
    <xf numFmtId="168" fontId="14" fillId="5" borderId="82" xfId="3" applyNumberFormat="1" applyFont="1" applyBorder="1" applyAlignment="1" applyProtection="1">
      <alignment horizontal="center" vertical="center" wrapText="1"/>
    </xf>
    <xf numFmtId="168" fontId="14" fillId="5" borderId="54" xfId="3" applyNumberFormat="1" applyFont="1" applyBorder="1" applyAlignment="1" applyProtection="1">
      <alignment horizontal="center" vertical="center" wrapText="1"/>
    </xf>
    <xf numFmtId="168" fontId="46" fillId="20" borderId="54" xfId="3" applyNumberFormat="1" applyFont="1" applyFill="1" applyBorder="1" applyAlignment="1" applyProtection="1">
      <alignment horizontal="center" vertical="center" wrapText="1"/>
    </xf>
    <xf numFmtId="9" fontId="33" fillId="0" borderId="18" xfId="0" applyNumberFormat="1" applyFont="1" applyBorder="1" applyAlignment="1" applyProtection="1">
      <alignment horizontal="left" vertical="top" wrapText="1"/>
    </xf>
    <xf numFmtId="0" fontId="0" fillId="0" borderId="18" xfId="0" applyBorder="1" applyAlignment="1" applyProtection="1">
      <alignment horizontal="left" vertical="top" wrapText="1"/>
    </xf>
    <xf numFmtId="0" fontId="33"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33" fillId="0" borderId="21" xfId="0" applyFont="1" applyBorder="1" applyAlignment="1" applyProtection="1">
      <alignment horizontal="left" vertical="top" wrapText="1"/>
    </xf>
    <xf numFmtId="0" fontId="0" fillId="0" borderId="21" xfId="0" applyBorder="1" applyAlignment="1" applyProtection="1">
      <alignment horizontal="left" vertical="top" wrapText="1"/>
    </xf>
    <xf numFmtId="0" fontId="8" fillId="16" borderId="28" xfId="0" applyFont="1" applyFill="1" applyBorder="1" applyAlignment="1" applyProtection="1">
      <alignment horizontal="left" vertical="top" wrapText="1"/>
    </xf>
    <xf numFmtId="0" fontId="0" fillId="16" borderId="29" xfId="0" applyFill="1" applyBorder="1" applyAlignment="1" applyProtection="1">
      <alignment horizontal="left" vertical="top" wrapText="1"/>
    </xf>
    <xf numFmtId="0" fontId="0" fillId="16" borderId="30" xfId="0" applyFill="1" applyBorder="1" applyAlignment="1" applyProtection="1">
      <alignment horizontal="left" vertical="top" wrapText="1"/>
    </xf>
    <xf numFmtId="0" fontId="44" fillId="16" borderId="29" xfId="0" applyFont="1" applyFill="1" applyBorder="1" applyAlignment="1" applyProtection="1">
      <alignment horizontal="left" vertical="top" wrapText="1"/>
    </xf>
    <xf numFmtId="0" fontId="14" fillId="16" borderId="122" xfId="3" applyFont="1" applyFill="1" applyBorder="1" applyAlignment="1" applyProtection="1">
      <alignment horizontal="right" vertical="top" wrapText="1"/>
    </xf>
    <xf numFmtId="0" fontId="46" fillId="16" borderId="122" xfId="3" applyFont="1" applyFill="1" applyBorder="1" applyAlignment="1" applyProtection="1">
      <alignment horizontal="right" vertical="top" wrapText="1"/>
    </xf>
    <xf numFmtId="0" fontId="0" fillId="7" borderId="6" xfId="0" applyFill="1" applyBorder="1" applyAlignment="1" applyProtection="1">
      <alignment horizontal="left" vertical="top" wrapText="1"/>
    </xf>
    <xf numFmtId="167" fontId="47" fillId="20" borderId="24" xfId="5" applyNumberFormat="1" applyFont="1" applyFill="1" applyBorder="1" applyAlignment="1" applyProtection="1">
      <alignment horizontal="center" vertical="center" wrapText="1"/>
    </xf>
    <xf numFmtId="167" fontId="47" fillId="20" borderId="0" xfId="5" applyNumberFormat="1" applyFont="1" applyFill="1" applyBorder="1" applyAlignment="1" applyProtection="1">
      <alignment horizontal="center" vertical="center" wrapText="1"/>
    </xf>
    <xf numFmtId="167" fontId="47" fillId="20" borderId="6" xfId="5" applyNumberFormat="1" applyFont="1" applyFill="1" applyBorder="1" applyAlignment="1" applyProtection="1">
      <alignment horizontal="center" vertical="center" wrapText="1"/>
    </xf>
    <xf numFmtId="167" fontId="46" fillId="23" borderId="120" xfId="5" applyNumberFormat="1" applyFont="1" applyFill="1" applyBorder="1" applyAlignment="1" applyProtection="1">
      <alignment horizontal="center" vertical="center" wrapText="1"/>
    </xf>
    <xf numFmtId="167" fontId="46" fillId="23" borderId="121" xfId="5" applyNumberFormat="1" applyFont="1" applyFill="1" applyBorder="1" applyAlignment="1" applyProtection="1">
      <alignment horizontal="center" vertical="center" wrapText="1"/>
    </xf>
    <xf numFmtId="167" fontId="46" fillId="20" borderId="121" xfId="5" applyNumberFormat="1" applyFont="1" applyFill="1" applyBorder="1" applyAlignment="1" applyProtection="1">
      <alignment horizontal="center" vertical="center" wrapText="1"/>
    </xf>
    <xf numFmtId="9" fontId="33" fillId="0" borderId="24" xfId="0" applyNumberFormat="1" applyFont="1" applyBorder="1" applyAlignment="1" applyProtection="1">
      <alignment horizontal="left" vertical="top" wrapText="1"/>
    </xf>
    <xf numFmtId="167" fontId="46" fillId="23" borderId="41" xfId="5" applyNumberFormat="1" applyFont="1" applyFill="1" applyBorder="1" applyAlignment="1" applyProtection="1">
      <alignment horizontal="center" vertical="center" wrapText="1"/>
    </xf>
    <xf numFmtId="167" fontId="46" fillId="23" borderId="17" xfId="5" applyNumberFormat="1" applyFont="1" applyFill="1" applyBorder="1" applyAlignment="1" applyProtection="1">
      <alignment horizontal="center" vertical="center" wrapText="1"/>
    </xf>
    <xf numFmtId="0" fontId="0" fillId="7" borderId="5" xfId="0" applyFill="1" applyBorder="1" applyAlignment="1" applyProtection="1">
      <alignment horizontal="left" vertical="top" wrapText="1"/>
    </xf>
    <xf numFmtId="167" fontId="47" fillId="20" borderId="15" xfId="5" applyNumberFormat="1" applyFont="1" applyFill="1" applyBorder="1" applyAlignment="1" applyProtection="1">
      <alignment horizontal="center" vertical="center" wrapText="1"/>
    </xf>
    <xf numFmtId="167" fontId="47" fillId="20" borderId="26" xfId="5" applyNumberFormat="1" applyFont="1" applyFill="1" applyBorder="1" applyAlignment="1" applyProtection="1">
      <alignment horizontal="center" vertical="center" wrapText="1"/>
    </xf>
    <xf numFmtId="167" fontId="47" fillId="20" borderId="5" xfId="5" applyNumberFormat="1" applyFont="1" applyFill="1" applyBorder="1" applyAlignment="1" applyProtection="1">
      <alignment horizontal="center" vertical="center" wrapText="1"/>
    </xf>
    <xf numFmtId="167" fontId="46" fillId="23" borderId="82" xfId="5" applyNumberFormat="1" applyFont="1" applyFill="1" applyBorder="1" applyAlignment="1" applyProtection="1">
      <alignment horizontal="center" vertical="center" wrapText="1"/>
    </xf>
    <xf numFmtId="167" fontId="46" fillId="23" borderId="54" xfId="5" applyNumberFormat="1" applyFont="1" applyFill="1" applyBorder="1" applyAlignment="1" applyProtection="1">
      <alignment horizontal="center" vertical="center" wrapText="1"/>
    </xf>
    <xf numFmtId="167" fontId="46" fillId="23" borderId="81" xfId="5" applyNumberFormat="1" applyFont="1" applyFill="1" applyBorder="1" applyAlignment="1" applyProtection="1">
      <alignment horizontal="center" vertical="center" wrapText="1"/>
    </xf>
    <xf numFmtId="167" fontId="46" fillId="23" borderId="53" xfId="5" applyNumberFormat="1" applyFont="1" applyFill="1" applyBorder="1" applyAlignment="1" applyProtection="1">
      <alignment horizontal="center" vertical="center" wrapText="1"/>
    </xf>
    <xf numFmtId="0" fontId="33" fillId="0" borderId="0" xfId="0" applyFont="1" applyAlignment="1" applyProtection="1">
      <alignment horizontal="left" vertical="top" wrapText="1"/>
    </xf>
    <xf numFmtId="168" fontId="46" fillId="23" borderId="81" xfId="5" applyNumberFormat="1" applyFont="1" applyFill="1" applyBorder="1" applyAlignment="1" applyProtection="1">
      <alignment horizontal="center" vertical="center" wrapText="1"/>
    </xf>
    <xf numFmtId="168" fontId="46" fillId="23" borderId="53" xfId="5" applyNumberFormat="1" applyFont="1" applyFill="1" applyBorder="1" applyAlignment="1" applyProtection="1">
      <alignment horizontal="center" vertical="center" wrapText="1"/>
    </xf>
    <xf numFmtId="168" fontId="46" fillId="20" borderId="53" xfId="5" applyNumberFormat="1" applyFont="1" applyFill="1" applyBorder="1" applyAlignment="1" applyProtection="1">
      <alignment horizontal="center" vertical="center" wrapText="1"/>
    </xf>
    <xf numFmtId="168" fontId="46" fillId="23" borderId="41" xfId="5" applyNumberFormat="1" applyFont="1" applyFill="1" applyBorder="1" applyAlignment="1" applyProtection="1">
      <alignment horizontal="center" vertical="center" wrapText="1"/>
    </xf>
    <xf numFmtId="168" fontId="46" fillId="23" borderId="17" xfId="5" applyNumberFormat="1" applyFont="1" applyFill="1" applyBorder="1" applyAlignment="1" applyProtection="1">
      <alignment horizontal="center" vertical="center" wrapText="1"/>
    </xf>
    <xf numFmtId="168" fontId="46" fillId="20" borderId="17" xfId="5" applyNumberFormat="1" applyFont="1" applyFill="1" applyBorder="1" applyAlignment="1" applyProtection="1">
      <alignment horizontal="center" vertical="center" wrapText="1"/>
    </xf>
    <xf numFmtId="168" fontId="46" fillId="23" borderId="82" xfId="5" applyNumberFormat="1" applyFont="1" applyFill="1" applyBorder="1" applyAlignment="1" applyProtection="1">
      <alignment horizontal="center" vertical="center" wrapText="1"/>
    </xf>
    <xf numFmtId="168" fontId="46" fillId="23" borderId="54" xfId="5" applyNumberFormat="1" applyFont="1" applyFill="1" applyBorder="1" applyAlignment="1" applyProtection="1">
      <alignment horizontal="center" vertical="center" wrapText="1"/>
    </xf>
    <xf numFmtId="168" fontId="46" fillId="20" borderId="54" xfId="5" applyNumberFormat="1" applyFont="1" applyFill="1" applyBorder="1" applyAlignment="1" applyProtection="1">
      <alignment horizontal="center" vertical="center" wrapText="1"/>
    </xf>
    <xf numFmtId="0" fontId="0" fillId="0" borderId="20" xfId="0" applyBorder="1" applyAlignment="1" applyProtection="1">
      <alignment horizontal="left" vertical="top" wrapText="1"/>
    </xf>
    <xf numFmtId="0" fontId="0" fillId="0" borderId="19" xfId="0" applyBorder="1" applyAlignment="1" applyProtection="1">
      <alignment horizontal="left" vertical="top" wrapText="1"/>
    </xf>
    <xf numFmtId="0" fontId="0" fillId="0" borderId="6" xfId="0" applyFont="1" applyBorder="1" applyAlignment="1">
      <alignment horizontal="left"/>
    </xf>
    <xf numFmtId="3" fontId="7" fillId="4" borderId="77" xfId="2" applyNumberFormat="1" applyBorder="1" applyAlignment="1">
      <alignment horizontal="right"/>
    </xf>
    <xf numFmtId="3" fontId="7" fillId="4" borderId="90" xfId="2" applyNumberFormat="1" applyBorder="1" applyProtection="1">
      <protection locked="0"/>
    </xf>
    <xf numFmtId="3" fontId="7" fillId="4" borderId="36" xfId="2" applyNumberFormat="1" applyBorder="1" applyProtection="1">
      <protection locked="0"/>
    </xf>
    <xf numFmtId="3" fontId="7" fillId="4" borderId="75" xfId="2" applyNumberFormat="1" applyBorder="1" applyProtection="1">
      <protection locked="0"/>
    </xf>
    <xf numFmtId="0" fontId="5" fillId="26" borderId="5" xfId="0" applyFont="1" applyFill="1" applyBorder="1" applyAlignment="1">
      <alignment horizontal="justify" vertical="top" wrapText="1"/>
    </xf>
    <xf numFmtId="0" fontId="5" fillId="26" borderId="5" xfId="0" applyFont="1" applyFill="1" applyBorder="1" applyAlignment="1">
      <alignment horizontal="center" vertical="top" wrapText="1"/>
    </xf>
    <xf numFmtId="0" fontId="5" fillId="26" borderId="6" xfId="0" applyFont="1" applyFill="1" applyBorder="1" applyAlignment="1">
      <alignment horizontal="justify" vertical="top" wrapText="1"/>
    </xf>
    <xf numFmtId="0" fontId="5" fillId="26" borderId="24" xfId="0" applyFont="1" applyFill="1" applyBorder="1" applyAlignment="1">
      <alignment horizontal="left" vertical="top" wrapText="1"/>
    </xf>
    <xf numFmtId="0" fontId="5" fillId="26" borderId="66" xfId="0" applyFont="1" applyFill="1" applyBorder="1" applyAlignment="1">
      <alignment horizontal="justify" vertical="top" wrapText="1"/>
    </xf>
    <xf numFmtId="0" fontId="5" fillId="26" borderId="6" xfId="0" applyFont="1" applyFill="1" applyBorder="1" applyAlignment="1">
      <alignment horizontal="center" vertical="top" wrapText="1"/>
    </xf>
    <xf numFmtId="0" fontId="5" fillId="26" borderId="66" xfId="0" applyFont="1" applyFill="1" applyBorder="1" applyAlignment="1">
      <alignment horizontal="left" vertical="top" wrapText="1"/>
    </xf>
    <xf numFmtId="0" fontId="5" fillId="26" borderId="66" xfId="0" applyFont="1" applyFill="1" applyBorder="1" applyAlignment="1">
      <alignment horizontal="center" vertical="top" wrapText="1"/>
    </xf>
    <xf numFmtId="2" fontId="3" fillId="17" borderId="6" xfId="1" applyNumberFormat="1" applyFont="1" applyFill="1" applyBorder="1" applyAlignment="1">
      <alignment vertical="top" wrapText="1"/>
    </xf>
    <xf numFmtId="2" fontId="3" fillId="17" borderId="66" xfId="1" applyNumberFormat="1" applyFont="1" applyFill="1" applyBorder="1" applyAlignment="1">
      <alignment vertical="top" wrapText="1"/>
    </xf>
    <xf numFmtId="0" fontId="26" fillId="0" borderId="0" xfId="0" applyFont="1" applyAlignment="1" applyProtection="1">
      <alignment vertical="center"/>
    </xf>
    <xf numFmtId="0" fontId="0" fillId="0" borderId="0" xfId="0" applyProtection="1"/>
    <xf numFmtId="0" fontId="45" fillId="0" borderId="0" xfId="0" applyFont="1" applyFill="1" applyProtection="1"/>
    <xf numFmtId="0" fontId="0" fillId="0" borderId="0" xfId="0" applyFill="1" applyProtection="1"/>
    <xf numFmtId="0" fontId="0" fillId="0" borderId="0" xfId="0" applyAlignment="1" applyProtection="1"/>
    <xf numFmtId="0" fontId="53" fillId="22" borderId="62" xfId="0" applyFont="1" applyFill="1" applyBorder="1" applyAlignment="1">
      <alignment horizontal="center" vertical="center"/>
    </xf>
    <xf numFmtId="0" fontId="53" fillId="22" borderId="61" xfId="0" applyFont="1" applyFill="1" applyBorder="1" applyAlignment="1">
      <alignment horizontal="center" vertical="center"/>
    </xf>
    <xf numFmtId="0" fontId="47" fillId="22" borderId="112" xfId="0" applyFont="1" applyFill="1" applyBorder="1"/>
    <xf numFmtId="0" fontId="47" fillId="22" borderId="57" xfId="0" applyFont="1" applyFill="1" applyBorder="1"/>
    <xf numFmtId="0" fontId="47" fillId="22" borderId="22" xfId="0" applyFont="1" applyFill="1" applyBorder="1"/>
    <xf numFmtId="0" fontId="47" fillId="22" borderId="106" xfId="0" applyFont="1" applyFill="1" applyBorder="1"/>
    <xf numFmtId="0" fontId="47" fillId="22" borderId="83" xfId="0" applyFont="1" applyFill="1" applyBorder="1"/>
    <xf numFmtId="0" fontId="47" fillId="22" borderId="109" xfId="0" applyFont="1" applyFill="1" applyBorder="1"/>
    <xf numFmtId="0" fontId="47" fillId="22" borderId="108" xfId="0" applyFont="1" applyFill="1" applyBorder="1"/>
    <xf numFmtId="4" fontId="55" fillId="24" borderId="51" xfId="2" applyNumberFormat="1" applyFont="1" applyFill="1" applyBorder="1" applyAlignment="1">
      <alignment horizontal="right" vertical="top" wrapText="1"/>
    </xf>
    <xf numFmtId="4" fontId="55" fillId="24" borderId="42" xfId="2" applyNumberFormat="1" applyFont="1" applyFill="1" applyBorder="1" applyAlignment="1">
      <alignment horizontal="right" vertical="top" wrapText="1"/>
    </xf>
    <xf numFmtId="4" fontId="55" fillId="24" borderId="52" xfId="2" applyNumberFormat="1" applyFont="1" applyFill="1" applyBorder="1" applyAlignment="1">
      <alignment horizontal="right" vertical="top" wrapText="1"/>
    </xf>
    <xf numFmtId="4" fontId="55" fillId="24" borderId="99" xfId="2" applyNumberFormat="1" applyFont="1" applyFill="1" applyBorder="1" applyAlignment="1">
      <alignment horizontal="right" vertical="top" wrapText="1"/>
    </xf>
    <xf numFmtId="4" fontId="55" fillId="24" borderId="92" xfId="2" applyNumberFormat="1" applyFont="1" applyFill="1" applyBorder="1" applyAlignment="1">
      <alignment horizontal="right" vertical="top" wrapText="1"/>
    </xf>
    <xf numFmtId="4" fontId="55" fillId="24" borderId="102" xfId="2" applyNumberFormat="1" applyFont="1" applyFill="1" applyBorder="1" applyAlignment="1">
      <alignment horizontal="right" vertical="top" wrapText="1"/>
    </xf>
    <xf numFmtId="4" fontId="55" fillId="24" borderId="100" xfId="2" applyNumberFormat="1" applyFont="1" applyFill="1" applyBorder="1" applyAlignment="1">
      <alignment horizontal="right" vertical="top" wrapText="1"/>
    </xf>
    <xf numFmtId="4" fontId="55" fillId="24" borderId="46" xfId="2" applyNumberFormat="1" applyFont="1" applyFill="1" applyBorder="1" applyAlignment="1">
      <alignment horizontal="right" vertical="top" wrapText="1"/>
    </xf>
    <xf numFmtId="4" fontId="55" fillId="24" borderId="45" xfId="2" applyNumberFormat="1" applyFont="1" applyFill="1" applyBorder="1" applyAlignment="1">
      <alignment horizontal="right" vertical="top" wrapText="1"/>
    </xf>
    <xf numFmtId="4" fontId="54" fillId="24" borderId="26" xfId="1" applyNumberFormat="1" applyFont="1" applyFill="1" applyBorder="1" applyAlignment="1">
      <alignment horizontal="right" vertical="top" wrapText="1"/>
    </xf>
    <xf numFmtId="4" fontId="55" fillId="24" borderId="44" xfId="2" applyNumberFormat="1" applyFont="1" applyFill="1" applyBorder="1" applyAlignment="1">
      <alignment horizontal="right" vertical="top" wrapText="1"/>
    </xf>
    <xf numFmtId="4" fontId="55" fillId="24" borderId="101" xfId="2" applyNumberFormat="1" applyFont="1" applyFill="1" applyBorder="1" applyAlignment="1">
      <alignment horizontal="right" vertical="top" wrapText="1"/>
    </xf>
    <xf numFmtId="4" fontId="55" fillId="24" borderId="43" xfId="2" applyNumberFormat="1" applyFont="1" applyFill="1" applyBorder="1" applyAlignment="1">
      <alignment horizontal="right" vertical="top" wrapText="1"/>
    </xf>
    <xf numFmtId="0" fontId="55" fillId="24" borderId="67" xfId="0" applyFont="1" applyFill="1" applyBorder="1" applyAlignment="1">
      <alignment horizontal="left" vertical="top" wrapText="1"/>
    </xf>
    <xf numFmtId="165" fontId="55" fillId="24" borderId="103" xfId="5" applyNumberFormat="1" applyFont="1" applyFill="1" applyBorder="1" applyAlignment="1">
      <alignment horizontal="right" vertical="top" wrapText="1"/>
    </xf>
    <xf numFmtId="165" fontId="55" fillId="24" borderId="104" xfId="5" applyNumberFormat="1" applyFont="1" applyFill="1" applyBorder="1" applyAlignment="1">
      <alignment horizontal="right" vertical="top" wrapText="1"/>
    </xf>
    <xf numFmtId="165" fontId="55" fillId="24" borderId="105" xfId="5" applyNumberFormat="1" applyFont="1" applyFill="1" applyBorder="1" applyAlignment="1">
      <alignment horizontal="right" vertical="top" wrapText="1"/>
    </xf>
    <xf numFmtId="165" fontId="55" fillId="24" borderId="47" xfId="5" applyNumberFormat="1" applyFont="1" applyFill="1" applyBorder="1" applyAlignment="1">
      <alignment horizontal="right" vertical="top" wrapText="1"/>
    </xf>
    <xf numFmtId="165" fontId="55" fillId="24" borderId="48" xfId="5" applyNumberFormat="1" applyFont="1" applyFill="1" applyBorder="1" applyAlignment="1">
      <alignment horizontal="right" vertical="top" wrapText="1"/>
    </xf>
    <xf numFmtId="165" fontId="55" fillId="24" borderId="49" xfId="5" applyNumberFormat="1" applyFont="1" applyFill="1" applyBorder="1" applyAlignment="1">
      <alignment horizontal="right" vertical="top" wrapText="1"/>
    </xf>
    <xf numFmtId="0" fontId="0" fillId="18" borderId="0" xfId="0" applyFill="1" applyBorder="1" applyAlignment="1" applyProtection="1">
      <alignment horizontal="center" vertical="top" wrapText="1"/>
    </xf>
    <xf numFmtId="0" fontId="0" fillId="18" borderId="6" xfId="0" applyFill="1" applyBorder="1" applyAlignment="1" applyProtection="1">
      <alignment horizontal="center" vertical="top" wrapText="1"/>
    </xf>
    <xf numFmtId="0" fontId="0" fillId="18" borderId="24" xfId="0" applyFill="1" applyBorder="1" applyAlignment="1" applyProtection="1">
      <alignment horizontal="center" vertical="top" wrapText="1"/>
    </xf>
    <xf numFmtId="0" fontId="0" fillId="0" borderId="0" xfId="0" applyBorder="1" applyAlignment="1" applyProtection="1">
      <alignment horizontal="left" vertical="top" wrapText="1"/>
    </xf>
    <xf numFmtId="3" fontId="0" fillId="0" borderId="0" xfId="0" applyNumberFormat="1"/>
    <xf numFmtId="0" fontId="59" fillId="0" borderId="0" xfId="0" applyFont="1"/>
    <xf numFmtId="6" fontId="0" fillId="0" borderId="0" xfId="0" applyNumberFormat="1"/>
    <xf numFmtId="0" fontId="59" fillId="0" borderId="133" xfId="0" applyFont="1" applyBorder="1"/>
    <xf numFmtId="0" fontId="62" fillId="27" borderId="133" xfId="0" applyFont="1" applyFill="1" applyBorder="1" applyAlignment="1">
      <alignment horizontal="left" vertical="center"/>
    </xf>
    <xf numFmtId="0" fontId="64" fillId="0" borderId="0" xfId="0" applyFont="1"/>
    <xf numFmtId="0" fontId="59" fillId="17" borderId="133" xfId="0" applyFont="1" applyFill="1" applyBorder="1"/>
    <xf numFmtId="0" fontId="59" fillId="24" borderId="133" xfId="0" applyFont="1" applyFill="1" applyBorder="1"/>
    <xf numFmtId="14" fontId="59" fillId="24" borderId="133" xfId="0" applyNumberFormat="1" applyFont="1" applyFill="1" applyBorder="1"/>
    <xf numFmtId="0" fontId="62" fillId="27" borderId="133" xfId="0" applyFont="1" applyFill="1" applyBorder="1" applyAlignment="1">
      <alignment vertical="center"/>
    </xf>
    <xf numFmtId="9" fontId="59" fillId="17" borderId="133" xfId="0" applyNumberFormat="1" applyFont="1" applyFill="1" applyBorder="1"/>
    <xf numFmtId="0" fontId="59" fillId="0" borderId="0" xfId="0" applyFont="1" applyAlignment="1">
      <alignment horizontal="right"/>
    </xf>
    <xf numFmtId="0" fontId="60" fillId="12" borderId="133" xfId="0" applyFont="1" applyFill="1" applyBorder="1" applyAlignment="1">
      <alignment vertical="center" wrapText="1"/>
    </xf>
    <xf numFmtId="0" fontId="60" fillId="12" borderId="133" xfId="0" applyFont="1" applyFill="1" applyBorder="1" applyAlignment="1">
      <alignment horizontal="center" vertical="center" wrapText="1"/>
    </xf>
    <xf numFmtId="0" fontId="59" fillId="17" borderId="133" xfId="0" applyFont="1" applyFill="1" applyBorder="1" applyAlignment="1">
      <alignment vertical="center"/>
    </xf>
    <xf numFmtId="0" fontId="59" fillId="17" borderId="133" xfId="0" applyFont="1" applyFill="1" applyBorder="1" applyAlignment="1">
      <alignment horizontal="center" vertical="center"/>
    </xf>
    <xf numFmtId="169" fontId="59" fillId="17" borderId="133" xfId="0" applyNumberFormat="1" applyFont="1" applyFill="1" applyBorder="1" applyAlignment="1">
      <alignment horizontal="center" vertical="center"/>
    </xf>
    <xf numFmtId="0" fontId="59" fillId="17" borderId="133" xfId="3" applyFont="1" applyFill="1" applyBorder="1" applyAlignment="1">
      <alignment horizontal="center"/>
    </xf>
    <xf numFmtId="0" fontId="60" fillId="14" borderId="133" xfId="0" applyFont="1" applyFill="1" applyBorder="1"/>
    <xf numFmtId="1" fontId="60" fillId="14" borderId="133" xfId="0" applyNumberFormat="1" applyFont="1" applyFill="1" applyBorder="1" applyAlignment="1">
      <alignment horizontal="center" vertical="center"/>
    </xf>
    <xf numFmtId="0" fontId="60" fillId="14" borderId="133" xfId="0" applyFont="1" applyFill="1" applyBorder="1" applyAlignment="1">
      <alignment horizontal="center" vertical="center"/>
    </xf>
    <xf numFmtId="169" fontId="60" fillId="14" borderId="133" xfId="0" applyNumberFormat="1" applyFont="1" applyFill="1" applyBorder="1" applyAlignment="1">
      <alignment horizontal="center" vertical="center"/>
    </xf>
    <xf numFmtId="2" fontId="60" fillId="14" borderId="133" xfId="0" applyNumberFormat="1" applyFont="1" applyFill="1" applyBorder="1" applyAlignment="1">
      <alignment horizontal="center" vertical="center"/>
    </xf>
    <xf numFmtId="169" fontId="65" fillId="13" borderId="133" xfId="0" applyNumberFormat="1" applyFont="1" applyFill="1" applyBorder="1" applyAlignment="1">
      <alignment horizontal="right" vertical="center"/>
    </xf>
    <xf numFmtId="0" fontId="0" fillId="0" borderId="0" xfId="0" applyBorder="1" applyAlignment="1" applyProtection="1">
      <alignment horizontal="left" vertical="top" wrapText="1"/>
    </xf>
    <xf numFmtId="0" fontId="67" fillId="0" borderId="0" xfId="8" applyFont="1" applyAlignment="1">
      <alignment vertical="center"/>
    </xf>
    <xf numFmtId="2" fontId="67" fillId="0" borderId="0" xfId="8" applyNumberFormat="1" applyFont="1" applyAlignment="1">
      <alignment horizontal="right" vertical="center"/>
    </xf>
    <xf numFmtId="2" fontId="67" fillId="0" borderId="0" xfId="8" applyNumberFormat="1" applyFont="1" applyAlignment="1">
      <alignment horizontal="center" vertical="center"/>
    </xf>
    <xf numFmtId="0" fontId="67" fillId="0" borderId="0" xfId="8" applyFont="1" applyAlignment="1">
      <alignment horizontal="center" vertical="center"/>
    </xf>
    <xf numFmtId="0" fontId="68" fillId="0" borderId="134" xfId="8" applyFont="1" applyBorder="1" applyAlignment="1">
      <alignment horizontal="left" vertical="center"/>
    </xf>
    <xf numFmtId="0" fontId="69" fillId="29" borderId="134" xfId="8" applyFont="1" applyFill="1" applyBorder="1" applyAlignment="1">
      <alignment horizontal="center" vertical="center" wrapText="1"/>
    </xf>
    <xf numFmtId="0" fontId="68" fillId="0" borderId="134" xfId="8" applyFont="1" applyBorder="1" applyAlignment="1">
      <alignment vertical="center"/>
    </xf>
    <xf numFmtId="0" fontId="67" fillId="0" borderId="134" xfId="8" applyFont="1" applyBorder="1" applyAlignment="1">
      <alignment vertical="center"/>
    </xf>
    <xf numFmtId="0" fontId="67" fillId="0" borderId="134" xfId="8" applyFont="1" applyBorder="1" applyAlignment="1">
      <alignment horizontal="left" vertical="center"/>
    </xf>
    <xf numFmtId="0" fontId="68" fillId="0" borderId="0" xfId="8" applyFont="1" applyAlignment="1">
      <alignment vertical="center"/>
    </xf>
    <xf numFmtId="0" fontId="69" fillId="28" borderId="134" xfId="8" applyFont="1" applyFill="1" applyBorder="1" applyAlignment="1">
      <alignment horizontal="center" vertical="center" wrapText="1"/>
    </xf>
    <xf numFmtId="0" fontId="69" fillId="30" borderId="134" xfId="8" applyFont="1" applyFill="1" applyBorder="1" applyAlignment="1">
      <alignment horizontal="center" vertical="center" wrapText="1"/>
    </xf>
    <xf numFmtId="0" fontId="69" fillId="24" borderId="134" xfId="8" applyFont="1" applyFill="1" applyBorder="1" applyAlignment="1">
      <alignment horizontal="center" vertical="center" wrapText="1"/>
    </xf>
    <xf numFmtId="49" fontId="69" fillId="24" borderId="134" xfId="8" applyNumberFormat="1" applyFont="1" applyFill="1" applyBorder="1" applyAlignment="1">
      <alignment horizontal="center" vertical="center" wrapText="1"/>
    </xf>
    <xf numFmtId="0" fontId="69" fillId="31" borderId="134" xfId="8" applyFont="1" applyFill="1" applyBorder="1" applyAlignment="1">
      <alignment horizontal="center" vertical="center" wrapText="1"/>
    </xf>
    <xf numFmtId="0" fontId="66" fillId="0" borderId="0" xfId="8"/>
    <xf numFmtId="0" fontId="66" fillId="0" borderId="0" xfId="8" applyAlignment="1">
      <alignment wrapText="1"/>
    </xf>
    <xf numFmtId="0" fontId="67" fillId="0" borderId="0" xfId="8" applyFont="1"/>
    <xf numFmtId="1" fontId="67" fillId="24" borderId="133" xfId="8" applyNumberFormat="1" applyFont="1" applyFill="1" applyBorder="1"/>
    <xf numFmtId="0" fontId="67" fillId="24" borderId="133" xfId="8" applyFont="1" applyFill="1" applyBorder="1"/>
    <xf numFmtId="0" fontId="67" fillId="28" borderId="133" xfId="8" applyFont="1" applyFill="1" applyBorder="1"/>
    <xf numFmtId="170" fontId="67" fillId="28" borderId="133" xfId="8" applyNumberFormat="1" applyFont="1" applyFill="1" applyBorder="1"/>
    <xf numFmtId="170" fontId="67" fillId="24" borderId="133" xfId="8" applyNumberFormat="1" applyFont="1" applyFill="1" applyBorder="1"/>
    <xf numFmtId="0" fontId="69" fillId="32" borderId="133" xfId="8" applyFont="1" applyFill="1" applyBorder="1"/>
    <xf numFmtId="0" fontId="75" fillId="0" borderId="133" xfId="8" applyFont="1" applyBorder="1"/>
    <xf numFmtId="0" fontId="66" fillId="0" borderId="133" xfId="8" applyBorder="1"/>
    <xf numFmtId="0" fontId="66" fillId="24" borderId="133" xfId="8" applyFill="1" applyBorder="1"/>
    <xf numFmtId="0" fontId="77" fillId="32" borderId="133" xfId="8" applyFont="1" applyFill="1" applyBorder="1" applyAlignment="1">
      <alignment horizontal="center" vertical="top"/>
    </xf>
    <xf numFmtId="0" fontId="66" fillId="28" borderId="133" xfId="8" applyFill="1" applyBorder="1" applyAlignment="1">
      <alignment horizontal="center"/>
    </xf>
    <xf numFmtId="0" fontId="66" fillId="24" borderId="133" xfId="8" applyFill="1" applyBorder="1" applyAlignment="1">
      <alignment horizontal="left"/>
    </xf>
    <xf numFmtId="0" fontId="76" fillId="28" borderId="133" xfId="8" applyFont="1" applyFill="1" applyBorder="1" applyAlignment="1">
      <alignment vertical="top"/>
    </xf>
    <xf numFmtId="0" fontId="76" fillId="28" borderId="133" xfId="8" applyFont="1" applyFill="1" applyBorder="1" applyAlignment="1">
      <alignment horizontal="center" vertical="top"/>
    </xf>
    <xf numFmtId="0" fontId="76" fillId="28" borderId="133" xfId="8" applyFont="1" applyFill="1" applyBorder="1" applyAlignment="1">
      <alignment vertical="top" wrapText="1"/>
    </xf>
    <xf numFmtId="0" fontId="67" fillId="28" borderId="133" xfId="8" applyFont="1" applyFill="1" applyBorder="1" applyAlignment="1">
      <alignment wrapText="1"/>
    </xf>
    <xf numFmtId="1" fontId="66" fillId="24" borderId="133" xfId="8" applyNumberFormat="1" applyFill="1" applyBorder="1"/>
    <xf numFmtId="0" fontId="66" fillId="28" borderId="133" xfId="8" applyFill="1" applyBorder="1"/>
    <xf numFmtId="0" fontId="66" fillId="6" borderId="133" xfId="8" applyFill="1" applyBorder="1"/>
    <xf numFmtId="14" fontId="66" fillId="28" borderId="133" xfId="8" applyNumberFormat="1" applyFill="1" applyBorder="1"/>
    <xf numFmtId="1" fontId="66" fillId="0" borderId="0" xfId="8" applyNumberFormat="1"/>
    <xf numFmtId="0" fontId="75" fillId="32" borderId="133" xfId="8" applyFont="1" applyFill="1" applyBorder="1" applyAlignment="1">
      <alignment wrapText="1"/>
    </xf>
    <xf numFmtId="10" fontId="67" fillId="28" borderId="133" xfId="8" applyNumberFormat="1" applyFont="1" applyFill="1" applyBorder="1"/>
    <xf numFmtId="10" fontId="59" fillId="17" borderId="133" xfId="0" applyNumberFormat="1" applyFont="1" applyFill="1" applyBorder="1"/>
    <xf numFmtId="0" fontId="67" fillId="24" borderId="134" xfId="10" applyFont="1" applyFill="1" applyBorder="1" applyAlignment="1" applyProtection="1">
      <alignment vertical="center" wrapText="1"/>
      <protection locked="0"/>
    </xf>
    <xf numFmtId="3" fontId="67" fillId="24" borderId="134" xfId="10" applyNumberFormat="1" applyFont="1" applyFill="1" applyBorder="1" applyAlignment="1">
      <alignment vertical="center" wrapText="1"/>
    </xf>
    <xf numFmtId="0" fontId="59" fillId="24" borderId="134" xfId="0" applyFont="1" applyFill="1" applyBorder="1"/>
    <xf numFmtId="10" fontId="59" fillId="24" borderId="134" xfId="0" applyNumberFormat="1" applyFont="1" applyFill="1" applyBorder="1"/>
    <xf numFmtId="3" fontId="67" fillId="24" borderId="134" xfId="10" applyNumberFormat="1" applyFont="1" applyFill="1" applyBorder="1" applyAlignment="1" applyProtection="1">
      <alignment vertical="center" wrapText="1"/>
      <protection locked="0"/>
    </xf>
    <xf numFmtId="0" fontId="59" fillId="17" borderId="134" xfId="0" applyFont="1" applyFill="1" applyBorder="1"/>
    <xf numFmtId="1" fontId="59" fillId="24" borderId="134" xfId="0" applyNumberFormat="1" applyFont="1" applyFill="1" applyBorder="1"/>
    <xf numFmtId="1" fontId="73" fillId="0" borderId="0" xfId="8" applyNumberFormat="1" applyFont="1"/>
    <xf numFmtId="42" fontId="59" fillId="17" borderId="133" xfId="0" applyNumberFormat="1" applyFont="1" applyFill="1" applyBorder="1"/>
    <xf numFmtId="0" fontId="59" fillId="33" borderId="133" xfId="0" applyFont="1" applyFill="1" applyBorder="1" applyAlignment="1">
      <alignment vertical="center"/>
    </xf>
    <xf numFmtId="0" fontId="60" fillId="12" borderId="28" xfId="0" applyFont="1" applyFill="1" applyBorder="1" applyAlignment="1">
      <alignment horizontal="left" vertical="center"/>
    </xf>
    <xf numFmtId="0" fontId="59" fillId="17" borderId="139" xfId="0" applyFont="1" applyFill="1" applyBorder="1" applyAlignment="1">
      <alignment horizontal="left" vertical="center"/>
    </xf>
    <xf numFmtId="0" fontId="59" fillId="17" borderId="140" xfId="0" applyFont="1" applyFill="1" applyBorder="1" applyAlignment="1">
      <alignment horizontal="left" vertical="center"/>
    </xf>
    <xf numFmtId="0" fontId="60" fillId="12" borderId="133" xfId="0" applyFont="1" applyFill="1" applyBorder="1" applyAlignment="1">
      <alignment horizontal="left" vertical="center"/>
    </xf>
    <xf numFmtId="0" fontId="60" fillId="12" borderId="133" xfId="0" applyFont="1" applyFill="1" applyBorder="1" applyAlignment="1">
      <alignment horizontal="center" vertical="center"/>
    </xf>
    <xf numFmtId="0" fontId="59" fillId="17" borderId="133" xfId="0" applyFont="1" applyFill="1" applyBorder="1" applyAlignment="1">
      <alignment horizontal="left" vertical="center"/>
    </xf>
    <xf numFmtId="8" fontId="59" fillId="17" borderId="133" xfId="7" applyNumberFormat="1" applyFont="1" applyFill="1" applyBorder="1" applyAlignment="1">
      <alignment horizontal="center" vertical="center"/>
    </xf>
    <xf numFmtId="44" fontId="61" fillId="20" borderId="133" xfId="7" applyFont="1" applyFill="1" applyBorder="1" applyAlignment="1" applyProtection="1">
      <alignment horizontal="center" vertical="center" wrapText="1"/>
    </xf>
    <xf numFmtId="44" fontId="59" fillId="17" borderId="133" xfId="7" applyFont="1" applyFill="1" applyBorder="1" applyAlignment="1">
      <alignment horizontal="left" vertical="center"/>
    </xf>
    <xf numFmtId="44" fontId="59" fillId="17" borderId="133" xfId="7" applyFont="1" applyFill="1" applyBorder="1" applyAlignment="1">
      <alignment horizontal="center" vertical="center"/>
    </xf>
    <xf numFmtId="1" fontId="64" fillId="33" borderId="0" xfId="0" applyNumberFormat="1" applyFont="1" applyFill="1"/>
    <xf numFmtId="1" fontId="64" fillId="6" borderId="0" xfId="0" applyNumberFormat="1" applyFont="1" applyFill="1"/>
    <xf numFmtId="42" fontId="64" fillId="33" borderId="0" xfId="0" applyNumberFormat="1" applyFont="1" applyFill="1"/>
    <xf numFmtId="44" fontId="64" fillId="0" borderId="0" xfId="0" applyNumberFormat="1" applyFont="1"/>
    <xf numFmtId="167" fontId="0" fillId="0" borderId="14" xfId="0" applyNumberFormat="1" applyBorder="1" applyAlignment="1" applyProtection="1">
      <alignment horizontal="center" vertical="center" wrapText="1"/>
    </xf>
    <xf numFmtId="167" fontId="0" fillId="0" borderId="23" xfId="0" applyNumberFormat="1" applyBorder="1" applyAlignment="1" applyProtection="1">
      <alignment horizontal="center" vertical="center" wrapText="1"/>
    </xf>
    <xf numFmtId="167" fontId="0" fillId="0" borderId="24" xfId="0" applyNumberFormat="1" applyBorder="1" applyAlignment="1" applyProtection="1">
      <alignment horizontal="center" vertical="center" wrapText="1"/>
    </xf>
    <xf numFmtId="167" fontId="0" fillId="0" borderId="0" xfId="0" applyNumberFormat="1" applyBorder="1" applyAlignment="1" applyProtection="1">
      <alignment horizontal="center" vertical="center" wrapText="1"/>
    </xf>
    <xf numFmtId="167" fontId="0" fillId="0" borderId="15" xfId="0" applyNumberFormat="1" applyBorder="1" applyAlignment="1" applyProtection="1">
      <alignment horizontal="center" vertical="center" wrapText="1"/>
    </xf>
    <xf numFmtId="167" fontId="0" fillId="0" borderId="26" xfId="0" applyNumberFormat="1" applyBorder="1" applyAlignment="1" applyProtection="1">
      <alignment horizontal="center" vertical="center" wrapText="1"/>
    </xf>
    <xf numFmtId="3" fontId="14" fillId="5" borderId="120" xfId="3" applyNumberFormat="1" applyFont="1" applyBorder="1" applyAlignment="1">
      <alignment horizontal="right" vertical="top" wrapText="1"/>
    </xf>
    <xf numFmtId="3" fontId="14" fillId="5" borderId="141" xfId="3" applyNumberFormat="1" applyFont="1" applyBorder="1" applyAlignment="1">
      <alignment horizontal="right" vertical="top" wrapText="1"/>
    </xf>
    <xf numFmtId="3" fontId="14" fillId="5" borderId="97" xfId="3" applyNumberFormat="1" applyFont="1" applyBorder="1" applyAlignment="1">
      <alignment horizontal="right" vertical="top" wrapText="1"/>
    </xf>
    <xf numFmtId="3" fontId="7" fillId="4" borderId="69" xfId="2" applyNumberFormat="1" applyBorder="1" applyAlignment="1">
      <alignment vertical="top" wrapText="1"/>
    </xf>
    <xf numFmtId="3" fontId="7" fillId="4" borderId="70" xfId="2" applyNumberFormat="1" applyBorder="1" applyAlignment="1">
      <alignment vertical="top" wrapText="1"/>
    </xf>
    <xf numFmtId="0" fontId="8" fillId="19" borderId="133" xfId="0" applyFont="1" applyFill="1" applyBorder="1" applyProtection="1"/>
    <xf numFmtId="42" fontId="8" fillId="19" borderId="133" xfId="5" applyNumberFormat="1" applyFont="1" applyFill="1" applyBorder="1" applyProtection="1"/>
    <xf numFmtId="0" fontId="8" fillId="0" borderId="133" xfId="0" applyFont="1" applyBorder="1" applyProtection="1"/>
    <xf numFmtId="0" fontId="8" fillId="22" borderId="133" xfId="0" applyFont="1" applyFill="1" applyBorder="1" applyProtection="1"/>
    <xf numFmtId="42" fontId="47" fillId="22" borderId="133" xfId="5" applyNumberFormat="1" applyFont="1" applyFill="1" applyBorder="1" applyProtection="1"/>
    <xf numFmtId="0" fontId="8" fillId="21" borderId="133" xfId="0" applyFont="1" applyFill="1" applyBorder="1" applyProtection="1"/>
    <xf numFmtId="0" fontId="0" fillId="21" borderId="133" xfId="0" applyFont="1" applyFill="1" applyBorder="1" applyProtection="1"/>
    <xf numFmtId="42" fontId="52" fillId="22" borderId="133" xfId="5" applyNumberFormat="1" applyFont="1" applyFill="1" applyBorder="1" applyProtection="1"/>
    <xf numFmtId="42" fontId="51" fillId="19" borderId="133" xfId="5" applyNumberFormat="1" applyFont="1" applyFill="1" applyBorder="1" applyProtection="1"/>
    <xf numFmtId="0" fontId="8" fillId="0" borderId="133" xfId="0" applyFont="1" applyFill="1" applyBorder="1" applyProtection="1"/>
    <xf numFmtId="42" fontId="33" fillId="0" borderId="133" xfId="5" applyNumberFormat="1" applyFont="1" applyFill="1" applyBorder="1" applyProtection="1"/>
    <xf numFmtId="42" fontId="52" fillId="0" borderId="133" xfId="5" applyNumberFormat="1" applyFont="1" applyFill="1" applyBorder="1" applyProtection="1"/>
    <xf numFmtId="0" fontId="0" fillId="0" borderId="133" xfId="0" applyBorder="1" applyProtection="1"/>
    <xf numFmtId="0" fontId="0" fillId="17" borderId="133" xfId="0" applyFont="1" applyFill="1" applyBorder="1" applyProtection="1"/>
    <xf numFmtId="42" fontId="0" fillId="0" borderId="133" xfId="0" applyNumberFormat="1" applyFill="1" applyBorder="1" applyProtection="1"/>
    <xf numFmtId="0" fontId="0" fillId="17" borderId="133" xfId="0" applyFill="1" applyBorder="1" applyProtection="1"/>
    <xf numFmtId="0" fontId="0" fillId="6" borderId="133" xfId="0" applyFill="1" applyBorder="1" applyAlignment="1">
      <alignment horizontal="center" vertical="top" wrapText="1"/>
    </xf>
    <xf numFmtId="0" fontId="34" fillId="19" borderId="133" xfId="0" applyFont="1" applyFill="1" applyBorder="1" applyAlignment="1" applyProtection="1">
      <alignment vertical="center"/>
    </xf>
    <xf numFmtId="165" fontId="8" fillId="19" borderId="133" xfId="5" applyNumberFormat="1" applyFont="1" applyFill="1" applyBorder="1" applyProtection="1"/>
    <xf numFmtId="165" fontId="47" fillId="22" borderId="133" xfId="5" applyNumberFormat="1" applyFont="1" applyFill="1" applyBorder="1" applyProtection="1"/>
    <xf numFmtId="165" fontId="33" fillId="0" borderId="133" xfId="5" applyNumberFormat="1" applyFont="1" applyFill="1" applyBorder="1" applyProtection="1"/>
    <xf numFmtId="165" fontId="52" fillId="0" borderId="133" xfId="5" applyNumberFormat="1" applyFont="1" applyFill="1" applyBorder="1" applyProtection="1"/>
    <xf numFmtId="0" fontId="0" fillId="0" borderId="133" xfId="0" applyFill="1" applyBorder="1" applyProtection="1"/>
    <xf numFmtId="1" fontId="59" fillId="24" borderId="133" xfId="0" applyNumberFormat="1" applyFont="1" applyFill="1" applyBorder="1" applyAlignment="1">
      <alignment horizontal="center" vertical="center"/>
    </xf>
    <xf numFmtId="42" fontId="52" fillId="20" borderId="133" xfId="5" applyNumberFormat="1" applyFont="1" applyFill="1" applyBorder="1" applyProtection="1"/>
    <xf numFmtId="42" fontId="52" fillId="20" borderId="133" xfId="5" applyNumberFormat="1" applyFont="1" applyFill="1" applyBorder="1" applyAlignment="1" applyProtection="1">
      <alignment horizontal="left"/>
    </xf>
    <xf numFmtId="42" fontId="52" fillId="28" borderId="133" xfId="5" applyNumberFormat="1" applyFont="1" applyFill="1" applyBorder="1" applyProtection="1"/>
    <xf numFmtId="42" fontId="52" fillId="28" borderId="133" xfId="5" applyNumberFormat="1" applyFont="1" applyFill="1" applyBorder="1" applyAlignment="1" applyProtection="1">
      <alignment horizontal="center"/>
    </xf>
    <xf numFmtId="165" fontId="52" fillId="20" borderId="133" xfId="5" applyNumberFormat="1" applyFont="1" applyFill="1" applyBorder="1" applyProtection="1"/>
    <xf numFmtId="42" fontId="52" fillId="26" borderId="133" xfId="5" applyNumberFormat="1" applyFont="1" applyFill="1" applyBorder="1" applyAlignment="1" applyProtection="1">
      <alignment horizontal="left"/>
    </xf>
    <xf numFmtId="165" fontId="52" fillId="26" borderId="133" xfId="5" applyNumberFormat="1" applyFont="1" applyFill="1" applyBorder="1" applyProtection="1"/>
    <xf numFmtId="42" fontId="52" fillId="26" borderId="133" xfId="5" applyNumberFormat="1" applyFont="1" applyFill="1" applyBorder="1" applyProtection="1"/>
    <xf numFmtId="165" fontId="52" fillId="28" borderId="133" xfId="5" applyNumberFormat="1" applyFont="1" applyFill="1" applyBorder="1" applyProtection="1"/>
    <xf numFmtId="170" fontId="67" fillId="28" borderId="133" xfId="0" applyNumberFormat="1" applyFont="1" applyFill="1" applyBorder="1"/>
    <xf numFmtId="0" fontId="67" fillId="0" borderId="0" xfId="0" applyFont="1" applyAlignment="1">
      <alignment horizontal="left" vertical="center"/>
    </xf>
    <xf numFmtId="0" fontId="67" fillId="0" borderId="0" xfId="0" applyFont="1" applyAlignment="1">
      <alignment vertical="center"/>
    </xf>
    <xf numFmtId="0" fontId="59" fillId="24" borderId="133" xfId="0" applyFont="1" applyFill="1" applyBorder="1" applyAlignment="1">
      <alignment horizontal="center" vertical="center"/>
    </xf>
    <xf numFmtId="0" fontId="62" fillId="27" borderId="138" xfId="0" applyFont="1" applyFill="1" applyBorder="1" applyAlignment="1">
      <alignment horizontal="center" wrapText="1"/>
    </xf>
    <xf numFmtId="0" fontId="59" fillId="0" borderId="0" xfId="0" applyFont="1" applyAlignment="1">
      <alignment horizontal="center" wrapText="1"/>
    </xf>
    <xf numFmtId="1" fontId="59" fillId="24" borderId="133" xfId="0" applyNumberFormat="1" applyFont="1" applyFill="1" applyBorder="1"/>
    <xf numFmtId="169" fontId="59" fillId="17" borderId="134" xfId="0" applyNumberFormat="1" applyFont="1" applyFill="1" applyBorder="1"/>
    <xf numFmtId="0" fontId="8" fillId="0" borderId="133" xfId="0" applyFont="1" applyBorder="1" applyAlignment="1" applyProtection="1">
      <alignment horizontal="center" vertical="center" wrapText="1"/>
    </xf>
    <xf numFmtId="0" fontId="0" fillId="0" borderId="0" xfId="0" applyAlignment="1" applyProtection="1">
      <alignment wrapText="1"/>
    </xf>
    <xf numFmtId="42" fontId="59" fillId="24" borderId="133" xfId="0" applyNumberFormat="1" applyFont="1" applyFill="1" applyBorder="1" applyAlignment="1">
      <alignment horizontal="center"/>
    </xf>
    <xf numFmtId="0" fontId="57" fillId="0" borderId="21" xfId="0" applyFont="1" applyBorder="1" applyAlignment="1"/>
    <xf numFmtId="0" fontId="68" fillId="0" borderId="134" xfId="0" applyFont="1" applyBorder="1" applyAlignment="1">
      <alignment vertical="center"/>
    </xf>
    <xf numFmtId="0" fontId="31" fillId="0" borderId="0" xfId="0" applyFont="1" applyBorder="1" applyAlignment="1">
      <alignment horizontal="center"/>
    </xf>
    <xf numFmtId="0" fontId="62" fillId="27" borderId="133" xfId="0" applyFont="1" applyFill="1" applyBorder="1" applyAlignment="1">
      <alignment horizontal="center"/>
    </xf>
    <xf numFmtId="0" fontId="66" fillId="24" borderId="133" xfId="8" applyFill="1" applyBorder="1" applyAlignment="1">
      <alignment horizontal="center"/>
    </xf>
    <xf numFmtId="0" fontId="5" fillId="26" borderId="4" xfId="0" applyFont="1" applyFill="1" applyBorder="1" applyAlignment="1">
      <alignment horizontal="left" vertical="top" wrapText="1"/>
    </xf>
    <xf numFmtId="0" fontId="69" fillId="29" borderId="134" xfId="8" applyFont="1" applyFill="1" applyBorder="1" applyAlignment="1">
      <alignment horizontal="center" vertical="center"/>
    </xf>
    <xf numFmtId="0" fontId="69" fillId="29" borderId="134" xfId="0" applyFont="1" applyFill="1" applyBorder="1" applyAlignment="1">
      <alignment horizontal="center" vertical="center"/>
    </xf>
    <xf numFmtId="0" fontId="68" fillId="0" borderId="134" xfId="0" applyFont="1" applyBorder="1" applyAlignment="1">
      <alignment horizontal="left" vertical="center"/>
    </xf>
    <xf numFmtId="0" fontId="68" fillId="28" borderId="134" xfId="0" applyFont="1" applyFill="1" applyBorder="1" applyAlignment="1">
      <alignment horizontal="left" vertical="center"/>
    </xf>
    <xf numFmtId="0" fontId="68" fillId="0" borderId="134" xfId="8" applyFont="1" applyBorder="1" applyAlignment="1">
      <alignment horizontal="center" vertical="center"/>
    </xf>
    <xf numFmtId="2" fontId="68" fillId="0" borderId="134" xfId="8" applyNumberFormat="1" applyFont="1" applyBorder="1" applyAlignment="1">
      <alignment horizontal="center" vertical="center"/>
    </xf>
    <xf numFmtId="2" fontId="68" fillId="0" borderId="134" xfId="8" applyNumberFormat="1" applyFont="1" applyBorder="1" applyAlignment="1">
      <alignment horizontal="right" vertical="center"/>
    </xf>
    <xf numFmtId="0" fontId="69" fillId="0" borderId="134" xfId="8" applyFont="1" applyBorder="1" applyAlignment="1">
      <alignment horizontal="center" vertical="center"/>
    </xf>
    <xf numFmtId="0" fontId="68" fillId="28" borderId="134" xfId="8" applyFont="1" applyFill="1" applyBorder="1" applyAlignment="1">
      <alignment horizontal="left" vertical="center"/>
    </xf>
    <xf numFmtId="170" fontId="67" fillId="28" borderId="133" xfId="8" applyNumberFormat="1" applyFont="1" applyFill="1" applyBorder="1" applyAlignment="1">
      <alignment vertical="center"/>
    </xf>
    <xf numFmtId="0" fontId="73" fillId="0" borderId="0" xfId="8" applyFont="1" applyAlignment="1">
      <alignment horizontal="center" vertical="center" wrapText="1"/>
    </xf>
    <xf numFmtId="0" fontId="79" fillId="0" borderId="0" xfId="0" applyFont="1" applyAlignment="1"/>
    <xf numFmtId="0" fontId="72" fillId="0" borderId="134" xfId="8" applyFont="1" applyBorder="1" applyAlignment="1">
      <alignment horizontal="center" vertical="center"/>
    </xf>
    <xf numFmtId="0" fontId="71" fillId="0" borderId="134" xfId="8" applyFont="1" applyBorder="1" applyAlignment="1">
      <alignment horizontal="left" vertical="center"/>
    </xf>
    <xf numFmtId="0" fontId="68" fillId="0" borderId="134" xfId="0" applyFont="1" applyFill="1" applyBorder="1" applyAlignment="1">
      <alignment vertical="center"/>
    </xf>
    <xf numFmtId="0" fontId="67" fillId="0" borderId="0" xfId="0" applyFont="1" applyFill="1" applyAlignment="1">
      <alignment horizontal="left" vertical="center"/>
    </xf>
    <xf numFmtId="0" fontId="67" fillId="28" borderId="133" xfId="8"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0" xfId="0" applyNumberFormat="1"/>
    <xf numFmtId="0" fontId="81" fillId="0" borderId="0" xfId="0" applyFont="1" applyAlignment="1">
      <alignment horizontal="right" vertical="center"/>
    </xf>
    <xf numFmtId="8" fontId="82" fillId="0" borderId="0" xfId="0" applyNumberFormat="1" applyFont="1" applyAlignment="1">
      <alignment horizontal="right" vertical="center"/>
    </xf>
    <xf numFmtId="0" fontId="17" fillId="8" borderId="59" xfId="0" applyFont="1" applyFill="1" applyBorder="1" applyAlignment="1">
      <alignment horizontal="right" vertical="center" wrapText="1"/>
    </xf>
    <xf numFmtId="0" fontId="17" fillId="8" borderId="34" xfId="0" applyFont="1" applyFill="1" applyBorder="1" applyAlignment="1">
      <alignment horizontal="right" vertical="center" wrapText="1"/>
    </xf>
    <xf numFmtId="0" fontId="17" fillId="17" borderId="22" xfId="0" applyFont="1" applyFill="1" applyBorder="1" applyAlignment="1">
      <alignment horizontal="center" vertical="center" wrapText="1"/>
    </xf>
    <xf numFmtId="0" fontId="17" fillId="17" borderId="38" xfId="0" applyFont="1" applyFill="1" applyBorder="1" applyAlignment="1">
      <alignment horizontal="center" vertical="center" wrapText="1"/>
    </xf>
    <xf numFmtId="0" fontId="16" fillId="0" borderId="0" xfId="0" applyFont="1" applyBorder="1" applyAlignment="1">
      <alignment horizontal="center" wrapText="1"/>
    </xf>
    <xf numFmtId="0" fontId="26" fillId="0" borderId="0" xfId="0" applyFont="1" applyAlignment="1">
      <alignment horizontal="center" wrapText="1"/>
    </xf>
    <xf numFmtId="0" fontId="17" fillId="8" borderId="55" xfId="0" applyFont="1" applyFill="1" applyBorder="1" applyAlignment="1">
      <alignment horizontal="right" vertical="center" wrapText="1"/>
    </xf>
    <xf numFmtId="0" fontId="17" fillId="8" borderId="56" xfId="0" applyFont="1" applyFill="1" applyBorder="1" applyAlignment="1">
      <alignment horizontal="right" vertical="center" wrapText="1"/>
    </xf>
    <xf numFmtId="0" fontId="18" fillId="17" borderId="57" xfId="0" applyFont="1" applyFill="1" applyBorder="1" applyAlignment="1">
      <alignment horizontal="center" vertical="center" wrapText="1"/>
    </xf>
    <xf numFmtId="0" fontId="18" fillId="17" borderId="58" xfId="0" applyFont="1" applyFill="1" applyBorder="1" applyAlignment="1">
      <alignment horizontal="center" vertical="center" wrapText="1"/>
    </xf>
    <xf numFmtId="0" fontId="21" fillId="0" borderId="23" xfId="0" applyFont="1" applyBorder="1" applyAlignment="1">
      <alignment horizontal="center" vertical="center" wrapText="1"/>
    </xf>
    <xf numFmtId="0" fontId="21" fillId="0" borderId="0" xfId="0" applyFont="1" applyBorder="1" applyAlignment="1">
      <alignment horizontal="center" vertical="center" wrapText="1"/>
    </xf>
    <xf numFmtId="0" fontId="22" fillId="5" borderId="53" xfId="3" applyFont="1" applyBorder="1" applyAlignment="1">
      <alignment horizontal="center" vertical="center" wrapText="1"/>
    </xf>
    <xf numFmtId="0" fontId="22" fillId="5" borderId="54" xfId="3" applyFont="1" applyBorder="1" applyAlignment="1">
      <alignment horizontal="center" vertical="center" wrapText="1"/>
    </xf>
    <xf numFmtId="0" fontId="24" fillId="3" borderId="64" xfId="1" applyFont="1" applyBorder="1" applyAlignment="1">
      <alignment horizontal="center" vertical="center" wrapText="1"/>
    </xf>
    <xf numFmtId="0" fontId="24" fillId="3" borderId="65" xfId="1" applyFont="1" applyBorder="1" applyAlignment="1">
      <alignment horizontal="center" vertical="center" wrapText="1"/>
    </xf>
    <xf numFmtId="0" fontId="25" fillId="0" borderId="0" xfId="0" applyFont="1" applyBorder="1" applyAlignment="1">
      <alignment horizontal="center"/>
    </xf>
    <xf numFmtId="0" fontId="19" fillId="17" borderId="22" xfId="0" applyFont="1" applyFill="1" applyBorder="1" applyAlignment="1">
      <alignment horizontal="left" vertical="center" wrapText="1"/>
    </xf>
    <xf numFmtId="0" fontId="19" fillId="17" borderId="38" xfId="0" applyFont="1" applyFill="1" applyBorder="1" applyAlignment="1">
      <alignment horizontal="left" vertical="center" wrapText="1"/>
    </xf>
    <xf numFmtId="0" fontId="17" fillId="8" borderId="60" xfId="0" applyFont="1" applyFill="1" applyBorder="1" applyAlignment="1">
      <alignment horizontal="right" vertical="center" wrapText="1"/>
    </xf>
    <xf numFmtId="0" fontId="17" fillId="8" borderId="61" xfId="0" applyFont="1" applyFill="1" applyBorder="1" applyAlignment="1">
      <alignment horizontal="right" vertical="center" wrapText="1"/>
    </xf>
    <xf numFmtId="0" fontId="19" fillId="17" borderId="62" xfId="0" applyFont="1" applyFill="1" applyBorder="1" applyAlignment="1">
      <alignment horizontal="left" vertical="center"/>
    </xf>
    <xf numFmtId="0" fontId="19" fillId="17" borderId="63" xfId="0" applyFont="1" applyFill="1" applyBorder="1" applyAlignment="1">
      <alignment horizontal="left" vertical="center"/>
    </xf>
    <xf numFmtId="0" fontId="20" fillId="0" borderId="0" xfId="0" applyFont="1" applyBorder="1" applyAlignment="1">
      <alignment horizontal="center"/>
    </xf>
    <xf numFmtId="0" fontId="21" fillId="8" borderId="14" xfId="0" applyFont="1" applyFill="1" applyBorder="1" applyAlignment="1">
      <alignment horizontal="center" vertical="center" wrapText="1"/>
    </xf>
    <xf numFmtId="0" fontId="21" fillId="8" borderId="13"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8" borderId="5" xfId="0" applyFont="1" applyFill="1" applyBorder="1" applyAlignment="1">
      <alignment horizontal="center" vertical="center" wrapText="1"/>
    </xf>
    <xf numFmtId="0" fontId="21" fillId="0" borderId="26" xfId="0" applyFont="1" applyBorder="1" applyAlignment="1">
      <alignment horizontal="center" vertical="center" wrapText="1"/>
    </xf>
    <xf numFmtId="0" fontId="23" fillId="4" borderId="52" xfId="2" applyFont="1" applyBorder="1" applyAlignment="1">
      <alignment horizontal="center" vertical="center" wrapText="1"/>
    </xf>
    <xf numFmtId="0" fontId="23" fillId="4" borderId="44" xfId="2" applyFont="1" applyBorder="1" applyAlignment="1">
      <alignment horizontal="center" vertical="center" wrapText="1"/>
    </xf>
    <xf numFmtId="0" fontId="8" fillId="0" borderId="133" xfId="0" applyFont="1" applyBorder="1" applyAlignment="1" applyProtection="1">
      <alignment horizontal="center" wrapText="1"/>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8" fillId="19" borderId="118" xfId="0" applyFont="1" applyFill="1" applyBorder="1" applyAlignment="1">
      <alignment horizontal="left" wrapText="1"/>
    </xf>
    <xf numFmtId="0" fontId="8" fillId="19" borderId="34" xfId="0" applyFont="1" applyFill="1" applyBorder="1" applyAlignment="1">
      <alignment horizontal="left" wrapText="1"/>
    </xf>
    <xf numFmtId="0" fontId="8" fillId="19" borderId="106" xfId="0" applyFont="1" applyFill="1" applyBorder="1" applyAlignment="1">
      <alignment horizontal="left" wrapText="1"/>
    </xf>
    <xf numFmtId="0" fontId="8" fillId="19" borderId="83" xfId="0" applyFont="1" applyFill="1" applyBorder="1" applyAlignment="1">
      <alignment horizontal="center" vertical="top" wrapText="1"/>
    </xf>
    <xf numFmtId="0" fontId="8" fillId="19" borderId="119" xfId="0" applyFont="1" applyFill="1" applyBorder="1" applyAlignment="1">
      <alignment horizontal="center" vertical="top" wrapText="1"/>
    </xf>
    <xf numFmtId="0" fontId="8" fillId="19" borderId="107" xfId="0" applyFont="1" applyFill="1" applyBorder="1" applyAlignment="1">
      <alignment horizontal="center" vertical="top" wrapText="1"/>
    </xf>
    <xf numFmtId="0" fontId="8" fillId="10" borderId="118" xfId="0" applyFont="1" applyFill="1" applyBorder="1" applyAlignment="1">
      <alignment horizontal="center" wrapText="1"/>
    </xf>
    <xf numFmtId="0" fontId="8" fillId="10" borderId="106" xfId="0" applyFont="1" applyFill="1" applyBorder="1" applyAlignment="1">
      <alignment horizontal="center" wrapText="1"/>
    </xf>
    <xf numFmtId="0" fontId="8" fillId="10" borderId="118" xfId="0" applyFont="1" applyFill="1" applyBorder="1" applyAlignment="1">
      <alignment horizontal="center" vertical="center" wrapText="1"/>
    </xf>
    <xf numFmtId="0" fontId="8" fillId="10" borderId="106" xfId="0" applyFont="1" applyFill="1" applyBorder="1" applyAlignment="1">
      <alignment horizontal="center" vertical="center" wrapText="1"/>
    </xf>
    <xf numFmtId="0" fontId="9" fillId="6" borderId="24" xfId="0" applyFont="1" applyFill="1" applyBorder="1" applyAlignment="1">
      <alignment horizontal="center" vertical="top" wrapText="1"/>
    </xf>
    <xf numFmtId="0" fontId="9" fillId="6" borderId="0" xfId="0" applyFont="1" applyFill="1" applyBorder="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9" fillId="6" borderId="18" xfId="0" applyFont="1" applyFill="1" applyBorder="1" applyAlignment="1">
      <alignment horizontal="center" vertical="top" wrapText="1"/>
    </xf>
    <xf numFmtId="0" fontId="9" fillId="6" borderId="60" xfId="0" applyFont="1" applyFill="1" applyBorder="1" applyAlignment="1">
      <alignment horizontal="center" vertical="top" wrapText="1"/>
    </xf>
    <xf numFmtId="0" fontId="9" fillId="6" borderId="131" xfId="0" applyFont="1" applyFill="1" applyBorder="1" applyAlignment="1">
      <alignment horizontal="center" vertical="top" wrapText="1"/>
    </xf>
    <xf numFmtId="0" fontId="9" fillId="6" borderId="132" xfId="0" applyFont="1" applyFill="1" applyBorder="1" applyAlignment="1">
      <alignment horizontal="center" vertical="top" wrapText="1"/>
    </xf>
    <xf numFmtId="0" fontId="0" fillId="17" borderId="15" xfId="0" applyFill="1" applyBorder="1" applyAlignment="1" applyProtection="1">
      <alignment horizontal="center" vertical="top" wrapText="1"/>
    </xf>
    <xf numFmtId="0" fontId="0" fillId="17" borderId="26" xfId="0" applyFill="1" applyBorder="1" applyAlignment="1" applyProtection="1">
      <alignment horizontal="center" vertical="top" wrapText="1"/>
    </xf>
    <xf numFmtId="0" fontId="0" fillId="17" borderId="5" xfId="0" applyFill="1" applyBorder="1" applyAlignment="1" applyProtection="1">
      <alignment horizontal="center" vertical="top" wrapText="1"/>
    </xf>
    <xf numFmtId="0" fontId="0" fillId="17" borderId="14" xfId="0" applyFill="1" applyBorder="1" applyAlignment="1" applyProtection="1">
      <alignment horizontal="center" vertical="top" wrapText="1"/>
    </xf>
    <xf numFmtId="0" fontId="0" fillId="17" borderId="23" xfId="0" applyFill="1" applyBorder="1" applyAlignment="1" applyProtection="1">
      <alignment horizontal="center" vertical="top" wrapText="1"/>
    </xf>
    <xf numFmtId="0" fontId="0" fillId="17" borderId="13" xfId="0" applyFill="1" applyBorder="1" applyAlignment="1" applyProtection="1">
      <alignment horizontal="center" vertical="top" wrapText="1"/>
    </xf>
    <xf numFmtId="0" fontId="8" fillId="0" borderId="14" xfId="0" applyFont="1" applyBorder="1" applyAlignment="1" applyProtection="1">
      <alignment horizontal="left" vertical="top" wrapText="1"/>
    </xf>
    <xf numFmtId="0" fontId="8" fillId="0" borderId="24" xfId="0" applyFont="1" applyBorder="1" applyAlignment="1" applyProtection="1">
      <alignment horizontal="left" vertical="top" wrapText="1"/>
    </xf>
    <xf numFmtId="0" fontId="8" fillId="0" borderId="15" xfId="0" applyFont="1" applyBorder="1" applyAlignment="1" applyProtection="1">
      <alignment horizontal="left" vertical="top" wrapText="1"/>
    </xf>
    <xf numFmtId="0" fontId="57" fillId="0" borderId="0" xfId="0" applyFont="1" applyAlignment="1" applyProtection="1">
      <alignment horizontal="left" vertical="top" wrapText="1"/>
    </xf>
    <xf numFmtId="0" fontId="57" fillId="0" borderId="0" xfId="0" applyFont="1" applyAlignment="1">
      <alignment horizontal="left" vertical="top" wrapText="1"/>
    </xf>
    <xf numFmtId="0" fontId="0" fillId="0" borderId="23"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26" xfId="0" applyBorder="1" applyAlignment="1" applyProtection="1">
      <alignment horizontal="left" vertical="top" wrapText="1"/>
    </xf>
    <xf numFmtId="0" fontId="78" fillId="0" borderId="115" xfId="0" applyFont="1" applyBorder="1" applyAlignment="1" applyProtection="1">
      <alignment horizontal="left" vertical="top" wrapText="1"/>
    </xf>
    <xf numFmtId="0" fontId="78" fillId="0" borderId="18" xfId="0" applyFont="1" applyBorder="1" applyAlignment="1" applyProtection="1">
      <alignment horizontal="left" vertical="top" wrapText="1"/>
    </xf>
    <xf numFmtId="0" fontId="78" fillId="0" borderId="34" xfId="0" applyFont="1" applyBorder="1" applyAlignment="1" applyProtection="1">
      <alignment horizontal="left" vertical="top" wrapText="1"/>
    </xf>
    <xf numFmtId="0" fontId="78" fillId="0" borderId="106" xfId="0" applyFont="1" applyBorder="1" applyAlignment="1" applyProtection="1">
      <alignment horizontal="left" vertical="top" wrapText="1"/>
    </xf>
    <xf numFmtId="0" fontId="8" fillId="7" borderId="24" xfId="0" applyFont="1" applyFill="1" applyBorder="1" applyAlignment="1" applyProtection="1">
      <alignment horizontal="left" vertical="top" wrapText="1"/>
    </xf>
    <xf numFmtId="0" fontId="8" fillId="7" borderId="15" xfId="0" applyFont="1" applyFill="1" applyBorder="1" applyAlignment="1" applyProtection="1">
      <alignment horizontal="left" vertical="top" wrapText="1"/>
    </xf>
    <xf numFmtId="0" fontId="0" fillId="7" borderId="0" xfId="0" applyFill="1" applyBorder="1" applyAlignment="1" applyProtection="1">
      <alignment horizontal="left" vertical="top" wrapText="1"/>
    </xf>
    <xf numFmtId="0" fontId="0" fillId="7" borderId="26" xfId="0" applyFill="1" applyBorder="1" applyAlignment="1" applyProtection="1">
      <alignment horizontal="left" vertical="top" wrapText="1"/>
    </xf>
    <xf numFmtId="0" fontId="0" fillId="18" borderId="14" xfId="0" applyFill="1" applyBorder="1" applyAlignment="1" applyProtection="1">
      <alignment horizontal="center" vertical="top" wrapText="1"/>
    </xf>
    <xf numFmtId="0" fontId="0" fillId="18" borderId="23" xfId="0" applyFill="1" applyBorder="1" applyAlignment="1" applyProtection="1">
      <alignment horizontal="center" vertical="top" wrapText="1"/>
    </xf>
    <xf numFmtId="0" fontId="0" fillId="18" borderId="13" xfId="0" applyFill="1" applyBorder="1" applyAlignment="1" applyProtection="1">
      <alignment horizontal="center" vertical="top" wrapText="1"/>
    </xf>
    <xf numFmtId="0" fontId="31" fillId="0" borderId="0" xfId="0" applyFont="1" applyBorder="1" applyAlignment="1">
      <alignment horizontal="center"/>
    </xf>
    <xf numFmtId="0" fontId="34"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8" fillId="0" borderId="26" xfId="0" applyFont="1" applyBorder="1" applyAlignment="1">
      <alignment horizontal="left"/>
    </xf>
    <xf numFmtId="0" fontId="28" fillId="0" borderId="27" xfId="0" applyFont="1" applyBorder="1" applyAlignment="1">
      <alignment horizontal="left"/>
    </xf>
    <xf numFmtId="0" fontId="27" fillId="11" borderId="28" xfId="0" applyFont="1" applyFill="1" applyBorder="1" applyAlignment="1">
      <alignment horizontal="left"/>
    </xf>
    <xf numFmtId="0" fontId="27" fillId="11" borderId="29" xfId="0" applyFont="1" applyFill="1" applyBorder="1" applyAlignment="1">
      <alignment horizontal="left"/>
    </xf>
    <xf numFmtId="0" fontId="27" fillId="11" borderId="0" xfId="0" applyFont="1" applyFill="1" applyAlignment="1">
      <alignment horizontal="left"/>
    </xf>
    <xf numFmtId="0" fontId="27" fillId="10" borderId="28" xfId="0" applyFont="1" applyFill="1" applyBorder="1" applyAlignment="1">
      <alignment horizontal="left"/>
    </xf>
    <xf numFmtId="0" fontId="27" fillId="10" borderId="29" xfId="0" applyFont="1" applyFill="1" applyBorder="1" applyAlignment="1">
      <alignment horizontal="left"/>
    </xf>
    <xf numFmtId="0" fontId="56" fillId="0" borderId="0" xfId="0" applyFont="1" applyAlignment="1"/>
    <xf numFmtId="0" fontId="27" fillId="10" borderId="0" xfId="0" applyFont="1" applyFill="1" applyAlignment="1">
      <alignment horizontal="left"/>
    </xf>
    <xf numFmtId="0" fontId="58" fillId="0" borderId="21" xfId="0" applyFont="1" applyBorder="1" applyAlignment="1">
      <alignment horizontal="left"/>
    </xf>
    <xf numFmtId="0" fontId="56" fillId="0" borderId="0" xfId="0" applyFont="1" applyAlignment="1">
      <alignment wrapText="1"/>
    </xf>
    <xf numFmtId="0" fontId="60" fillId="14" borderId="144" xfId="0" applyFont="1" applyFill="1" applyBorder="1" applyAlignment="1">
      <alignment horizontal="center"/>
    </xf>
    <xf numFmtId="0" fontId="60" fillId="14" borderId="145" xfId="0" applyFont="1" applyFill="1" applyBorder="1" applyAlignment="1">
      <alignment horizontal="center"/>
    </xf>
    <xf numFmtId="0" fontId="59" fillId="17" borderId="138" xfId="0" applyFont="1" applyFill="1" applyBorder="1" applyAlignment="1">
      <alignment horizontal="center" vertical="center"/>
    </xf>
    <xf numFmtId="0" fontId="59" fillId="17" borderId="142" xfId="0" applyFont="1" applyFill="1" applyBorder="1" applyAlignment="1">
      <alignment horizontal="center" vertical="center"/>
    </xf>
    <xf numFmtId="0" fontId="59" fillId="17" borderId="143" xfId="0" applyFont="1" applyFill="1" applyBorder="1" applyAlignment="1">
      <alignment horizontal="center" vertical="center"/>
    </xf>
    <xf numFmtId="0" fontId="59" fillId="17" borderId="133" xfId="0" applyFont="1" applyFill="1" applyBorder="1" applyAlignment="1">
      <alignment horizontal="left" vertical="top"/>
    </xf>
    <xf numFmtId="0" fontId="62" fillId="27" borderId="133" xfId="0" applyFont="1" applyFill="1" applyBorder="1" applyAlignment="1">
      <alignment horizontal="center"/>
    </xf>
    <xf numFmtId="0" fontId="69" fillId="24" borderId="136" xfId="8" applyFont="1" applyFill="1" applyBorder="1" applyAlignment="1">
      <alignment horizontal="center" vertical="center"/>
    </xf>
    <xf numFmtId="0" fontId="69" fillId="24" borderId="137" xfId="8" applyFont="1" applyFill="1" applyBorder="1" applyAlignment="1">
      <alignment horizontal="center" vertical="center"/>
    </xf>
    <xf numFmtId="0" fontId="69" fillId="24" borderId="135" xfId="8" applyFont="1" applyFill="1" applyBorder="1" applyAlignment="1">
      <alignment horizontal="center" vertical="center"/>
    </xf>
    <xf numFmtId="0" fontId="69" fillId="30" borderId="136" xfId="8" applyFont="1" applyFill="1" applyBorder="1" applyAlignment="1">
      <alignment horizontal="center" vertical="center"/>
    </xf>
    <xf numFmtId="0" fontId="69" fillId="30" borderId="137" xfId="8" applyFont="1" applyFill="1" applyBorder="1" applyAlignment="1">
      <alignment horizontal="center" vertical="center"/>
    </xf>
    <xf numFmtId="0" fontId="69" fillId="30" borderId="135" xfId="8" applyFont="1" applyFill="1" applyBorder="1" applyAlignment="1">
      <alignment horizontal="center" vertical="center"/>
    </xf>
    <xf numFmtId="0" fontId="69" fillId="28" borderId="136" xfId="8" applyFont="1" applyFill="1" applyBorder="1" applyAlignment="1">
      <alignment horizontal="center" vertical="center"/>
    </xf>
    <xf numFmtId="0" fontId="69" fillId="28" borderId="135" xfId="8" applyFont="1" applyFill="1" applyBorder="1" applyAlignment="1">
      <alignment horizontal="center" vertical="center"/>
    </xf>
    <xf numFmtId="0" fontId="68" fillId="29" borderId="136" xfId="8" applyFont="1" applyFill="1" applyBorder="1" applyAlignment="1">
      <alignment horizontal="center" vertical="center"/>
    </xf>
    <xf numFmtId="0" fontId="68" fillId="29" borderId="137" xfId="8" applyFont="1" applyFill="1" applyBorder="1" applyAlignment="1">
      <alignment horizontal="center" vertical="center"/>
    </xf>
    <xf numFmtId="0" fontId="68" fillId="29" borderId="135" xfId="8" applyFont="1" applyFill="1" applyBorder="1" applyAlignment="1">
      <alignment horizontal="center" vertical="center"/>
    </xf>
    <xf numFmtId="0" fontId="76" fillId="32" borderId="133" xfId="8" applyFont="1" applyFill="1" applyBorder="1" applyAlignment="1">
      <alignment horizontal="center" vertical="top"/>
    </xf>
    <xf numFmtId="0" fontId="76" fillId="32" borderId="133" xfId="8" applyFont="1" applyFill="1" applyBorder="1" applyAlignment="1">
      <alignment horizontal="center" vertical="top" wrapText="1"/>
    </xf>
    <xf numFmtId="0" fontId="66" fillId="32" borderId="133" xfId="8" applyFill="1" applyBorder="1" applyAlignment="1">
      <alignment horizontal="center"/>
    </xf>
    <xf numFmtId="0" fontId="66" fillId="32" borderId="133" xfId="8" applyFill="1" applyBorder="1" applyAlignment="1">
      <alignment horizontal="center" wrapText="1"/>
    </xf>
    <xf numFmtId="0" fontId="66" fillId="24" borderId="133" xfId="8" applyFill="1" applyBorder="1" applyAlignment="1">
      <alignment horizontal="center"/>
    </xf>
    <xf numFmtId="0" fontId="1" fillId="26" borderId="8" xfId="0" applyFont="1" applyFill="1" applyBorder="1" applyAlignment="1">
      <alignment horizontal="center" vertical="top"/>
    </xf>
    <xf numFmtId="0" fontId="1" fillId="26" borderId="77" xfId="0" applyFont="1" applyFill="1" applyBorder="1" applyAlignment="1">
      <alignment horizontal="center" vertical="top"/>
    </xf>
    <xf numFmtId="0" fontId="5" fillId="26" borderId="8" xfId="0" applyFont="1" applyFill="1" applyBorder="1" applyAlignment="1">
      <alignment horizontal="left" vertical="top" wrapText="1"/>
    </xf>
    <xf numFmtId="0" fontId="5" fillId="26" borderId="77" xfId="0" applyFont="1" applyFill="1" applyBorder="1" applyAlignment="1">
      <alignment horizontal="left" vertical="top" wrapText="1"/>
    </xf>
    <xf numFmtId="0" fontId="1" fillId="26" borderId="8" xfId="0" applyFont="1" applyFill="1" applyBorder="1" applyAlignment="1">
      <alignment vertical="top" wrapText="1"/>
    </xf>
    <xf numFmtId="0" fontId="1" fillId="26" borderId="77" xfId="0" applyFont="1" applyFill="1" applyBorder="1" applyAlignment="1">
      <alignment vertical="top" wrapText="1"/>
    </xf>
    <xf numFmtId="2" fontId="3" fillId="5" borderId="88" xfId="3" applyNumberFormat="1" applyFont="1" applyBorder="1" applyAlignment="1">
      <alignment horizontal="right" vertical="top" wrapText="1"/>
    </xf>
    <xf numFmtId="2" fontId="3" fillId="5" borderId="89" xfId="3" applyNumberFormat="1" applyFont="1" applyBorder="1" applyAlignment="1">
      <alignment horizontal="right" vertical="top" wrapText="1"/>
    </xf>
    <xf numFmtId="0" fontId="5" fillId="26" borderId="7" xfId="0" applyFont="1" applyFill="1" applyBorder="1" applyAlignment="1">
      <alignment horizontal="left" vertical="top" wrapText="1"/>
    </xf>
    <xf numFmtId="0" fontId="5" fillId="26" borderId="4" xfId="0" applyFont="1" applyFill="1" applyBorder="1" applyAlignment="1">
      <alignment horizontal="left" vertical="top" wrapText="1"/>
    </xf>
    <xf numFmtId="166" fontId="43" fillId="3" borderId="8" xfId="4" applyNumberFormat="1" applyFont="1" applyFill="1" applyBorder="1" applyAlignment="1">
      <alignment horizontal="right" vertical="top" wrapText="1"/>
    </xf>
    <xf numFmtId="166" fontId="43" fillId="3" borderId="9" xfId="4" applyNumberFormat="1" applyFont="1" applyFill="1" applyBorder="1" applyAlignment="1">
      <alignment horizontal="right" vertical="top" wrapText="1"/>
    </xf>
    <xf numFmtId="166" fontId="43" fillId="3" borderId="8" xfId="4" applyNumberFormat="1" applyFont="1" applyFill="1" applyBorder="1" applyAlignment="1">
      <alignment vertical="top" wrapText="1"/>
    </xf>
    <xf numFmtId="166" fontId="43" fillId="3" borderId="9" xfId="4" applyNumberFormat="1" applyFont="1" applyFill="1" applyBorder="1" applyAlignment="1">
      <alignment vertical="top" wrapText="1"/>
    </xf>
    <xf numFmtId="0" fontId="5" fillId="26" borderId="14" xfId="0" applyFont="1" applyFill="1" applyBorder="1" applyAlignment="1">
      <alignment horizontal="left" vertical="top" wrapText="1"/>
    </xf>
    <xf numFmtId="0" fontId="5" fillId="26" borderId="15" xfId="0" applyFont="1" applyFill="1" applyBorder="1" applyAlignment="1">
      <alignment horizontal="left" vertical="top" wrapText="1"/>
    </xf>
    <xf numFmtId="2" fontId="43" fillId="3" borderId="8" xfId="4" applyNumberFormat="1" applyFont="1" applyFill="1" applyBorder="1" applyAlignment="1">
      <alignment vertical="top" wrapText="1"/>
    </xf>
    <xf numFmtId="2" fontId="43" fillId="3" borderId="9" xfId="4" applyNumberFormat="1" applyFont="1" applyFill="1" applyBorder="1" applyAlignment="1">
      <alignment vertical="top" wrapText="1"/>
    </xf>
    <xf numFmtId="0" fontId="1" fillId="26" borderId="9" xfId="0" applyFont="1" applyFill="1" applyBorder="1" applyAlignment="1">
      <alignment vertical="top" wrapText="1"/>
    </xf>
    <xf numFmtId="0" fontId="5" fillId="26" borderId="11" xfId="0" applyFont="1" applyFill="1" applyBorder="1" applyAlignment="1">
      <alignment horizontal="left" vertical="top" wrapText="1"/>
    </xf>
    <xf numFmtId="0" fontId="5" fillId="26" borderId="12" xfId="0" applyFont="1" applyFill="1" applyBorder="1" applyAlignment="1">
      <alignment horizontal="left" vertical="top" wrapText="1"/>
    </xf>
    <xf numFmtId="0" fontId="5" fillId="26" borderId="8" xfId="0" applyFont="1" applyFill="1" applyBorder="1" applyAlignment="1">
      <alignment horizontal="center" vertical="top" wrapText="1"/>
    </xf>
    <xf numFmtId="0" fontId="5" fillId="26" borderId="9" xfId="0" applyFont="1" applyFill="1" applyBorder="1" applyAlignment="1">
      <alignment horizontal="center" vertical="top" wrapText="1"/>
    </xf>
    <xf numFmtId="0" fontId="1" fillId="26" borderId="13" xfId="0" applyFont="1" applyFill="1" applyBorder="1" applyAlignment="1">
      <alignment horizontal="center" vertical="top"/>
    </xf>
    <xf numFmtId="0" fontId="1" fillId="26" borderId="5" xfId="0" applyFont="1" applyFill="1" applyBorder="1" applyAlignment="1">
      <alignment horizontal="center" vertical="top"/>
    </xf>
    <xf numFmtId="0" fontId="8" fillId="0" borderId="14" xfId="0" applyFont="1" applyBorder="1" applyAlignment="1">
      <alignment horizontal="center" vertical="top" wrapText="1"/>
    </xf>
    <xf numFmtId="0" fontId="8" fillId="0" borderId="24" xfId="0" applyFont="1" applyBorder="1" applyAlignment="1">
      <alignment horizontal="center" vertical="top" wrapText="1"/>
    </xf>
    <xf numFmtId="0" fontId="8" fillId="0" borderId="15" xfId="0" applyFont="1" applyBorder="1" applyAlignment="1">
      <alignment horizontal="center" vertical="top" wrapText="1"/>
    </xf>
    <xf numFmtId="0" fontId="0" fillId="0" borderId="23" xfId="0" applyBorder="1" applyAlignment="1">
      <alignment horizontal="center" vertical="top"/>
    </xf>
    <xf numFmtId="0" fontId="0" fillId="0" borderId="0" xfId="0" applyBorder="1"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53" fillId="22" borderId="14" xfId="0" applyFont="1" applyFill="1" applyBorder="1" applyAlignment="1">
      <alignment horizontal="center"/>
    </xf>
    <xf numFmtId="0" fontId="53" fillId="22" borderId="23" xfId="0" applyFont="1" applyFill="1" applyBorder="1" applyAlignment="1">
      <alignment horizontal="center"/>
    </xf>
  </cellXfs>
  <cellStyles count="11">
    <cellStyle name="Čiarka" xfId="5" builtinId="3"/>
    <cellStyle name="Dobrá" xfId="1" builtinId="26"/>
    <cellStyle name="Hypertextové prepojenie" xfId="6" builtinId="8"/>
    <cellStyle name="Hypertextové prepojenie 2" xfId="9" xr:uid="{00000000-0005-0000-0000-000005000000}"/>
    <cellStyle name="Mena" xfId="7" builtinId="4"/>
    <cellStyle name="Normálna" xfId="0" builtinId="0"/>
    <cellStyle name="Normálna 2" xfId="8" xr:uid="{00000000-0005-0000-0000-000007000000}"/>
    <cellStyle name="Normálne 2" xfId="10" xr:uid="{00000000-0005-0000-0000-000008000000}"/>
    <cellStyle name="Percentá" xfId="4" builtinId="5"/>
    <cellStyle name="Poznámka" xfId="3" builtinId="10"/>
    <cellStyle name="Výpočet" xfId="2" builtinId="22"/>
  </cellStyles>
  <dxfs count="3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auto="1"/>
      </font>
      <fill>
        <patternFill>
          <bgColor theme="0" tint="-0.14996795556505021"/>
        </patternFill>
      </fill>
    </dxf>
    <dxf>
      <fill>
        <patternFill>
          <bgColor theme="7" tint="0.79998168889431442"/>
        </patternFill>
      </fill>
    </dxf>
    <dxf>
      <font>
        <color auto="1"/>
      </font>
      <fill>
        <patternFill>
          <bgColor theme="0" tint="-0.14996795556505021"/>
        </patternFill>
      </fill>
    </dxf>
    <dxf>
      <fill>
        <patternFill>
          <bgColor theme="7" tint="0.79998168889431442"/>
        </patternFill>
      </fill>
    </dxf>
    <dxf>
      <font>
        <color auto="1"/>
      </font>
      <fill>
        <patternFill>
          <bgColor theme="0" tint="-0.14996795556505021"/>
        </patternFill>
      </fill>
    </dxf>
    <dxf>
      <fill>
        <patternFill>
          <bgColor theme="7" tint="0.7999816888943144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7" tint="0.79998168889431442"/>
        </patternFill>
      </fill>
    </dxf>
    <dxf>
      <font>
        <color auto="1"/>
      </font>
      <fill>
        <patternFill>
          <bgColor theme="0" tint="-0.14996795556505021"/>
        </patternFill>
      </fill>
    </dxf>
    <dxf>
      <fill>
        <patternFill>
          <bgColor theme="7" tint="0.79998168889431442"/>
        </patternFill>
      </fill>
    </dxf>
    <dxf>
      <font>
        <color auto="1"/>
      </font>
      <fill>
        <patternFill>
          <bgColor theme="0" tint="-0.14996795556505021"/>
        </patternFill>
      </fill>
    </dxf>
    <dxf>
      <font>
        <b/>
        <i/>
        <color rgb="FFFF0000"/>
      </font>
    </dxf>
    <dxf>
      <font>
        <b/>
        <i/>
        <color rgb="FFFF0000"/>
      </font>
    </dxf>
    <dxf>
      <font>
        <b/>
        <i/>
        <color rgb="FFFF0000"/>
      </font>
    </dxf>
    <dxf>
      <font>
        <b/>
        <i/>
        <color rgb="FFFF0000"/>
      </font>
    </dxf>
    <dxf>
      <font>
        <b/>
        <i val="0"/>
        <color rgb="FF00B050"/>
      </font>
    </dxf>
    <dxf>
      <font>
        <b/>
        <i/>
        <color rgb="FFFF0000"/>
      </font>
    </dxf>
    <dxf>
      <font>
        <color theme="7" tint="0.79998168889431442"/>
      </font>
    </dxf>
    <dxf>
      <font>
        <color theme="7" tint="0.79998168889431442"/>
      </font>
    </dxf>
    <dxf>
      <font>
        <color theme="7" tint="0.79998168889431442"/>
      </font>
    </dxf>
    <dxf>
      <font>
        <color theme="7" tint="0.79998168889431442"/>
      </font>
    </dxf>
    <dxf>
      <font>
        <b/>
        <i val="0"/>
        <condense val="0"/>
        <extend val="0"/>
        <color indexed="10"/>
      </font>
    </dxf>
    <dxf>
      <font>
        <color theme="0" tint="-0.24994659260841701"/>
      </font>
    </dxf>
    <dxf>
      <font>
        <color theme="0" tint="-0.24994659260841701"/>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10/relationships/person" Target="persons/perso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strRef>
              <c:f>Harmonogram!$B$3:$C$107</c:f>
              <c:strCache>
                <c:ptCount val="30"/>
                <c:pt idx="0">
                  <c:v>Analýza a dizajn</c:v>
                </c:pt>
                <c:pt idx="1">
                  <c:v>Nákup HW a krabicový SW</c:v>
                </c:pt>
                <c:pt idx="2">
                  <c:v>Implementácia</c:v>
                </c:pt>
                <c:pt idx="3">
                  <c:v>Testovanie</c:v>
                </c:pt>
                <c:pt idx="4">
                  <c:v>Nasadenie</c:v>
                </c:pt>
                <c:pt idx="5">
                  <c:v>Analýza a dizajn</c:v>
                </c:pt>
                <c:pt idx="6">
                  <c:v>Nákup HW a krabicový SW</c:v>
                </c:pt>
                <c:pt idx="7">
                  <c:v>Implementácia</c:v>
                </c:pt>
                <c:pt idx="8">
                  <c:v>Testovanie</c:v>
                </c:pt>
                <c:pt idx="9">
                  <c:v>Nasadenie</c:v>
                </c:pt>
                <c:pt idx="10">
                  <c:v>Analýza a dizajn</c:v>
                </c:pt>
                <c:pt idx="11">
                  <c:v>Nákup HW a krabicový SW</c:v>
                </c:pt>
                <c:pt idx="12">
                  <c:v>Implementácia</c:v>
                </c:pt>
                <c:pt idx="13">
                  <c:v>Testovanie</c:v>
                </c:pt>
                <c:pt idx="14">
                  <c:v>Nasadenie</c:v>
                </c:pt>
                <c:pt idx="15">
                  <c:v>Analýza a dizajn</c:v>
                </c:pt>
                <c:pt idx="16">
                  <c:v>Nákup HW a krabicový SW</c:v>
                </c:pt>
                <c:pt idx="17">
                  <c:v>Implementácia</c:v>
                </c:pt>
                <c:pt idx="18">
                  <c:v>Testovanie</c:v>
                </c:pt>
                <c:pt idx="19">
                  <c:v>Nasadenie</c:v>
                </c:pt>
                <c:pt idx="20">
                  <c:v>Analýza a dizajn</c:v>
                </c:pt>
                <c:pt idx="21">
                  <c:v>Nákup HW a krabicový SW</c:v>
                </c:pt>
                <c:pt idx="22">
                  <c:v>Implementácia</c:v>
                </c:pt>
                <c:pt idx="23">
                  <c:v>Testovanie</c:v>
                </c:pt>
                <c:pt idx="24">
                  <c:v>Nasadenie</c:v>
                </c:pt>
                <c:pt idx="25">
                  <c:v>Analýza a dizajn</c:v>
                </c:pt>
                <c:pt idx="26">
                  <c:v>Nákup HW a krabicový SW</c:v>
                </c:pt>
                <c:pt idx="27">
                  <c:v>Implementácia</c:v>
                </c:pt>
                <c:pt idx="28">
                  <c:v>Testovanie</c:v>
                </c:pt>
                <c:pt idx="29">
                  <c:v>Nasadenie</c:v>
                </c:pt>
              </c:strCache>
            </c:strRef>
          </c:cat>
          <c:val>
            <c:numRef>
              <c:f>Harmonogram!$H$3:$H$107</c:f>
              <c:numCache>
                <c:formatCode>General</c:formatCode>
                <c:ptCount val="105"/>
                <c:pt idx="0">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strRef>
              <c:f>Harmonogram!$B$3:$C$107</c:f>
              <c:strCache>
                <c:ptCount val="30"/>
                <c:pt idx="0">
                  <c:v>Analýza a dizajn</c:v>
                </c:pt>
                <c:pt idx="1">
                  <c:v>Nákup HW a krabicový SW</c:v>
                </c:pt>
                <c:pt idx="2">
                  <c:v>Implementácia</c:v>
                </c:pt>
                <c:pt idx="3">
                  <c:v>Testovanie</c:v>
                </c:pt>
                <c:pt idx="4">
                  <c:v>Nasadenie</c:v>
                </c:pt>
                <c:pt idx="5">
                  <c:v>Analýza a dizajn</c:v>
                </c:pt>
                <c:pt idx="6">
                  <c:v>Nákup HW a krabicový SW</c:v>
                </c:pt>
                <c:pt idx="7">
                  <c:v>Implementácia</c:v>
                </c:pt>
                <c:pt idx="8">
                  <c:v>Testovanie</c:v>
                </c:pt>
                <c:pt idx="9">
                  <c:v>Nasadenie</c:v>
                </c:pt>
                <c:pt idx="10">
                  <c:v>Analýza a dizajn</c:v>
                </c:pt>
                <c:pt idx="11">
                  <c:v>Nákup HW a krabicový SW</c:v>
                </c:pt>
                <c:pt idx="12">
                  <c:v>Implementácia</c:v>
                </c:pt>
                <c:pt idx="13">
                  <c:v>Testovanie</c:v>
                </c:pt>
                <c:pt idx="14">
                  <c:v>Nasadenie</c:v>
                </c:pt>
                <c:pt idx="15">
                  <c:v>Analýza a dizajn</c:v>
                </c:pt>
                <c:pt idx="16">
                  <c:v>Nákup HW a krabicový SW</c:v>
                </c:pt>
                <c:pt idx="17">
                  <c:v>Implementácia</c:v>
                </c:pt>
                <c:pt idx="18">
                  <c:v>Testovanie</c:v>
                </c:pt>
                <c:pt idx="19">
                  <c:v>Nasadenie</c:v>
                </c:pt>
                <c:pt idx="20">
                  <c:v>Analýza a dizajn</c:v>
                </c:pt>
                <c:pt idx="21">
                  <c:v>Nákup HW a krabicový SW</c:v>
                </c:pt>
                <c:pt idx="22">
                  <c:v>Implementácia</c:v>
                </c:pt>
                <c:pt idx="23">
                  <c:v>Testovanie</c:v>
                </c:pt>
                <c:pt idx="24">
                  <c:v>Nasadenie</c:v>
                </c:pt>
                <c:pt idx="25">
                  <c:v>Analýza a dizajn</c:v>
                </c:pt>
                <c:pt idx="26">
                  <c:v>Nákup HW a krabicový SW</c:v>
                </c:pt>
                <c:pt idx="27">
                  <c:v>Implementácia</c:v>
                </c:pt>
                <c:pt idx="28">
                  <c:v>Testovanie</c:v>
                </c:pt>
                <c:pt idx="29">
                  <c:v>Nasadenie</c:v>
                </c:pt>
              </c:strCache>
            </c:strRef>
          </c:cat>
          <c:val>
            <c:numRef>
              <c:f>Harmonogram!$I$3:$I$107</c:f>
              <c:numCache>
                <c:formatCode>General</c:formatCode>
                <c:ptCount val="105"/>
                <c:pt idx="4">
                  <c:v>0</c:v>
                </c:pt>
                <c:pt idx="9">
                  <c:v>0</c:v>
                </c:pt>
                <c:pt idx="14">
                  <c:v>0</c:v>
                </c:pt>
                <c:pt idx="19">
                  <c:v>0</c:v>
                </c:pt>
                <c:pt idx="24">
                  <c:v>0</c:v>
                </c:pt>
                <c:pt idx="29">
                  <c:v>0</c:v>
                </c:pt>
                <c:pt idx="34">
                  <c:v>0</c:v>
                </c:pt>
                <c:pt idx="39">
                  <c:v>0</c:v>
                </c:pt>
                <c:pt idx="44">
                  <c:v>0</c:v>
                </c:pt>
                <c:pt idx="49">
                  <c:v>0</c:v>
                </c:pt>
                <c:pt idx="54">
                  <c:v>0</c:v>
                </c:pt>
                <c:pt idx="59">
                  <c:v>0</c:v>
                </c:pt>
                <c:pt idx="64">
                  <c:v>0</c:v>
                </c:pt>
                <c:pt idx="69">
                  <c:v>0</c:v>
                </c:pt>
                <c:pt idx="74">
                  <c:v>0</c:v>
                </c:pt>
                <c:pt idx="79">
                  <c:v>0</c:v>
                </c:pt>
                <c:pt idx="84">
                  <c:v>0</c:v>
                </c:pt>
                <c:pt idx="89">
                  <c:v>0</c:v>
                </c:pt>
                <c:pt idx="94">
                  <c:v>0</c:v>
                </c:pt>
                <c:pt idx="99">
                  <c:v>0</c:v>
                </c:pt>
                <c:pt idx="104">
                  <c:v>0</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1831841200"/>
        <c:axId val="-1831839424"/>
      </c:barChart>
      <c:catAx>
        <c:axId val="-1831841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831839424"/>
        <c:crosses val="autoZero"/>
        <c:auto val="1"/>
        <c:lblAlgn val="ctr"/>
        <c:lblOffset val="100"/>
        <c:noMultiLvlLbl val="0"/>
      </c:catAx>
      <c:valAx>
        <c:axId val="-1831839424"/>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183184120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30480</xdr:colOff>
      <xdr:row>0</xdr:row>
      <xdr:rowOff>83820</xdr:rowOff>
    </xdr:from>
    <xdr:to>
      <xdr:col>23</xdr:col>
      <xdr:colOff>525780</xdr:colOff>
      <xdr:row>106</xdr:row>
      <xdr:rowOff>45720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11</xdr:col>
      <xdr:colOff>552450</xdr:colOff>
      <xdr:row>35</xdr:row>
      <xdr:rowOff>140105</xdr:rowOff>
    </xdr:to>
    <xdr:pic>
      <xdr:nvPicPr>
        <xdr:cNvPr id="2" name="Obrázo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258050" cy="6217055"/>
        </a:xfrm>
        <a:prstGeom prst="rect">
          <a:avLst/>
        </a:prstGeom>
      </xdr:spPr>
    </xdr:pic>
    <xdr:clientData/>
  </xdr:twoCellAnchor>
  <xdr:twoCellAnchor editAs="oneCell">
    <xdr:from>
      <xdr:col>18</xdr:col>
      <xdr:colOff>600074</xdr:colOff>
      <xdr:row>3</xdr:row>
      <xdr:rowOff>0</xdr:rowOff>
    </xdr:from>
    <xdr:to>
      <xdr:col>44</xdr:col>
      <xdr:colOff>508192</xdr:colOff>
      <xdr:row>35</xdr:row>
      <xdr:rowOff>0</xdr:rowOff>
    </xdr:to>
    <xdr:pic>
      <xdr:nvPicPr>
        <xdr:cNvPr id="3" name="Obrázo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72874" y="571500"/>
          <a:ext cx="15757718" cy="6096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7ec55e5b485898c3/MIRRI_Dokumentacia/P_01_a_I_01_a_P_03_a_I_03_PRILOHA_KATALOG_POZIADAVIEK_mapovanie-a-zivotny-cyklus_Projekt_AA_OVM_BB_OsobaXY_DDMMYY_v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INNE STANDARDY_ISVS"/>
      <sheetName val="KATALOG_POZIADAVKY"/>
      <sheetName val="FINAL_UCPA_Moduly"/>
      <sheetName val="MODULY"/>
      <sheetName val="TFC_v02"/>
      <sheetName val="ECF_v02"/>
      <sheetName val="UAW_v02"/>
      <sheetName val="INKREMENTY"/>
      <sheetName val="VZOR_OTAZKY DO VO"/>
      <sheetName val="VZOR_TESTOVANIE"/>
      <sheetName val="VZOR_POZIADAVKY PROCESY_EVS"/>
      <sheetName val="Skratky"/>
      <sheetName val="CISELNIK"/>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t="str">
            <v>Funkcna poziadavka</v>
          </cell>
        </row>
        <row r="3">
          <cell r="B3" t="str">
            <v>Nefunkcna poziadavka</v>
          </cell>
        </row>
        <row r="4">
          <cell r="B4" t="str">
            <v>Technicka poziadavka</v>
          </cell>
        </row>
      </sheetData>
    </sheetDataSet>
  </externalBook>
</externalLink>
</file>

<file path=xl/persons/person.xml><?xml version="1.0" encoding="utf-8"?>
<personList xmlns="http://schemas.microsoft.com/office/spreadsheetml/2018/threadedcomments" xmlns:x="http://schemas.openxmlformats.org/spreadsheetml/2006/main">
  <person displayName="peter duris" id="{031D769D-9B04-4742-AE6B-9ED2E705EFE7}" userId="7ec55e5b485898c3"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ter duris" refreshedDate="44173.640460648145" createdVersion="6" refreshedVersion="6" minRefreshableVersion="3" recordCount="1127" xr:uid="{C3E266CD-3433-4486-947E-4090911430CD}">
  <cacheSource type="worksheet">
    <worksheetSource ref="A2:P1500" sheet="KATALOG_POZIADAVKY"/>
  </cacheSource>
  <cacheFields count="16">
    <cacheField name="ID _x000a_POŽIADAVKY_x000a_(zvoľte si konvenciu označovania)" numFmtId="0">
      <sharedItems containsBlank="1"/>
    </cacheField>
    <cacheField name="KATEGÓRIA POŽIADAVKY_x000a__funkčná požiadavka_x000a__nefunkčná požiadavka_x000a__technická požiadavka" numFmtId="0">
      <sharedItems containsBlank="1" count="4">
        <s v="Funkcna poziadavka"/>
        <s v="Nefunkcna poziadavka"/>
        <s v="Technicka poziadavka"/>
        <m/>
      </sharedItems>
    </cacheField>
    <cacheField name="OBLASŤ POŽIADAVKY" numFmtId="0">
      <sharedItems containsBlank="1"/>
    </cacheField>
    <cacheField name="NÁZOV_x000a_POŽIADAVKY" numFmtId="0">
      <sharedItems containsBlank="1"/>
    </cacheField>
    <cacheField name="DETAILNÝ POPIS POŽIADAVKY" numFmtId="0">
      <sharedItems containsBlank="1" longText="1"/>
    </cacheField>
    <cacheField name="VLASTNÍK _x000a_POŽIADAVKY" numFmtId="0">
      <sharedItems containsBlank="1"/>
    </cacheField>
    <cacheField name="NÁZOV MODULU_x000a_(príslušnosť k FUNKČNÉMU CELKU, REGISTRU, INKREMEMENTU, ... atď)" numFmtId="0">
      <sharedItems containsBlank="1" count="46">
        <s v="Zákonodárne zbory"/>
        <s v="Volebné obdobia"/>
        <s v="Organizačná štruktúra"/>
        <s v="Poslanci"/>
        <s v="Poslanecké kluby"/>
        <s v="Výbory"/>
        <s v="Komisie"/>
        <s v="Delegácie"/>
        <s v="Skupiny priateľstva"/>
        <s v="Asistenti poslancov"/>
        <s v="Kancelárie poslancov"/>
        <s v="Zahraničné pracovné cesty"/>
        <s v="Účasť poslancov na schôdzach NR SR"/>
        <s v="Ospravedlnenia poslancov"/>
        <s v="Rozhodnutia predsedu NR SR"/>
        <s v="Hodina otázok"/>
        <s v="Interpelácie"/>
        <s v="Pozmeňovacie návrhy"/>
        <s v="Doručovanie materiálov"/>
        <s v="Parlamentné tlače"/>
        <s v="Harmonogram schôdze"/>
        <s v="Program schôdze"/>
        <s v="Hlasovanie na schôdzach"/>
        <s v="Uznesenia NR SR"/>
        <s v="Informácia podľa §70 RP"/>
        <s v="Stanoviská LO"/>
        <s v="Schválené zákony"/>
        <s v="Zákony napadnuté na Ústavnom súde"/>
        <s v="Legislatívny proces"/>
        <s v="Agenda výborov"/>
        <s v="Podujatia NR SR"/>
        <s v="Videodokumentácia"/>
        <s v="Denná informácia"/>
        <s v="Fotodokumentácia"/>
        <s v="E-schôdza"/>
        <s v="Notifikácie"/>
        <s v="Abonentský portál"/>
        <s v="Oprávnenia"/>
        <s v="Prepojenia modulov"/>
        <s v="Rezervačný sytém podujatí"/>
        <s v="Materiály parlamentného inštitútu"/>
        <s v="Kreačná činnosť NR SR"/>
        <s v="Kontrolná činnosť NR SR"/>
        <s v="Front-end aplikácia"/>
        <s v="Majetkové priznania"/>
        <m/>
      </sharedItems>
    </cacheField>
    <cacheField name="POCET PRISTUPOVYCH KANALOV" numFmtId="0">
      <sharedItems containsString="0" containsBlank="1" containsNumber="1" containsInteger="1" minValue="1" maxValue="1"/>
    </cacheField>
    <cacheField name="ZLOZITOST POZIADAVKY" numFmtId="0">
      <sharedItems containsString="0" containsBlank="1" containsNumber="1" containsInteger="1" minValue="5" maxValue="10"/>
    </cacheField>
    <cacheField name="POCET UC" numFmtId="0">
      <sharedItems containsString="0" containsBlank="1" containsNumber="1" containsInteger="1" minValue="0" maxValue="1"/>
    </cacheField>
    <cacheField name="VYSLEDOK ZLOZITOSIT" numFmtId="0">
      <sharedItems containsString="0" containsBlank="1" containsNumber="1" containsInteger="1" minValue="0" maxValue="10"/>
    </cacheField>
    <cacheField name="UAW" numFmtId="2">
      <sharedItems containsString="0" containsBlank="1" containsNumber="1" minValue="0" maxValue="21"/>
    </cacheField>
    <cacheField name="ECF" numFmtId="0">
      <sharedItems containsString="0" containsBlank="1" containsNumber="1" minValue="0" maxValue="0.74"/>
    </cacheField>
    <cacheField name="TCF" numFmtId="0">
      <sharedItems containsString="0" containsBlank="1" containsNumber="1" minValue="0" maxValue="1.04"/>
    </cacheField>
    <cacheField name="UCP" numFmtId="2">
      <sharedItems containsString="0" containsBlank="1" containsNumber="1" minValue="0" maxValue="17.409599999999998"/>
    </cacheField>
    <cacheField name="ODHADNUTA PRACNOST" numFmtId="2">
      <sharedItems containsString="0" containsBlank="1" containsNumber="1" minValue="0" maxValue="261.1439999999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7">
  <r>
    <s v="ID_1"/>
    <x v="0"/>
    <s v="Zákonodárne zbory"/>
    <s v="Vytvorenie všetkých aplikačných funkcií"/>
    <s v="Súčasťou modulu musí byť vytvorenie všetkých aplikačných funkcií potrebných na získavanie, zhromažďovanie, spracúvanie, sprístupňovanie, poskytovanie, prenos, ukladanie, archivovanie a likvidácia údajov v rámci spracúvanej agendy."/>
    <s v="Zamestnanec odboru  odboru informačných a komunikačných technológií K NR SR"/>
    <x v="0"/>
    <n v="1"/>
    <n v="5"/>
    <n v="1"/>
    <n v="5"/>
    <n v="5.25"/>
    <n v="0.72"/>
    <n v="0.86"/>
    <n v="6.3468"/>
    <n v="95.201999999999998"/>
  </r>
  <r>
    <s v="ID_2"/>
    <x v="1"/>
    <s v="Zákonodárne zbory"/>
    <s v="Oprávnenia súčasťou informačného zdroja &quot;Posty oprávnení&quot;"/>
    <s v="Všetky posty oprávnenia (užívateľské role) musia byť súčasťou informačného zdroja „Posty oprávnení“."/>
    <s v="Zamestnanec odboru  odboru informačných a komunikačných technológií K NR SR"/>
    <x v="0"/>
    <n v="1"/>
    <n v="5"/>
    <n v="1"/>
    <n v="5"/>
    <n v="0"/>
    <n v="0"/>
    <n v="0"/>
    <n v="0"/>
    <n v="0"/>
  </r>
  <r>
    <s v="ID_3"/>
    <x v="1"/>
    <s v="Zákonodárne zbory"/>
    <s v="Rola Editor"/>
    <s v="Môže všetko okrem definitívne mazať údaje"/>
    <s v="Zamestnanec odboru  odboru informačných a komunikačných technológií K NR SR"/>
    <x v="0"/>
    <n v="1"/>
    <n v="5"/>
    <n v="1"/>
    <n v="5"/>
    <n v="0"/>
    <n v="0"/>
    <n v="0"/>
    <n v="0"/>
    <n v="0"/>
  </r>
  <r>
    <s v="ID_4"/>
    <x v="1"/>
    <s v="Zákonodárne zbory"/>
    <s v="Rola Administrátor"/>
    <s v="Môže robiť všetko, aj definitívne mazať vymazané záznamy"/>
    <s v="Zamestnanec odboru  odboru informačných a komunikačných technológií K NR SR"/>
    <x v="0"/>
    <n v="1"/>
    <n v="5"/>
    <n v="1"/>
    <n v="5"/>
    <n v="0"/>
    <n v="0"/>
    <n v="0"/>
    <n v="0"/>
    <n v="0"/>
  </r>
  <r>
    <s v="ID_5"/>
    <x v="1"/>
    <s v="Zákonodárne zbory"/>
    <s v="Rola Viewer"/>
    <s v="Môže údaje iba prezerať"/>
    <s v="Zamestnanec odboru  odboru informačných a komunikačných technológií K NR SR"/>
    <x v="0"/>
    <n v="1"/>
    <n v="5"/>
    <n v="1"/>
    <n v="5"/>
    <n v="0"/>
    <n v="0"/>
    <n v="0"/>
    <n v="0"/>
    <n v="0"/>
  </r>
  <r>
    <s v="ID_6"/>
    <x v="1"/>
    <s v="Zákonodárne zbory"/>
    <s v="Štruktúra informačného zdroja &quot;Zákonodárne zbory&quot;"/>
    <s v="V rámci modulu je potrebné spracúvať a uchovávať informačný zdroj „Zákonodarne zbory“ v nasledovnej štruktúre: [A] jednoznačný identifikátor záznamu _x000a_[B] názov_x000a_[C] názov v originálnej reči dôležité pre české zákonodarne zbory_x000a_[D] skratka napr. NR SR_x000a_[E]identifikátor, či sa jedná o zbor zo Slovenska_x000a_[F] názov v angličtine_x000a_[G] skratka v angličtine_x000a_[H] stav záznamu"/>
    <s v="Zamestnanec odboru  odboru informačných a komunikačných technológií K NR SR"/>
    <x v="0"/>
    <n v="1"/>
    <n v="5"/>
    <n v="1"/>
    <n v="5"/>
    <n v="0"/>
    <n v="0"/>
    <n v="0"/>
    <n v="0"/>
    <n v="0"/>
  </r>
  <r>
    <s v="ID_7"/>
    <x v="1"/>
    <s v="Zákonodárne zbory"/>
    <s v="Stavy záznamov súčasťou informačného zdroja &quot;Stavy záznamov&quot;"/>
    <s v="Všetky stavy záznamov musia byť súčasťou informačného zdroja „Stavy záznamov“"/>
    <s v="Zamestnanec odboru  odboru informačných a komunikačných technológií K NR SR"/>
    <x v="0"/>
    <n v="1"/>
    <n v="5"/>
    <n v="1"/>
    <n v="5"/>
    <n v="0"/>
    <n v="0"/>
    <n v="0"/>
    <n v="0"/>
    <n v="0"/>
  </r>
  <r>
    <s v="ID_8"/>
    <x v="1"/>
    <s v="Zákonodárne zbory"/>
    <s v="Požadované stavy pre jednotlivé informačné zdroje"/>
    <s v="požadované stavy pre jednotlivé informačné zdroje a ich význam podľa požadovanej štruktúry informačného zdroja: _x000a_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0"/>
    <n v="1"/>
    <n v="5"/>
    <n v="1"/>
    <n v="5"/>
    <n v="0"/>
    <n v="0"/>
    <n v="0"/>
    <n v="0"/>
    <n v="0"/>
  </r>
  <r>
    <s v="ID_9"/>
    <x v="1"/>
    <s v="Zákonodárne zbory"/>
    <s v="Preddefinované filtre súčasťou informačného zdroja &quot;Preddefinované filtre&quot;"/>
    <s v="Všetky preddefinované filtre (menu v úvodnej obrazovke v časti „Preddefinované filtre“  musia byť súčasťou informačného zdroja „Preddefinované filtre“"/>
    <s v="Zamestnanec odboru  odboru informačných a komunikačných technológií K NR SR"/>
    <x v="0"/>
    <n v="1"/>
    <n v="5"/>
    <n v="1"/>
    <n v="5"/>
    <n v="0"/>
    <n v="0"/>
    <n v="0"/>
    <n v="0"/>
    <n v="0"/>
  </r>
  <r>
    <s v="ID_10"/>
    <x v="1"/>
    <s v="Zákonodárne zbory"/>
    <s v="Požadované filtre pre modul"/>
    <s v="Požadované filtre pre modul: _x000a_1) Zbory - zobrazovaný názov Zákonodarne zbory, _x000a_2) všetky názvy stavov, ktoré sú v informačnom zdroji „Stavy záznamov“ pre tento modul,"/>
    <s v="Zamestnanec odboru  odboru informačných a komunikačných technológií K NR SR"/>
    <x v="0"/>
    <n v="1"/>
    <n v="5"/>
    <n v="1"/>
    <n v="5"/>
    <n v="0"/>
    <n v="0"/>
    <n v="0"/>
    <n v="0"/>
    <n v="0"/>
  </r>
  <r>
    <s v="ID_11"/>
    <x v="0"/>
    <s v="Zákonodárne zbory"/>
    <s v="Aplikačné funkcie súčasťou informačného zdroja „Aplikačné funkcie“"/>
    <s v="Všetky aplikačné funkcie musia byť súčasťou informačného zdroja „Aplikačné funkcie“"/>
    <s v="Zamestnanec odboru  odboru informačných a komunikačných technológií K NR SR"/>
    <x v="0"/>
    <n v="1"/>
    <n v="5"/>
    <n v="1"/>
    <n v="5"/>
    <n v="5.25"/>
    <n v="0.72"/>
    <n v="0.86"/>
    <n v="6.3468"/>
    <n v="95.201999999999998"/>
  </r>
  <r>
    <s v="ID_12"/>
    <x v="0"/>
    <s v="Zákonodárne zbory"/>
    <s v="Aplikačné funkcie formulára Zákonodárne zbory"/>
    <s v="Aplikačné funkcie tohto formulára: _x000a_Nový záznam  - Založenie nového záznamu do informačného zdroja &quot;Zákonodarne zbory&quot;_x000a_Editovať záznam - Otvorenie formulára na editovanie zvoleného záznamu z informačného zdroja &quot;Zákonodarne zbory&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_x000a_Definitívne vymazať záznam - Funkcia prístupná iba administrátorovi. Funkcia definitívne vymaže záznam z databázy. Pred vymazaním sa ešte raz potvrdí voľba."/>
    <s v="Zamestnanec odboru  odboru informačných a komunikačných technológií K NR SR"/>
    <x v="0"/>
    <n v="1"/>
    <n v="5"/>
    <n v="1"/>
    <n v="5"/>
    <n v="5.25"/>
    <n v="0.72"/>
    <n v="0.86"/>
    <n v="6.3468"/>
    <n v="95.201999999999998"/>
  </r>
  <r>
    <s v="ID_13"/>
    <x v="0"/>
    <s v="Zákonodárne zbory"/>
    <s v="Aplikačné funkcie formulára pre editáciu"/>
    <s v="Po dobleclicku na niektorý záznam informačného zdroja, alebo aplikovaním funkcie „Editovať záznam“ sa zobrazí formulár na editovanie všetkých dát zvoleného záznamu.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 Stav záznamu sa automaticky nastavuje podľa vyplnenia dátumu do._x000a_Zmazať záznam - Presunutie stavu záznamu na &quot;vymazaný záznam&quot;._x000a_Zverejniť záznam - Presunutie stavu záznamu na &quot;publikovaný záznam&quot;._x000a_Stiahnuť záznam - Presunutie stavu záznamu na &quot;stiahnutý záznam&quot;._x000a_Definitívne vymazať záznam - Funkcia prístupná iba administrátorovi. Funkcia definitívne vymaže záznam z databázy. Pred vymazaním sa ešte raz potvrdí voľba."/>
    <s v="Zamestnanec odboru  odboru informačných a komunikačných technológií K NR SR"/>
    <x v="0"/>
    <n v="1"/>
    <n v="5"/>
    <n v="1"/>
    <n v="5"/>
    <n v="5.25"/>
    <n v="0.72"/>
    <n v="0.86"/>
    <n v="6.3468"/>
    <n v="95.201999999999998"/>
  </r>
  <r>
    <s v="ID_14"/>
    <x v="0"/>
    <s v="Volebné obdobia"/>
    <s v="Vytvorenie všetkých aplikačných funkcií"/>
    <s v="Súčasťou modulu musí byť vytvorenie všetkých aplikačných funkcií potrebných na získavanie, zhromažďovanie, spracúvanie, sprístupňovanie, poskytovanie, prenos, ukladanie, archivovanie a likvidácia údajov v rámci spracúvanej agendy."/>
    <s v="Zamestnanec odboru  odboru informačných a komunikačných technológií K NR SR"/>
    <x v="1"/>
    <n v="1"/>
    <n v="5"/>
    <n v="1"/>
    <n v="5"/>
    <n v="5.25"/>
    <n v="0.72"/>
    <n v="0.86"/>
    <n v="6.3468"/>
    <n v="95.201999999999998"/>
  </r>
  <r>
    <s v="ID_15"/>
    <x v="1"/>
    <s v="Volebné obdobia"/>
    <s v="Oprávnenia súčasťou informačného zdroja &quot;Posty oprávnení&quot;"/>
    <s v="Všetky posty oprávnenia (užívateľské role) musia byť súčasťou informačného zdroja „Posty oprávnení“."/>
    <s v="Zamestnanec odboru  odboru informačných a komunikačných technológií K NR SR"/>
    <x v="1"/>
    <n v="1"/>
    <n v="5"/>
    <n v="1"/>
    <n v="5"/>
    <n v="0"/>
    <n v="0"/>
    <n v="0"/>
    <n v="0"/>
    <n v="0"/>
  </r>
  <r>
    <s v="ID_16"/>
    <x v="1"/>
    <s v="Volebné obdobia"/>
    <s v="Rola Editor"/>
    <s v="Môže všetko okrem definitívne mazať údaje"/>
    <s v="Zamestnanec odboru  odboru informačných a komunikačných technológií K NR SR"/>
    <x v="1"/>
    <n v="1"/>
    <n v="5"/>
    <n v="1"/>
    <n v="5"/>
    <n v="0"/>
    <n v="0"/>
    <n v="0"/>
    <n v="0"/>
    <n v="0"/>
  </r>
  <r>
    <s v="ID_17"/>
    <x v="1"/>
    <s v="Volebné obdobia"/>
    <s v="Rola Administrátor"/>
    <s v="Môže robiť všetko, aj definitívne mazať vymazané záznamy"/>
    <s v="Zamestnanec odboru  odboru informačných a komunikačných technológií K NR SR"/>
    <x v="1"/>
    <n v="1"/>
    <n v="5"/>
    <n v="1"/>
    <n v="5"/>
    <n v="0"/>
    <n v="0"/>
    <n v="0"/>
    <n v="0"/>
    <n v="0"/>
  </r>
  <r>
    <s v="ID_18"/>
    <x v="1"/>
    <s v="Volebné obdobia"/>
    <s v="Rola Viewer"/>
    <s v="Môže údaje iba prezerať"/>
    <s v="Zamestnanec odboru  odboru informačných a komunikačných technológií K NR SR"/>
    <x v="1"/>
    <n v="1"/>
    <n v="5"/>
    <n v="1"/>
    <n v="5"/>
    <n v="0"/>
    <n v="0"/>
    <n v="0"/>
    <n v="0"/>
    <n v="0"/>
  </r>
  <r>
    <s v="ID_19"/>
    <x v="1"/>
    <s v="Volebné obdobia"/>
    <s v="Štruktúra informačného zdroja &quot;Volebné obdobia&quot;"/>
    <s v="V rámci modulu je potrebné spracúvať a uchovávať informačný zdroj „Zákonodarne zbory“ v nasledovnej štruktúre: _x000a_[A] jednoznačný identifikátor záznamu _x000a_[B] jednoznačný identifikátor záznamu zákonodarného zboru - identifikátor záznamu z informačného zboru &quot;Zákonodarne zbory&quot;, do ktorého volebné obdobie patrí. _x000a_[C] jednoznačný identifikátor volebného obdobia - napr. 8 (textové pole)_x000a_[D] číslo volebného obdobia napr. 8 (číslo)_x000a_[E] platnosť od - začiatok platnosti volebného obdobia (dátum a čas)_x000a_[F] platnosť do - koniec platnosti volebného obdobia (dátum a čas)_x000a_[G] externá url linka_x000a_[H] stav záznamu"/>
    <s v="Zamestnanec odboru  odboru informačných a komunikačných technológií K NR SR"/>
    <x v="1"/>
    <n v="1"/>
    <n v="5"/>
    <n v="1"/>
    <n v="5"/>
    <n v="0"/>
    <n v="0"/>
    <n v="0"/>
    <n v="0"/>
    <n v="0"/>
  </r>
  <r>
    <s v="ID_20"/>
    <x v="1"/>
    <s v="Volebné obdobia"/>
    <s v="Stavy záznamov súčasťou informačného zdroja &quot;Stavy záznamov&quot;"/>
    <s v="Všetky stavy záznamov musia byť súčasťou informačného zdroja „Stavy záznamov“"/>
    <s v="Zamestnanec odboru  odboru informačných a komunikačných technológií K NR SR"/>
    <x v="1"/>
    <n v="1"/>
    <n v="5"/>
    <n v="1"/>
    <n v="5"/>
    <n v="0"/>
    <n v="0"/>
    <n v="0"/>
    <n v="0"/>
    <n v="0"/>
  </r>
  <r>
    <s v="ID_21"/>
    <x v="1"/>
    <s v="Volebné obdobia"/>
    <s v="Požadované stavy pre jednotlivé informačné zdroje"/>
    <s v="požadované stavy pre jednotlivé informačné zdroje a ich význam podľa požadovanej štruktúry informačného zdroja: _x000a_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1"/>
    <n v="1"/>
    <n v="5"/>
    <n v="1"/>
    <n v="5"/>
    <n v="0"/>
    <n v="0"/>
    <n v="0"/>
    <n v="0"/>
    <n v="0"/>
  </r>
  <r>
    <s v="ID_22"/>
    <x v="1"/>
    <s v="Volebné obdobia"/>
    <s v="Preddefinované filtre súčasťou informačného zdroja &quot;Preddefinované filtre&quot;"/>
    <s v="Všetky preddefinované filtre (menu v úvodnej obrazovke v časti „Preddefinované filtre“  musia byť súčasťou informačného zdroja „Preddefinované filtre“"/>
    <s v="Zamestnanec odboru  odboru informačných a komunikačných technológií K NR SR"/>
    <x v="1"/>
    <n v="1"/>
    <n v="5"/>
    <n v="1"/>
    <n v="5"/>
    <n v="0"/>
    <n v="0"/>
    <n v="0"/>
    <n v="0"/>
    <n v="0"/>
  </r>
  <r>
    <s v="ID_23"/>
    <x v="1"/>
    <s v="Volebné obdobia"/>
    <s v="Požadované filtre pre modul"/>
    <s v="Požadované filtre pre modul: _x000a_1) VolebneObdobia - zobrazovaný názov Volebné obdobia _x000a_2) všetky názvy stavov, ktoré sú v informačnom zdroji „Stavy záznamov“ pre tento modul,"/>
    <s v="Zamestnanec odboru  odboru informačných a komunikačných technológií K NR SR"/>
    <x v="1"/>
    <n v="1"/>
    <n v="5"/>
    <n v="1"/>
    <n v="5"/>
    <n v="0"/>
    <n v="0"/>
    <n v="0"/>
    <n v="0"/>
    <n v="0"/>
  </r>
  <r>
    <s v="ID_24"/>
    <x v="1"/>
    <s v="Volebné obdobia"/>
    <s v="Úvodná strana aplikácie v časti &quot;Výstupy&quot;"/>
    <s v="Prehľad údajov informačného zdroja sa zobrazí na úvodnej strane aplikácie v časti „Výstupy“  Po voľbe preddefinovaného filtra záznamov (ľavé stromové menu) sa objavia vo výstupnej časti obrazovky záznamy s daného typu podujatia v danom roku."/>
    <s v="Zamestnanec odboru  odboru informačných a komunikačných technológií K NR SR"/>
    <x v="1"/>
    <n v="1"/>
    <n v="5"/>
    <n v="1"/>
    <n v="5"/>
    <n v="0"/>
    <n v="0"/>
    <n v="0"/>
    <n v="0"/>
    <n v="0"/>
  </r>
  <r>
    <s v="ID_25"/>
    <x v="0"/>
    <s v="Volebné obdobia"/>
    <s v="Aplikačné funkcie súčasťou informačného zdroja „Aplikačné funkcie“"/>
    <s v="Všetky aplikačné funkcie musia byť súčasťou informačného zdroja „Aplikačné funkcie“, ako aj „Aplikačné funkcie vo formulároch pre pozície oprávnenia“"/>
    <s v="Zamestnanec odboru  odboru informačných a komunikačných technológií K NR SR"/>
    <x v="1"/>
    <n v="1"/>
    <n v="5"/>
    <n v="1"/>
    <n v="5"/>
    <n v="5.25"/>
    <n v="0.72"/>
    <n v="0.86"/>
    <n v="6.3468"/>
    <n v="95.201999999999998"/>
  </r>
  <r>
    <s v="ID_26"/>
    <x v="0"/>
    <s v="Volebné obdobia"/>
    <s v="Aplikačné funkcie formulára Zákonodárne zbory"/>
    <s v="Aplikačné funkcie tohto formulára: _x000a_Nový záznam  - Založenie nového záznamu do informačného zdroja &quot;Zákonodarne zbory&quot;_x000a_Editovať záznam - Otvorenie formulára na editovanie zvoleného záznamu z informačného zdroja &quot;Zákonodarne zbory&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_x000a_Definitívne vymazať záznam - Funkcia prístupná iba administrátorovi. Funkcia definitívne vymaže záznam z databázy. Pred vymazaním sa ešte raz potvrdí voľba."/>
    <s v="Zamestnanec odboru  odboru informačných a komunikačných technológií K NR SR"/>
    <x v="1"/>
    <n v="1"/>
    <n v="5"/>
    <n v="1"/>
    <n v="5"/>
    <n v="5.25"/>
    <n v="0.72"/>
    <n v="0.86"/>
    <n v="6.3468"/>
    <n v="95.201999999999998"/>
  </r>
  <r>
    <s v="ID_27"/>
    <x v="0"/>
    <s v="Volebné obdobia"/>
    <s v="Aplikačné funkcie formulára pre editáciu"/>
    <s v="Po dobleclicku na niektorý záznam informačného zdroja, alebo aplikovaním funkcie „Editovať záznam“ sa zobrazí formulár na editovanie všetkých dát zvoleného záznamu.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 Stav záznamu sa automaticky nastavuje podľa vyplnenia dátumu do._x000a_Zmazať záznam - Presunutie stavu záznamu na &quot;vymazaný záznam&quot;._x000a_Zverejniť záznam - Presunutie stavu záznamu na &quot;publikovaný záznam&quot;._x000a_Stiahnuť záznam - Presunutie stavu záznamu na &quot;stiahnutý záznam&quot;._x000a_Ukončiť volebné obdobie - Aplikačná funkcia prístupná iba pre záznam s vyplnením poľa &quot;platnosť do&quot; [F]. Funkcia ukončí s rovnakým dátumom mandáty všetkých poslancov v danom VO, všetky zoskupenia poslancov (kluby, výbory, ...) a všetkých členov daných zoskupení._x000a_Definitívne vymazať záznam - Funkcia prístupná iba administrátorovi. Funkcia definitívne vymaže záznam z databázy. Pred vymazaním sa ešte raz potvrdí voľba."/>
    <s v="Zamestnanec odboru  odboru informačných a komunikačných technológií K NR SR"/>
    <x v="1"/>
    <n v="1"/>
    <n v="5"/>
    <n v="1"/>
    <n v="5"/>
    <n v="5.25"/>
    <n v="0.72"/>
    <n v="0.86"/>
    <n v="6.3468"/>
    <n v="95.201999999999998"/>
  </r>
  <r>
    <s v="ID_28"/>
    <x v="0"/>
    <s v="Organizačná štruktúra"/>
    <s v="Vytvorenie všetkých aplikačných funkcií"/>
    <s v="Súčasťou modulu musí byť vytvorenie všetkých aplikačných funkcií potrebných na získavanie, zhromažďovanie, spracúvanie, sprístupňovanie, poskytovanie, prenos, ukladanie, archivovanie a likvidácia údajov v rámci spracúvanej agendy."/>
    <s v="Zamestnanec odboru  odboru informačných a komunikačných technológií K NR SR"/>
    <x v="2"/>
    <n v="1"/>
    <n v="5"/>
    <n v="1"/>
    <n v="5"/>
    <n v="2.625"/>
    <n v="0.72"/>
    <n v="0.92999999999999994"/>
    <n v="5.1056999999999997"/>
    <n v="76.585499999999996"/>
  </r>
  <r>
    <s v="ID_29"/>
    <x v="1"/>
    <s v="Organizačná štruktúra"/>
    <s v="Oprávnenia súčasťou informačného zdroja &quot;Posty oprávnení&quot;"/>
    <s v="Všetky posty oprávnenia (užívateľské role) musia byť súčasťou informačného zdroja „Posty oprávnení“."/>
    <s v="Zamestnanec odboru  odboru informačných a komunikačných technológií K NR SR"/>
    <x v="2"/>
    <n v="1"/>
    <n v="5"/>
    <n v="1"/>
    <n v="5"/>
    <n v="0"/>
    <n v="0"/>
    <n v="0"/>
    <n v="0"/>
    <n v="0"/>
  </r>
  <r>
    <s v="ID_30"/>
    <x v="1"/>
    <s v="Organizačná štruktúra"/>
    <s v="Rola Editor Organizačná štruktúra - útvary"/>
    <s v="Môže zadávať, meniť a vymazávať (okrem definitívne mazať údaje) organizačných útvarov a zriaďovať ich podzložky, nie posty (nie obsadzovať posty)"/>
    <s v="Zamestnanec odboru  odboru informačných a komunikačných technológií K NR SR"/>
    <x v="2"/>
    <n v="1"/>
    <n v="5"/>
    <n v="1"/>
    <n v="5"/>
    <n v="0"/>
    <n v="0"/>
    <n v="0"/>
    <n v="0"/>
    <n v="0"/>
  </r>
  <r>
    <s v="ID_31"/>
    <x v="1"/>
    <s v="Organizačná štruktúra"/>
    <s v="Rola Administrátor Organizačná štruktúra - útvary"/>
    <s v="Môže robiť všetko, aj definitívne mazať vymazané záznamy s útvarmi nie postami (nie obsadzovať)"/>
    <s v="Zamestnanec odboru  odboru informačných a komunikačných technológií K NR SR"/>
    <x v="2"/>
    <n v="1"/>
    <n v="5"/>
    <n v="1"/>
    <n v="5"/>
    <n v="0"/>
    <n v="0"/>
    <n v="0"/>
    <n v="0"/>
    <n v="0"/>
  </r>
  <r>
    <s v="ID_32"/>
    <x v="1"/>
    <s v="Organizačná štruktúra"/>
    <s v="Rola Viewer Organizačná štruktúra - útvary"/>
    <s v="Môže údaje iba prezerať (útvary, nie posty ani ich obsadenie)"/>
    <s v="Zamestnanec odboru  odboru informačných a komunikačných technológií K NR SR"/>
    <x v="2"/>
    <n v="1"/>
    <n v="5"/>
    <n v="1"/>
    <n v="5"/>
    <n v="0"/>
    <n v="0"/>
    <n v="0"/>
    <n v="0"/>
    <n v="0"/>
  </r>
  <r>
    <s v="ID_33"/>
    <x v="1"/>
    <s v="Organizačná štruktúra"/>
    <s v="Rola Editor Organizačná štruktúra - osoby"/>
    <s v="Môže zadávať, meniť a vymazávať (okrem definitívne mazať údaje)osoby (nie ich obsadzovať na posty)"/>
    <s v="Zamestnanec odboru  odboru informačných a komunikačných technológií K NR SR"/>
    <x v="2"/>
    <n v="1"/>
    <n v="5"/>
    <n v="1"/>
    <n v="5"/>
    <n v="0"/>
    <n v="0"/>
    <n v="0"/>
    <n v="0"/>
    <n v="0"/>
  </r>
  <r>
    <s v="ID_34"/>
    <x v="1"/>
    <s v="Organizačná štruktúra"/>
    <s v="Rola Administrátor Organizačná štruktúra - osoby"/>
    <s v="Môže robiť všetko, aj definitívne mazať vymazané záznamy s osobami organizačnej štruktúry (nie obsadzovať ich na posty)"/>
    <s v="Zamestnanec odboru  odboru informačných a komunikačných technológií K NR SR"/>
    <x v="2"/>
    <n v="1"/>
    <n v="5"/>
    <n v="1"/>
    <n v="5"/>
    <n v="0"/>
    <n v="0"/>
    <n v="0"/>
    <n v="0"/>
    <n v="0"/>
  </r>
  <r>
    <s v="ID_35"/>
    <x v="1"/>
    <s v="Organizačná štruktúra"/>
    <s v="Rola Viewer Organizačná štruktúra - osoby"/>
    <s v="Môže údaje iba prezerať osoby, nie ich obsadenie)"/>
    <s v="Zamestnanec odboru  odboru informačných a komunikačných technológií K NR SR"/>
    <x v="2"/>
    <n v="1"/>
    <n v="5"/>
    <n v="1"/>
    <n v="5"/>
    <n v="0"/>
    <n v="0"/>
    <n v="0"/>
    <n v="0"/>
    <n v="0"/>
  </r>
  <r>
    <s v="ID_36"/>
    <x v="1"/>
    <s v="Organizačná štruktúra"/>
    <s v="Rola Editor Organizačná štruktúra - posty"/>
    <s v="Môže zadávať, meniť a vymazávať (okrem definitívne mazať údaje) posty (nie obsadzovať ich)"/>
    <s v="Zamestnanec odboru  odboru informačných a komunikačných technológií K NR SR"/>
    <x v="2"/>
    <n v="1"/>
    <n v="5"/>
    <n v="1"/>
    <n v="5"/>
    <n v="0"/>
    <n v="0"/>
    <n v="0"/>
    <n v="0"/>
    <n v="0"/>
  </r>
  <r>
    <s v="ID_37"/>
    <x v="1"/>
    <s v="Organizačná štruktúra"/>
    <s v="Rola Administrátor Organizačná štruktúra - posty"/>
    <s v="Môže robiť všetko, aj definitívne mazať vymazané záznamy s postami organizačnej štruktúry (nie obsadzovať ich osobami)"/>
    <s v="Zamestnanec odboru  odboru informačných a komunikačných technológií K NR SR"/>
    <x v="2"/>
    <n v="1"/>
    <n v="5"/>
    <n v="1"/>
    <n v="5"/>
    <n v="0"/>
    <n v="0"/>
    <n v="0"/>
    <n v="0"/>
    <n v="0"/>
  </r>
  <r>
    <s v="ID_38"/>
    <x v="1"/>
    <s v="Organizačná štruktúra"/>
    <s v="Rola Viewer Organizačná štruktúra - posty"/>
    <s v="Môže údaje iba prezerať organizačné útvary a posty(nie ich obsadenie)"/>
    <s v="Zamestnanec odboru  odboru informačných a komunikačných technológií K NR SR"/>
    <x v="2"/>
    <n v="1"/>
    <n v="5"/>
    <n v="1"/>
    <n v="5"/>
    <n v="0"/>
    <n v="0"/>
    <n v="0"/>
    <n v="0"/>
    <n v="0"/>
  </r>
  <r>
    <s v="ID_39"/>
    <x v="1"/>
    <s v="Organizačná štruktúra"/>
    <s v="Rola Editor Organizačná štruktúra - obsadenia postov"/>
    <s v="Môže obsadzovať osoby na posty v organizačnej štruktúre. Samozrejme môže vidieť (nie meniť) celú organizačnú štruktúru a posty."/>
    <s v="Zamestnanec odboru  odboru informačných a komunikačných technológií K NR SR"/>
    <x v="2"/>
    <n v="1"/>
    <n v="5"/>
    <n v="1"/>
    <n v="5"/>
    <n v="0"/>
    <n v="0"/>
    <n v="0"/>
    <n v="0"/>
    <n v="0"/>
  </r>
  <r>
    <s v="ID_40"/>
    <x v="1"/>
    <s v="Organizačná štruktúra"/>
    <s v="Rola Administrátor Organizačná štruktúra - obsadenia postov"/>
    <s v="Môže robiť všetko, aj definitívne mazať vymazané záznamy so zaradením osôb na posty organizačnej štruktúry"/>
    <s v="Zamestnanec odboru  odboru informačných a komunikačných technológií K NR SR"/>
    <x v="2"/>
    <n v="1"/>
    <n v="5"/>
    <n v="1"/>
    <n v="5"/>
    <n v="0"/>
    <n v="0"/>
    <n v="0"/>
    <n v="0"/>
    <n v="0"/>
  </r>
  <r>
    <s v="ID_41"/>
    <x v="1"/>
    <s v="Organizačná štruktúra"/>
    <s v="Rola Viewer Organizačná štruktúra - obsadenia postov"/>
    <s v="Môže údaje iba prezerať organizačné útvary a posty, ako aj ich obsadenie"/>
    <s v="Zamestnanec odboru  odboru informačných a komunikačných technológií K NR SR"/>
    <x v="2"/>
    <n v="1"/>
    <n v="5"/>
    <n v="1"/>
    <n v="5"/>
    <n v="0"/>
    <n v="0"/>
    <n v="0"/>
    <n v="0"/>
    <n v="0"/>
  </r>
  <r>
    <s v="ID_42"/>
    <x v="1"/>
    <s v="Organizačná štruktúra"/>
    <s v="Rola Obsadzovač postov Organizačná štruktúra - obsadenia postov"/>
    <s v="Môže vidieť iba tie útvary (vrátane nadradených) po root, na ktoré má oprávnenie v poliach [G] a [H]. Môže na nich vidieť aj posty a môže obsadzovať ich posty osobami z organizačnej štruktúry. Teda ak má užívateľ nastavené v poli [H] identifikátor informačného zdroja &quot;Výbory NR SR&quot; a v poli [G] napr. jednoznačný identifikátor záznamu (napr. 139), môže obsadzovať iba organizačný útvar zodpovedajúci výboru NR SR v informačnom zdroji &quot;Výbory NR SR&quot; s jednoznačným identifikátorom záznamu 139"/>
    <s v="Zamestnanec odboru  odboru informačných a komunikačných technológií K NR SR"/>
    <x v="2"/>
    <n v="1"/>
    <n v="5"/>
    <n v="1"/>
    <n v="5"/>
    <n v="0"/>
    <n v="0"/>
    <n v="0"/>
    <n v="0"/>
    <n v="0"/>
  </r>
  <r>
    <s v="ID_43"/>
    <x v="1"/>
    <s v="Organizačná štruktúra"/>
    <s v="Štruktúra informačného zdroja „Organizačná štruktúra – zoznam útvarov“"/>
    <s v="V rámci modulu je potrebné spracúvať a uchovávať informačný zdroj &quot;Organizačná štruktúra – zoznam útvarov“ v nasledujúcej štruktúre_x000a_[A] jednoznačný identifikátor_x000a_[B] jednoznačný identifikátor útvaru_x000a_[C] ikona k organizačnému útvaru_x000a_[D] poradiev rámci nadradeného útvaru v organizačnej štruktúre_x000a_[E] identifikátor, či má byť útvar v rámci organizačnej štruktúry viditeľný, alebo nie"/>
    <s v="Zamestnanec odboru  odboru informačných a komunikačných technológií K NR SR"/>
    <x v="2"/>
    <n v="1"/>
    <n v="5"/>
    <n v="1"/>
    <n v="5"/>
    <n v="0"/>
    <n v="0"/>
    <n v="0"/>
    <n v="0"/>
    <n v="0"/>
  </r>
  <r>
    <s v="ID_44"/>
    <x v="1"/>
    <s v="Organizačná štruktúra"/>
    <s v="Štruktúra informačného zdroja Organizačná štruktúra – útvary“ (1:N)“"/>
    <s v="V rámci modulu je potrebné spracúvať a uchovávať informačný zdroj „Organizačná štruktúra – útvary“ (1:N)“ v nasledujúcej štruktúre_x000a_[A] jednoznačný identifikátor záznamu _x000a_[AA] jednoznačný identifikátor útvaru Z informačného zdroja „Organizačná štruktúra – zoznam útvarov“_x000a_[B] názov organizačného útvaru (v 4 jazykoch)_x000a_[C] skratka organizačného útvaru (v 4 jazykoch)_x000a_[D] identifikátor nadradeného útvaru v informačnom zdroji &quot;organizačná štruktúra – útvary - zoznam&quot;_x000a_[E] identifikátor útvaru z informačného zdroja &quot;Organizačná štruktúra – útvary - zoznam&quot;_x000a_[F] telefón 1_x000a_[G] telefón 2_x000a_[H] mailová adresa 1_x000a_[I] mailová adresa 2_x000a_[J] mailová adresa 3_x000a_[K] fax_x000a_[L] www stránka organizačného útvaru_x000a_[M] miesto rokovania_x000a_[N] platnosť od začiatok platnosti organizačného útvaru_x000a_[O] platnosť do koniec platnosti organizačného útvaru_x000a_[P] popis organizačného útvaru (v 4 jazykoch) (HTML)_x000a_[Q] stav záznamu - možné stavy pre daný informačný zdroj sú v informačnom zdroji &quot;Stavy záznamov&quot;"/>
    <s v="Zamestnanec odboru  odboru informačných a komunikačných technológií K NR SR"/>
    <x v="2"/>
    <n v="1"/>
    <n v="5"/>
    <n v="1"/>
    <n v="5"/>
    <n v="0"/>
    <n v="0"/>
    <n v="0"/>
    <n v="0"/>
    <n v="0"/>
  </r>
  <r>
    <s v="ID_45"/>
    <x v="1"/>
    <s v="Organizačná štruktúra"/>
    <s v="Štruktúra informačného zdroja „Organizačná štruktúra – zoznam osôb“"/>
    <s v="Cieľom tohto informačného zdroja je zabezpečiť jednoznačnosť identifikátora osoby, pretože v informačnom zdroji „Organizačná štruktúra – detail osoby“ sa už umožňuje duplicita identifikátora osoby (časové rezy). V rámci modulu je potrebné spracúvať a uchovávať informačný zdroj „Organizačná štruktúra – zoznam osôb“ v nasledujúcej štruktúre: _x000a_[A] jednoznačný identifikátor záznamu_x000a_[B] jednoznačný identifikátor osoby - default value = krstne_meno + '.' + priezvisko"/>
    <s v="Zamestnanec odboru  odboru informačných a komunikačných technológií K NR SR"/>
    <x v="2"/>
    <n v="1"/>
    <n v="5"/>
    <n v="1"/>
    <n v="5"/>
    <n v="0"/>
    <n v="0"/>
    <n v="0"/>
    <n v="0"/>
    <n v="0"/>
  </r>
  <r>
    <s v="ID_46"/>
    <x v="1"/>
    <s v="Organizačná štruktúra"/>
    <s v="Štruktúra informačného zdroja „Organizačná štruktúra – osoby“ (1:N)"/>
    <s v="V rámci modulu je potrebné spracúvať a uchovávať informačný zdroj „Organizačná štruktúra – osoby“ (1:N) v nasledujúcej štruktúre: _x000a_[A] jednoznačný identifikátor záznamu _x000a_[B] krstné meno_x000a_[C] priezvisko_x000a_[D] rodné meno_x000a_[E] pohlavie (muž=1, žena=0)_x000a_[F] titul pred menom_x000a_[G] titul za menom_x000a_[H] celé meno - default value = priezvisko+', ' + krstne_meno_x000a_[I] Jednoznačný identifikátor osoby z informačného zdroja „Organizačná štruktúra – osoby – zoznam“_x000a_[J] doméma  -default 'NCSR'_x000a_[K] login_x000a_[L] Adresa - ulica_x000a_[M] Adresa - PSČ_x000a_[N] Adresa - mesto_x000a_[O] Adresa - obec_x000a_[P] Adresa - kraj_x000a_[Q] Adresa - Štát_x000a_[R] telefón domov 1_x000a_[S] telefón domov 2_x000a_[T] mobilný telefón_x000a_[U] mailová adresa 1_x000a_[V] mailová adresa 2_x000a_[W] mailová adresa 3_x000a_[X] telefón do práce 1_x000a_[Y] telefón do práce 2_x000a_[Z] fax do práce_x000a_[a] www adresa_x000a_[b] pracovisko - miesto_x000a_[c] platnosť od_x000a_[d] platnosť do_x000a_[e] popis osoby (v 4 jazykoch) HTML_x000a_[f] obrázok osoby (img)_x000a_[g] stav záznamu - možné stavy pre daný informačný zdroj sú v informačnom zdroji &quot;Stavy záznamov&quot;"/>
    <s v="Zamestnanec odboru  odboru informačných a komunikačných technológií K NR SR"/>
    <x v="2"/>
    <n v="1"/>
    <n v="5"/>
    <n v="1"/>
    <n v="5"/>
    <n v="0"/>
    <n v="0"/>
    <n v="0"/>
    <n v="0"/>
    <n v="0"/>
  </r>
  <r>
    <s v="ID_47"/>
    <x v="1"/>
    <s v="Organizačná štruktúra"/>
    <s v="Štruktúra informačného zdroja „Organizačná štruktúra – zoznam postov“"/>
    <s v="V rámci modulu je potrebné spracúvať a uchovávať informačný zdroj „Organizačná štruktúra – zoznam postov“  v nasledujúcej štruktúre: _x000a_[A] jednoznačný identifikátor záznamu _x000a_[B] jednoznačný identifikátor postu[_x000a_C] poradie - v rámci nadradeného útvaru v organizačnej štruktúre"/>
    <s v="Zamestnanec odboru  odboru informačných a komunikačných technológií K NR SR"/>
    <x v="2"/>
    <n v="1"/>
    <n v="5"/>
    <n v="1"/>
    <n v="5"/>
    <n v="0"/>
    <n v="0"/>
    <n v="0"/>
    <n v="0"/>
    <n v="0"/>
  </r>
  <r>
    <s v="ID_48"/>
    <x v="1"/>
    <s v="Organizačná štruktúra"/>
    <s v="Štruktúra informačného zdroja „Organizačná štruktúra - posty“ (1:N)"/>
    <s v="V rámci modulu je potrebné spracúvať a uchovávať informačný zdroj „Organizačná štruktúra - posty“ (1:N) v nasledujúcej štruktúre: _x000a_[A] jednoznačný identifikátor záznamu _x000a_[B] mužský ekvivalent postu (v 4 jazykoch) HTML_x000a_[C] ženský ekvivalent postu (v 4 jazykoch) HTML_x000a_[D] jednoznačný identifikátor útvaru z informačného zdroja &quot;OS-posty&quot; v organizačnej štruktúre, kde je zriadený post_x000a_[E] platnosť od_x000a_[F] platnosť do_x000a_[G] popis postu (v 4 jazykoch)_x000a_[H] Jednoznačný identifikátor postu - Z informačného zdroja „Organizačná štruktúra – posty“_x000a_[I] jedná sa o post, ktorého obsadenie je sledované modulom VNF - áno / nie_x000a_[J] jedná sa o vládny post ? - áno / nie_x000a_[K] jedná sa o post, ktorý má právo vystúpiť v rozprave ? - áno / nie_x000a_[L] stav záznamu -možné stavy pre daný informačný zdroj sú v informačnom zdroji &quot;Stavy záznamov&quot;"/>
    <s v="Zamestnanec odboru  odboru informačných a komunikačných technológií K NR SR"/>
    <x v="2"/>
    <n v="1"/>
    <n v="5"/>
    <n v="1"/>
    <n v="5"/>
    <n v="0"/>
    <n v="0"/>
    <n v="0"/>
    <n v="0"/>
    <n v="0"/>
  </r>
  <r>
    <s v="ID_49"/>
    <x v="1"/>
    <s v="Organizačná štruktúra"/>
    <s v="Štruktúra informačného zdroja „Organizačná štruktúra – obsadenie postov“"/>
    <s v="V rámci modulu je potrebné spracúvať a uchovávať informačný zdroj „Organizačná štruktúra – obsadenie postov“ v nasledujúcej štruktúre: _x000a_[A] jednoznačný identifikátor záznamu _x000a_[B] jednoznačný identifikátor osoby z informačného zdroja &quot;OS-osoby&quot;_x000a_[C] jednoznačný identifikátor postu z informačného zdroja &quot;OS-posty&quot;_x000a_[D] platnosť od [_x000a_E] platnosť do_x000a_[F] stav záznamu možné stavy pre daný informačný zdroj sú v informačnom zdroji &quot;Stavy záznamov&quot;"/>
    <s v="Zamestnanec odboru  odboru informačných a komunikačných technológií K NR SR"/>
    <x v="2"/>
    <n v="1"/>
    <n v="5"/>
    <n v="1"/>
    <n v="5"/>
    <n v="0"/>
    <n v="0"/>
    <n v="0"/>
    <n v="0"/>
    <n v="0"/>
  </r>
  <r>
    <s v="ID_50"/>
    <x v="1"/>
    <s v="Organizačná štruktúra"/>
    <s v="Stavy záznamov súčasťou informačného zdroja &quot;Stavy záznamov&quot;"/>
    <s v="Všetky stavy záznamov musia byť súčasťou informačného zdroja „Stavy záznamov“"/>
    <s v="Zamestnanec odboru  odboru informačných a komunikačných technológií K NR SR"/>
    <x v="2"/>
    <n v="1"/>
    <n v="5"/>
    <n v="1"/>
    <n v="5"/>
    <n v="0"/>
    <n v="0"/>
    <n v="0"/>
    <n v="0"/>
    <n v="0"/>
  </r>
  <r>
    <s v="ID_51"/>
    <x v="1"/>
    <s v="Organizačná štruktúra"/>
    <s v="Požadované stavy pre jednotlivé informačné zdroje"/>
    <s v="požadované stavy pre jednotlivé informačné zdroje a ich význam podľa požadovanej štruktúry informačného zdroja: _x000a_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
    <n v="1"/>
    <n v="5"/>
    <n v="1"/>
    <n v="5"/>
    <n v="0"/>
    <n v="0"/>
    <n v="0"/>
    <n v="0"/>
    <n v="0"/>
  </r>
  <r>
    <s v="ID_52"/>
    <x v="1"/>
    <s v="Organizačná štruktúra"/>
    <s v="Preddefinované filtre súčasťou informačného zdroja &quot;Preddefinované filtre&quot;"/>
    <s v="Všetky preddefinované filtre (menu v úvodnej obrazovke v časti „Preddefinované filtre“  musia byť súčasťou informačného zdroja „Preddefinované filtre“"/>
    <s v="Zamestnanec odboru  odboru informačných a komunikačných technológií K NR SR"/>
    <x v="2"/>
    <n v="1"/>
    <n v="5"/>
    <n v="1"/>
    <n v="5"/>
    <n v="0"/>
    <n v="0"/>
    <n v="0"/>
    <n v="0"/>
    <n v="0"/>
  </r>
  <r>
    <s v="ID_53"/>
    <x v="1"/>
    <s v="Organizačná štruktúra"/>
    <s v="Požadované filtre pre modul"/>
    <s v="Požadované filtre pre modul: _x000a_1) OS - Organizačná štruktúra _x000a_2) Osoby - Všetky osoby _x000a_3) Utvary - Organizačná štruktúra _x000a_4( všetky root útvary, pod nimi všetky podradené útvary a ak sú aj všetky posty, ktoré sú v informačnom zdroji „OS-posty“"/>
    <s v="Zamestnanec odboru  odboru informačných a komunikačných technológií K NR SR"/>
    <x v="2"/>
    <n v="1"/>
    <n v="5"/>
    <n v="1"/>
    <n v="5"/>
    <n v="0"/>
    <n v="0"/>
    <n v="0"/>
    <n v="0"/>
    <n v="0"/>
  </r>
  <r>
    <s v="ID_54"/>
    <x v="1"/>
    <s v="Organizačná štruktúra"/>
    <s v="Aplikačné funkcie súčasťou informačného zdroja „Aplikačné funkcie“"/>
    <s v="Všetky aplikačné funkcie musia byť súčasťou informačného zdroja „Aplikačné funkcie“, ako aj „Aplikačné funkcie vo formulároch pre pozície oprávnenia“"/>
    <s v="Zamestnanec odboru  odboru informačných a komunikačných technológií K NR SR"/>
    <x v="2"/>
    <n v="1"/>
    <n v="5"/>
    <n v="1"/>
    <n v="5"/>
    <n v="0"/>
    <n v="0"/>
    <n v="0"/>
    <n v="0"/>
    <n v="0"/>
  </r>
  <r>
    <s v="ID_55"/>
    <x v="1"/>
    <s v="Organizačná štruktúra"/>
    <s v="Úvodná strana aplikácie v časti &quot;Výstupy&quot;"/>
    <s v="Prehľad údajov informačného zdroja sa zobrazia na úvodnej strane aplikácie v časti „Výstupy“. Preddefinované filtre zobrazia prístup k organizačnej štruktúre, alebo osobám (podľa postov oprávnení, aké má užívateľ)."/>
    <s v="Zamestnanec odboru  odboru informačných a komunikačných technológií K NR SR"/>
    <x v="2"/>
    <n v="1"/>
    <n v="5"/>
    <n v="1"/>
    <n v="5"/>
    <n v="0"/>
    <n v="0"/>
    <n v="0"/>
    <n v="0"/>
    <n v="0"/>
  </r>
  <r>
    <s v="ID_56"/>
    <x v="0"/>
    <s v="Organizačná štruktúra"/>
    <s v="Aplikačné funkcie formulára „Organizačná štruktúra - osoby“"/>
    <s v="Nová osoba - Otvorenie formulára na editovanie záznamu informačného zdroja &quot;Organizačná štruktúra - osoby&quot; s cieľom pridať novú osobu. Funkcia založí údaj aj do informačného zdroja &quot;Organizačná štruktúra - osoby - zoznam&quot;, ako aj do &quot;Organizačná štruktúra - osoby&quot; (ale iba v prípade nahratia údajov formulára). Pri prvotnom zadaní osoby predvyplní jednoznačný identifikátor a pri uložení kontroluje duplicitu v informačnom zdroji &quot;Organizačná štruktúra - osoby - zoznam&quot;. Ak sa snaží užívateľ uložiť duplicitný identifikátor upozorní na túto skutočnosť a umožní ho zmeniť. (následne pri editácii už je pole nemeniteľné)._x000a_Editovať osobu - Otvorenie formulára na editovanie zvoleného záznamu informačného zdroja &quot;Organizačná štruktúra - osoby&quot;_x000a_Zmazaný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_x000a_Definitívne vymazať záznam - Funkcia prístupná iba administrátorovi. Funkcia definitívne vymaže záznam z databázy. Pred vymazaním sa ešte raz potvrdí voľba."/>
    <s v="Zamestnanec odboru  odboru informačných a komunikačných technológií K NR SR"/>
    <x v="2"/>
    <n v="1"/>
    <n v="5"/>
    <n v="1"/>
    <n v="5"/>
    <n v="2.625"/>
    <n v="0.72"/>
    <n v="0.92999999999999994"/>
    <n v="5.1056999999999997"/>
    <n v="76.585499999999996"/>
  </r>
  <r>
    <s v="ID_57"/>
    <x v="0"/>
    <s v="Organizačná štruktúra"/>
    <s v="Aplikačné funkcie formulára pre editáciu „Organizačná štruktúra - osoby“"/>
    <s v="Po dobleclicku na niektorý záznam informačného zdroja, alebo aplikovaním funkcie „Editovať osobu“ sa zobrazí formulár na editovanie všetkých dát zvoleného záznamu. Na danom formulári sa objavia všetky časové rezy osoby, ktoré sú registrované v informačnom zdroji (teda ak napr. zamestnanec odíde a zasa po čase sa vráti). Tieto časové rezy sú znázornené záložkami s označením začiatku časového rezu a konca časového rezu: 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Zmazaný záznam - Presunutie stavu záznamu na &quot;vymazaný záznam&quot;._x000a_Pridať časový rez - Pridá sa nový časový rez (teda nový záznam do informačného zdroja &quot;organizačná štruktúra - osoby s rovnakým jednoznačným identifikátorom osoby - pole [I]). Táto funkcia je prístupná iba vtedy, ak všetky časové rezy danej osoby majú vyplnené pole &quot;platnosť do&quot; - [d]). Po pridaní nového záznamu sa skopírujú všetky dáta z aktuálne zvoleného časového rezu (v prípade, že po výzve s tým užívateľ súhlasí)._x000a_Odstrániť časový rez- Presunutie stavu záznamu zvoleného časového rezu na &quot;vymazaný záznam&quot;._x000a_Pridať fotografiu_x000a_Vymazať fotografiu_x000a_Zmena jazyka -  Umožní zmenu poľa [e] pre zadávanie obsahu poľa v zvolenom jazyku_x000a_Definitívne vymazať záznam - Funkcia prístupná iba administrátorovi. Funkcia definitívne vymaže záznam z databázy. Pred vymazaním sa ešte raz potvrdí voľba."/>
    <s v="Zamestnanec odboru  odboru informačných a komunikačných technológií K NR SR"/>
    <x v="2"/>
    <n v="1"/>
    <n v="5"/>
    <n v="1"/>
    <n v="5"/>
    <n v="2.625"/>
    <n v="0.72"/>
    <n v="0.92999999999999994"/>
    <n v="5.1056999999999997"/>
    <n v="76.585499999999996"/>
  </r>
  <r>
    <s v="ID_58"/>
    <x v="0"/>
    <s v="Organizačná štruktúra"/>
    <s v="Aplikačné funkcie formulára pre editáciu „Organizačná štruktúra - obsadenie postov“"/>
    <s v="V prípade, že užívateľ, ktorý má právo editovať osoby organizačnej štruktúry má aj právo editovať informačný zdroj „Organizačná štruktúra - obsadenie postov“, súčasťou formulára je aj záložka „Obsadenie postov“.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Pridaj prepojenie - Funkcia na vloženie nového záznamu do informačného zdroja &quot;Organizačná štruktúra - obsadenie postov&quot;. Do poľa [B] jednoznačný identifikátor osoby sa pripojí identifikátor editovanej osoby. Otvorí sa voľba na priradenie niektorého z postov organizačnej štruktúry (ideálne aby sa vybral najprv útvar, následne podútvary až posty podútvaru, či útvaru)._x000a_Zmeniť prepojenie - Funkcia na otvorenie formulára pre editovanie všetkých položiek (okrem poľa [A]) informačného zdroja &quot;Organizačná štruktúra - obsadenie postov&quot;_x000a_Vymazať prepojenie - Presunutie stavu záznamu zvoleného časového rezu na &quot;vymazaný záznam&quot;._x000a_Definitívne vymazať prepojenie - Funkcia prístupná iba administrátorovi. Funkcia definitívne vymaže záznam z databázy. Pred vymazaním sa ešte raz potvrdí voľba."/>
    <s v="Zamestnanec odboru  odboru informačných a komunikačných technológií K NR SR"/>
    <x v="2"/>
    <n v="1"/>
    <n v="5"/>
    <n v="1"/>
    <n v="5"/>
    <n v="2.625"/>
    <n v="0.72"/>
    <n v="0.92999999999999994"/>
    <n v="5.1056999999999997"/>
    <n v="76.585499999999996"/>
  </r>
  <r>
    <s v="ID_59"/>
    <x v="0"/>
    <s v="Organizačná štruktúra"/>
    <s v="Aplikačné funkcie formulára „Organizačná štruktúra - útvary“"/>
    <s v="Nová kmeňová organizácie - Funkcia na vloženie novej kmeňovej organizácie (položka [D] bude prázdna)_x000a_Nový podradený útvar - Funkcia na vloženie novej podradenej položky k zvolenej položke útvaru (položka nováho záznamu [D] je jednoznačný identifikátor zvolenej položky v ľavom výbere. _x000a_Nový post - Funkcia na vloženie nového postu podradenému k zvolenej položke útvaru (položka nového záznamu [D] je jednoznačný identifikátor zvolenej položky v ľavom výbere."/>
    <s v="Zamestnanec odboru  odboru informačných a komunikačných technológií K NR SR"/>
    <x v="2"/>
    <n v="1"/>
    <n v="5"/>
    <n v="1"/>
    <n v="5"/>
    <n v="2.625"/>
    <n v="0.72"/>
    <n v="0.92999999999999994"/>
    <n v="5.1056999999999997"/>
    <n v="76.585499999999996"/>
  </r>
  <r>
    <s v="ID_60"/>
    <x v="0"/>
    <s v="Organizačná štruktúra"/>
    <s v="Aplikačné funkcie formulára pre editáciu „Organizačná štruktúra - útvary“"/>
    <s v="Očakáva sa, že do formulára v časti „výstupy“ bude osadený formulár na editovanie útvaru. V tomto formulári sa požadujú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Uložiť útvar - Uloženie zmien dát do záznamu._x000a_Zmazanť útvar - Presunutie stavu záznamu na &quot;vymazaný záznam&quot; (záznam útvaru v informačnom zdroji &quot;Organizačná štruktúra - zoznam útvarov aj všetky záznamy v informačnom zdroji &quot;Organizačná štruktúra - útvary&quot;. Pred uskutočnením sa ešte raz opúta na voľbu._x000a_Pridať časový rez - Pridá sa nový časový rez (teda nový záznam do informačného zdroja &quot;organizačná štruktúra - útvary s rovnakým jednoznačným identifikátorom útvaru - pole [E]). Táto funkcia je prístupná iba vtedy, ak všetky časové rezy daného útvaru majú vyplnené pole &quot;platnosť do&quot; - [O]). Po pridaní nového záznamu sa skopírujú všetky dáta z aktuálne zvoleného časového rezu (v prípade, že po výzve s tým užívateľ súhlasí)._x000a_Odstrániť časový rez - Presunutie stavu záznamu zvoleného časového rezu na &quot;vymazaný záznam&quot;._x000a_Vložiť ikonu_x000a_Vymazať ikonu_x000a_Zmeniť nadradený útvar -  zmena jednoznačného identifikátora nadradeného útvaru do poľa &quot;D&quot;_x000a_Zmena jazyka - Umožní zmenu polí, kde sa požaduje pre zadávanie obsahu v zvolenom jazyku_x000a_Definitívne vymazať prepojenie - Funkcia prístupná iba administrátorovi. Funkcia definitívne vymaže záznam z databázy. Pred vymazaním sa ešte raz potvrdí voľba._x000a_Definitívne vymazať časový rez - Funkcia prístupná iba administrátorovi. Funkcia definitívne vymaže záznam o časovom reze z databázy. Pred vymazaním sa ešte raz potvrdí voľba."/>
    <s v="Zamestnanec odboru  odboru informačných a komunikačných technológií K NR SR"/>
    <x v="2"/>
    <n v="1"/>
    <n v="5"/>
    <n v="1"/>
    <n v="5"/>
    <n v="2.625"/>
    <n v="0.72"/>
    <n v="0.92999999999999994"/>
    <n v="5.1056999999999997"/>
    <n v="76.585499999999996"/>
  </r>
  <r>
    <s v="ID_61"/>
    <x v="0"/>
    <s v="Organizačná štruktúra"/>
    <s v="Aplikačné funkcie formulára „Organizačná štruktúra - posty“ a „Organizačná štruktúra – obsadzovanie postov“"/>
    <s v="Editovať post -  Otvorenie formulára na editovanie zvoleného postu_x000a_Vymazať post - Presunutie stavu záznamu o poste na &quot;vymazaný záznam&quot;._x000a_Pridanie osoby na post - Založenie nového záznamu do informačného zdroja &quot;Organizačná štruktúra - obsadenie postov&quot;. Jednoznačný identifikátor postu bude z preddefinovaného filtr_x000a_Vymazanie osoby na poste - Presunutie stavu záznamu o obsadení postu osobou na &quot;vymazaný záznam&quot;._x000a_Definitívne vymazať post - Funkcia prístupná iba administrátorovi. Funkcia definitívne vymaže post z databázy. Pred vymazaním sa ešte raz potvrdí voľba._x000a_Definitívne vymazať osobu na poste - Funkcia prístupná iba administrátorovi. Funkcia definitívne vymaže záznam o obsadení postu z databázy. Pred vymazaním sa ešte raz potvrdí voľba."/>
    <s v="Zamestnanec odboru  odboru informačných a komunikačných technológií K NR SR"/>
    <x v="2"/>
    <n v="1"/>
    <n v="5"/>
    <n v="1"/>
    <n v="5"/>
    <n v="2.625"/>
    <n v="0.72"/>
    <n v="0.92999999999999994"/>
    <n v="5.1056999999999997"/>
    <n v="76.585499999999996"/>
  </r>
  <r>
    <s v="ID_62"/>
    <x v="0"/>
    <s v="Organizačná štruktúra"/>
    <s v="Aplikačné funkcie formulára pre editáciu „Organizačná štruktúra - posty“ a „Organizačná štruktúra – obsadzovanie postov“"/>
    <s v="V prípade voľby „Editovať post“ sa otvorí formulár na editovanie zvoleného záznamu informačného zdroja „Organizačná štruktúra – posty“.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Zmazanť záznam  - Presunutie stavu záznamu na &quot;vymazaný záznam&quot;._x000a_Pridať časový rez - Pridá sa nový časový rez (teda nový záznam do informačného zdroja &quot;organizačná štruktúra - posty s rovnakým jednoznačným identifikátorom postu - pole [H]). Táto funkcia je prístupná iba vtedy, ak všetky časové rezy daného postu majú vyplnené pole &quot;platnosť do&quot; - [F]). Po pridaní nového záznamu sa skopírujú všetky dáta z aktuálne zvoleného časového rezu (v prípade, že po výzve s tým užívateľ súhlasí)._x000a_Odstrániť časový rez - Presunutie stavu záznamu zvoleného časového rezu na &quot;vymazaný záznam&quot;._x000a_Zmena jazyka - Umožní zmenu polí, kde sa požaduje pre zadávanie obsahu v zvolenom jazyku_x000a_Zmeniť nadradený útvar- zmena jednoznačného identifikátora nadradeného útvaru do poľa &quot;D&quot;_x000a_Definitívne vymazať záznam - Funkcia prístupná iba administrátorovi. Funkcia definitívne vymaže záznam z databázy. Pred vymazaním sa ešte raz potvrdí voľba._x000a_Definitívne vymazať časový rez - Funkcia prístupná iba administrátorovi. Funkcia definitívne vymaže záznam o časovom reze z databázy. Pred vymazaním sa ešte raz potvrdí voľba."/>
    <s v="Zamestnanec odboru  odboru informačných a komunikačných technológií K NR SR"/>
    <x v="2"/>
    <n v="1"/>
    <n v="5"/>
    <n v="1"/>
    <n v="5"/>
    <n v="2.625"/>
    <n v="0.72"/>
    <n v="0.92999999999999994"/>
    <n v="5.1056999999999997"/>
    <n v="76.585499999999996"/>
  </r>
  <r>
    <s v="ID_63"/>
    <x v="0"/>
    <s v="Poslanci"/>
    <s v="Spôsob evidencie poslancov"/>
    <s v="Prvou základnou úlohou agendy „Poslanci NR SR“ je evidencia všetkých poslancov, pričom každý poslanec môže byť v informačnom zbore iba, resp. práve 1x. Toto je zabezpečené tak, že ku každému poslancov existuje niekoľko ďalších informačných zdrojov, v ktorých sa evidujú metadáta o ňom, resp. jeho rodinných príslušníkoch. Jedným z takýchto informačných zdrojov je aj evidencia volebných období každého poslanca (1:N – jeden poslanec z informačného zdroja „poslanci“ môže mať niekoľko záznamov v informačnom zdroji „poslanci – volebné obdobia“. Vzhľadom na skutočnosť, že každý údaj môže byť v parlamentnom informačnom systéme uchovávaný max. 1 x a musí byť poskytovaný ostatným komponentom parlamentného informačného systému, každý poslanec pred zaevidovaním musí byť už súčasťou agendy „Organizačná štruktúra – osoby“."/>
    <s v="Zamestnanec odboru  odboru informačných a komunikačných technológií K NR SR"/>
    <x v="3"/>
    <n v="1"/>
    <n v="5"/>
    <n v="1"/>
    <n v="5"/>
    <n v="1.9090909090909092"/>
    <n v="0.72"/>
    <n v="0.86"/>
    <n v="4.2781090909090906"/>
    <n v="64.171636363636367"/>
  </r>
  <r>
    <s v="ID_64"/>
    <x v="0"/>
    <s v="Poslanci"/>
    <s v="Sledovanie (resp. ovládanie) obsadzovania existujúcich postov v organizačnej štruktúre"/>
    <s v="Druhou úlohou agendy „Poslanci NR SR“ je sledovanie (resp. ovládanie) obsadzovania existujúcich postov v organizačnej štruktúre (ktoré prináležia priradenému záznamu z informačného systému „organizačná štruktúra – útvary“) osobami z organizačnej štruktúry (z informačného zdroja „organizačná štruktúra – osoba“) – teda obsadzovanie poslancov do „zoskupení poslancov“. Pretože členmi (resp. predsedom) zoskupení môžu byť hlavne poslanci, vyžaduje sa, aby aj každý poslanec bol súčasťou informačného zdroja „organizačná štruktúra – osoba“). Keďže pri plnení tejto úlohy agendy sa jedná výhradne o zmeny v agende „Organizačná štruktúra“, ktorá je súčasťou iného informačného zdroja („Kancelária NR SR“) ako agenda „Poslanci NR SR“ („Systém na sledovanie legislatívneho procesu“), vyžaduje sa aby všetka manipulácia s dátami (získavanie pre zobrazenie, zmeny, ukladanie) prebiehali cez webservisy „middlewaru“), ktoré sú na takéto výmeny určené."/>
    <s v="Zamestnanec odboru  odboru informačných a komunikačných technológií K NR SR"/>
    <x v="3"/>
    <n v="1"/>
    <n v="5"/>
    <n v="1"/>
    <n v="5"/>
    <n v="1.9090909090909092"/>
    <n v="0.72"/>
    <n v="0.86"/>
    <n v="4.2781090909090906"/>
    <n v="64.171636363636367"/>
  </r>
  <r>
    <s v="ID_65"/>
    <x v="0"/>
    <s v="Poslanci"/>
    <s v="Vytvorenie všetkých aplikačných funkcií"/>
    <s v="Súčasťou modulu musí byť vytvorenie všetkých aplikačných funkcií potrebných na získavanie, zhromažďovanie, spracúvanie, sprístupňovanie, poskytovanie, prenos, ukladanie, archivovanie a likvidácia údajov v rámci spracúvanej agendy."/>
    <s v="Zamestnanec odboru  odboru informačných a komunikačných technológií K NR SR"/>
    <x v="3"/>
    <n v="1"/>
    <n v="5"/>
    <n v="1"/>
    <n v="5"/>
    <n v="1.9090909090909092"/>
    <n v="0.72"/>
    <n v="0.86"/>
    <n v="4.2781090909090906"/>
    <n v="64.171636363636367"/>
  </r>
  <r>
    <s v="ID_66"/>
    <x v="1"/>
    <s v="Poslanci"/>
    <s v="Oprávnenia súčasťou informačného zdroja &quot;Posty oprávnení&quot;"/>
    <s v="Všetky posty oprávnenia (užívateľské role) musia byť súčasťou informačného zdroja „Posty oprávnení“."/>
    <s v="Zamestnanec odboru  odboru informačných a komunikačných technológií K NR SR"/>
    <x v="3"/>
    <n v="1"/>
    <n v="5"/>
    <n v="1"/>
    <n v="5"/>
    <n v="0"/>
    <n v="0"/>
    <n v="0"/>
    <n v="0"/>
    <n v="0"/>
  </r>
  <r>
    <s v="ID_67"/>
    <x v="1"/>
    <s v="Poslanci"/>
    <s v="Rola Editor"/>
    <s v="Môže všetko okrem definitívne mazať údaje"/>
    <s v="Zamestnanec odboru  odboru informačných a komunikačných technológií K NR SR"/>
    <x v="3"/>
    <n v="1"/>
    <n v="5"/>
    <n v="1"/>
    <n v="5"/>
    <n v="0"/>
    <n v="0"/>
    <n v="0"/>
    <n v="0"/>
    <n v="0"/>
  </r>
  <r>
    <s v="ID_68"/>
    <x v="1"/>
    <s v="Poslanci"/>
    <s v="Rola Administrátor"/>
    <s v="Môže robiť všetko, aj definitívne mazať vymazané záznamy z informačného zdroja"/>
    <s v="Zamestnanec odboru  odboru informačných a komunikačných technológií K NR SR"/>
    <x v="3"/>
    <n v="1"/>
    <n v="5"/>
    <n v="1"/>
    <n v="5"/>
    <n v="0"/>
    <n v="0"/>
    <n v="0"/>
    <n v="0"/>
    <n v="0"/>
  </r>
  <r>
    <s v="ID_69"/>
    <x v="1"/>
    <s v="Poslanci"/>
    <s v="Rola Viewer"/>
    <s v="Môže prezerať údaje, nie ich meniť, ale iba neosobné (nevidí záložku dôverné údaje, ani životopis)"/>
    <s v="Zamestnanec odboru  odboru informačných a komunikačných technológií K NR SR"/>
    <x v="3"/>
    <n v="1"/>
    <n v="5"/>
    <n v="1"/>
    <n v="5"/>
    <n v="0"/>
    <n v="0"/>
    <n v="0"/>
    <n v="0"/>
    <n v="0"/>
  </r>
  <r>
    <s v="ID_70"/>
    <x v="1"/>
    <s v="Poslanci"/>
    <s v="Rola Editor Neosobnych Udajov"/>
    <s v="Môže všetko okrem definitívne mazať údaje, ale iba ú údajov, ktoré nie sú osobnými (nevidí záložku dôverné údaje ani životopis)"/>
    <s v="Zamestnanec odboru  odboru informačných a komunikačných technológií K NR SR"/>
    <x v="3"/>
    <n v="1"/>
    <n v="5"/>
    <n v="1"/>
    <n v="5"/>
    <n v="0"/>
    <n v="0"/>
    <n v="0"/>
    <n v="0"/>
    <n v="0"/>
  </r>
  <r>
    <s v="ID_71"/>
    <x v="1"/>
    <s v="Poslanci"/>
    <s v="Štruktúra informačného zdroja „Číselník štátnych príslušností“"/>
    <s v="V rámci modulu je potrebné spracúvať a uchovávať informačný zdroj „Číselník štátnych príslušností“ v nasledujúcej štruktúre:_x000a_[A] jednoznačný identifikátor záznamu_x000a_[B] Štátna príslušnosť slovenská / Slovenská republika / SR"/>
    <s v="Zamestnanec odboru  odboru informačných a komunikačných technológií K NR SR"/>
    <x v="3"/>
    <n v="1"/>
    <n v="5"/>
    <n v="1"/>
    <n v="5"/>
    <n v="0"/>
    <n v="0"/>
    <n v="0"/>
    <n v="0"/>
    <n v="0"/>
  </r>
  <r>
    <s v="ID_72"/>
    <x v="1"/>
    <s v="Poslanci"/>
    <s v="Štruktúra informačného zdroja „Číselník stavov mandátov“"/>
    <s v="V rámci modulu je potrebné spracúvať a uchovávať informačný zdroj „Číselník stavov mandátov“ v nasledujúcej štruktúre:_x000a_[A] jednoznačný identifikátor záznamu _x000a_[B] popis stavu mandátu - Popis stavu mandátu, ktorý sa zobrazuje pri editovaní poslanca, resp. pri výstupoch s polom „mandát poslanca“_x000a_[C] identifikátor stav mandátu_x000a_[D] poradie - Poradové číslo v akom sa zobrazujú stavy (či už pri dropdownliste výberu, alebo pri preddefinovaných filtroch na úvodnej strane obrazovky)"/>
    <s v="Zamestnanec odboru  odboru informačných a komunikačných technológií K NR SR"/>
    <x v="3"/>
    <n v="1"/>
    <n v="5"/>
    <n v="1"/>
    <n v="5"/>
    <n v="0"/>
    <n v="0"/>
    <n v="0"/>
    <n v="0"/>
    <n v="0"/>
  </r>
  <r>
    <s v="ID_73"/>
    <x v="1"/>
    <s v="Poslanci"/>
    <s v="Štruktúra informačného zdroja „Číselník rodinných stavov“"/>
    <s v="V rámci modulu je potrebné spracúvať a uchovávať informačný zdroj „Číselník rodinných stavov“ v nasledujúcej štruktúre:_x000a_[A] jednoznačný identifikátor záznamu_x000a_[B] stav v mužskom rode_x000a_[C] stav v ženskom rode"/>
    <s v="Zamestnanec odboru  odboru informačných a komunikačných technológií K NR SR"/>
    <x v="3"/>
    <n v="1"/>
    <n v="5"/>
    <n v="1"/>
    <n v="5"/>
    <n v="0"/>
    <n v="0"/>
    <n v="0"/>
    <n v="0"/>
    <n v="0"/>
  </r>
  <r>
    <s v="ID_74"/>
    <x v="1"/>
    <s v="Poslanci"/>
    <s v="Štruktúra informačného zdroja „Číselník typov dôchodkov“"/>
    <s v="V rámci modulu je potrebné spracúvať a uchovávať informačný zdroj „Číselník typov dôchodkov“ v nasledujúcej štruktúre:_x000a_[A] jednoznačný identifikátor záznamu_x000a_[B] typ dôchodku"/>
    <s v="Zamestnanec odboru  odboru informačných a komunikačných technológií K NR SR"/>
    <x v="3"/>
    <n v="1"/>
    <n v="5"/>
    <n v="1"/>
    <n v="5"/>
    <n v="0"/>
    <n v="0"/>
    <n v="0"/>
    <n v="0"/>
    <n v="0"/>
  </r>
  <r>
    <s v="ID_75"/>
    <x v="1"/>
    <s v="Poslanci"/>
    <s v="Štruktúra informačného zdroja „Číselník zdravotných poisťovní“"/>
    <s v="V rámci modulu je potrebné spracúvať a uchovávať informačný zdroj „Číselník zdravotných poisťovní“ v nasledujúcej štruktúre:_x000a_[A] jednoznačný identifikátor záznamu_x000a_[B] zdravotná poisťovňa"/>
    <s v="Zamestnanec odboru  odboru informačných a komunikačných technológií K NR SR"/>
    <x v="3"/>
    <n v="1"/>
    <n v="5"/>
    <n v="1"/>
    <n v="5"/>
    <n v="0"/>
    <n v="0"/>
    <n v="0"/>
    <n v="0"/>
    <n v="0"/>
  </r>
  <r>
    <s v="ID_76"/>
    <x v="1"/>
    <s v="Poslanci"/>
    <s v="Štruktúra informačného zdroja „Číselník jazykov“"/>
    <s v="V rámci modulu je potrebné spracúvať a uchovávať informačný zdroj „Číselník jazykov“ v nasledujúcej štruktúre:_x000a_[A] jednoznačný identifikátor záznamu_x000a_[B] názov jazyku"/>
    <s v="Zamestnanec odboru  odboru informačných a komunikačných technológií K NR SR"/>
    <x v="3"/>
    <n v="1"/>
    <n v="5"/>
    <n v="1"/>
    <n v="5"/>
    <n v="0"/>
    <n v="0"/>
    <n v="0"/>
    <n v="0"/>
    <n v="0"/>
  </r>
  <r>
    <s v="ID_77"/>
    <x v="1"/>
    <s v="Poslanci"/>
    <s v="Štruktúra informačného zdroja „Číselník typov fotografií“"/>
    <s v="V rámci modulu je potrebné spracúvať a uchovávať informačný zdroj „Číselník typov fotografií“ v nasledujúcej štruktúre:_x000a_[A] jednoznačný identifikátor záznamu_x000a_[B] typ fotografie (text)"/>
    <s v="Zamestnanec odboru  odboru informačných a komunikačných technológií K NR SR"/>
    <x v="3"/>
    <n v="1"/>
    <n v="5"/>
    <n v="1"/>
    <n v="5"/>
    <n v="0"/>
    <n v="0"/>
    <n v="0"/>
    <n v="0"/>
    <n v="0"/>
  </r>
  <r>
    <s v="ID_78"/>
    <x v="1"/>
    <s v="Poslanci"/>
    <s v="Štruktúra informačného zdroja „Poslanci“"/>
    <s v="V rámci modulu je potrebné spracúvať a uchovávať informačný zdroj „Poslanci“ v nasledujúcej štruktúre:_x000a_[A] jednoznačný identifikátor záznamu_x000a_[B] jednoznačný identifikátor poslanca - z informačného zdroja &quot;organizačná štruktúra - osoby&quot;_x000a_[C] url na www stránku poslanca_x000a_[D] národnosť vyberá sa z číselníka národností_x000a_[E] e-mail_x000a_[F] stav záznamu - možné stavy pre daný informačný zdroj sú v informačnom zdroji &quot;Stavy záznamov&quot;_x000a_[G] identifikátor, či sa poslanec má nachádzať v hlasovacom zariadení na základe tohto identifikátora a stavu poslanca / mandátu sa prenášajú poslanci do hlasovacieho zariadenia_x000a_[H] miesto narodenia_x000a_[I] okres_x000a_[J] štátna príslušnosť výber z číselníka štátnych príslušností_x000a_[K] číslo občianskeho preukazu_x000a_[L] rodné číslo_x000a_[M1] prechodné bydlisko - ulica_x000a_[M2] prechodné bydlisko - mesto [M3] prechodné bydlisko - PSČ_x000a_[M4] prechodné bydlisko - štát_x000a_[N1] korešpondenčná adresa - ulica_x000a_[N2] korešpondenčná adresa - mesto_x000a_[N3] korešpondenčná adresa - PSČ_x000a_[N4] korešpondenčná adresa - štát_x000a_[N5] korešpondenčná adresa - fax_x000a_[O] vzdelanie_x000a_[P] rodinný stav vyberá sa z číselníka rodinných stavov_x000a_[Q] publikovanie v odbore (text)_x000a_[R1] manžel / manželka - meno_x000a_[R2] manžel / manželka - priezvisko [R3] manžel / manželka - adresa_x000a_[R4] manžel / manželka - telefón_x000a_[R5] manžel / manželka - mobil_x000a_[S] telefón_x000a_[T] mobilný telefón_x000a_[U] poznámka (HTML)_x000a_[V] dátum narodenia"/>
    <s v="Zamestnanec odboru  odboru informačných a komunikačných technológií K NR SR"/>
    <x v="3"/>
    <n v="1"/>
    <n v="5"/>
    <n v="1"/>
    <n v="5"/>
    <n v="0"/>
    <n v="0"/>
    <n v="0"/>
    <n v="0"/>
    <n v="0"/>
  </r>
  <r>
    <s v="ID_79"/>
    <x v="1"/>
    <s v="Poslanci"/>
    <s v="Štruktúra informačného zdroja „Poslanci – trvalé bydliská“"/>
    <s v="V rámci modulu je potrebné spracúvať a uchovávať informačný zdroj „Poslanci – trvalé bydliská“ v nasledujúcej štruktúre:_x000a_[A] jednoznačný identifikátor záznamu_x000a_[B] jednoznačný identifikátor záznamu z informačného zdroja &quot;poslanci&quot;, ktorý zodpovedná záznamu o danom poslancovi_x000a_[C] trvalé bydlisko - adresa_x000a_[D] trvalé bydlisko - mesto_x000a_[E] trvalé bydlisko - PSČ_x000a_[F] trvalé bydlisko - okres_x000a_[G] trvalé bydlisko - kraj_x000a_[H] trvalé bydlisko - štát_x000a_[I] trvalé bydlisko - platnosť od_x000a_[J] trvalé bydlisko - platnosť do"/>
    <s v="Zamestnanec odboru  odboru informačných a komunikačných technológií K NR SR"/>
    <x v="3"/>
    <n v="1"/>
    <n v="5"/>
    <n v="1"/>
    <n v="5"/>
    <n v="0"/>
    <n v="0"/>
    <n v="0"/>
    <n v="0"/>
    <n v="0"/>
  </r>
  <r>
    <s v="ID_80"/>
    <x v="1"/>
    <s v="Poslanci"/>
    <s v="Štruktúra informačného zdroja „Poslanci – volebné obdobia“"/>
    <s v="V rámci modulu je potrebné spracúvať a uchovávať informačný zdroj „Poslanci – volebné obdobia“ v nasledujúcej štruktúre:_x000a_[A] jednoznačný identifikátor záznamu_x000a_[[B] jednoznačný identifikátor záznamu z informačného zdroja &quot;poslanci&quot;, ktorý zodpovedná záznamu o danom poslancovi_x000a_[C] jednotný identifikátor záznamu z informačného zdroja &quot;volebného obdobia&quot;, ktorý zodpovedá danému volebnému obdobiu_x000a_[E] jednoznačný identifikátor útvaru v organizačnej štruktúre, ktorý prináleží strane za ktorú poslanec kandidoval_x000a_[F] povolanie (text)_x000a_[G] vyžiadané pracovné voľno - áno / nie_x000a_[H] kontaktná osoba - meno_x000a_[I] kontaktná osoba - telefón_x000a_[J] kontaktná osoba - mail_x000a_[K] poznámka (text)_x000a_[L] číslo miesta v rokovacej sále"/>
    <s v="Zamestnanec odboru  odboru informačných a komunikačných technológií K NR SR"/>
    <x v="3"/>
    <n v="1"/>
    <n v="5"/>
    <n v="1"/>
    <n v="5"/>
    <n v="0"/>
    <n v="0"/>
    <n v="0"/>
    <n v="0"/>
    <n v="0"/>
  </r>
  <r>
    <s v="ID_81"/>
    <x v="1"/>
    <s v="Poslanci"/>
    <s v="Štruktúra informačného zdroja „Poslanci – dôchodky“"/>
    <s v="V rámci modulu je potrebné spracúvať a uchovávať informačný zdroj „Poslanci – dôchodky“ v nasledujúcej štruktúre:_x000a_[A] jednoznačný identifikátor záznamu_x000a_[B] jednoznačný identifikátor záznamu z informačného zdroja &quot;poslanci&quot;, ktorý zodpovedná záznamu o danom poslancovi_x000a_[C] jednoznačný identifikátor záznamu z číselníka &quot;číselník typov dôchodku&quot;, ktorý zodpovedá požadovaného typu dôchodku_x000a_[D] Dátum priznania dôchodku"/>
    <s v="Zamestnanec odboru  odboru informačných a komunikačných technológií K NR SR"/>
    <x v="3"/>
    <n v="1"/>
    <n v="5"/>
    <n v="1"/>
    <n v="5"/>
    <n v="0"/>
    <n v="0"/>
    <n v="0"/>
    <n v="0"/>
    <n v="0"/>
  </r>
  <r>
    <s v="ID_82"/>
    <x v="1"/>
    <s v="Poslanci"/>
    <s v="Štruktúra informačného zdroja „Poslanci – zdravotné poisťovne“"/>
    <s v="V rámci modulu je potrebné spracúvať a uchovávať informačný zdroj „Poslanci – zdravotné poisťovne“ v nasledujúcej štruktúre:_x000a_[A] jednoznačný identifikátor záznamu_x000a_[B] jednoznačný identifikátor záznamu z informačného zdroja &quot;poslanci&quot;, ktorý zodpovedná záznamu o danom poslancovi_x000a_[C] jednoznačný identifikátor záznamu z číselníka &quot;zdravotné poisťovne&quot;, ktorý zodpovedá požadovaného typu poslancovi_x000a_[D] platnosť od _x000a_[E] platnosť do"/>
    <s v="Zamestnanec odboru  odboru informačných a komunikačných technológií K NR SR"/>
    <x v="3"/>
    <n v="1"/>
    <n v="5"/>
    <n v="1"/>
    <n v="5"/>
    <n v="0"/>
    <n v="0"/>
    <n v="0"/>
    <n v="0"/>
    <n v="0"/>
  </r>
  <r>
    <s v="ID_83"/>
    <x v="1"/>
    <s v="Poslanci"/>
    <s v="Štruktúra informačného zdroja „Poslanci – školy“"/>
    <s v="V rámci modulu je potrebné spracúvať a uchovávať informačný zdroj „Poslanci – školy“ v nasledujúcej štruktúre:_x000a_[A] jednoznačný identifikátor záznamu_x000a_B] jednoznačný identifikátor záznamu z informačného zdroja &quot;poslanci&quot;, ktorý zodpovedná záznamu o danom poslancovi_x000a_[C] názov školy (text)_x000a_[D] dátum skončenia školy"/>
    <s v="Zamestnanec odboru  odboru informačných a komunikačných technológií K NR SR"/>
    <x v="3"/>
    <n v="1"/>
    <n v="5"/>
    <n v="1"/>
    <n v="5"/>
    <n v="0"/>
    <n v="0"/>
    <n v="0"/>
    <n v="0"/>
    <n v="0"/>
  </r>
  <r>
    <s v="ID_84"/>
    <x v="1"/>
    <s v="Poslanci"/>
    <s v="Štruktúra informačného zdroja „Poslanci – jazyky“"/>
    <s v="V rámci modulu je potrebné spracúvať a uchovávať informačný zdroj „Poslanci – jazyky“ v nasledujúcej štruktúre:_x000a_[A] jednoznačný identifikátor záznamu_x000a_[B] jednoznačný identifikátor záznamu z informačného zdroja &quot;poslanci&quot;, ktorý zodpovedná záznamu o danom poslancovi_x000a_[C] jednoznačný identifikátor záznamu z číselníka &quot;jazyky&quot;, ktorý zodpovedá požadovaného typu poslancovi_x000a_[D] identifikátor, či poslanec ovláda jazyk aktívne"/>
    <s v="Zamestnanec odboru  odboru informačných a komunikačných technológií K NR SR"/>
    <x v="3"/>
    <n v="1"/>
    <n v="5"/>
    <n v="1"/>
    <n v="5"/>
    <n v="0"/>
    <n v="0"/>
    <n v="0"/>
    <n v="0"/>
    <n v="0"/>
  </r>
  <r>
    <s v="ID_85"/>
    <x v="1"/>
    <s v="Poslanci"/>
    <s v="Štruktúra informačného zdroja „Poslanci – vedecké hodnosti“"/>
    <s v="V rámci modulu je potrebné spracúvať a uchovávať informačný zdroj „Poslanci – vedecké hodnosti“ v nasledujúcej štruktúre:_x000a_[A] jednoznačný identifikátor záznamu_x000a_[B] jednoznačný identifikátor záznamu z informačného zdroja &quot;poslanci&quot;, ktorý zodpovedná záznamu o danom poslancovi_x000a_[C] dosiahnutá hodnosť (text)_x000a_[D] platnosť od"/>
    <s v="Zamestnanec odboru  odboru informačných a komunikačných technológií K NR SR"/>
    <x v="3"/>
    <n v="1"/>
    <n v="5"/>
    <n v="1"/>
    <n v="5"/>
    <n v="0"/>
    <n v="0"/>
    <n v="0"/>
    <n v="0"/>
    <n v="0"/>
  </r>
  <r>
    <s v="ID_86"/>
    <x v="1"/>
    <s v="Poslanci"/>
    <s v="Štruktúra informačného zdroja „Poslanci – zamestnania“"/>
    <s v="V rámci modulu je potrebné spracúvať a uchovávať informačný zdroj „Poslanci – zamestnania“ v nasledujúcej štruktúre:_x000a_[A] jednoznačný identifikátor záznamu_x000a_[B] jednoznačný identifikátor záznamu z informačného zdroja &quot;poslanci&quot;, ktorý zodpovedná záznamu o danom poslancovi_x000a_[C] organizácia - názov_x000a_[D] organizácia - PSČ_x000a_[E] organizácia - ulica_x000a_[F] organizácia - mesto_x000a_[G] organizácia - PSČ_x000a_[H] organizácia - štát_x000a_[I] organizácia - od roku_x000a_[J] organizácia - do roku"/>
    <s v="Zamestnanec odboru  odboru informačných a komunikačných technológií K NR SR"/>
    <x v="3"/>
    <n v="1"/>
    <n v="5"/>
    <n v="1"/>
    <n v="5"/>
    <n v="0"/>
    <n v="0"/>
    <n v="0"/>
    <n v="0"/>
    <n v="0"/>
  </r>
  <r>
    <s v="ID_87"/>
    <x v="1"/>
    <s v="Poslanci"/>
    <s v="Štruktúra informačného zdroja „Poslanci – verejné funkcie“"/>
    <s v="V rámci modulu je potrebné spracúvať a uchovávať informačný zdroj „Poslanci – verejné funkcie“ v nasledujúcej štruktúre:_x000a_[A] jednoznačný identifikátor záznamu_x000a_[B] jednoznačný identifikátor záznamu z informačného zdroja &quot;poslanci&quot;, ktorý zodpovedná záznamu o danom poslancov_x000a_[C] názov orgánu, kde sa vykonávala verejná funkcia - text_x000a_[D] vykonávaný post - text_x000a_[E] vykonávaná funkcia od - dátum_x000a_[F] vykonávaná funkcia do - dátum"/>
    <s v="Zamestnanec odboru  odboru informačných a komunikačných technológií K NR SR"/>
    <x v="3"/>
    <n v="1"/>
    <n v="5"/>
    <n v="1"/>
    <n v="5"/>
    <n v="0"/>
    <n v="0"/>
    <n v="0"/>
    <n v="0"/>
    <n v="0"/>
  </r>
  <r>
    <s v="ID_88"/>
    <x v="1"/>
    <s v="Poslanci"/>
    <s v="Štruktúra informačného zdroja „Poslanci – medzinárodné organizácie“"/>
    <s v="V rámci modulu je potrebné spracúvať a uchovávať informačný zdroj „Poslanci – medzinárodné organizácie“ v nasledujúcej štruktúre:_x000a_[A] jednoznačný identifikátor záznamu_x000a_[B] jednoznačný identifikátor záznamu z informačného zdroja &quot;poslanci&quot;, ktorý zodpovedná záznamu o danom poslancovi_x000a_[C] názov orgánu, kde sa vykonávala verejná funkcia text_x000a_[D] vykonávaný post text_x000a_[E] vykonávaná funkcia od dátum_x000a_[F] vykonávaná funkcia do dátu"/>
    <s v="Zamestnanec odboru  odboru informačných a komunikačných technológií K NR SR"/>
    <x v="3"/>
    <n v="1"/>
    <n v="5"/>
    <n v="1"/>
    <n v="5"/>
    <n v="0"/>
    <n v="0"/>
    <n v="0"/>
    <n v="0"/>
    <n v="0"/>
  </r>
  <r>
    <s v="ID_89"/>
    <x v="1"/>
    <s v="Poslanci"/>
    <s v="Štruktúra informačného zdroja „Poslanci – mandáty“"/>
    <s v="V rámci modulu je potrebné spracúvať a uchovávať informačný zdroj „Poslanci – mandáty“ v nasledujúcej štruktúre:_x000a_[A] jednoznačný identifikátor záznamu_x000a_[B] jednoznačný identifikátor záznamu z informačného zdroja &quot;poslanci&quot;, ktorý zodpovedná záznamu o danom poslancovi_x000a_[C] jednoznačný identifikátor záznamu z informačného zdroja &quot;organizačná štruktúra - obsadenie postov&quot;, ktorý zodpovedná záznamu o obsadení osoby ako poslanca NR SR v danom volebnom období_x000a_[D] jednoznačný identifikátor záznamu z informačného zdroja &quot;poslanci - volebné obdobia&quot;, ktorý zodpovedná záznamu poslanca NR SR v danom volebnom období_x000a_[E] Dátum -dátum odkedy sa zmenil stav mandátu"/>
    <s v="Zamestnanec odboru  odboru informačných a komunikačných technológií K NR SR"/>
    <x v="3"/>
    <n v="1"/>
    <n v="5"/>
    <n v="1"/>
    <n v="5"/>
    <n v="0"/>
    <n v="0"/>
    <n v="0"/>
    <n v="0"/>
    <n v="0"/>
  </r>
  <r>
    <s v="ID_90"/>
    <x v="1"/>
    <s v="Poslanci"/>
    <s v="Štruktúra informačného zdroja „Poslanci – fotky“"/>
    <s v="V rámci modulu je potrebné spracúvať a uchovávať informačný zdroj „Poslanci – fotky“ v nasledujúcej štruktúre:_x000a_[A] jednoznačný identifikátor záznamu_x000a_[B] jednoznačný identifikátor záznamu z informačného zdroja &quot;poslanci&quot;, ktorý zodpovedná záznamu o danom poslancovi_x000a_[C] jednoznačný identifikátor záznamu z číselníka &quot;typy fotografie&quot;, ktorý zodpovedná záznamu danom type fotografie_x000a_[D] jednoznačný identifikátor fotografie v DMS_x000a_[E]  jednoznačný identifikátor záznamu z informačného zdroja &quot;poslanci - volebné obdobia&quot;, ktorý zodpovedná záznamu poslanca NR SR v danom volebnom období"/>
    <s v="Zamestnanec odboru  odboru informačných a komunikačných technológií K NR SR"/>
    <x v="3"/>
    <n v="1"/>
    <n v="5"/>
    <n v="1"/>
    <n v="5"/>
    <n v="0"/>
    <n v="0"/>
    <n v="0"/>
    <n v="0"/>
    <n v="0"/>
  </r>
  <r>
    <s v="ID_91"/>
    <x v="1"/>
    <s v="Poslanci"/>
    <s v="Štruktúra informačného zdroja „Poslanci – deti“"/>
    <s v="V rámci modulu je potrebné spracúvať a uchovávať informačný zdroj „Poslanci – deti“ v nasledujúcej štruktúre:_x000a_[A] jednoznačný identifikátor záznamu_x000a_[B] jednoznačný identifikátor záznamu z informačného zdroja &quot;poslanci&quot;, ktorý zodpovedná záznamu o danom poslancovi_x000a_[C] meno dieťaťa_x000a_[D] priezvisko dieťaťa [_x000a_E] dátum narodenia dieťaťa"/>
    <s v="Zamestnanec odboru  odboru informačných a komunikačných technológií K NR SR"/>
    <x v="3"/>
    <n v="1"/>
    <n v="5"/>
    <n v="1"/>
    <n v="5"/>
    <n v="0"/>
    <n v="0"/>
    <n v="0"/>
    <n v="0"/>
    <n v="0"/>
  </r>
  <r>
    <s v="ID_92"/>
    <x v="1"/>
    <s v="Poslanci"/>
    <s v="Štruktúra informačného zdroja „Poslanci – hlasovacie zariadenie“"/>
    <s v="V rámci modulu je potrebné spracúvať a uchovávať informačný zdroj„Poslanci – hlasovacie zariadenie“ v nasledujúcej štruktúre:_x000a_[A] jednoznačný identifikátor záznamu_x000a_Štruktúra dát bude doplnená podľa typu hlasovacieho zariadenia a pravdepodobne rozšíri informačný zdroj „poslanci – volebné obdobie“."/>
    <s v="Zamestnanec odboru  odboru informačných a komunikačných technológií K NR SR"/>
    <x v="3"/>
    <n v="1"/>
    <n v="5"/>
    <n v="1"/>
    <n v="5"/>
    <n v="0"/>
    <n v="0"/>
    <n v="0"/>
    <n v="0"/>
    <n v="0"/>
  </r>
  <r>
    <s v="ID_93"/>
    <x v="1"/>
    <s v="Poslanci"/>
    <s v="Stavy záznamov súčasťou informačného zdroja &quot;Stavy záznamov&quot;"/>
    <s v="Všetky stavy záznamov musia byť súčasťou informačného zdroja „Stavy záznamov“.  Požadované stavy pre jednotlivé informačné zdroje a ich význam podľa požadovanej štruktúry informačného zdroja je nasledovný: _x000a_pripravovaný záznam - záznam, ktorý je v štádiu prípravy a ešte nebol publikovaný do middlewaru - Poslanci_x000a_publikovaný záznam - záznam, ktorý je už poskytnutí pre middleware - Poslanci_x000a_stiahnutý záznam - záznam, ktorý bol stiahnutý a už nie je poskytnutí pre middleware - Poslanci _x000a_vymazaný záznam - záznam, ktorý bol zmazaný užívateľom a je prístupný iba pre administrátora. Záznam už nie je poskytovaný do middlewaru - Poslanci"/>
    <s v="Zamestnanec odboru  odboru informačných a komunikačných technológií K NR SR"/>
    <x v="3"/>
    <n v="1"/>
    <n v="5"/>
    <n v="1"/>
    <n v="5"/>
    <n v="0"/>
    <n v="0"/>
    <n v="0"/>
    <n v="0"/>
    <n v="0"/>
  </r>
  <r>
    <s v="ID_94"/>
    <x v="1"/>
    <s v="Poslanci"/>
    <s v="Prístupnosť číselníkov a niektorých stavov záznamov"/>
    <s v="Všetky číselníky a aj nasledovné Informačné zdroje nemajú pole „stav záznamu“, pretože sa nebudú poskytovať samostatne pre „middleware“ a budú sa chovať ako by boli „stiahnuté“. Budú prístupné iba v klientovi aplikácie a iba pre užívateľov na to určených. Rovnako aj všetky dôverné údaje nebudú nikdy poskytnuté pre middleware._x000a_poslanci – trvalé bydliská _x000a_poslanci – dôchodky_x000a_poslanci – zdravotné poisťovne_x000a_poslanci – školy_x000a_poslanci – jazyky_x000a_poslanci – vedecké hodnosti_x000a_poslanci – zamestnania_x000a_poslanci – verejné funkcie_x000a_poslanci – medzinárodné organizácie_x000a_poslanci – deti_x000a_poslanci – fotky_x000a_poslanci – hlasovacie zariadenie_x000a__x000a_"/>
    <s v="Zamestnanec odboru  odboru informačných a komunikačných technológií K NR SR"/>
    <x v="3"/>
    <n v="1"/>
    <n v="5"/>
    <n v="1"/>
    <n v="5"/>
    <n v="0"/>
    <n v="0"/>
    <n v="0"/>
    <n v="0"/>
    <n v="0"/>
  </r>
  <r>
    <s v="ID_95"/>
    <x v="1"/>
    <s v="Poslanci"/>
    <s v="Preddefinované filtre súčasťou informačného zdroja &quot;Preddefinované filtre&quot;"/>
    <s v="Všetky preddefinované filtre (menu v úvodnej obrazovke v časti „Preddefinované filtre“  musia byť súčasťou informačného zdroja „Preddefinované filtre“. Požadované filtre pre popisovaný modul:_x000a_Poslanci - Poslanci_x000a_PripravovaneZaznamy - Pripravované záznamy _x000a_%VolebneObdobia%&quot; - Zoznam volebných období zákonodárneho zboru „NR SR“_x000a_StiahnutyZaznam - Stiahnuté záznamy_x000a_VymazanyZaznam Vymazané záznamy_x000a__x000a_V prípade zvolenia voľby „Volebné obdobia“ sa zobrazia všetky záznamy bez ohľadu na stav záznamu."/>
    <s v="Zamestnanec odboru  odboru informačných a komunikačných technológií K NR SR"/>
    <x v="3"/>
    <n v="1"/>
    <n v="5"/>
    <n v="1"/>
    <n v="5"/>
    <n v="0"/>
    <n v="0"/>
    <n v="0"/>
    <n v="0"/>
    <n v="0"/>
  </r>
  <r>
    <s v="ID_96"/>
    <x v="0"/>
    <s v="Poslanci"/>
    <s v="Editovanie a zmena informačného zdroja „Číselník ...“"/>
    <s v="Prehľad údajov informačného zdroja sa zobrazia na úvodnej strane aplikácie v časti „Výstupy“. Po voľbe preddefinovaného filtra záznamov (ľavé stromové menu) sa objavia vo výstupnej časti obrazovky záznamy s daného typu podujatia v danom roku. Všetky aplikačné funkcie formulárov, musia byť súčasťou informačného zdroja „aplikačné funkcie“ , ako aj „Aplikačné funkcie vo formulároch pre pozície oprávnenia“ . Požadované aplikačné funkcie tohto formulára:_x000a_Úplne nový poslanec - Vloženie nového formulára s cieľom zaevidovať úplne nového poslanca. Stav záznamu bude &quot;pripravovaný&quot;. Vyžaduje sa zadanie najprv údajov na zaevidovanie novej osoby do Organizačnej štruktúry - minimum (údaje : priezvisko -[CC], krstné meno - [BB], kľúč - [II] - default 4 znaky z priezviska a 4 znaky z krstného mena (ak také existuje pridá znak 1 atď), rodné meno - [DD], pohlavie - [EE]). Takáto osoba sa vloží do informačného zdroja &quot;organizačná osoba - osoby&quot; a jej jednoznačný identifikátor záznamu sa vloží do poľa [B] a otvorí sa formulár na editovanie poslanca. Súčasne sa do nového záznamu o poslancovi vloží nová záznam do informačného zdroja &quot;poslanci - volebné obdobia&quot; (pre aktuálne volebné obdobie)_x000a_Nový poslanec z OŠ, ktorý ešte nebol poslancom - Funkcia na vytvorenie poslanca z osoby, ktorá už je evidovaná v informačnom zdroji &quot;Organizačná štruktúra - osoby&quot;, no nebola ešte poslancom. Pred otvorením formulára na evidovanie poslanca je najprv potrebné zabezpečiť vybranie osoby z informačného zdroja &quot;Organizačná štruktúra - osoby&quot; a následne sa jej jednoznačný identifikátor vloží do poľa [B] a otvorí sa formulár na editovanie poslanca. Súčasne sa do nového záznamu o poslancovi vloží nová záznam do informačného zdroja &quot;poslanci - volebné obdobia&quot; (pre aktuálne volebné obdobie)._x000a_Nový poslanec, ktorý už bol poslancom - Funkcia na vytvorenie poslanca z osoby, ktorá už je evidovaná v informačnom zdroji &quot;Organizačná štruktúra - osoby&quot; a súčasne už je aj v informačnom zdroji &quot;poslanci&quot;. Pred otvorením formulára na evidovanie poslanca je najprv potrebné zabezpečiť vybranie osoby z informačného zdroja &quot;poslanci&quot; a následne sa otvorí záznam o tomto poslancovi. Súčasne sa do nového záznamu o poslancovi vloží nová záznam do informačného zdroja &quot;poslanci - volebné obdobia&quot; (pre aktuálne volebné obdobie)_x000a_Editovať záznam - Otvorenie formulára na editovanie zvoleného záznamu z informačného zdroja_x000a_Stiahnuť záznam - Presunutie stavu záznamu na &quot;stiahnutý záznam&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ovanie požadovaných zostáv a formátov bude až súčasťou &quot;Definitívnej funkčnej špecifikácie_x000a_Koniec volebného obdobia - Ukončenie platnosti: - všetkých poslancov aktívneho volebného obdobia (nastaviť platnosť do stavu dátumu a času konca zvoleného volebného obdobia, ale len tým, ktorí ešte nemajú ukončenú platnosť)._x000a_Definitívne vymazať záznam - Funkcia prístupná iba administrátorovi. Funkcia definitívne vymaže záznam z databázy. Pred vymazaním sa ešte raz potvrdí voľba."/>
    <s v="Zamestnanec odboru  odboru informačných a komunikačných technológií K NR SR"/>
    <x v="3"/>
    <n v="1"/>
    <n v="5"/>
    <n v="1"/>
    <n v="5"/>
    <n v="1.9090909090909092"/>
    <n v="0.72"/>
    <n v="0.86"/>
    <n v="4.2781090909090906"/>
    <n v="64.171636363636367"/>
  </r>
  <r>
    <s v="ID_97"/>
    <x v="0"/>
    <s v="Poslanci"/>
    <s v="Editovanie a zmena informačného zdroja „Číselník ...“ - Editácia záznamu - záložka základné údaje"/>
    <s v="Po dobleclicku na niektorý záznam informačného zdroja, alebo aplikovaním funkcie „Editovať záznam“ sa zobrazí formulár na editovanie všetkých dát zvoleného záznamu._x000a_Formulár na zobrazenie informačného zdroja „Poslanci“ a jeho podradených informačných zdrojov má niekoľko záložiek (rozdeľujú dáta do ucelených skupín). Na prvej záložke „Základné údaje“ sa vyžadujú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Prideľ korešpondenčnú adresu - Otvorenie formulára na vloženie &quot;Korešpondenčnej adresy&quot; - polia [N1] - [N5]"/>
    <s v="Zamestnanec odboru  odboru informačných a komunikačných technológií K NR SR"/>
    <x v="3"/>
    <n v="1"/>
    <n v="5"/>
    <n v="1"/>
    <n v="5"/>
    <n v="1.9090909090909092"/>
    <n v="0.72"/>
    <n v="0.86"/>
    <n v="4.2781090909090906"/>
    <n v="64.171636363636367"/>
  </r>
  <r>
    <s v="ID_98"/>
    <x v="0"/>
    <s v="Poslanci"/>
    <s v="Editovanie a zmena informačného zdroja „Číselník ...“ - Editácia záznamu - záložka Dôverné údaje"/>
    <s v="Na druhej záložke „Dôverné údaje“ sa vyžadujú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Trvalé bydlisko - Otvorenie formulára na pridávanie, zmenu, vymazanie a definitívne vymazanie podradených záznamov v informačnom zdroji &quot;Poslanci - trvalé bydliská&quot; (1:N k poslancovi)_x000a_Prechodné bydlisko - Otvorenie formulára na vloženie &quot;Prechodného bydliska&quot; - polia [M1] - [M4]._x000a_Manžel/ka - Otvorenie formulára na vloženie &quot;údajov o manželke&quot; - polia [R1] - [R5]._x000a_Deti - Otvorenie formulára na pridávanie, zmenu, vymazanie a definitívne vymazanie podradených záznamov v informačnom zdroji &quot;Poslanci - deti&quot; (1:N k poslancovi)_x000a_Dôchodky - Otvorenie formulára na pridávanie, zmenu, vymazanie a definitívne vymazanie podradených záznamov v informačnom zdroji &quot;Poslanci - dôchodky&quot; (1:N k poslancovi)_x000a_Poisťovne - Otvorenie formulára na pridávanie, zmenu, vymazanie a definitívne vymazanie podradených záznamov v informačnom zdroji &quot;Poslanci - poistovne&quot; (1:N k poslancovi)"/>
    <s v="Zamestnanec odboru  odboru informačných a komunikačných technológií K NR SR"/>
    <x v="3"/>
    <n v="1"/>
    <n v="5"/>
    <n v="1"/>
    <n v="5"/>
    <n v="1.9090909090909092"/>
    <n v="0.72"/>
    <n v="0.86"/>
    <n v="4.2781090909090906"/>
    <n v="64.171636363636367"/>
  </r>
  <r>
    <s v="ID_99"/>
    <x v="0"/>
    <s v="Poslanci"/>
    <s v="Editovanie a zmena informačného zdroja „Číselník ...“ - Editácia záznamu - záložka Volebné obdobia"/>
    <s v="Na tretej záložke „Volebné obdobia“ sa vyžadujú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Kandidoval za - jednoznačný identifikátor strany z informačného zdroja &quot;Organizačná štruktúra - úuvaty&quot;, za ktorú poslanec kandidoval"/>
    <s v="Zamestnanec odboru  odboru informačných a komunikačných technológií K NR SR"/>
    <x v="3"/>
    <n v="1"/>
    <n v="5"/>
    <n v="1"/>
    <n v="5"/>
    <n v="1.9090909090909092"/>
    <n v="0.72"/>
    <n v="0.86"/>
    <n v="4.2781090909090906"/>
    <n v="64.171636363636367"/>
  </r>
  <r>
    <s v="ID_100"/>
    <x v="0"/>
    <s v="Poslanci"/>
    <s v="Editovanie a zmena informačného zdroja „Číselník ...“ - Editácia záznamu - záložka Životopis"/>
    <s v="Na štvrtej záložke „Životopis“ sa vyžadujú minimálne nasledovné aplikačné funkcie: 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Kandidoval za - jednoznačný identifikátor strany z informačného zdroja &quot;Organizačná štruktúra - úuvaty&quot;, za ktorú poslanec kandidoval_x000a_Školy - Otvorenie formulára na pridávanie, zmenu, vymazanie a definitívne vymazanie podradených záznamov v informačnom zdroji &quot;Poslanci - školy&quot; (1:N k poslancovi)_x000a_Jazyky - Otvorenie formulára na pridávanie, zmenu, vymazanie a definitívne vymazanie podradených záznamov v informačnom zdroji &quot;Poslanci - jazyky&quot; (1:N k poslancovi)_x000a_Vedecké hodnosti - Otvorenie formulára na pridávanie, zmenu, vymazanie a definitívne vymazanie podradených záznamov v informačnom zdroji &quot;Poslanci - vedecké hodnosti&quot; (1:N k poslancovi)_x000a_Zamestnania - Otvorenie formulára na pridávanie, zmenu, vymazanie a definitívne vymazanie podradených záznamov v informačnom zdroji &quot;Poslanci - zamestnania&quot; (1:N k poslancovi)_x000a_Verejné funkcie - Otvorenie formulára na pridávanie, zmenu, vymazanie a definitívne vymazanie podradených záznamov v informačnom zdroji &quot;Poslanci - verejné funkcie&quot; (1:N k poslancovi)_x000a_Medzinárodné organizácie - Otvorenie formulára na pridávanie, zmenu, vymazanie a definitívne vymazanie podradených záznamov v informačnom zdroji &quot;Poslanci - medzinárodné organizácie&quot; (1:N k poslancovi)"/>
    <s v="Zamestnanec odboru  odboru informačných a komunikačných technológií K NR SR"/>
    <x v="3"/>
    <n v="1"/>
    <n v="5"/>
    <n v="1"/>
    <n v="5"/>
    <n v="1.9090909090909092"/>
    <n v="0.72"/>
    <n v="0.86"/>
    <n v="4.2781090909090906"/>
    <n v="64.171636363636367"/>
  </r>
  <r>
    <s v="ID_101"/>
    <x v="0"/>
    <s v="Poslanci"/>
    <s v="Editovanie a zmena informačného zdroja „Číselník ...“ - Editácia záznamu - záložka Mandáty"/>
    <s v="Na piatej záložke „Mandáty“ sa vyžadujú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Pridať záznam o mandáte - Otvorenie formulára na pridávanie, zmenu, vymazanie a definitívne vymazanie podradených záznamov v informačnom zdroji &quot;Poslanci - mandáty&quot; (1:N k poslancovi)_x000a_Zmeniť záznam o mandáte- Otvorenie formulára na zmenu, vymazanie a definitívne vymazanie zvoleného záznamu z v informačného zdroja &quot;Poslanci - mandáty&quot;_x000a_Zmazať záznam o mandáte -  Presunutie stavu záznamu na &quot;vymazaný záznam&quot;._x000a_Definitívne vymazať záznam - Funkcia prístupná iba administrátorovi. Funkcia definitívne vymaže záznam z databázy. Pred vymazaním sa ešte raz potvrdí voľba."/>
    <s v="Zamestnanec odboru  odboru informačných a komunikačných technológií K NR SR"/>
    <x v="3"/>
    <n v="1"/>
    <n v="5"/>
    <n v="1"/>
    <n v="5"/>
    <n v="1.9090909090909092"/>
    <n v="0.72"/>
    <n v="0.86"/>
    <n v="4.2781090909090906"/>
    <n v="64.171636363636367"/>
  </r>
  <r>
    <s v="ID_102"/>
    <x v="0"/>
    <s v="Poslanci"/>
    <s v="Editovanie a zmena informačného zdroja „Číselník ...“ - Editácia záznamu - záložka Členstvá"/>
    <s v="Na šiestej záložke „Členstvá“ sa evidujú „členstvá poslancov v zoskupeniach poslancov“ (teda v kluboch, výboroch,...) tak ako je to vidieť na obrázku č. 8. Jedná sa o duplicitu funkcionality, pretože členstvá je možné evidovať aj zo strany zoskupení (napr. Z evidencie výborov). Práva evidovať zoskupenia sa preberajú z práv zoskupení (teda ak niekto nemá právo evidovať zoskupenia, túto záložku nemôže editovať)._x000a_Evidovanie na záložke je rozdelené po niekoľkých úrovniach. Ako prvé sa vyberie volebné obdobie (na obrázku je vybrané 8. volebné obdobie NR SR). Keď sa záložka otvorí prvý krát, musí byť predvybrané aktuálne volebné obdobie. Zobrazia sa ako záložky iba tie volebné obdobia, v ktorých bol vybraný poslanec poslancom a aktuálne volebné obdoie. Následne sa pod volebnými obdobiami zobrazia záložky so všetkými zoskupeniami poslancov v danom volebnom období. Na obrázku je vidieť vybrané zoskupenie „Kluby“. V každom vybranom zoskupení je aplikačnými funkciami možné pridávať, meniť, vymazávať, resp. definitívne vymazávať obsadenie poslanca v danom zoskupení na zvolenom poste. Pri všetkých zoskupeniach sú požadované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Pridaj záznam - Otvorenie formulára na pridanie poslanca do zvoleného zoskupenia (kluby, alebo výbory, alebo delegácie, ...) v zvolenom volebnom období. Súčasťou formulára je aj zadanie do akého zoskupenia, na aký post a odkedy..._x000a_Edituj záznam - Otvorenie formulára na zmenu zvoleného záznamu o pridelení poslanca do zvoleného zoskupenia (kluby, alebo výbory, alebo delegácie, ...) v zvolenom volebnom období._x000a_Vymazať záznam - Presunutie stavu záznamu na &quot;vymazaný záznam&quot;._x000a_Definitívne vymazať záznam - Funkcia prístupná iba administrátorovi. Funkcia definitívne vymaže záznam z databázy. Pred vymazaním sa ešte raz potvrdí voľba."/>
    <s v="Zamestnanec odboru  odboru informačných a komunikačných technológií K NR SR"/>
    <x v="3"/>
    <n v="1"/>
    <n v="5"/>
    <n v="1"/>
    <n v="5"/>
    <n v="1.9090909090909092"/>
    <n v="0.72"/>
    <n v="0.86"/>
    <n v="4.2781090909090906"/>
    <n v="64.171636363636367"/>
  </r>
  <r>
    <s v="ID_103"/>
    <x v="0"/>
    <s v="Poslanci"/>
    <s v="Editovanie a zmena informačného zdroja „Číselník ...“ - Editácia záznamu - záložka Fotografie"/>
    <s v="Na poslednej záložke „Fotografie“ sa vyžadujú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Pridaj - Otvorenie formulára na pridávanie podradených záznamov v informačnom zdroji &quot;Poslanci - fotografie&quot; (1:N k poslancovi)_x000a_Zmeniť - Otvorenie formulára na zmenu zvoleného záznamu o fotografii Zmazať záznam Presunutie stavu záznamu na &quot;vymazaný záznam&quot;._x000a_Definitívne vymazať záznam - Funkcia prístupná iba administrátorovi. Funkcia definitívne vymaže záznam z databázy. Pred vymazaním sa ešte raz potvrdí voľba."/>
    <s v="Zamestnanec odboru  odboru informačných a komunikačných technológií K NR SR"/>
    <x v="3"/>
    <n v="1"/>
    <n v="5"/>
    <n v="1"/>
    <n v="5"/>
    <n v="1.9090909090909092"/>
    <n v="0.72"/>
    <n v="0.86"/>
    <n v="4.2781090909090906"/>
    <n v="64.171636363636367"/>
  </r>
  <r>
    <s v="ID_104"/>
    <x v="0"/>
    <s v="Poslanecké kluby"/>
    <s v="Evidencia údajov v module - všeobecné"/>
    <s v="v agende „Kluby poslancov“ sa evidujú už iba také údaje, ktoré neobsahuje agenda „Organizačná štruktúra“. Preto sa pri každom zázname o novom poslaneckom klube vyžaduje jednoznačné prepojenie na úrovni databáz so záznamom v informačnom zdroji „organizačná štruktúra – útvary“"/>
    <s v="Zamestnanec odboru  odboru informačných a komunikačných technológií K NR SR"/>
    <x v="4"/>
    <n v="1"/>
    <n v="5"/>
    <n v="1"/>
    <n v="5"/>
    <n v="3"/>
    <n v="0.72"/>
    <n v="0.86"/>
    <n v="4.9535999999999998"/>
    <n v="74.304000000000002"/>
  </r>
  <r>
    <s v="ID_105"/>
    <x v="0"/>
    <s v="Poslanecké kluby"/>
    <s v="Evidencia poslancov a hospodárov"/>
    <s v="Pretože členmi (resp. predsedom) poslaneckého klubu môžu byť iba poslanci, vyžaduje sa, aby aj každý poslanec bol súčasťou informačného zdroja „organizačná štruktúra – osoba“). V prípade, že sa rozhodne o evidovaní aj postu „hospodár“ (ktorý nie je poslancom), aj táto osoba musí byť súčasťou informačného zdroja „organizačná štruktúra – osoby“)."/>
    <s v="Zamestnanec odboru  odboru informačných a komunikačných technológií K NR SR"/>
    <x v="4"/>
    <n v="1"/>
    <n v="5"/>
    <n v="1"/>
    <n v="5"/>
    <n v="3"/>
    <n v="0.72"/>
    <n v="0.86"/>
    <n v="4.9535999999999998"/>
    <n v="74.304000000000002"/>
  </r>
  <r>
    <s v="ID_106"/>
    <x v="1"/>
    <s v="Poslanecké kluby"/>
    <s v="Manipulácia s dátami cez webservisy middleware"/>
    <s v="Keďže pri plnení tejto úlohy agendy sa jedná výhradne o zmeny v agende „Organizačná štruktúra“, ktorá je súčasťou iného informačného zdroja („Kancelária NR SR“) ako agenda „Poslanecké kluby“ („Systém na sledovanie legislatívneho procesu“), vyžaduje sa aby všetka manipulácia s dátami (získavanie pre zobrazenie, zmeny, ukladanie) prebiehali cez webservisy „middlewaru“), ktoré sú na takéto výmeny určené."/>
    <s v="Zamestnanec odboru  odboru informačných a komunikačných technológií K NR SR"/>
    <x v="4"/>
    <n v="1"/>
    <n v="5"/>
    <n v="1"/>
    <n v="5"/>
    <n v="0"/>
    <n v="0"/>
    <n v="0"/>
    <n v="0"/>
    <n v="0"/>
  </r>
  <r>
    <s v="ID_107"/>
    <x v="0"/>
    <s v="Poslanecké kluby"/>
    <s v="Vytvorenie všetkých aplikačných funkcií"/>
    <s v="Súčasťou modulu musí byť vytvorenie všetkých aplikačných funkcií potrebných na získavanie, zhromažďovanie, spracúvanie, sprístupňovanie, poskytovanie, prenos, ukladanie, archivovanie a likvidácia údajov v rámci spracúvanej agendy."/>
    <s v="Zamestnanec odboru  odboru informačných a komunikačných technológií K NR SR"/>
    <x v="4"/>
    <n v="1"/>
    <n v="5"/>
    <n v="1"/>
    <n v="5"/>
    <n v="3"/>
    <n v="0.72"/>
    <n v="0.86"/>
    <n v="4.9535999999999998"/>
    <n v="74.304000000000002"/>
  </r>
  <r>
    <s v="ID_108"/>
    <x v="1"/>
    <s v="Poslanecké kluby"/>
    <s v="Oprávnenia súčasťou informačného zdroja &quot;Posty oprávnení&quot;"/>
    <s v="Všetky posty oprávnenia (užívateľské role) musia byť súčasťou informačného zdroja „Posty oprávnení“."/>
    <s v="Zamestnanec odboru  odboru informačných a komunikačných technológií K NR SR"/>
    <x v="4"/>
    <n v="1"/>
    <n v="5"/>
    <n v="1"/>
    <n v="5"/>
    <n v="0"/>
    <n v="0"/>
    <n v="0"/>
    <n v="0"/>
    <n v="0"/>
  </r>
  <r>
    <s v="ID_109"/>
    <x v="1"/>
    <s v="Poslanecké kluby"/>
    <s v="Rola Editor"/>
    <s v="Môže všetko okrem definitívne mazať údaje"/>
    <s v="Zamestnanec odboru  odboru informačných a komunikačných technológií K NR SR"/>
    <x v="4"/>
    <n v="1"/>
    <n v="5"/>
    <n v="1"/>
    <n v="5"/>
    <n v="0"/>
    <n v="0"/>
    <n v="0"/>
    <n v="0"/>
    <n v="0"/>
  </r>
  <r>
    <s v="ID_110"/>
    <x v="1"/>
    <s v="Poslanecké kluby"/>
    <s v="Rola Administrátor"/>
    <s v="Môže robiť všetko, aj definitívne mazať vymazané záznamy"/>
    <s v="Zamestnanec odboru  odboru informačných a komunikačných technológií K NR SR"/>
    <x v="4"/>
    <n v="1"/>
    <n v="5"/>
    <n v="1"/>
    <n v="5"/>
    <n v="0"/>
    <n v="0"/>
    <n v="0"/>
    <n v="0"/>
    <n v="0"/>
  </r>
  <r>
    <s v="ID_111"/>
    <x v="1"/>
    <s v="Poslanecké kluby"/>
    <s v="Rola Viewer"/>
    <s v="Môže údaje iba prezerať"/>
    <s v="Zamestnanec odboru  odboru informačných a komunikačných technológií K NR SR"/>
    <x v="4"/>
    <n v="1"/>
    <n v="5"/>
    <n v="1"/>
    <n v="5"/>
    <n v="0"/>
    <n v="0"/>
    <n v="0"/>
    <n v="0"/>
    <n v="0"/>
  </r>
  <r>
    <s v="ID_112"/>
    <x v="1"/>
    <s v="Poslanecké kluby"/>
    <s v="Rola Posty"/>
    <s v="Uvidí záložku &quot;členstvo&quot; a môže zadávať členov, ostatné údaje má iba viditeľné, ale nemôže ich meniť. Môže však zadávať iba členstvo tých klubov, na ktoré má oprávnenie v obsadzovaní postov v OŠ."/>
    <s v="Zamestnanec odboru  odboru informačných a komunikačných technológií K NR SR"/>
    <x v="4"/>
    <n v="1"/>
    <n v="5"/>
    <n v="1"/>
    <n v="5"/>
    <n v="0"/>
    <n v="0"/>
    <n v="0"/>
    <n v="0"/>
    <n v="0"/>
  </r>
  <r>
    <s v="ID_113"/>
    <x v="1"/>
    <s v="Poslanecké kluby"/>
    <s v="Informačné zdroje"/>
    <s v="V rámci modulu je potrebné spracúvať a uchovávať nasledovné informačné zdroje: _x000a_[A] jednoznačný identifikátor záznamu_x000a_[B] kontakt na klub text_x000a_[C] jednoznačný identifikátor volebného obdobia_x000a_[D] stav záznamu - možné stavy pre daný informačný zdroj sú v informačnom zdroji &quot;Stavy záznamov&quot; _x000a_[E] Jednoznačný identifikátor útvaru z informačného zdroja &quot;organizačná štruktúra - útvary&quot;, ktorý zodpovedá danému poslaneckému klubu_x000a_[G] dlhý názov klubu text_x000a_[H] ikona klubu_x000a_[I] farba klubu RGB - pre budúci webportál (zasadací poriadok)_x000a_[J] dátum zverejnenia"/>
    <s v="Zamestnanec odboru  odboru informačných a komunikačných technológií K NR SR"/>
    <x v="4"/>
    <n v="1"/>
    <n v="5"/>
    <n v="1"/>
    <n v="5"/>
    <n v="0"/>
    <n v="0"/>
    <n v="0"/>
    <n v="0"/>
    <n v="0"/>
  </r>
  <r>
    <s v="ID_114"/>
    <x v="1"/>
    <s v="Poslanecké kluby"/>
    <s v="Stavy záznamov súčasťou informačného zdroja &quot;Stavy záznamov&quot;"/>
    <s v="Všetky stavy záznamov musia byť súčasťou informačného zdroja „Stavy záznamov"/>
    <s v="Zamestnanec odboru  odboru informačných a komunikačných technológií K NR SR"/>
    <x v="4"/>
    <n v="1"/>
    <n v="5"/>
    <n v="1"/>
    <n v="5"/>
    <n v="0"/>
    <n v="0"/>
    <n v="0"/>
    <n v="0"/>
    <n v="0"/>
  </r>
  <r>
    <s v="ID_115"/>
    <x v="1"/>
    <s v="Poslanecké kluby"/>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ý klub - záznam, ktorý bol presunutý do tohto štádia po skončení platnosti klubu_x000a_vymazaný záznam - záznam, ktorý bol zmazaný užívateľom a je prístupný iba pre administrátora. Záznam už nie je poskytovaný do middlewaru"/>
    <s v="Zamestnanec odboru  odboru informačných a komunikačných technológií K NR SR"/>
    <x v="4"/>
    <n v="1"/>
    <n v="5"/>
    <n v="1"/>
    <n v="5"/>
    <n v="0"/>
    <n v="0"/>
    <n v="0"/>
    <n v="0"/>
    <n v="0"/>
  </r>
  <r>
    <s v="ID_116"/>
    <x v="1"/>
    <s v="Poslanecké kluby"/>
    <s v="Preddefinované filtre súčasťou informačného zdroja &quot;Preddefinované filtre&quot;"/>
    <s v="Všetky preddefinované filtre (menu v úvodnej obrazovke v časti „Preddefinované filtre“"/>
    <s v="Zamestnanec odboru  odboru informačných a komunikačných technológií K NR SR"/>
    <x v="4"/>
    <n v="1"/>
    <n v="5"/>
    <n v="1"/>
    <n v="5"/>
    <n v="0"/>
    <n v="0"/>
    <n v="0"/>
    <n v="0"/>
    <n v="0"/>
  </r>
  <r>
    <s v="ID_117"/>
    <x v="1"/>
    <s v="Poslanecké kluby"/>
    <s v="Požadované filtre pre modul"/>
    <s v="Kluby  - Poslanecké kluby_x000a_%VolebneObdobie%  - %OznačenieVolebnehoObdobia%_x000a_StiahnutyZaznam - Stiahnuté záznamy_x000a_VymazanyZaznam - Vymazané záznamy_x000a_označenie „%VolebneObdobie%“ znamená že sa vypíšu všetky volebné obdobia (najaktuálnejšie hore)"/>
    <s v="Zamestnanec odboru  odboru informačných a komunikačných technológií K NR SR"/>
    <x v="4"/>
    <n v="1"/>
    <n v="5"/>
    <n v="1"/>
    <n v="5"/>
    <n v="0"/>
    <n v="0"/>
    <n v="0"/>
    <n v="0"/>
    <n v="0"/>
  </r>
  <r>
    <s v="ID_118"/>
    <x v="1"/>
    <s v="Poslanecké kluby"/>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4"/>
    <n v="1"/>
    <n v="5"/>
    <n v="1"/>
    <n v="5"/>
    <n v="0"/>
    <n v="0"/>
    <n v="0"/>
    <n v="0"/>
    <n v="0"/>
  </r>
  <r>
    <s v="ID_119"/>
    <x v="0"/>
    <s v="Poslanecké kluby"/>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4"/>
    <n v="1"/>
    <n v="5"/>
    <n v="1"/>
    <n v="5"/>
    <n v="3"/>
    <n v="0.72"/>
    <n v="0.86"/>
    <n v="4.9535999999999998"/>
    <n v="74.304000000000002"/>
  </r>
  <r>
    <s v="ID_120"/>
    <x v="0"/>
    <s v="Poslanecké kluby"/>
    <s v="Aplikačné funkcie formulára „Organizačná štruktúra - osoby“"/>
    <s v="Aplikačné funkcie tohto formulára: _x000a_Nový záznam - Založenie nového záznamu do informačného zdroja._x000a_Editovať záznam - Otvorenie formulára na editovanie zvoleného záznamu z informačného zdroja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Definovanie požadovaných zostáv a formátov bude až súčasťou &quot;Definitívnej funkčnej špecifikácie&quot;_x000a_Koniec volebného obdobia  - Ukončenie platnosti: - všetkých klubov zvoleného volebného obdobia. Záznamy sa presunú do stavu &quot;ukončený klub&quot;. - zároveň v pridelenom útvare organizačnej štruktúry vyplní platnosť do podľa dátumu a času konca daného volebného obdobia. - zároveň sa ukončí platnosť aj každému členovi v každom klube (platnosť do stavu dátumu a času konca zvoleného volebného obdobia, ktorý ešte nemá ukončenú platnosť na poste. Ukončuje sa platnosť iba aktívnych klubov. Funkcia je prístupná iba vtedy, ak zvolené obdobie má v informačnom zdroji „volebné obdobia“ údaj platnosť do vyplnenú._x000a__x000a_Definitívne vymazať záznam - Funkcia prístupná iba administrátorovi. Funkcia definitívne vymaže záznam z databázy. Pred vymazaním sa ešte raz potvrdí voľba."/>
    <s v="Zamestnanec odboru  odboru informačných a komunikačných technológií K NR SR"/>
    <x v="4"/>
    <n v="1"/>
    <n v="5"/>
    <n v="1"/>
    <n v="5"/>
    <n v="3"/>
    <n v="0.72"/>
    <n v="0.86"/>
    <n v="4.9535999999999998"/>
    <n v="74.304000000000002"/>
  </r>
  <r>
    <s v="ID_121"/>
    <x v="0"/>
    <s v="Poslanecké kluby"/>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Publikovať klub - Záznam o klube prenesie do stavu &quot;publikovaný záznam&quot;. Publikovaním klubu sa klub presunie zo stavu &quot;pripravovaný záznam&quot; na &quot;publikovaný záznam&quot;. Publikovať možno iba taký klub, ktorý má prepojený záznam z informačného zdroja „organizačný útvar – útvary (vyplnené pole [E]), v ktorom je pole vyplnené pole „platnosť od“ a nevyplnené pole „platnosť do“. Pri prvom publikovaní klubu uloží aktuálny dátum do poľa [J], pretože od danej doby je klub prístupný aj pre zverenie na webovom sídle._x000a_Zmazať záznam - Presunutie stavu záznamu na &quot;vymazaný záznam&quot;._x000a_Stiahnuť záznam - Presunutie stavu záznamu na &quot;stiahnutý záznam&quot;._x000a_Ukončiť činnosť klubu - Zvolený záznam presunie do stavu &quot;zaniknutý klub&quot;. Ukončiť funkčnosť klubu možno iba pre taký klub, ktorý má prepojený záznam z informačného zdroja „organizačný útvar – útvary (vyplnené pole [E]) a v ktorom je pole vyplnené pole „platnosť od“ aj vyplnené pole „platnosť do“._x000a_Preniesť do aktuálneho VO - Skopíruje aktuálny záznam do nového záznamu s aktuálnym volebným obdobím (vráti middleware vo forme webservisu) a označí ho stavom &quot;pripravovaný záznam&quot;. Obsadenie na postoch sa neprenáša. Zároveň v pridelenom útvare organizačnej štruktúry založí nový záznam s časovým rezom platnosť od podľa dátumu a času začiatku volebného obdobia. _x000a_Definitívne vymazať záznam - Funkcia prístupná iba administrátorovi. Funkcia definitívne vymaže záznam z databázy. Pred vymazaním sa ešte raz potvrdí voľba._x000a_Prepoj s organiazčnou štruktúrou - Funkcia môže byť zamenená dropdown listom. Musí zabezpečiť, aby sa prepojil záznam z informačného systému s informačným zdrojom &quot;Organizačná štruktúra - útvary&quot; zapísaním identifikátora útvaru do poľa [E]_x000a_Zruš prepojenie - Vynuluje pole [E]_x000a_Zmena platnosti od - Zmení hodnotu [O] na požadovaný dátum a čas_x000a_Zmena platnosti do - Zmení hodnotu [P] na požadovaný dátum a čas_x000a_Zmeň volebné obdobie - Funkcia môže byť zamenená dropdown listom. Musí zabezpečiť, aby sa dala zmeniť hodnota poľa [C] podľa výberu zo zoznamu volebných období NR SR._x000a_Zvol farbu - Funkcia umožní zapísať zvolenú farbu do poľa [H]_x000a_Zruš farbu - Funkcia umožní vynulovať hodnotu poľa [I]_x000a_Zvoľ ikonu - Funkcia umožní zapísať zvolenú farbu do poľa [H]_x000a_Zruš ikonu - Funkcia umožní vynulovať hodnotu poľa [H]"/>
    <s v="Zamestnanec odboru  odboru informačných a komunikačných technológií K NR SR"/>
    <x v="4"/>
    <n v="1"/>
    <n v="5"/>
    <n v="1"/>
    <n v="5"/>
    <n v="3"/>
    <n v="0.72"/>
    <n v="0.86"/>
    <n v="4.9535999999999998"/>
    <n v="74.304000000000002"/>
  </r>
  <r>
    <s v="ID_122"/>
    <x v="0"/>
    <s v="Poslanecké kluby"/>
    <s v="Aplikačné funkcie pre záložku členstvo"/>
    <s v="Zatvoriť formulár -  Zatvorenie formulára bez uloženia zmien. Pred samotným zatvorením formulára sa systém pri zmene dát opýta, či sa zmeny majú nahrať a ukončí formulár bez nahratia iba v prípade, že užívateľ takúto voľbu potvrdí._x000a_Pripoj osobu na post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sú údaje osoby prázdne._x000a_Zmena osoby na poste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je vybraná osoba podľa zvoleného záznamu._x000a_Vymaž záznam o priradení - Presunutie stavu záznamu na &quot;vymazaný záznam&quot;._x000a_Zmena platnosti do - Vyplnenie poľa platnosť do zvoleným dátumom._x000a_Zmena platnosti od - Vyplnenie poľa platnosť od zvoleným dátumom."/>
    <s v="Zamestnanec odboru  odboru informačných a komunikačných technológií K NR SR"/>
    <x v="4"/>
    <n v="1"/>
    <n v="5"/>
    <n v="1"/>
    <n v="5"/>
    <n v="3"/>
    <n v="0.72"/>
    <n v="0.86"/>
    <n v="4.9535999999999998"/>
    <n v="74.304000000000002"/>
  </r>
  <r>
    <s v="ID_123"/>
    <x v="0"/>
    <s v="Výbory"/>
    <s v="Evidencia údajov v module - všeobecné"/>
    <s v="V agende „Výbory NR SR“ sa evidujú už iba také údaje, ktoré neobsahuje agenda „Organizačná štruktúra“. Preto sa pri každom zázname o novom poslaneckom klube vyžaduje jednoznačné prepojenie na úrovni databáz so záznamom vinformačnom zdroji „organizačná štruktúra –útvary“."/>
    <s v="Zamestnanec odboru  odboru informačných a komunikačných technológií K NR SR"/>
    <x v="5"/>
    <n v="1"/>
    <n v="5"/>
    <n v="1"/>
    <n v="5"/>
    <n v="2.1"/>
    <n v="0.72"/>
    <n v="0.86"/>
    <n v="4.3963199999999993"/>
    <n v="65.944799999999987"/>
  </r>
  <r>
    <s v="ID_124"/>
    <x v="0"/>
    <s v="Výbory"/>
    <s v="Evidencia poslancov a ďalších osôb"/>
    <s v="Pretože členmi (resp. predsedom) výboru NR SRmôžu byť iba  poslanci,  vyžaduje  sa,  aby  aj  každý  poslanec  bol  súčasťou  informačného  zdroja „organizačná  štruktúra –osoba“). Keďže  vevidencii  výboru  sú  aj  posty „tajomník“a „referentka“(ktorínie súposlancami), aj tietoosobymusiabyť súčasťou informačného zdroja „organizačná štruktúra –osoby“). "/>
    <s v="Zamestnanec odboru  odboru informačných a komunikačných technológií K NR SR"/>
    <x v="5"/>
    <n v="1"/>
    <n v="5"/>
    <n v="1"/>
    <n v="5"/>
    <n v="2.1"/>
    <n v="0.72"/>
    <n v="0.86"/>
    <n v="4.3963199999999993"/>
    <n v="65.944799999999987"/>
  </r>
  <r>
    <s v="ID_125"/>
    <x v="1"/>
    <s v="Výbory"/>
    <s v="Manipulácia s dátami cez webservisy middleware"/>
    <s v="Keďže pri plnení tejto úlohy agendy sa jedná výhradne ozmeny  vagende „Organizačná štruktúra“, ktorá je súčasťou iného informačného zdroja („Kancelária NR SR“) ako agenda „Výbory“ („Systém na sledovanie legislatívneho procesu“), vyžaduje sa aby všetka manipulácia sdátami (získavanie pre zobrazenie, zmeny, ukladanie) prebiehali cez webservisy „middlewaru“), ktoré sú na takéto výmeny určené. "/>
    <s v="Zamestnanec odboru  odboru informačných a komunikačných technológií K NR SR"/>
    <x v="5"/>
    <n v="1"/>
    <n v="5"/>
    <n v="1"/>
    <n v="5"/>
    <n v="0"/>
    <n v="0"/>
    <n v="0"/>
    <n v="0"/>
    <n v="0"/>
  </r>
  <r>
    <s v="ID_126"/>
    <x v="0"/>
    <s v="Výbory"/>
    <s v="Vytvorenie všetkých aplikačných funkcií"/>
    <s v="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5"/>
    <n v="1"/>
    <n v="5"/>
    <n v="1"/>
    <n v="5"/>
    <n v="2.1"/>
    <n v="0.72"/>
    <n v="0.86"/>
    <n v="4.3963199999999993"/>
    <n v="65.944799999999987"/>
  </r>
  <r>
    <s v="ID_127"/>
    <x v="1"/>
    <s v="Výbory"/>
    <s v="Oprávnenia súčasťou informačného zdroja &quot;Posty oprávnení&quot;"/>
    <s v="Všetky posty oprávnenia (užívateľskérole) musia byť súčasťou informačného zdroja „Posty oprávnení“. "/>
    <s v="Zamestnanec odboru  odboru informačných a komunikačných technológií K NR SR"/>
    <x v="5"/>
    <n v="1"/>
    <n v="5"/>
    <n v="1"/>
    <n v="5"/>
    <n v="0"/>
    <n v="0"/>
    <n v="0"/>
    <n v="0"/>
    <n v="0"/>
  </r>
  <r>
    <s v="ID_128"/>
    <x v="1"/>
    <s v="Výbory"/>
    <s v="Rola Editor"/>
    <s v="Môže všetko okrem definitívne mazať údaje"/>
    <s v="Zamestnanec odboru  odboru informačných a komunikačných technológií K NR SR"/>
    <x v="5"/>
    <n v="1"/>
    <n v="5"/>
    <n v="1"/>
    <n v="5"/>
    <n v="0"/>
    <n v="0"/>
    <n v="0"/>
    <n v="0"/>
    <n v="0"/>
  </r>
  <r>
    <s v="ID_129"/>
    <x v="1"/>
    <s v="Výbory"/>
    <s v="Rola Administrátor"/>
    <s v="Môže robiť všetko, aj definitívne mazať vymazané záznamy"/>
    <s v="Zamestnanec odboru  odboru informačných a komunikačných technológií K NR SR"/>
    <x v="5"/>
    <n v="1"/>
    <n v="5"/>
    <n v="1"/>
    <n v="5"/>
    <n v="0"/>
    <n v="0"/>
    <n v="0"/>
    <n v="0"/>
    <n v="0"/>
  </r>
  <r>
    <s v="ID_130"/>
    <x v="1"/>
    <s v="Výbory"/>
    <s v="Rola Viewer"/>
    <s v="Môže údaje iba prezerať"/>
    <s v="Zamestnanec odboru  odboru informačných a komunikačných technológií K NR SR"/>
    <x v="5"/>
    <n v="1"/>
    <n v="5"/>
    <n v="1"/>
    <n v="5"/>
    <n v="0"/>
    <n v="0"/>
    <n v="0"/>
    <n v="0"/>
    <n v="0"/>
  </r>
  <r>
    <s v="ID_131"/>
    <x v="1"/>
    <s v="Výbory"/>
    <s v="Iné osoby"/>
    <s v="Okrem týchto „modulových“ oprávnení existujú vmodule „oprávnenia“ aj nastavenia, ktoré definujú iné osoby, ktoré môžu obsluhovať obsadzovanie postov daného výboru."/>
    <s v="Zamestnanec odboru  odboru informačných a komunikačných technológií K NR SR"/>
    <x v="5"/>
    <n v="1"/>
    <n v="5"/>
    <n v="1"/>
    <n v="5"/>
    <n v="0"/>
    <n v="0"/>
    <n v="0"/>
    <n v="0"/>
    <n v="0"/>
  </r>
  <r>
    <s v="ID_132"/>
    <x v="1"/>
    <s v="Výbory"/>
    <s v="Štruktúra informačného zdroja &quot;Výbory&quot;"/>
    <s v="[A]jednoznačný identifikátor záznamu _x000a_[B]stav záznamu - možné stavy pre daný informačný zdroj sú v informačnom zdroji &quot;Stavy záznamov&quot; _x000a_[C]jednoznačný identifikátor volebného obdobia - z informačného zdroja &quot;volebné obdobia&quot;_x000a_[D] číslo výboru- text_x000a_[E] jednoznačný identifikátor útvaru - pole z informačného zdroja &quot;organizačná  štruktúra -útvary&quot;, ktorý zodpovedá danému výboru NR SR_x000a_[F] skloňovaný názov výboru 2. pád_x000a_[G]jednoznačný identifikátor postu - pole z informačného zdroja &quot;organizačná  štruktúra -posty&quot;, ktorý zodpovedá postu tajomníkadanému výboru NR SR_x000a_[H]jednoznačný identifikátor postupole  z informačného zdroja &quot;organizačná  štruktúra -posty&quot;, ktorý zodpovedá postu referenta danéhovýboru_x000a_[I]jednoznačný identifikátor postupole z informačného zdroja &quot;organizačná  štruktúra -posty&quot;, ktorý zodpovedá postu predsedu daného výboru_x000a_[J]dĺžka rokovania boduinteger_x000a_[L]Default Files Root Directory_x000a_[M]identifikácia, či sa jedná o výbor, ktorý má náhradníkov_x000a_[N]jednoznačný identifikátor postupole  z informačného zdroja &quot;organizačná  štruktúra -posty&quot;, ktorý zodpovedá postu náhradníka daného výboru_x000a_[O]dátum zverejnenia"/>
    <s v="Zamestnanec odboru  odboru informačných a komunikačných technológií K NR SR"/>
    <x v="5"/>
    <n v="1"/>
    <n v="5"/>
    <n v="1"/>
    <n v="5"/>
    <n v="0"/>
    <n v="0"/>
    <n v="0"/>
    <n v="0"/>
    <n v="0"/>
  </r>
  <r>
    <s v="ID_133"/>
    <x v="1"/>
    <s v="Výbory"/>
    <s v="Štruktúra informačného zdroja „Výbory -náhradníci“"/>
    <s v="[A] jednoznačný identifikátor záznamu _x000a_[B] jednoznačný identifikátor záznamu z informačného zdroja &quot;výbory NR SR&quot; v  ktorom sa definujú náhradníci_x000a_[C] jednoznačný identifikátor obsadenia postu (identifikátor záznamu z  informačného zdroja &quot;organizačná štruktúra -posty&quot;) funkcie vo výbore  poslanca, ktorý je riadnym členom výboru_x000a_[D] jednoznačný identifikátor obsadenia postu (identifikátor záznamu z  informačného zdroja &quot;organizačná štruktúra -posty&quot;) funkcie vo výbore  poslanca, ktorý je náhradníkom "/>
    <s v="Zamestnanec odboru  odboru informačných a komunikačných technológií K NR SR"/>
    <x v="5"/>
    <n v="1"/>
    <n v="5"/>
    <n v="1"/>
    <n v="5"/>
    <n v="0"/>
    <n v="0"/>
    <n v="0"/>
    <n v="0"/>
    <n v="0"/>
  </r>
  <r>
    <s v="ID_134"/>
    <x v="1"/>
    <s v="Výbory"/>
    <s v="Stavy záznamov súčasťou informačného zdroja &quot;Stavy záznamov&quot;"/>
    <s v="Všetky stavy záznamov musia byť súčasťou informačného zdroja „Stavy záznamov“ "/>
    <s v="Zamestnanec odboru  odboru informačných a komunikačných technológií K NR SR"/>
    <x v="5"/>
    <n v="1"/>
    <n v="5"/>
    <n v="1"/>
    <n v="5"/>
    <n v="0"/>
    <n v="0"/>
    <n v="0"/>
    <n v="0"/>
    <n v="0"/>
  </r>
  <r>
    <s v="ID_135"/>
    <x v="1"/>
    <s v="Výbory"/>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ý výbor - záznam, ktorý bol presunutý do tohto štádia po skončení platnosti výboru_x000a_vymazaný záznam - záznam, ktorý bol zmazaný užívateľom a je prístupný iba pre administrátora. Záznam už nie je poskytovaný do middlewaru"/>
    <s v="Zamestnanec odboru  odboru informačných a komunikačných technológií K NR SR"/>
    <x v="5"/>
    <n v="1"/>
    <n v="5"/>
    <n v="1"/>
    <n v="5"/>
    <n v="0"/>
    <n v="0"/>
    <n v="0"/>
    <n v="0"/>
    <n v="0"/>
  </r>
  <r>
    <s v="ID_136"/>
    <x v="1"/>
    <s v="Výbory"/>
    <s v="Preddefinované filtre súčasťou informačného zdroja &quot;Preddefinované filtre&quot;"/>
    <s v="Všetky preddefinované filtre (menu v úvodnej obrazovke v časti „Preddefinované filtre“"/>
    <s v="Zamestnanec odboru  odboru informačných a komunikačných technológií K NR SR"/>
    <x v="5"/>
    <n v="1"/>
    <n v="5"/>
    <n v="1"/>
    <n v="5"/>
    <n v="0"/>
    <n v="0"/>
    <n v="0"/>
    <n v="0"/>
    <n v="0"/>
  </r>
  <r>
    <s v="ID_137"/>
    <x v="1"/>
    <s v="Výbory"/>
    <s v="Požadované filtre pre modul"/>
    <s v="Vybory - Výbory _x000a_%VolebneObdobie% - %OznačenieVolebnehoObdobia%_x000a_StiahnutyZaznam - Stiahnuté záznamy_x000a_VymazanyZaznam - Vymazané záznamy_x000a__x000a_značenie „%VolebneObdobie%“znamená že sa vypíšu všetky volebnéobdobia (najaktuálnejšie hore)."/>
    <s v="Zamestnanec odboru  odboru informačných a komunikačných technológií K NR SR"/>
    <x v="5"/>
    <n v="1"/>
    <n v="5"/>
    <n v="1"/>
    <n v="5"/>
    <n v="0"/>
    <n v="0"/>
    <n v="0"/>
    <n v="0"/>
    <n v="0"/>
  </r>
  <r>
    <s v="ID_138"/>
    <x v="1"/>
    <s v="Výbory"/>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5"/>
    <n v="1"/>
    <n v="5"/>
    <n v="1"/>
    <n v="5"/>
    <n v="0"/>
    <n v="0"/>
    <n v="0"/>
    <n v="0"/>
    <n v="0"/>
  </r>
  <r>
    <s v="ID_139"/>
    <x v="0"/>
    <s v="Výbory"/>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5"/>
    <n v="1"/>
    <n v="5"/>
    <n v="1"/>
    <n v="5"/>
    <n v="2.1"/>
    <n v="0.72"/>
    <n v="0.86"/>
    <n v="4.3963199999999993"/>
    <n v="65.944799999999987"/>
  </r>
  <r>
    <s v="ID_140"/>
    <x v="0"/>
    <s v="Výbory"/>
    <s v="Aplikačné funkcie formulára „Výbory“, a „Výbory –náhradníci“"/>
    <s v="Nový výbor - Založenie nového záznamu do informačného zdroja. Automaticky nastaví volebné obdobie podľa preddefinovaného filtra._x000a_Editovať výbor- Otvorenie formulára na editovanie zvoleného záznamu z informačného zdroja _x000a_Zmazať výbor- Presunutie stavu záznamu na &quot;vymazaný záznam&quot;. _x000a_Tlač zostavu - Vytlačenie požadovanej zostavy na tlačiareň. _x000a_Exportovať - Vyexportovanie požadovanej zostavy do pdf, xml, txt,... podoby. _x000a_Koniec volebného obdobia - Ukončenie platnosti: -všetkýchvýborov zvoleného volebného obdobia. Záznamy sa presunú do stavu &quot;ukončený výbor&quot;.-zároveň v pridelenom útvare organizačnej štruktúry vyplní platnosť do podľa dátumu a času konca daného volebného obdobia. -zároveň sa ukončí platnosť aj každému členoviv každom výbore (platnosť do stavu dátumu a času konca zvoleného volebného obdobia, ktorý ešte nemá ukončenú platnosť na poste. Ukončuje sa platnosť iba aktívnych výborov. Funkcia je prístupná iba vtedy, ak zvolené obdobie má v informačnom zdroji „volebnéobdobia“ údaj platnosť do vyplnenú._x000a_Definitívne vymazať záznam - Funkcia prístupná iba administrátorovi. Funkcia definitívne vymaže záznam z databázy. Pred vymazaním sa ešte raz potvrdí voľba."/>
    <s v="Zamestnanec odboru  odboru informačných a komunikačných technológií K NR SR"/>
    <x v="5"/>
    <n v="1"/>
    <n v="5"/>
    <n v="1"/>
    <n v="5"/>
    <n v="2.1"/>
    <n v="0.72"/>
    <n v="0.86"/>
    <n v="4.3963199999999993"/>
    <n v="65.944799999999987"/>
  </r>
  <r>
    <s v="ID_141"/>
    <x v="0"/>
    <s v="Výbory"/>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výbor - Uloženie zmien dát do záznamu._x000a_Publikovať výbor - Záznam o klube prenesie do stavu &quot;publikovaný záznam&quot;. Publikovaním výboru sa výbor presunie zo stavu &quot;pripravovaný záznam&quot; na &quot;publikovaný záznam&quot;. Publikovať možno iba takývýbor, ktorý má prepojený záznam z informačného zdroja „organizačný útvar – útvary (vyplnené pole [E]), v ktorom je pole vyplnené pole „platnosť od“ a nevyplnené pole „platnosť do“. Pri prvom publikovaní klubu uloží aktuálny dátum do poľa [J], pretože od danej doby je klub prístupný aj pre zverenie na webovom sídle._x000a_Zmazať záznam - Presunutie stavu záznamu na &quot;vymazaný záznam&quot;._x000a_Stiahnuť záznam - Presunutie stavu záznamu na &quot;stiahnutý záznam&quot;._x000a_Ukončiť činnosť výboru - Zvolený záznam presunie do stavu &quot;zaniknutý klub&quot;. Ukončiť funkčnosť klubu možno iba pre taký klub, ktorý má prepojený záznam z informačného zdroja „organizačný útvar – útvary (vyplnené pole [E]) a v ktorom je pole vyplnené pole „platnosť od“ aj vyplnené pole „platnosť do“._x000a_Preniesť do aktuálneho VO - Skopíruje aktuálny záznam do nového záznamu s aktuálnym volebným obdobím (vráti middleware vo forme webservisu) a označí ho stavom &quot;pripravovaný záznam&quot;. Obsadenie na postoch sa neprenáša. Zároveň v pridelenom útvare organizačnej štruktúry založí nový záznam s časovým rezom platnosť od podľa dátumu a času začiatku volebného obdobia. _x000a_Definitívne vymazať záznam - Funkcia prístupná iba administrátorovi. Funkcia definitívne vymaže záznam z databázy. Pred vymazaním sa ešte raz potvrdí voľba._x000a_Prepoj s organiazčnou štruktúrou - Funkcia môže byť zamenená dropdown listom. Musí zabezpečiť, aby sa prepojil záznam z informačného systému s informačným zdrojom &quot;Organizačná štruktúra - útvary&quot; zapísaním identifikátora útvaru do poľa [E]_x000a_Zruš prepojenie - Vynuluje pole [E]_x000a_Zmena platnosti od - Zmení hodnotu [O] na požadovaný dátum a čas_x000a_Zmena platnosti do - Zmení hodnotu [P] na požadovaný dátum a čas_x000a_Zmeň volebné obdobie - Funkcia môže byť zamenená dropdown listom. Musí zabezpečiť, aby sa dala zmeniť hodnota poľa [C] podľa výberu zo zoznamu volebných období NR SR._x000a_"/>
    <s v="Zamestnanec odboru  odboru informačných a komunikačných technológií K NR SR"/>
    <x v="5"/>
    <n v="1"/>
    <n v="5"/>
    <n v="1"/>
    <n v="5"/>
    <n v="2.1"/>
    <n v="0.72"/>
    <n v="0.86"/>
    <n v="4.3963199999999993"/>
    <n v="65.944799999999987"/>
  </r>
  <r>
    <s v="ID_142"/>
    <x v="0"/>
    <s v="Výbory"/>
    <s v="Aplikačné funkcie pre záložku členstvo"/>
    <s v="Nový záznam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sú údaje osoby prázdne. Pri výbore, ktorý má aj náhradníkov sa musí dať pridať aj záznam do informačného zdroja &quot;Výbory - náhradníci&quot;._x000a_Zmeň záznam - Funkcia zavolá webservis na obsadenie postu, pretože sa jedná o zápis do informačného zdroja iného informačného zdroja. Najprv však otvorí formulár na vyplnenie polí webservisu - teda voľby osoby z osôb organizačnej štruktúry (vyžaduje sa prepínač, ktorým sa zvolí či iba z poslancov, alebo z kancelárie NR SR, alebo zo všetkých osôb). Po otvorení formulára je vybraná osoba podľa zvoleného záznamu. Pri výbore, ktorý má aj náhradníkov sa musí dať pridať aj záznam do informačného zdroja &quot;Výbory - náhradníci&quot;._x000a_Vymaž záznam  - Presunutie stavu záznamu na &quot;vymazaný záznam&quot;._x000a_Definitívne vymazať záznam - Funkcia prístupná iba administrátorovi. Funkcia definitívne vymaže záznam z databázy. Pred vymazaním sa ešte raz potvrdí voľba. Pri výbore, ktorý má aj náhradníkov sa musí dať zmazať aj záznamy z informačného zdroja &quot;Výbory - náhradníci&quot;."/>
    <s v="Zamestnanec odboru  odboru informačných a komunikačných technológií K NR SR"/>
    <x v="5"/>
    <n v="1"/>
    <n v="5"/>
    <n v="1"/>
    <n v="5"/>
    <n v="2.1"/>
    <n v="0.72"/>
    <n v="0.86"/>
    <n v="4.3963199999999993"/>
    <n v="65.944799999999987"/>
  </r>
  <r>
    <s v="ID_143"/>
    <x v="0"/>
    <s v="Výbory"/>
    <s v="Aplikačné funkcie pre záložku Nastavenia"/>
    <s v="Pripoj post predsedu - Zadanie jednoznačného identifikátora postu z informačného zdroja &quot;organizačná štruktúra - posty&quot;, ktorý zodpovedá postu predsedu danému výboru NR SR_x000a_Pripoj post tajomníka - Zadanie jednoznačného identifikátora postu z informačného zdroja &quot;organizačná štruktúra - posty&quot;, ktorý zodpovedá postu tajomníka danému výboru NR SR_x000a_Pripoj post referenta/tky - Zadanie jednoznačného identifikátora postu z informačného zdroja &quot;organizačná štruktúra - posty&quot;, ktorý zodpovedá postu referenta danému výboru NR SR_x000a_Pripoj post náhradníka - Zadanie jednoznačného identifikátora postu z informačného zdroja &quot;organizačná štruktúra - posty&quot;, ktorý zodpovedá postu náhradníka danému výboru NR SR_x000a_Pripoj cestu k súborom - Pripojenie cesty z adresárovej štruktúry"/>
    <s v="Zamestnanec odboru  odboru informačných a komunikačných technológií K NR SR"/>
    <x v="5"/>
    <n v="1"/>
    <n v="5"/>
    <n v="1"/>
    <n v="5"/>
    <n v="2.1"/>
    <n v="0.72"/>
    <n v="0.86"/>
    <n v="4.3963199999999993"/>
    <n v="65.944799999999987"/>
  </r>
  <r>
    <s v="ID_144"/>
    <x v="0"/>
    <s v="Komisie"/>
    <s v="Evidencia údajov v module - všeobecné"/>
    <s v="v agende „Komisie“ sa evidujú už iba také údaje, ktoré neobsahuje agenda „Organizačná štruktúra“. Preto sa pri každom zázname o novej komisii vyžaduje jednoznačné prepojenie na úrovni databáz so záznamom v informačnom zdroji „organizačná štruktúra – útvary“."/>
    <s v="Zamestnanec odboru  odboru informačných a komunikačných technológií K NR SR"/>
    <x v="6"/>
    <n v="1"/>
    <n v="5"/>
    <n v="1"/>
    <n v="5"/>
    <n v="3"/>
    <n v="0.72"/>
    <n v="0.86"/>
    <n v="4.9535999999999998"/>
    <n v="74.304000000000002"/>
  </r>
  <r>
    <s v="ID_145"/>
    <x v="0"/>
    <s v="Komisie"/>
    <s v="Evidencia poslancov a ďalších osôb"/>
    <s v="Pretože členmi (resp. predsedom) komisií môžu byť aj neposlanci, vyžaduje sa, aby každý člen komisie bol súčasťou informačného zdroja „organizačná štruktúra – osoba“). "/>
    <s v="Zamestnanec odboru  odboru informačných a komunikačných technológií K NR SR"/>
    <x v="6"/>
    <n v="1"/>
    <n v="5"/>
    <n v="1"/>
    <n v="5"/>
    <n v="3"/>
    <n v="0.72"/>
    <n v="0.86"/>
    <n v="4.9535999999999998"/>
    <n v="74.304000000000002"/>
  </r>
  <r>
    <s v="ID_146"/>
    <x v="1"/>
    <s v="Komisie"/>
    <s v="Manipulácia s dátami cez webservisy middleware"/>
    <s v="Keďže pri plnení tejto úlohy agendy sa jedná výhradne o zmeny v agende „Organizačná štruktúra“, ktorá je súčasťou iného informačného zdroja („Kancelária NR SR“) ako agenda „Komisie“ („Systém na sledovanie legislatívneho procesu“), vyžaduje sa aby všetka manipulácia s dátami (získavanie pre zobrazenie, zmeny, ukladanie) prebiehali cez webservisy „middlewaru“), ktoré sú na takéto výmeny určené."/>
    <s v="Zamestnanec odboru  odboru informačných a komunikačných technológií K NR SR"/>
    <x v="6"/>
    <n v="1"/>
    <n v="5"/>
    <n v="1"/>
    <n v="5"/>
    <n v="0"/>
    <n v="0"/>
    <n v="0"/>
    <n v="0"/>
    <n v="0"/>
  </r>
  <r>
    <s v="ID_147"/>
    <x v="0"/>
    <s v="Komisi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6"/>
    <n v="1"/>
    <n v="5"/>
    <n v="1"/>
    <n v="5"/>
    <n v="3"/>
    <n v="0.72"/>
    <n v="0.86"/>
    <n v="4.9535999999999998"/>
    <n v="74.304000000000002"/>
  </r>
  <r>
    <s v="ID_148"/>
    <x v="1"/>
    <s v="Komisie"/>
    <s v="Oprávnenia súčasťou informačného zdroja &quot;Posty oprávnení&quot;"/>
    <s v="Všetky posty oprávnenia (užívateľskérole) musia byť súčasťou informačného zdroja „Posty oprávnení“. "/>
    <s v="Zamestnanec odboru  odboru informačných a komunikačných technológií K NR SR"/>
    <x v="6"/>
    <n v="1"/>
    <n v="5"/>
    <n v="1"/>
    <n v="5"/>
    <n v="0"/>
    <n v="0"/>
    <n v="0"/>
    <n v="0"/>
    <n v="0"/>
  </r>
  <r>
    <s v="ID_149"/>
    <x v="1"/>
    <s v="Komisie"/>
    <s v="Rola Editor"/>
    <s v="Môže všetko okrem definitívne mazať údaje"/>
    <s v="Zamestnanec odboru  odboru informačných a komunikačných technológií K NR SR"/>
    <x v="6"/>
    <n v="1"/>
    <n v="5"/>
    <n v="1"/>
    <n v="5"/>
    <n v="0"/>
    <n v="0"/>
    <n v="0"/>
    <n v="0"/>
    <n v="0"/>
  </r>
  <r>
    <s v="ID_150"/>
    <x v="1"/>
    <s v="Komisie"/>
    <s v="Rola Administrátor"/>
    <s v="Môže robiť všetko, aj definitívne mazať vymazané záznamy"/>
    <s v="Zamestnanec odboru  odboru informačných a komunikačných technológií K NR SR"/>
    <x v="6"/>
    <n v="1"/>
    <n v="5"/>
    <n v="1"/>
    <n v="5"/>
    <n v="0"/>
    <n v="0"/>
    <n v="0"/>
    <n v="0"/>
    <n v="0"/>
  </r>
  <r>
    <s v="ID_151"/>
    <x v="1"/>
    <s v="Komisie"/>
    <s v="Rola Viewer"/>
    <s v="Môže údaje iba prezerať"/>
    <s v="Zamestnanec odboru  odboru informačných a komunikačných technológií K NR SR"/>
    <x v="6"/>
    <n v="1"/>
    <n v="5"/>
    <n v="1"/>
    <n v="5"/>
    <n v="0"/>
    <n v="0"/>
    <n v="0"/>
    <n v="0"/>
    <n v="0"/>
  </r>
  <r>
    <s v="ID_152"/>
    <x v="1"/>
    <s v="Komisie"/>
    <s v="Rola Posty"/>
    <s v="Uvidí záložku &quot;členstvo&quot; a môže zadávať členov, ostatné údaje má iba viditeľné, ale nemôže ich meniť. Môže však zadávať iba členstvo tých komisií, na ktoré má oprávnenie v obsadzovaní postov v OŠ. Ostatné ani nemá prístupné vo výberových filtroch."/>
    <s v="Zamestnanec odboru  odboru informačných a komunikačných technológií K NR SR"/>
    <x v="6"/>
    <n v="1"/>
    <n v="5"/>
    <n v="1"/>
    <n v="5"/>
    <n v="0"/>
    <n v="0"/>
    <n v="0"/>
    <n v="0"/>
    <n v="0"/>
  </r>
  <r>
    <s v="ID_153"/>
    <x v="1"/>
    <s v="Komisie"/>
    <s v="Štruktúra informačného zdroja &quot;Komisie&quot;"/>
    <s v="[A] jednoznačný identifikátor záznamu_x000a_[B] stav záznamu možné stavy pre daný informačný zdroj sú v informačnom zdroji &quot;Stavy záznamov&quot; _x000a_[C] jednoznačný identifikátor volebného obdobia z informačného zdroja &quot;volebné obdobia&quot;_x000a_[D] kontakt na komisiu text_x000a_[E] Jednoznačný identifikátor útvaru údaj z informačného zdroja &quot;organizačná štruktúra - útvary&quot;, ktorý zodpovedá danej komisii_x000a_[F] Jednoznačný identifikátor útvaru (výboru)- pole z informačného zdroja &quot;organizačná štruktúra - útvary&quot;, ktorý zodpovedá výboru NR SR (ak sa jedná o komisiu výboru a nie komisiu NR SR)_x000a_[G] dátum zverejnenia"/>
    <s v="Zamestnanec odboru  odboru informačných a komunikačných technológií K NR SR"/>
    <x v="6"/>
    <n v="1"/>
    <n v="5"/>
    <n v="1"/>
    <n v="5"/>
    <n v="0"/>
    <n v="0"/>
    <n v="0"/>
    <n v="0"/>
    <n v="0"/>
  </r>
  <r>
    <s v="ID_154"/>
    <x v="1"/>
    <s v="Komisie"/>
    <s v="Stavy záznamov súčasťou informačného zdroja &quot;Stavy záznamov&quot;"/>
    <s v="Všetky stavy záznamov musia byť súčasťou informačného zdroja „Stavy záznamov“ "/>
    <s v="Zamestnanec odboru  odboru informačných a komunikačných technológií K NR SR"/>
    <x v="6"/>
    <n v="1"/>
    <n v="5"/>
    <n v="1"/>
    <n v="5"/>
    <n v="0"/>
    <n v="0"/>
    <n v="0"/>
    <n v="0"/>
    <n v="0"/>
  </r>
  <r>
    <s v="ID_155"/>
    <x v="1"/>
    <s v="Komisi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á komisia - záznam, ktorý bol presunutý do tohto štádia po skončení platnosti komisie_x000a_vymazaný záznam - záznam, ktorý bol zmazaný užívateľom a je prístupný iba pre administrátora. Záznam už nie je poskytovaný do middlewaru"/>
    <s v="Zamestnanec odboru  odboru informačných a komunikačných technológií K NR SR"/>
    <x v="6"/>
    <n v="1"/>
    <n v="5"/>
    <n v="1"/>
    <n v="5"/>
    <n v="0"/>
    <n v="0"/>
    <n v="0"/>
    <n v="0"/>
    <n v="0"/>
  </r>
  <r>
    <s v="ID_156"/>
    <x v="1"/>
    <s v="Komisie"/>
    <s v="Preddefinované filtre súčasťou informačného zdroja &quot;Preddefinované filtre&quot;"/>
    <s v="Všetky preddefinované filtre (menu v úvodnej obrazovke v časti „Preddefinované filtre“"/>
    <s v="Zamestnanec odboru  odboru informačných a komunikačných technológií K NR SR"/>
    <x v="6"/>
    <n v="1"/>
    <n v="5"/>
    <n v="1"/>
    <n v="5"/>
    <n v="0"/>
    <n v="0"/>
    <n v="0"/>
    <n v="0"/>
    <n v="0"/>
  </r>
  <r>
    <s v="ID_157"/>
    <x v="1"/>
    <s v="Komisie"/>
    <s v="Požadované filtre pre modul"/>
    <s v="Komisie - Komisie_x000a_%VolebneObdobie% - %OznačenieVolebnehoObdobia%_x000a_StiahnutyZaznam - Stiahnuté záznamy_x000a_VymazanyZaznam - Vymazané záznamy_x000a__x000a_značenie „%VolebneObdobie%“znamená že sa vypíšu všetky volebnéobdobia (najaktuálnejšie hore)."/>
    <s v="Zamestnanec odboru  odboru informačných a komunikačných technológií K NR SR"/>
    <x v="6"/>
    <n v="1"/>
    <n v="5"/>
    <n v="1"/>
    <n v="5"/>
    <n v="0"/>
    <n v="0"/>
    <n v="0"/>
    <n v="0"/>
    <n v="0"/>
  </r>
  <r>
    <s v="ID_158"/>
    <x v="1"/>
    <s v="Komisie"/>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6"/>
    <n v="1"/>
    <n v="5"/>
    <n v="1"/>
    <n v="5"/>
    <n v="0"/>
    <n v="0"/>
    <n v="0"/>
    <n v="0"/>
    <n v="0"/>
  </r>
  <r>
    <s v="ID_159"/>
    <x v="0"/>
    <s v="Komisi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6"/>
    <n v="1"/>
    <n v="5"/>
    <n v="1"/>
    <n v="5"/>
    <n v="3"/>
    <n v="0.72"/>
    <n v="0.86"/>
    <n v="4.9535999999999998"/>
    <n v="74.304000000000002"/>
  </r>
  <r>
    <s v="ID_160"/>
    <x v="0"/>
    <s v="Komisie"/>
    <s v="Aplikačné funkcie formulára „Komisie“"/>
    <s v="Nový záznam - Založenie nového záznamu do informačného zdroja &quot;číselník typov podujatia&quot;_x000a_Editovať záznam - Otvorenie formulára na editovanie zvoleného záznamu z informačného zdroja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Koniec volebného obdobia - Ukončenie platnosti: -  všetkých komisií zvoleného volebného obdobia. Záznamy sa presunú do stavu &quot;zaniknutá komisia&quot;. - zároveň v pridelenom útvare organizačnej štruktúry vyplní platnosť do podľa dátumu a času konca daného volebného obdobia. - zároveň sa ukončí platnosť aj každému členovi v každej komisie (platnosť do stavu dátumu a času konca zvoleného volebného obdobia, ktorý ešte nemá ukončenú platnosť na poste. Ukončuje sa platnosť iba aktívnych komisií. Funkcia je prístupná iba vtedy, ak zvolené obdobie má v informačnom zdroji „volebné obdobia“ údaj platnosť do vyplnenú._x000a_Definitívne vymazať záznam - Funkcia prístupná iba administrátorovi. Funkcia definitívne vymaže záznam z databázy. Pred vymazaním sa ešte raz potvrdí voľba."/>
    <s v="Zamestnanec odboru  odboru informačných a komunikačných technológií K NR SR"/>
    <x v="6"/>
    <n v="1"/>
    <n v="5"/>
    <n v="1"/>
    <n v="5"/>
    <n v="3"/>
    <n v="0.72"/>
    <n v="0.86"/>
    <n v="4.9535999999999998"/>
    <n v="74.304000000000002"/>
  </r>
  <r>
    <s v="ID_161"/>
    <x v="0"/>
    <s v="Komisie"/>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klub -  Uloženie zmien dát do záznamu._x000a_Publikovať klub -  Záznam o komisii prenesie do stavu &quot;publikovaný záznam&quot;. Publikovať možno iba takú komisiu, ktorá má prepojený záznam z informačného zdroja „organizačný útvar – útvary (vyplnené pole [E]), v ktorom je pole vyplnené pole „platnosť od“ a nevyplnené pole „platnosť do“. Pri prvom publikovaní komisie sa uloží aktuálny dátum do poľa [G], pretože od danej doby je komisia prístupná aj pre zverenie na webovom sídle._x000a_Zmazať záznam  - Presunutie stavu záznamu na &quot;vymazaný záznam&quot;. Stiahnuť záznam Presunutie stavu záznamu na &quot;stiahnutý záznam&quot;._x000a_Ukončiť činnosť komisie - Zvolený záznam presunie do stavu &quot;zaniknutá komisia&quot;. Ukončiť funkčnosť komisie možno iba pre taký klub, ktorý má prepojený záznam z informačného zdroja „organizačný útvar – útvary (vyplnené pole [E]) a v ktorom je pole vyplnené pole „platnosť od“ aj vyplnené pole „platnosť do“._x000a_Preniesť do aktuálneho VO - Skopíruje aktuálny záznam do nového záznamu s aktuálnym volebným obdobím (vráti middleware vo forme webservisu) a označí ho stavom &quot;pripravovaný záznam&quot;. Obsadenie na postoch sa neprenáša. Zároveň v pridelenom útvare organizačnej štruktúry založí nový záznam s časovým rezom platnosť od podľa dátumu a času začiatku volebného obdobia._x000a_Definitívne vymazať záznam - Funkcia prístupná iba administrátorovi. Funkcia definitívne vymaže záznam z databázy. Pred vymazaním sa ešte raz potvrdí voľba._x000a_Prepoj s organiazčnou štruktúrou - Funkcia môže byť zamenená dropdown listom. Musí zabezpečiť, aby sa prepojil záznam z informačného systému s informačným zdrojom &quot;Organiazčná štruktúra - útvary&quot; zapísaním identifikátora útvaru do poľa [E]_x000a_Zruš prepojenie - Vynuluje pole [E]_x000a_Zmena platnosti od  - Zmení hodnotu [O] na požadovaný dátum a čas Zmena platnosti do Zmení hodnotu [P] na požadovaný dátum a čas_x000a_Zmeň volebné obdobie - Funkcia môže byť zamenená dropdown listom. Musí zabezpečiť, aby sa dala zmeniť hodnota poľa [C] podľa výberu zo zoznamu volebných období NR SR._x000a_Prideľ výbor- Pridel jednoznačný identifikátor výboru z informačného zdroja &quot;Výbory&quot; do poľa [F]_x000a_Zruš výbor - Vymaž pole [F]"/>
    <s v="Zamestnanec odboru  odboru informačných a komunikačných technológií K NR SR"/>
    <x v="6"/>
    <n v="1"/>
    <n v="5"/>
    <n v="1"/>
    <n v="5"/>
    <n v="3"/>
    <n v="0.72"/>
    <n v="0.86"/>
    <n v="4.9535999999999998"/>
    <n v="74.304000000000002"/>
  </r>
  <r>
    <s v="ID_162"/>
    <x v="0"/>
    <s v="Komisie"/>
    <s v="Aplikačné funkcie pre záložku členstvo"/>
    <s v="Pripoj osobu na post - Funkcia zavolá webservis na obsadenie postu, pretože sa jedná o zápis do informačného zdroja iného informačného zdroja. Najprv však otvorí formulár na vyplnenie polí webservisu - teda voľby osoby z osôb organizačnej štruktúry (vyžaduej sa prepínač, ktorým sa zvolí či iba z poslancov, alebo z kancelárie NR SR, alebo zo všetkých osôb). Po otvorení formulára sú údaje osoby prázdne._x000a_Zmena osoby na poste - Funkcia zavolá webservis na obsadenie postu, pretože sa jedná o zápis do informačného zdroja iného informačného zdroja. Najprv však otvorí formulár na vyplnenie polí webservisu - teda voľby osoby z osôb organizačnej štruktúry (vyžaduej sa prepínaž, ktorým sa zvolí či iba z poslancov, alebo z kancelárie NR SR, alebo zo všetkých osôb). Po otvorení formulára je vybraná osoba podľa zvoleného záznamu._x000a_Vymaž záznam o priradení - Presunutie stavu záznamu na &quot;vymazaný záznam&quot;._x000a_Zmena platnosti od  - Vyplnenie poľa platnosť od zvoleným dátumom. Zmena platnosti do Vyplnenie poľa platnosť do zvoleným dátumom._x000a_Definitívne vymazať záznam - Funkcia prístupná iba administrátorovi. Funkcia definitívne vymaže záznam z databázy. Pred vymazaním sa ešte raz potvrdí voľba."/>
    <s v="Zamestnanec odboru  odboru informačných a komunikačných technológií K NR SR"/>
    <x v="6"/>
    <n v="1"/>
    <n v="5"/>
    <n v="1"/>
    <n v="5"/>
    <n v="3"/>
    <n v="0.72"/>
    <n v="0.86"/>
    <n v="4.9535999999999998"/>
    <n v="74.304000000000002"/>
  </r>
  <r>
    <s v="ID_163"/>
    <x v="0"/>
    <s v="Delegácie"/>
    <s v="Evidencia údajov v module - všeobecné"/>
    <s v="v agende „Delegácie“ sa evidujú už iba také údaje, ktoré neobsahuje agenda „Organizačná štruktúra“. Preto sa pri každom zázname o novej komisii vyžaduje jednoznačné prepojenie na úrovni databáz so záznamom v informačnom zdroji „organizačná štruktúra – útvary“."/>
    <s v="Zamestnanec odboru  odboru informačných a komunikačných technológií K NR SR"/>
    <x v="7"/>
    <n v="1"/>
    <n v="5"/>
    <n v="1"/>
    <n v="5"/>
    <n v="3"/>
    <n v="0.72"/>
    <n v="0.84"/>
    <n v="4.8384"/>
    <n v="72.575999999999993"/>
  </r>
  <r>
    <s v="ID_164"/>
    <x v="0"/>
    <s v="Delegácie"/>
    <s v="Evidencia poslancov a ďalších osôb"/>
    <s v="Pretože členmi (resp. predsedom) delegácií môžu byť aj neposlanci, vyžaduje sa, aby každý člen komisie bol súčasťou informačného zdroja „organizačná štruktúra – osoba“)."/>
    <s v="Zamestnanec odboru  odboru informačných a komunikačných technológií K NR SR"/>
    <x v="7"/>
    <n v="1"/>
    <n v="5"/>
    <n v="1"/>
    <n v="5"/>
    <n v="3"/>
    <n v="0.72"/>
    <n v="0.84"/>
    <n v="4.8384"/>
    <n v="72.575999999999993"/>
  </r>
  <r>
    <s v="ID_165"/>
    <x v="2"/>
    <s v="Delegácie"/>
    <s v="Manipulácia s dátami cez webservisy middleware"/>
    <s v="Keďže pri plnení tejto úlohy agendy sa jedná výhradne o zmeny v agende „Organizačná štruktúra“, ktorá je súčasťou iného informačného zdroja („Kancelária NR SR“) ako agenda „Delegácie“ („Systém na sledovanie legislatívneho procesu“), vyžaduje sa aby všetka manipulácia s dátami (získavanie pre zobrazenie, zmeny, ukladanie) prebiehali cez webservisy „middlewaru“), ktoré sú na takéto výmeny určené."/>
    <s v="Zamestnanec odboru  odboru informačných a komunikačných technológií K NR SR"/>
    <x v="7"/>
    <n v="1"/>
    <n v="5"/>
    <n v="1"/>
    <n v="5"/>
    <n v="0"/>
    <n v="0"/>
    <n v="0"/>
    <n v="0"/>
    <n v="0"/>
  </r>
  <r>
    <s v="ID_166"/>
    <x v="0"/>
    <s v="Delegáci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7"/>
    <n v="1"/>
    <n v="5"/>
    <n v="1"/>
    <n v="5"/>
    <n v="3"/>
    <n v="0.72"/>
    <n v="0.84"/>
    <n v="4.8384"/>
    <n v="72.575999999999993"/>
  </r>
  <r>
    <s v="ID_167"/>
    <x v="1"/>
    <s v="Delegácie"/>
    <s v="Oprávnenia súčasťou informačného zdroja &quot;Posty oprávnení&quot;"/>
    <s v="Všetky posty oprávnenia (užívateľskérole) musia byť súčasťou informačného zdroja „Posty oprávnení“. "/>
    <s v="Zamestnanec odboru  odboru informačných a komunikačných technológií K NR SR"/>
    <x v="7"/>
    <n v="1"/>
    <n v="5"/>
    <n v="1"/>
    <n v="5"/>
    <n v="0"/>
    <n v="0"/>
    <n v="0"/>
    <n v="0"/>
    <n v="0"/>
  </r>
  <r>
    <s v="ID_168"/>
    <x v="1"/>
    <s v="Delegácie"/>
    <s v="Rola Editor"/>
    <s v="Môže všetko okrem definitívne mazať údaje"/>
    <s v="Zamestnanec odboru  odboru informačných a komunikačných technológií K NR SR"/>
    <x v="7"/>
    <n v="1"/>
    <n v="5"/>
    <n v="1"/>
    <n v="5"/>
    <n v="0"/>
    <n v="0"/>
    <n v="0"/>
    <n v="0"/>
    <n v="0"/>
  </r>
  <r>
    <s v="ID_169"/>
    <x v="1"/>
    <s v="Delegácie"/>
    <s v="Rola Administrátor"/>
    <s v="Môže robiť všetko, aj definitívne mazať vymazané záznamy"/>
    <s v="Zamestnanec odboru  odboru informačných a komunikačných technológií K NR SR"/>
    <x v="7"/>
    <n v="1"/>
    <n v="5"/>
    <n v="1"/>
    <n v="5"/>
    <n v="0"/>
    <n v="0"/>
    <n v="0"/>
    <n v="0"/>
    <n v="0"/>
  </r>
  <r>
    <s v="ID_170"/>
    <x v="1"/>
    <s v="Delegácie"/>
    <s v="Rola Viewer"/>
    <s v="Môže údaje iba prezerať"/>
    <s v="Zamestnanec odboru  odboru informačných a komunikačných technológií K NR SR"/>
    <x v="7"/>
    <n v="1"/>
    <n v="5"/>
    <n v="1"/>
    <n v="5"/>
    <n v="0"/>
    <n v="0"/>
    <n v="0"/>
    <n v="0"/>
    <n v="0"/>
  </r>
  <r>
    <s v="ID_171"/>
    <x v="1"/>
    <s v="Delegácie"/>
    <s v="Rola Posty"/>
    <s v="Uvidí záložku &quot;členstvo&quot; a môže zadávať členov, ostatné údaje má iba viditeľné, ale nemôže ich meniť. Môže však zadávať iba členstvo tých delegácií, na ktoré má oprávnenie v obsadzovaní postov v Oš a iba tie vidí aj v preddefinových filtroch."/>
    <s v="Zamestnanec odboru  odboru informačných a komunikačných technológií K NR SR"/>
    <x v="7"/>
    <n v="1"/>
    <n v="5"/>
    <n v="1"/>
    <n v="5"/>
    <n v="0"/>
    <n v="0"/>
    <n v="0"/>
    <n v="0"/>
    <n v="0"/>
  </r>
  <r>
    <s v="ID_172"/>
    <x v="1"/>
    <s v="Delegácie"/>
    <s v="Štruktúra informačného zdroja „Delegácie“"/>
    <s v="[A] jednoznačný identifikátor záznamu_x000a_[B] stav záznamu - možné stavy pre daný informačný zdroj sú v informačnom zdroji &quot;Stavy záznamov&quot;_x000a_[C] jednoznačný identifikátor volebného obdobia z informačného zdroja &quot;volebné obdobia&quot;_x000a_[D] kontakt na delegáciu text_x000a_[E] Jednoznačný identifikátor útvaru údaj z z informačného zdroja &quot;organizačná štruktúra - útvary&quot;, ktorý zodpovedá danej delegácii_x000a_[F] dátum zverejnenia"/>
    <s v="Zamestnanec odboru  odboru informačných a komunikačných technológií K NR SR"/>
    <x v="7"/>
    <n v="1"/>
    <n v="5"/>
    <n v="1"/>
    <n v="5"/>
    <n v="0"/>
    <n v="0"/>
    <n v="0"/>
    <n v="0"/>
    <n v="0"/>
  </r>
  <r>
    <s v="ID_173"/>
    <x v="1"/>
    <s v="Delegácie"/>
    <s v="Stavy záznamov súčasťou informačného zdroja &quot;Stavy záznamov&quot;"/>
    <s v="Všetky stavy záznamov musia byť súčasťou informačného zdroja „Stavy záznamov“ "/>
    <s v="Zamestnanec odboru  odboru informačných a komunikačných technológií K NR SR"/>
    <x v="7"/>
    <n v="1"/>
    <n v="5"/>
    <n v="1"/>
    <n v="5"/>
    <n v="0"/>
    <n v="0"/>
    <n v="0"/>
    <n v="0"/>
    <n v="0"/>
  </r>
  <r>
    <s v="ID_174"/>
    <x v="1"/>
    <s v="Delegáci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á delegácia - záznam, ktorý bol presunutý do tohto štádia po skončení platnosti výboru _x000a_vymazaný záznam - záznam, ktorý bol zmazaný užívateľom a je prístupný iba pre administrátora. Záznam už nie je poskytovaný do middlewaru"/>
    <s v="Zamestnanec odboru  odboru informačných a komunikačných technológií K NR SR"/>
    <x v="7"/>
    <n v="1"/>
    <n v="5"/>
    <n v="1"/>
    <n v="5"/>
    <n v="0"/>
    <n v="0"/>
    <n v="0"/>
    <n v="0"/>
    <n v="0"/>
  </r>
  <r>
    <s v="ID_175"/>
    <x v="1"/>
    <s v="Delegácie"/>
    <s v="Preddefinované filtre súčasťou informačného zdroja &quot;Preddefinované filtre&quot;"/>
    <s v="Všetky preddefinované filtre (menu v úvodnej obrazovke v časti „Preddefinované filtre“"/>
    <s v="Zamestnanec odboru  odboru informačných a komunikačných technológií K NR SR"/>
    <x v="7"/>
    <n v="1"/>
    <n v="5"/>
    <n v="1"/>
    <n v="5"/>
    <n v="0"/>
    <n v="0"/>
    <n v="0"/>
    <n v="0"/>
    <n v="0"/>
  </r>
  <r>
    <s v="ID_176"/>
    <x v="1"/>
    <s v="Delegácie"/>
    <s v="Požadované filtre pre modul"/>
    <s v="Delegacie - Delegácie_x000a_%VolebneObdobie% - %OznačenieVolebnehoObdobia%_x000a_StiahnutyZaznam - Stiahnuté záznamy_x000a_VymazanyZaznam - Vymazané záznamy_x000a__x000a_značenie „%VolebneObdobie%“znamená že sa vypíšu všetky volebnéobdobia (najaktuálnejšie hore)."/>
    <s v="Zamestnanec odboru  odboru informačných a komunikačných technológií K NR SR"/>
    <x v="7"/>
    <m/>
    <m/>
    <n v="0"/>
    <n v="0"/>
    <n v="0"/>
    <n v="0"/>
    <n v="0"/>
    <n v="0"/>
    <n v="0"/>
  </r>
  <r>
    <s v="ID_177"/>
    <x v="1"/>
    <s v="Delegácie"/>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7"/>
    <m/>
    <m/>
    <n v="0"/>
    <n v="0"/>
    <n v="0"/>
    <n v="0"/>
    <n v="0"/>
    <n v="0"/>
    <n v="0"/>
  </r>
  <r>
    <s v="ID_178"/>
    <x v="0"/>
    <s v="Delegáci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7"/>
    <n v="1"/>
    <n v="5"/>
    <n v="1"/>
    <n v="5"/>
    <n v="3"/>
    <n v="0.72"/>
    <n v="0.84"/>
    <n v="4.8384"/>
    <n v="72.575999999999993"/>
  </r>
  <r>
    <s v="ID_179"/>
    <x v="0"/>
    <s v="Delegácie"/>
    <s v="Aplikačné funkcie formulára „Delegácie“"/>
    <s v="Nový záznam - Založenie nového záznamu do informačného zdroja. Automaticky nastaví volebné obdobie podľa preddefinovaného filtra._x000a_Editovať záznam - Otvorenie formulára na editovanie zvoleného záznamu z informačného zdroja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Koniec volebného obdobia - Ukončenie platnosti:_x000a_- všetkých delegácií zvoleného volebného obdobia. Záznamy sa presunú do stavu &quot;zaniknutá delegácia&quot;._x000a_- zároveň v pridelenom útvare organizačnej štruktúry vyplní platnosť do podľa dátumu a času konca daného volebného obdobia. - zároveň sa ukončí platnosť aj každému členovi v každej delegácie (platnosť do stavu dátumu a času konca zvoleného volebného obdobia, ktorý ešte nemá ukončenú platnosť na poste. Ukončuje sa platnosť iba aktívnych delegácií. Funkcia je prístupná iba vtedy, ak zvolené obdobie má v informačnom zdroji „volebné obdobia“ údaj platnosť do vyplnenú._x000a_Definitívne vymazať záznam - _x000a_Funkcia prístupná iba administrátorovi. Funkcia definitívne vymaže záznam z databázy. Pred vymazaním sa ešte raz potvrdí voľba."/>
    <s v="Zamestnanec odboru  odboru informačných a komunikačných technológií K NR SR"/>
    <x v="7"/>
    <n v="1"/>
    <n v="5"/>
    <n v="1"/>
    <n v="5"/>
    <n v="3"/>
    <n v="0.72"/>
    <n v="0.84"/>
    <n v="4.8384"/>
    <n v="72.575999999999993"/>
  </r>
  <r>
    <s v="ID_180"/>
    <x v="0"/>
    <s v="Delegácie"/>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Nový záznam - Založenie nového záznamu do informačného zdroja. Automaticky nastaví volebné obdobie podľa preddefinovaného filtra._x000a_Editovať záznam - Otvorenie formulára na editovanie zvoleného záznamu z informačného zdroja_x000a_Zmazať záznam - Presunutie stavu záznamu na &quot;vymazaný záznam&quot;._x000a_Tlač zostavu -Vytlačenie požadovanej zostavy na tlačiareň. Definovanie požadovaných zostáv bude až súčasťou &quot;Definitívnej funkčnej špecifikácie&quot;_x000a_Exportovať - Vyexportovanie požadovanej zostavy do pdf, xml, txt,... podoby._x000a_Koniec volebného obdobia - Ukončenie platnosti:_x000a_- všetkých delegácií zvoleného volebného obdobia. Záznamy sa presunú do stavu &quot;zaniknutá delegácia&quot;._x000a_- zároveň v pridelenom útvare organizačnej štruktúry vyplní platnosť do podľa dátumu a času konca daného volebného obdobia. - zároveň sa ukončí platnosť aj každému členovi v každom klube (platnosť do stavu dátumu a času konca zvoleného volebného obdobia, ktorý ešte nemá ukončenú platnosť na poste. Ukončuje sa platnosť iba aktívnych delegácií. Funkcia je prístupná iba vtedy, ak zvolené obdobie má v informačnom zdroji „volebné obdobia“ údaj platnosť do vyplnenú._x000a_Zatvoriť formulár - Zatvorenie formulára bez uloženia zmien. Pred samotným zatvorením formulára sa systém pri zmene dát opýta, či sa zmeny majú nahrať a ukončí formulár bez nahratia iba v prípade, že užívateľ takúto voľbu potvrdí._x000a_Zmazať záznam -Presunutie stavu záznamu na &quot;vymazaný záznam&quot;. Uložiť záznam Uloženie zmien dát do záznamu._x000a_Ukončiť činnosť delegácie - Zvolený záznam presunie do stavu &quot;zaniknutá delegácia Ukončiť funkčnosť delegácie možno iba pre takú delegáciu, ktorá má prepojený záznam z informačného zdroja „organizačný útvar – útvary (vyplnené pole [E]) a v ktorom je pole vyplnené pole „platnosť od“ aj vyplnené pole „platnosť do“._x000a_Publikovať záznam - Záznam o delegácii prenesie do stavu &quot;publikovaný záznam&quot;. Publikovať možno iba takú delegáciu, ktorá má prepojený záznam z informačného zdroja „organizačný útvar – útvary (vyplnené pole [E]), v ktorom je pole vyplnené pole „platnosť od“ a nevyplnené pole „platnosť do“. Pri prvom publikovaní delegácie sa uloží aktuálny dátum do poľa [G], pretože od danej doby je delegácia prístupná aj pre zverenie na webovom sídle._x000a_Stiahnuť záznam - Presunutie stavu záznamu na &quot;stiahnutý záznam&quot;._x000a_Preniesť do aktuálneho VO - Skopíruje aktuálny záznam do nového záznamu s aktuálnym volebným obdobím (vráti middleware vo forme webservisu) a označí ho stavom &quot;pripravovaný záznam&quot;. Obsadenie na postoch sa neprenáša. Zároveň v pridelenom útvare organizačnej štruktúry založí nový záznam s časovým rezom platnosť od podľa dátumu a času začiatku volebného obdobia._x000a_Definitívne vymazať záznam -Funkcia prístupná iba administrátorovi. Funkcia definitívne vymaže záznam z databázy. Pred vymazaním sa ešte raz potvrdí voľba._x000a_Prepoj s organiazčnou štruktúrou - Funkcia môže byť zamenená dropdown listom. Musí zabezpečiť, aby sa prepojil záznam z informačného systému s informačným zdrojom &quot;Organizačná štruktúra - útvary&quot; zapísaním identifikátora útvaru do poľa [E]_x000a_Zruš prepojenie - Vynuluje pole [E] _x000a_Zmena platnosti od - Zmení hodnotu [O] na požadovaný dátum a čas_x000a_Zmena platnosti do - Zmení hodnotu [P] na požadovaný dátum a čas_x000a_Zmeň volebné obdobie - Funkcia môže byť zamenená dropdown listom. Musí zabezpečiť, aby sa dala zmeniť hodnota poľa [C] podľa výberu zo zoznamu volebných období NR SR._x000a_"/>
    <s v="Zamestnanec odboru  odboru informačných a komunikačných technológií K NR SR"/>
    <x v="7"/>
    <n v="1"/>
    <n v="5"/>
    <n v="1"/>
    <n v="5"/>
    <n v="3"/>
    <n v="0.72"/>
    <n v="0.84"/>
    <n v="4.8384"/>
    <n v="72.575999999999993"/>
  </r>
  <r>
    <s v="ID_181"/>
    <x v="0"/>
    <s v="Delegácie"/>
    <s v="Aplikačné funkcie pre záložku členstvo"/>
    <s v="Pripoj osobu na post - Funkcia zavolá webservis na obsadenie postu, pretože sa jedná o zápis do informačného zdroja iného informačného zdroja. Najprv však otvorí formulár na vyplnenie polí webservisu - teda voľby osoby z osôb organizačnej štruktúry (vyžaduej sa prepínač, ktorým sa zvolí či iba z poslancov, alebo z kancelárie NR SR, alebo zo všetkých osôb). Po otvorení formulára sú údaje osoby prázdne._x000a_Zmena osoby na poste - Funkcia zavolá webservis na obsadenie postu, pretože sa jedná o zápis do informačného zdroja iného informačného zdroja. Najprv však otvorí formulár na vyplnenie polí webservisu - teda voľby osoby z osôb organizačnej štruktúry (vyžaduej sa prepínaž, ktorým sa zvolí či iba z poslancov, alebo z kancelárie NR SR, alebo zo všetkých osôb). Po otvorení formulára je vybraná osoba podľa zvoleného záznamu._x000a_Vymaž záznam o priradení - Presunutie stavu záznamu na &quot;vymazaný záznam&quot;._x000a_Zmena platnosti od  - Vyplnenie poľa platnosť od zvoleným dátumom. Zmena platnosti do Vyplnenie poľa platnosť do zvoleným dátumom._x000a_Definitívne vymazať záznam - Funkcia prístupná iba administrátorovi. Funkcia definitívne vymaže záznam z databázy. Pred vymazaním sa ešte raz potvrdí voľba."/>
    <s v="Zamestnanec odboru  odboru informačných a komunikačných technológií K NR SR"/>
    <x v="7"/>
    <n v="1"/>
    <n v="5"/>
    <n v="1"/>
    <n v="5"/>
    <n v="3"/>
    <n v="0.72"/>
    <n v="0.84"/>
    <n v="4.8384"/>
    <n v="72.575999999999993"/>
  </r>
  <r>
    <s v="ID_182"/>
    <x v="0"/>
    <s v="Skupiny priateľstva"/>
    <s v="Evidencia údajov v module - všeobecné"/>
    <s v="v agende „Skupiny priateľstva“ sa evidujú už iba také údaje, ktoré neobsahuje agenda „Organizačná štruktúra“. Preto sa pri každom zázname o novej komisii vyžaduje jednoznačné prepojenie na úrovni databáz so záznamom v informačnom zdroji „organizačná štruktúra – útvary“."/>
    <s v="Zamestnanec odboru  odboru informačných a komunikačných technológií K NR SR"/>
    <x v="8"/>
    <n v="1"/>
    <n v="5"/>
    <n v="1"/>
    <n v="5"/>
    <n v="3.5"/>
    <n v="0.72"/>
    <n v="0.84"/>
    <n v="5.1407999999999996"/>
    <n v="77.111999999999995"/>
  </r>
  <r>
    <s v="ID_183"/>
    <x v="1"/>
    <s v="Skupiny priateľstva"/>
    <s v="Manipulácia s dátami cez webservisy middleware"/>
    <s v="Keďže pri plnení tejto úlohy agendy sa jedná výhradne o zmeny v agende „Organizačná štruktúra“, ktorá je súčasťou iného informačného zdroja („Kancelária NR SR“) ako agenda „Skupiny priateľstva“ („Systém na sledovanie legislatívneho procesu“), vyžaduje sa aby všetka manipulácia s dátami (získavanie pre zobrazenie, zmeny, ukladanie) prebiehali cez webservisy „middlewaru“), ktoré sú na takéto výmeny určené.legislatívneho procesu“), vyžaduje sa aby všetka manipulácia s dátami (získavanie pre zobrazenie, zmeny, ukladanie) prebiehali cez webservisy „middlewaru“), ktoré sú na takéto výmeny určené."/>
    <s v="Zamestnanec odboru  odboru informačných a komunikačných technológií K NR SR"/>
    <x v="8"/>
    <m/>
    <m/>
    <n v="0"/>
    <n v="0"/>
    <n v="0"/>
    <n v="0"/>
    <n v="0"/>
    <n v="0"/>
    <n v="0"/>
  </r>
  <r>
    <s v="ID_184"/>
    <x v="0"/>
    <s v="Skupiny priateľstv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8"/>
    <n v="1"/>
    <n v="5"/>
    <n v="1"/>
    <n v="5"/>
    <n v="3.5"/>
    <n v="0.72"/>
    <n v="0.84"/>
    <n v="5.1407999999999996"/>
    <n v="77.111999999999995"/>
  </r>
  <r>
    <s v="ID_185"/>
    <x v="1"/>
    <s v="Skupiny priateľstva"/>
    <s v="Oprávnenia súčasťou informačného zdroja &quot;Posty oprávnení&quot;"/>
    <s v="Všetky posty oprávnenia (užívateľskérole) musia byť súčasťou informačného zdroja „Posty oprávnení“. "/>
    <s v="Zamestnanec odboru  odboru informačných a komunikačných technológií K NR SR"/>
    <x v="8"/>
    <m/>
    <m/>
    <n v="0"/>
    <n v="0"/>
    <n v="0"/>
    <n v="0"/>
    <n v="0"/>
    <n v="0"/>
    <n v="0"/>
  </r>
  <r>
    <s v="ID_186"/>
    <x v="1"/>
    <s v="Skupiny priateľstva"/>
    <s v="Rola Editor"/>
    <s v="Môže všetko okrem definitívne mazať údaje"/>
    <s v="Zamestnanec odboru  odboru informačných a komunikačných technológií K NR SR"/>
    <x v="8"/>
    <m/>
    <m/>
    <n v="0"/>
    <n v="0"/>
    <n v="0"/>
    <n v="0"/>
    <n v="0"/>
    <n v="0"/>
    <n v="0"/>
  </r>
  <r>
    <s v="ID_187"/>
    <x v="1"/>
    <s v="Skupiny priateľstva"/>
    <s v="Rola Administrátor"/>
    <s v="Môže robiť všetko, aj definitívne mazať vymazané záznamy"/>
    <s v="Zamestnanec odboru  odboru informačných a komunikačných technológií K NR SR"/>
    <x v="8"/>
    <m/>
    <m/>
    <n v="0"/>
    <n v="0"/>
    <n v="0"/>
    <n v="0"/>
    <n v="0"/>
    <n v="0"/>
    <n v="0"/>
  </r>
  <r>
    <s v="ID_188"/>
    <x v="1"/>
    <s v="Skupiny priateľstva"/>
    <s v="Rola Viewer"/>
    <s v="Môže údaje iba prezerať"/>
    <s v="Zamestnanec odboru  odboru informačných a komunikačných technológií K NR SR"/>
    <x v="8"/>
    <m/>
    <m/>
    <n v="0"/>
    <n v="0"/>
    <n v="0"/>
    <n v="0"/>
    <n v="0"/>
    <n v="0"/>
    <n v="0"/>
  </r>
  <r>
    <s v="ID_189"/>
    <x v="1"/>
    <s v="Skupiny priateľstva"/>
    <s v="Rola Posty"/>
    <s v="Uvidí záložku &quot;členstvo&quot; a môže zadávať členov, ostatné údaje má iba viditeľné, ale nemôže ich meniť. Môže však zadávať iba členstvo tých skupín priateľstva, na ktoré má oprávnenie v obsadzovaní postov v OŠ a iba tie vidí aj v preddefinových filtroch."/>
    <s v="Zamestnanec odboru  odboru informačných a komunikačných technológií K NR SR"/>
    <x v="8"/>
    <m/>
    <m/>
    <n v="0"/>
    <n v="0"/>
    <n v="0"/>
    <n v="0"/>
    <n v="0"/>
    <n v="0"/>
    <n v="0"/>
  </r>
  <r>
    <s v="ID_190"/>
    <x v="1"/>
    <s v="Skupiny priateľstva"/>
    <s v="Štruktúra informačného zdroja „Skupiny priateľstva“"/>
    <s v="[A] jednoznačný identifikátor záznamu _x000a_[B] stav záznamu - možné stavy pre daný informačný zdroj sú v informačnom zdroji &quot;Stavy záznamov&quot;_x000a_[C] jednoznačný identifikátor volebného obdobia z informačného zdroja &quot;volebné obdobia&quot;_x000a_[D] kontakt na skupinu priateľstva text_x000a_[E] Jednoznačný identifikátor útvaru - údaj z z informačného zdroja &quot;organizačná štruktúra - útvary&quot;, ktorý zodpovedá danej skupine priateľstva_x000a_[F] dátum zverejnenia"/>
    <s v="Zamestnanec odboru  odboru informačných a komunikačných technológií K NR SR"/>
    <x v="8"/>
    <m/>
    <m/>
    <n v="0"/>
    <n v="0"/>
    <n v="0"/>
    <n v="0"/>
    <n v="0"/>
    <n v="0"/>
    <n v="0"/>
  </r>
  <r>
    <s v="ID_191"/>
    <x v="1"/>
    <s v="Skupiny priateľstva"/>
    <s v="Stavy záznamov súčasťou informačného zdroja &quot;Stavy záznamov&quot;"/>
    <s v="Všetky stavy záznamov musia byť súčasťou informačného zdroja „Stavy záznamov“ "/>
    <s v="Zamestnanec odboru  odboru informačných a komunikačných technológií K NR SR"/>
    <x v="8"/>
    <m/>
    <m/>
    <n v="0"/>
    <n v="0"/>
    <n v="0"/>
    <n v="0"/>
    <n v="0"/>
    <n v="0"/>
    <n v="0"/>
  </r>
  <r>
    <s v="ID_192"/>
    <x v="1"/>
    <s v="Skupiny priateľstva"/>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á skupina - záznam, ktorý bol presunutý do tohto štádia po skončení platnosti výboru _x000a_vymazaný záznam - záznam, ktorý bol zmazaný užívateľom a je prístupný iba pre administrátora. Záznam už nie je poskytovaný do middlewaru"/>
    <s v="Zamestnanec odboru  odboru informačných a komunikačných technológií K NR SR"/>
    <x v="8"/>
    <m/>
    <m/>
    <n v="0"/>
    <n v="0"/>
    <n v="0"/>
    <n v="0"/>
    <n v="0"/>
    <n v="0"/>
    <n v="0"/>
  </r>
  <r>
    <s v="ID_193"/>
    <x v="1"/>
    <s v="Skupiny priateľstva"/>
    <s v="Preddefinované filtre súčasťou informačného zdroja &quot;Preddefinované filtre&quot;"/>
    <s v="Všetky preddefinované filtre (menu v úvodnej obrazovke v časti „Preddefinované filtre“"/>
    <s v="Zamestnanec odboru  odboru informačných a komunikačných technológií K NR SR"/>
    <x v="8"/>
    <m/>
    <m/>
    <n v="0"/>
    <n v="0"/>
    <n v="0"/>
    <n v="0"/>
    <n v="0"/>
    <n v="0"/>
    <n v="0"/>
  </r>
  <r>
    <s v="ID_194"/>
    <x v="1"/>
    <s v="Skupiny priateľstva"/>
    <s v="Požadované filtre pre modul"/>
    <s v="Skupinypriatelstva - Skupiny priateľstva_x000a_%VolebneObdobie% - %OznačenieVolebnehoObdobia%_x000a_StiahnutyZaznam - Stiahnuté záznamy_x000a_VymazanyZaznam - Vymazané záznamy_x000a__x000a_značenie „%VolebneObdobie%“znamená že sa vypíšu všetky volebnéobdobia (najaktuálnejšie hore)."/>
    <s v="Zamestnanec odboru  odboru informačných a komunikačných technológií K NR SR"/>
    <x v="8"/>
    <m/>
    <m/>
    <n v="0"/>
    <n v="0"/>
    <n v="0"/>
    <n v="0"/>
    <n v="0"/>
    <n v="0"/>
    <n v="0"/>
  </r>
  <r>
    <s v="ID_195"/>
    <x v="1"/>
    <s v="Skupiny priateľstva"/>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8"/>
    <m/>
    <m/>
    <n v="0"/>
    <n v="0"/>
    <n v="0"/>
    <n v="0"/>
    <n v="0"/>
    <n v="0"/>
    <n v="0"/>
  </r>
  <r>
    <s v="ID_196"/>
    <x v="0"/>
    <s v="Skupiny priateľstv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8"/>
    <n v="1"/>
    <n v="5"/>
    <n v="1"/>
    <n v="5"/>
    <n v="3.5"/>
    <n v="0.72"/>
    <n v="0.84"/>
    <n v="5.1407999999999996"/>
    <n v="77.111999999999995"/>
  </r>
  <r>
    <s v="ID_197"/>
    <x v="0"/>
    <s v="Skupiny priateľstva"/>
    <s v="Aplikačné funkcie formulára „Skupiny priateľstva“"/>
    <s v="Nový záznam - Založenie nového záznamu do informačného zdroja. Automaticky nastaví volebné obdobie podľa preddefinovaného filtra._x000a_Editovať záznam- Otvorenie formulára na editovanie zvoleného záznamu z informačného zdroja_x000a_Zmazať záznam - Presunutie stavu záznamu na &quot;vymazaný záznam&quot;._x000a_Tlač zostavu - Vytlačenie požadovanej zostavy na tlačiareň. _x000a_Exportovať - Vyexportovanie požadovanej zostavy do pdf, xml, txt,... podoby._x000a_Koniec volebného obdobia - _x000a_Ukončenie platnosti:_x000a_- všetkých skupín priateľstva zvoleného volebného obdobia. Záznamy sa presunú do stavu &quot;zaniknutá skupina&quot;._x000a_- zároveň v pridelenom útvare organizačnej štruktúry vyplní platnosť do podľa dátumu a času konca daného volebného obdobia. - zároveň sa ukončí platnosť aj každému členovi v každej skupine (platnosť do stavu dátumu a času konca zvoleného volebného obdobia, ktorý ešte nemá ukončenú platnosť na poste. Ukončuje sa platnosť iba aktívnych skupín priateľstva. Funkcia je prístupná iba vtedy, ak zvolené obdobie má v informačnom zdroji „volebné obdobia“ údaj platnosť do vyplnenú._x000a_Definitívne vymazať záznam - Funkcia prístupná iba administrátorovi. Funkcia definitívne vymaže záznam z databázy. Pred vymazaním sa ešte raz potvrdí voľba."/>
    <s v="Zamestnanec odboru  odboru informačných a komunikačných technológií K NR SR"/>
    <x v="8"/>
    <n v="1"/>
    <n v="5"/>
    <n v="1"/>
    <n v="5"/>
    <n v="3.5"/>
    <n v="0.72"/>
    <n v="0.84"/>
    <n v="5.1407999999999996"/>
    <n v="77.111999999999995"/>
  </r>
  <r>
    <s v="ID_198"/>
    <x v="0"/>
    <s v="Skupiny priateľstva"/>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Zmazať záznam - Presunutie stavu záznamu na &quot;vymazaný záznam&quot;. Uložiť záznam Uloženie zmien dát do záznamu._x000a_Ukončiť činnosť skupiny - Zvolený záznam presunie do stavu &quot;zaniknutá skupina&quot; Ukončiť funkčnosť skupiny možno iba pre takú skupinu, ktorá má prepojený záznam z informačného zdroja „organizačný útvar – útvary (vyplnené pole [E]) a v ktorom je pole vyplnené pole „platnosť od“ aj vyplnené pole „platnosť do“._x000a_Publikovať záznam - Záznam o skupine prenesie do stavu &quot;publikovaný záznam&quot;. Publikovať možno iba takú skupinu, ktorá má prepojený záznam z informačného zdroja „organizačný útvar – útvary (vyplnené pole [E]), v ktorom je pole vyplnené pole „platnosť od“ a nevyplnené pole „platnosť do“. Pri prvom publikovaní skupiny sa uloží aktuálny dátum do poľa [G], pretože od danej doby je skupina prístupná aj pre zverenie na webovom sídle._x000a_Stiahnuť záznam - Presunutie stavu záznamu na &quot;stiahnutý záznam&quot;._x000a_Preniesť do aktuálneho VO - Skopíruje aktuálny záznam do nového záznamu s aktuálnym volebným obdobím (vráti middleware vo forme webservisu) a označí ho stavom &quot;pripravovaný záznam&quot;. Obsadenie na postoch sa neprenáša. Zároveň v pridelenom útvare organizačnej štruktúry založí nový záznam s časovým rezom platnosť od podľa dátumu a času začiatku volebného obdobia._x000a_Definitívne vymazať záznam - Funkcia prístupná iba administrátorovi. Funkcia definitívne vymaže záznam z databázy. Pred vymazaním sa ešte raz potvrdí voľba._x000a_Prepoj s organiazčnou štruktúrou - Funkcia môže byť zamenená dropdown listom. Musí zabezpečiť, aby sa prepojil záznam z informačného systému s informačným zdrojom &quot;Organizačná štruktúra - útvary&quot; zapísaním identifikátora útvaru do poľa [E]_x000a_Zruš - prepojenie Vynuluje pole [E]_x000a_Zmena platnosti od - Zmení hodnotu [O] na požadovaný dátum a čas_x000a_Zmena platnosti do - Zmení hodnotu [P] na požadovaný dátum a čas_x000a_Zmeň volebné obdobie - Funkcia môže byť zamenená dropdown listom. Musí zabezpečiť, aby sa dala zmeniť hodnota poľa [C] podľa výberu zo zoznamu volebných období NR SR."/>
    <s v="Zamestnanec odboru  odboru informačných a komunikačných technológií K NR SR"/>
    <x v="8"/>
    <n v="1"/>
    <n v="5"/>
    <n v="1"/>
    <n v="5"/>
    <n v="3.5"/>
    <n v="0.72"/>
    <n v="0.84"/>
    <n v="5.1407999999999996"/>
    <n v="77.111999999999995"/>
  </r>
  <r>
    <s v="ID_199"/>
    <x v="0"/>
    <s v="Skupiny priateľstva"/>
    <s v="Aplikačné funkcie pre záložku členstvo"/>
    <s v="Pripoj osobu na post - Funkcia zavolá webservis na obsadenie postu, pretože sa jedná o zápis do informačného zdroja iného informačného zdroja. Najprv však otvorí formulár na vyplnenie polí webservisu - teda voľby osoby z osôb organizačnej štruktúry (vyžaduej sa prepínač, ktorým sa zvolí či iba z poslancov, alebo z kancelárie NR SR, alebo zo všetkých osôb). Po otvorení formulára sú údaje osoby prázdne._x000a_Zmena osoby na poste - Funkcia zavolá webservis na obsadenie postu, pretože sa jedná o zápis do informačného zdroja iného informačného zdroja. Najprv však otvorí formulár na vyplnenie polí webservisu - teda voľby osoby z osôb organizačnej štruktúry (vyžaduej sa prepínaž, ktorým sa zvolí či iba z poslancov, alebo z kancelárie NR SR, alebo zo všetkých osôb). Po otvorení formulára je vybraná osoba podľa zvoleného záznamu._x000a_Vymaž záznam o priradení - Presunutie stavu záznamu na &quot;vymazaný záznam&quot;._x000a_Zmena platnosti od  - Vyplnenie poľa platnosť od zvoleným dátumom. Zmena platnosti do Vyplnenie poľa platnosť do zvoleným dátumom._x000a_Definitívne vymazať záznam - Funkcia prístupná iba administrátorovi. Funkcia definitívne vymaže záznam z databázy. Pred vymazaním sa ešte raz potvrdí voľba."/>
    <s v="Zamestnanec odboru  odboru informačných a komunikačných technológií K NR SR"/>
    <x v="8"/>
    <n v="1"/>
    <n v="5"/>
    <n v="1"/>
    <n v="5"/>
    <n v="3.5"/>
    <n v="0.72"/>
    <n v="0.84"/>
    <n v="5.1407999999999996"/>
    <n v="77.111999999999995"/>
  </r>
  <r>
    <s v="ID_200"/>
    <x v="0"/>
    <s v="Asistenti poslancov"/>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9"/>
    <n v="1"/>
    <n v="5"/>
    <n v="1"/>
    <n v="5"/>
    <n v="4.2"/>
    <n v="0.72"/>
    <n v="0.84"/>
    <n v="5.5641599999999993"/>
    <n v="83.462399999999988"/>
  </r>
  <r>
    <s v="ID_201"/>
    <x v="1"/>
    <s v="Asistenti poslancov"/>
    <s v="Oprávnenia súčasťou informačného zdroja &quot;Posty oprávnení&quot;"/>
    <s v="Všetky posty oprávnenia (užívateľskérole) musia byť súčasťou informačného zdroja „Posty oprávnení“. "/>
    <s v="Zamestnanec odboru  odboru informačných a komunikačných technológií K NR SR"/>
    <x v="9"/>
    <m/>
    <m/>
    <n v="0"/>
    <n v="0"/>
    <n v="0"/>
    <n v="0"/>
    <n v="0"/>
    <n v="0"/>
    <n v="0"/>
  </r>
  <r>
    <s v="ID_202"/>
    <x v="1"/>
    <s v="Asistenti poslancov"/>
    <s v="Rola Editor"/>
    <s v="Môže všetko okrem definitívne mazať údaje"/>
    <s v="Zamestnanec odboru  odboru informačných a komunikačných technológií K NR SR"/>
    <x v="9"/>
    <m/>
    <m/>
    <n v="0"/>
    <n v="0"/>
    <n v="0"/>
    <n v="0"/>
    <n v="0"/>
    <n v="0"/>
    <n v="0"/>
  </r>
  <r>
    <s v="ID_203"/>
    <x v="1"/>
    <s v="Asistenti poslancov"/>
    <s v="Rola Administrátor"/>
    <s v="Môže robiť všetko, aj definitívne mazať vymazané záznamy"/>
    <s v="Zamestnanec odboru  odboru informačných a komunikačných technológií K NR SR"/>
    <x v="9"/>
    <m/>
    <m/>
    <n v="0"/>
    <n v="0"/>
    <n v="0"/>
    <n v="0"/>
    <n v="0"/>
    <n v="0"/>
    <n v="0"/>
  </r>
  <r>
    <s v="ID_204"/>
    <x v="1"/>
    <s v="Asistenti poslancov"/>
    <s v="Rola Viewer"/>
    <s v="Môže údaje iba prezerať"/>
    <s v="Zamestnanec odboru  odboru informačných a komunikačných technológií K NR SR"/>
    <x v="9"/>
    <m/>
    <m/>
    <n v="0"/>
    <n v="0"/>
    <n v="0"/>
    <n v="0"/>
    <n v="0"/>
    <n v="0"/>
    <n v="0"/>
  </r>
  <r>
    <s v="ID_205"/>
    <x v="1"/>
    <s v="Asistenti poslancov"/>
    <s v="Štruktúra informačného zdroja „Asistenti poslancov“"/>
    <s v="[A] jednoznačný identifikátor záznamu _x000a_[B] jednoznačný identifikátor záznamu z informačného zdroja &quot;poslanci“, ktorý prislúcha danému poslancovi, ktorého je asistent v tomto zázname_x000a_[C] meno asistenta_x000a_[D] priezvisko asistenta_x000a_[E] jednoznačný identifikátor volebného obdobia z informačného zdroja &quot;volebné obdobia&quot;_x000a_[F] mesačná odmena_x000a_[G] asistentom od dátum _x000a_[H] asistentom do dátum_x000a_[I] stav záznamu - možné stavy pre daný informačný zdroj sú v informačnom zdroji &quot;Stavy záznamov&quot;_x000a_[J] dátum zverejnenia dátum"/>
    <s v="Zamestnanec odboru  odboru informačných a komunikačných technológií K NR SR"/>
    <x v="9"/>
    <m/>
    <m/>
    <n v="0"/>
    <n v="0"/>
    <n v="0"/>
    <n v="0"/>
    <n v="0"/>
    <n v="0"/>
    <n v="0"/>
  </r>
  <r>
    <s v="ID_206"/>
    <x v="0"/>
    <s v="Asistenti poslancov"/>
    <s v="Stavy záznamov súčasťou informačného zdroja &quot;Stavy záznamov&quot;"/>
    <s v="Všetky stavy záznamov musia byť súčasťou informačného zdroja „Stavy záznamov“ "/>
    <s v="Zamestnanec odboru  odboru informačných a komunikačných technológií K NR SR"/>
    <x v="9"/>
    <n v="1"/>
    <n v="5"/>
    <n v="1"/>
    <n v="5"/>
    <n v="4.2"/>
    <n v="0.72"/>
    <n v="0.84"/>
    <n v="5.5641599999999993"/>
    <n v="83.462399999999988"/>
  </r>
  <r>
    <s v="ID_207"/>
    <x v="1"/>
    <s v="Asistenti poslancov"/>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á skupina - záznam, ktorý bol presunutý do tohto štádia po skončení platnosti výboru _x000a_vymazaný záznam - záznam, ktorý bol zmazaný užívateľom a je prístupný iba pre administrátora. Záznam už nie je poskytovaný do middlewaru"/>
    <s v="Zamestnanec odboru  odboru informačných a komunikačných technológií K NR SR"/>
    <x v="9"/>
    <m/>
    <m/>
    <n v="0"/>
    <n v="0"/>
    <n v="0"/>
    <n v="0"/>
    <n v="0"/>
    <n v="0"/>
    <n v="0"/>
  </r>
  <r>
    <s v="ID_208"/>
    <x v="1"/>
    <s v="Asistenti poslancov"/>
    <s v="Preddefinované filtre súčasťou informačného zdroja &quot;Preddefinované filtre&quot;"/>
    <s v="Všetky preddefinované filtre (menu v úvodnej obrazovke v časti „Preddefinované filtre“"/>
    <s v="Zamestnanec odboru  odboru informačných a komunikačných technológií K NR SR"/>
    <x v="9"/>
    <m/>
    <m/>
    <n v="0"/>
    <n v="0"/>
    <n v="0"/>
    <n v="0"/>
    <n v="0"/>
    <n v="0"/>
    <n v="0"/>
  </r>
  <r>
    <s v="ID_209"/>
    <x v="1"/>
    <s v="Asistenti poslancov"/>
    <s v="Požadované filtre pre modul"/>
    <s v="%VolebneObdobie% - %OznačenieVolebnehoObdobia% - zoznam všetkých asistentov v danom volebnom období bez ohľadu na stav záznamu_x000a_ActiveMP - Zoznam aktívnych poslancov - zoznam poslancov v danom volebnom období, ktorí majú platný mandát_x000a_Aktivni  - Aktívni asistenti  - zoznam aktívnych asistentov v danom volebnom období bez ohľadu na stav záznamu (bez vyplneného poľa platnosť do)_x000a_Zaniknutí - Zaniknutí asistenti  - zoznam asistentov v danom volebnom období s ukončenou platnosťou (platnosť do)_x000a_Stiahnutí - Stiahnutí asistenti - zoznam asistentov v danom volebnom období v stave &quot;stiahnutý záznam&quot;_x000a_AktívniNeaktivni - Aktívni asistenti neaktívnych poslancov - zoznam asistentov, ktorí majú neukončenú platnosť (platnosť do), no poslanec, ktorému bol asistentom už nemá aktívny mandát_x000a_Zmazani - Zmazaní poslanci - zoznam asistentov v danom volebnom období v stave &quot;vymazaný záznam&quot;_x000a__x000a_značenie „%VolebneObdobie%“znamená že sa vypíšu všetky volebnéobdobia (najaktuálnejšie hore)."/>
    <s v="Zamestnanec odboru  odboru informačných a komunikačných technológií K NR SR"/>
    <x v="9"/>
    <m/>
    <m/>
    <n v="0"/>
    <n v="0"/>
    <n v="0"/>
    <n v="0"/>
    <n v="0"/>
    <n v="0"/>
    <n v="0"/>
  </r>
  <r>
    <s v="ID_210"/>
    <x v="1"/>
    <s v="Asistenti poslancov"/>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9"/>
    <m/>
    <m/>
    <n v="0"/>
    <n v="0"/>
    <n v="0"/>
    <n v="0"/>
    <n v="0"/>
    <n v="0"/>
    <n v="0"/>
  </r>
  <r>
    <s v="ID_211"/>
    <x v="0"/>
    <s v="Asistenti poslancov"/>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9"/>
    <n v="1"/>
    <n v="5"/>
    <n v="1"/>
    <n v="5"/>
    <n v="4.2"/>
    <n v="0.72"/>
    <n v="0.84"/>
    <n v="5.5641599999999993"/>
    <n v="83.462399999999988"/>
  </r>
  <r>
    <s v="ID_212"/>
    <x v="0"/>
    <s v="Asistenti poslancov"/>
    <s v="Aplikačné funkcie formulára „Asistenti poslancov“"/>
    <s v="Editovať záznam - funkcia na otvorenie formulára na evidovanie asistentov poslanca_x000a_Zmazať záznam - Presunutie stavu záznamu na &quot;vymazaný záznam&quot;. Funkcia nie je prístupná pri &quot;zozname aktívnych poslancov&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Funkcia nie je prístupná pri &quot;zozname aktívnych poslancov&quot;"/>
    <s v="Zamestnanec odboru  odboru informačných a komunikačných technológií K NR SR"/>
    <x v="9"/>
    <n v="1"/>
    <n v="5"/>
    <n v="1"/>
    <n v="5"/>
    <n v="4.2"/>
    <n v="0.72"/>
    <n v="0.84"/>
    <n v="5.5641599999999993"/>
    <n v="83.462399999999988"/>
  </r>
  <r>
    <s v="ID_213"/>
    <x v="0"/>
    <s v="Asistenti poslancov"/>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Nový asistent - funkcia na pridanie nového asistenta_x000a_Zmena asistenta - funkcia na zmenu niektorej hodnoty vybraného záznamu z informačného zdroja &quot;asistenti poslancov&quot;_x000a_Vymazať asistenta - Presunutie stavu záznamu na &quot;vymazaný záznam&quot;._x000a_Publikovať - Záznam o asistentovi prenesie do stavu &quot;publikovaný záznam&quot;. Pri prvom publikovaní delegácie sa uloží aktuálny dátum do poľa [J], pretože od danej doby je záznam prístupný aj pre zverenie na webovom sídle._x000a_Stiahnuť záznam - Presunutie stavu záznamu na &quot;stiahnutý záznam&quot;._x000a_Definitívne vymazať - Funkcia prístupná iba administrátorovi. Funkcia definitívne vymaže záznam z databázy. Pred vymazaním sa ešte raz potvrdí voľba. Funkcia nie je prístupná pri &quot;zozname aktívnych poslancov&quot;"/>
    <s v="Zamestnanec odboru  odboru informačných a komunikačných technológií K NR SR"/>
    <x v="9"/>
    <n v="1"/>
    <n v="5"/>
    <n v="1"/>
    <n v="5"/>
    <n v="4.2"/>
    <n v="0.72"/>
    <n v="0.84"/>
    <n v="5.5641599999999993"/>
    <n v="83.462399999999988"/>
  </r>
  <r>
    <s v="ID_214"/>
    <x v="0"/>
    <s v="Kancelárie poslancov"/>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0"/>
    <n v="1"/>
    <n v="5"/>
    <n v="1"/>
    <n v="5"/>
    <n v="5.25"/>
    <n v="0.72"/>
    <n v="0.84"/>
    <n v="6.1991999999999994"/>
    <n v="92.987999999999985"/>
  </r>
  <r>
    <s v="ID_215"/>
    <x v="1"/>
    <s v="Kancelárie poslancov"/>
    <s v="Oprávnenia súčasťou informačného zdroja &quot;Posty oprávnení&quot;"/>
    <s v="Všetky posty oprávnenia (užívateľskérole) musia byť súčasťou informačného zdroja „Posty oprávnení“. "/>
    <s v="Zamestnanec odboru  odboru informačných a komunikačných technológií K NR SR"/>
    <x v="10"/>
    <m/>
    <m/>
    <n v="0"/>
    <n v="0"/>
    <n v="0"/>
    <n v="0"/>
    <n v="0"/>
    <n v="0"/>
    <n v="0"/>
  </r>
  <r>
    <s v="ID_216"/>
    <x v="1"/>
    <s v="Kancelárie poslancov"/>
    <s v="Rola Editor"/>
    <s v="Môže všetko okrem definitívne mazať údaje"/>
    <s v="Zamestnanec odboru  odboru informačných a komunikačných technológií K NR SR"/>
    <x v="10"/>
    <m/>
    <m/>
    <n v="0"/>
    <n v="0"/>
    <n v="0"/>
    <n v="0"/>
    <n v="0"/>
    <n v="0"/>
    <n v="0"/>
  </r>
  <r>
    <s v="ID_217"/>
    <x v="1"/>
    <s v="Kancelárie poslancov"/>
    <s v="Rola Administrátor"/>
    <s v="Môže robiť všetko, aj definitívne mazať vymazané záznamy"/>
    <s v="Zamestnanec odboru  odboru informačných a komunikačných technológií K NR SR"/>
    <x v="10"/>
    <m/>
    <m/>
    <n v="0"/>
    <n v="0"/>
    <n v="0"/>
    <n v="0"/>
    <n v="0"/>
    <n v="0"/>
    <n v="0"/>
  </r>
  <r>
    <s v="ID_218"/>
    <x v="1"/>
    <s v="Kancelárie poslancov"/>
    <s v="Rola Viewer"/>
    <s v="Môže údaje iba prezerať"/>
    <s v="Zamestnanec odboru  odboru informačných a komunikačných technológií K NR SR"/>
    <x v="10"/>
    <m/>
    <m/>
    <n v="0"/>
    <n v="0"/>
    <n v="0"/>
    <n v="0"/>
    <n v="0"/>
    <n v="0"/>
    <n v="0"/>
  </r>
  <r>
    <s v="ID_219"/>
    <x v="1"/>
    <s v="Kancelárie poslancov"/>
    <s v="Štruktúra informačného zdroja „Kancelárie poslancov“"/>
    <s v="[A] jednoznačný identifikátor záznamu _x000a_[B] jednoznačný identifikátor poslanca z informačného zdroja &quot;poslanci&quot;_x000a_[C] Nazov text_x000a_[D] Adresa text_x000a_[E] PSC_x000a_[E] Mesto_x000a_[F] CisObdobia_x000a_[G] Tel_x000a_[H] Fax_x000a_[I] platnosť od Dátum účinnosti zmluvy_x000a_[J] platnosť do Dátum ukončenia zmluvy_x000a_[K] stav záznamu - možné stavy pre daný informačný zdroj sú v informačnom zdroji &quot;Stavy záznamov&quot;_x000a_[L] dátum zverejnenia dátum"/>
    <s v="Zamestnanec odboru  odboru informačných a komunikačných technológií K NR SR"/>
    <x v="10"/>
    <m/>
    <m/>
    <n v="0"/>
    <n v="0"/>
    <n v="0"/>
    <n v="0"/>
    <n v="0"/>
    <n v="0"/>
    <n v="0"/>
  </r>
  <r>
    <s v="ID_220"/>
    <x v="1"/>
    <s v="Kancelárie poslancov"/>
    <s v="Stavy záznamov súčasťou informačného zdroja &quot;Stavy záznamov&quot;"/>
    <s v="Všetky stavy záznamov musia byť súčasťou informačného zdroja „Stavy záznamov“ "/>
    <s v="Zamestnanec odboru  odboru informačných a komunikačných technológií K NR SR"/>
    <x v="10"/>
    <m/>
    <m/>
    <n v="0"/>
    <n v="0"/>
    <n v="0"/>
    <n v="0"/>
    <n v="0"/>
    <n v="0"/>
    <n v="0"/>
  </r>
  <r>
    <s v="ID_221"/>
    <x v="1"/>
    <s v="Kancelárie poslancov"/>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zaniknutá skupina - záznam, ktorý bol presunutý do tohto štádia po skončení platnosti výboru _x000a_vymazaný záznam - záznam, ktorý bol zmazaný užívateľom a je prístupný iba pre administrátora. Záznam už nie je poskytovaný do middlewaru"/>
    <s v="Zamestnanec odboru  odboru informačných a komunikačných technológií K NR SR"/>
    <x v="10"/>
    <m/>
    <m/>
    <n v="0"/>
    <n v="0"/>
    <n v="0"/>
    <n v="0"/>
    <n v="0"/>
    <n v="0"/>
    <n v="0"/>
  </r>
  <r>
    <s v="ID_222"/>
    <x v="1"/>
    <s v="Kancelárie poslancov"/>
    <s v="Preddefinované filtre súčasťou informačného zdroja &quot;Preddefinované filtre&quot;"/>
    <s v="Všetky preddefinované filtre (menu v úvodnej obrazovke v časti „Preddefinované filtre“"/>
    <s v="Zamestnanec odboru  odboru informačných a komunikačných technológií K NR SR"/>
    <x v="10"/>
    <m/>
    <m/>
    <n v="0"/>
    <n v="0"/>
    <n v="0"/>
    <n v="0"/>
    <n v="0"/>
    <n v="0"/>
    <n v="0"/>
  </r>
  <r>
    <s v="ID_223"/>
    <x v="1"/>
    <s v="Kancelárie poslancov"/>
    <s v="Požadované filtre pre modul"/>
    <s v="%VolebneObdobie% - %OznačenieVolebnehoObdobia% - zoznam všetkých asistentov v danom volebnom období bez ohľadu na stav záznamu_x000a_ActiveMP -  Zoznam aktívnych poslancov - zoznam poslancov v danom volebnom období, ktorí majú platný mandát_x000a_Aktivne - Aktívne kancelárie -zoznam aktívnych kancelárií v danom volebnom období bez ohľadu na stav záznamu (bez vyplneného poľa platnosť do)_x000a_Zaniknute - Zaniknuté kancelárie - zoznam kancelárií v danom volebnom období s ukončenou platnosťou (platnosť do)_x000a_Stiahnuté - Stiahnuté kancelárie - zoznam kancelárii v danom volebnom období v stave &quot;stiahnutý záznam&quot;_x000a_AktívneNeaktivni - Aktívne kancelárie neaktívnych poslancov - zoznam kancelárii, ktoré majú neukončenú platnosť (platnosť do), no poslanec, ktorého bola kancelária už nemá aktívny mandát_x000a_Zmazane -  Zmazané kancelárie - zoznam kancelárii v danom volebnom období v stave &quot;vymazaný záznam&quot;_x000a__x000a_značenie „%VolebneObdobie%“znamená že sa vypíšu všetky volebnéobdobia (najaktuálnejšie hore)."/>
    <s v="Zamestnanec odboru  odboru informačných a komunikačných technológií K NR SR"/>
    <x v="10"/>
    <m/>
    <m/>
    <n v="0"/>
    <n v="0"/>
    <n v="0"/>
    <n v="0"/>
    <n v="0"/>
    <n v="0"/>
    <n v="0"/>
  </r>
  <r>
    <s v="ID_224"/>
    <x v="1"/>
    <s v="Kancelárie poslancov"/>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0"/>
    <m/>
    <m/>
    <n v="0"/>
    <n v="0"/>
    <n v="0"/>
    <n v="0"/>
    <n v="0"/>
    <n v="0"/>
    <n v="0"/>
  </r>
  <r>
    <s v="ID_225"/>
    <x v="0"/>
    <s v="Kancelárie poslancov"/>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0"/>
    <n v="1"/>
    <n v="5"/>
    <n v="1"/>
    <n v="5"/>
    <n v="5.25"/>
    <n v="0.72"/>
    <n v="0.84"/>
    <n v="6.1991999999999994"/>
    <n v="92.987999999999985"/>
  </r>
  <r>
    <s v="ID_226"/>
    <x v="0"/>
    <s v="Kancelárie poslancov"/>
    <s v="Aplikačné funkcie formulára „Kancelárie poslancov“"/>
    <s v="Editovať záznam - funkcia na otvorenie formulára na evidovanie asistentov poslanca_x000a_Zmazať záznam - Presunutie stavu záznamu na &quot;vymazaný záznam&quot;. Funkcia nie je prístupná pri &quot;zozname aktívnych poslancov&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Funkcia nie je prístupná pri &quot;zozname aktívnych poslancov&quot;"/>
    <s v="Zamestnanec odboru  odboru informačných a komunikačných technológií K NR SR"/>
    <x v="10"/>
    <n v="1"/>
    <n v="5"/>
    <n v="1"/>
    <n v="5"/>
    <n v="5.25"/>
    <n v="0.72"/>
    <n v="0.84"/>
    <n v="6.1991999999999994"/>
    <n v="92.987999999999985"/>
  </r>
  <r>
    <s v="ID_227"/>
    <x v="0"/>
    <s v="Kancelárie poslancov"/>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Nová kancelária - funkcia na pridanie novej kancelárie poslanca_x000a_Zmeň kanceláriu - funkcia na zmenu niektorej hodnoty vybraného záznamu z informačného zdroja &quot;kancelárie poslancov&quot;_x000a_Vymazať akanceláriu - Presunutie stavu záznamu na &quot;vymazaný záznam&quot;._x000a_Publikovať - Záznam o kancelárii prenesie do stavu &quot;publikovaný záznam&quot;. Pri prvom publikovaní delegácie sa uloží aktuálny dátum do poľa [L], pretože od danej doby je záznam prístupný aj pre zverenie na webovom sídle._x000a_Stiahnuť záznam - Presunutie stavu záznamu na &quot;stiahnutý záznam&quot;._x000a_Definitívne vymazať - Funkcia prístupná iba administrátorovi. Funkcia definitívne vymaže záznam z databázy. Pred vymazaním sa ešte raz potvrdí voľba. Funkcia nie je prístupná pri &quot;zozname aktívnych poslancov&quot;"/>
    <s v="Zamestnanec odboru  odboru informačných a komunikačných technológií K NR SR"/>
    <x v="10"/>
    <n v="1"/>
    <n v="5"/>
    <n v="1"/>
    <n v="5"/>
    <n v="5.25"/>
    <n v="0.72"/>
    <n v="0.84"/>
    <n v="6.1991999999999994"/>
    <n v="92.987999999999985"/>
  </r>
  <r>
    <s v="ID_228"/>
    <x v="0"/>
    <s v="Zahraničné pracovné cesty"/>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1"/>
    <n v="1"/>
    <n v="5"/>
    <n v="1"/>
    <n v="5"/>
    <n v="4.2"/>
    <n v="0.72"/>
    <n v="0.84"/>
    <n v="5.5641599999999993"/>
    <n v="83.462399999999988"/>
  </r>
  <r>
    <s v="ID_229"/>
    <x v="1"/>
    <s v="Zahraničné pracovné cesty"/>
    <s v="Oprávnenia súčasťou informačného zdroja &quot;Posty oprávnení&quot;"/>
    <s v="Všetky posty oprávnenia (užívateľskérole) musia byť súčasťou informačného zdroja „Posty oprávnení“. "/>
    <s v="Zamestnanec odboru  odboru informačných a komunikačných technológií K NR SR"/>
    <x v="11"/>
    <m/>
    <m/>
    <n v="0"/>
    <n v="0"/>
    <n v="0"/>
    <n v="0"/>
    <n v="0"/>
    <n v="0"/>
    <n v="0"/>
  </r>
  <r>
    <s v="ID_230"/>
    <x v="1"/>
    <s v="Zahraničné pracovné cesty"/>
    <s v="Rola Editor"/>
    <s v="Môže všetko okrem definitívne mazať údaje"/>
    <s v="Zamestnanec odboru  odboru informačných a komunikačných technológií K NR SR"/>
    <x v="11"/>
    <m/>
    <m/>
    <n v="0"/>
    <n v="0"/>
    <n v="0"/>
    <n v="0"/>
    <n v="0"/>
    <n v="0"/>
    <n v="0"/>
  </r>
  <r>
    <s v="ID_231"/>
    <x v="1"/>
    <s v="Zahraničné pracovné cesty"/>
    <s v="Rola Administrátor"/>
    <s v="Môže robiť všetko, aj definitívne mazať vymazané záznamy"/>
    <s v="Zamestnanec odboru  odboru informačných a komunikačných technológií K NR SR"/>
    <x v="11"/>
    <m/>
    <m/>
    <n v="0"/>
    <n v="0"/>
    <n v="0"/>
    <n v="0"/>
    <n v="0"/>
    <n v="0"/>
    <n v="0"/>
  </r>
  <r>
    <s v="ID_232"/>
    <x v="1"/>
    <s v="Zahraničné pracovné cesty"/>
    <s v="Rola Viewer"/>
    <s v="Môže údaje iba prezerať"/>
    <s v="Zamestnanec odboru  odboru informačných a komunikačných technológií K NR SR"/>
    <x v="11"/>
    <m/>
    <m/>
    <n v="0"/>
    <n v="0"/>
    <n v="0"/>
    <n v="0"/>
    <n v="0"/>
    <n v="0"/>
    <n v="0"/>
  </r>
  <r>
    <s v="ID_233"/>
    <x v="1"/>
    <s v="Zahraničné pracovné cesty"/>
    <s v="Rola Dokumenty"/>
    <s v="Môže iba pridávať dokumenty k ZPC"/>
    <s v="Zamestnanec odboru  odboru informačných a komunikačných technológií K NR SR"/>
    <x v="11"/>
    <m/>
    <m/>
    <n v="0"/>
    <n v="0"/>
    <n v="0"/>
    <n v="0"/>
    <n v="0"/>
    <n v="0"/>
    <n v="0"/>
  </r>
  <r>
    <s v="ID_234"/>
    <x v="1"/>
    <s v="Zahraničné pracovné cesty"/>
    <s v="Rola DokumentyUser"/>
    <s v="Môže iba pridávať dokumenty k ZPC, ktorých bol účastníkom"/>
    <s v="Zamestnanec odboru  odboru informačných a komunikačných technológií K NR SR"/>
    <x v="11"/>
    <m/>
    <m/>
    <n v="0"/>
    <n v="0"/>
    <n v="0"/>
    <n v="0"/>
    <n v="0"/>
    <n v="0"/>
    <n v="0"/>
  </r>
  <r>
    <s v="ID_235"/>
    <x v="1"/>
    <s v="Zahraničné pracovné cesty"/>
    <s v="Štruktúra informačného zdroja „Zahraničné pracovné cesty“"/>
    <s v="[A] jednoznačný identifikátor záznamu_x000a_[B] stav záznamu - možné stavy pre daný informačný zdroj sú v informačnom zdroji &quot;Stavy záznamov&quot;_x000a_[C] - jednoznačný identifikátor volebného obdobia - jednoznačný identifikátor volebného obdobia z informačného zdroja &quot;volebné obdobia&quot;_x000a_[D] začiatok služobnej cesty dátum_x000a_[E] koniec služobnej cesty dátum_x000a_[F] Popis text_x000a_[G] cesta predsedu-  identifikátor, či sa jedná o cestu predsedu NR SR_x000a_[H] dátum zverejnenia - dátum, kedy sa záznam prvý krát poskytol middleweru (prešiel do stavu &quot;publikovaný záznam&quot;)"/>
    <s v="Zamestnanec odboru  odboru informačných a komunikačných technológií K NR SR"/>
    <x v="11"/>
    <m/>
    <m/>
    <n v="0"/>
    <n v="0"/>
    <n v="0"/>
    <n v="0"/>
    <n v="0"/>
    <n v="0"/>
    <n v="0"/>
  </r>
  <r>
    <s v="ID_236"/>
    <x v="1"/>
    <s v="Zahraničné pracovné cesty"/>
    <s v="Štruktúra informačného zdroja „Zahraničné pracovné cesty - účastníci“"/>
    <s v="[A] jednoznačný identifikátor záznamu _x000a_[B] jednoznačný identifikátor záznamu z informačného zdroja &quot;ZPC&quot; - môže byť nahradený identifikátorom zahraničnej pracovnej cesty (ak sa založí pole)_x000a_[C] jednozančný identifikátor záznamu z informačného zdroja &quot;poslanci&quot; - evidovanie poslancov_x000a_[D] - jednozančný identifikátor záznamu z informačného zdroja &quot;Organizačná štruktúra - osoby&quot;  - evidovanie zamestnancov"/>
    <s v="Zamestnanec odboru  odboru informačných a komunikačných technológií K NR SR"/>
    <x v="11"/>
    <m/>
    <m/>
    <n v="0"/>
    <n v="0"/>
    <n v="0"/>
    <n v="0"/>
    <n v="0"/>
    <n v="0"/>
    <n v="0"/>
  </r>
  <r>
    <s v="ID_237"/>
    <x v="1"/>
    <s v="Zahraničné pracovné cesty"/>
    <s v="Stavy záznamov súčasťou informačného zdroja &quot;Stavy záznamov&quot;"/>
    <s v="Všetky stavy záznamov musia byť súčasťou informačného zdroja „Stavy záznamov“ "/>
    <s v="Zamestnanec odboru  odboru informačných a komunikačných technológií K NR SR"/>
    <x v="11"/>
    <m/>
    <m/>
    <n v="0"/>
    <n v="0"/>
    <n v="0"/>
    <n v="0"/>
    <n v="0"/>
    <n v="0"/>
    <n v="0"/>
  </r>
  <r>
    <s v="ID_238"/>
    <x v="1"/>
    <s v="Zahraničné pracovné cesty"/>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11"/>
    <m/>
    <m/>
    <n v="0"/>
    <n v="0"/>
    <n v="0"/>
    <n v="0"/>
    <n v="0"/>
    <n v="0"/>
    <n v="0"/>
  </r>
  <r>
    <s v="ID_239"/>
    <x v="1"/>
    <s v="Zahraničné pracovné cesty"/>
    <s v="Preddefinované filtre súčasťou informačného zdroja &quot;Preddefinované filtre&quot;"/>
    <s v="Všetky preddefinované filtre (menu v úvodnej obrazovke v časti „Preddefinované filtre“"/>
    <s v="Zamestnanec odboru  odboru informačných a komunikačných technológií K NR SR"/>
    <x v="11"/>
    <m/>
    <m/>
    <n v="0"/>
    <n v="0"/>
    <n v="0"/>
    <n v="0"/>
    <n v="0"/>
    <n v="0"/>
    <n v="0"/>
  </r>
  <r>
    <s v="ID_240"/>
    <x v="1"/>
    <s v="Zahraničné pracovné cesty"/>
    <s v="Požadované filtre pre modul"/>
    <s v="%VolebneObdobie% - %OznačenieVolebnehoObdob ia% - zoznam ZPC v danom volebnom období, bez rozdieľu stavu záznamu_x000a_%IdentifikatorStavyZaznam ov% - %NazvyStavovZaznamov% - zoznam ZPC v danom volebnom období, záznamy v danom stave_x000a_Predseda - Záznamy predsedu NR SR  - zoznam ZPC v danom volebnom období, ktoré sú ZPC predsedu NR SR (pole [G] = 1)_x000a__x000a_značenie „%VolebneObdobie%“znamená že sa vypíšu všetky volebnéobdobia (najaktuálnejšie hore).obdobne aj %StavyZaznamov%"/>
    <s v="Zamestnanec odboru  odboru informačných a komunikačných technológií K NR SR"/>
    <x v="11"/>
    <m/>
    <m/>
    <n v="0"/>
    <n v="0"/>
    <n v="0"/>
    <n v="0"/>
    <n v="0"/>
    <n v="0"/>
    <n v="0"/>
  </r>
  <r>
    <s v="ID_241"/>
    <x v="1"/>
    <s v="Zahraničné pracovné cesty"/>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1"/>
    <m/>
    <m/>
    <n v="0"/>
    <n v="0"/>
    <n v="0"/>
    <n v="0"/>
    <n v="0"/>
    <n v="0"/>
    <n v="0"/>
  </r>
  <r>
    <s v="ID_242"/>
    <x v="0"/>
    <s v="Zahraničné pracovné cesty"/>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1"/>
    <n v="1"/>
    <n v="5"/>
    <n v="1"/>
    <n v="5"/>
    <n v="4.2"/>
    <n v="0.72"/>
    <n v="0.84"/>
    <n v="5.5641599999999993"/>
    <n v="83.462399999999988"/>
  </r>
  <r>
    <s v="ID_243"/>
    <x v="0"/>
    <s v="Zahraničné pracovné cesty"/>
    <s v="Aplikačné funkcie formulára „Zahraničné pracovné cesty“"/>
    <s v="Nový záznam - Založenie nového záznamu do informačného zdroja &quot;Zahraničné pracovné cesty&quot;_x000a_Editovať záznam - Otvorenie formulára na editovanie zvoleného záznamu z informačného zdroja &quot;Zahraničné pracovné cesty&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Funkcia prístupná iba administrátorovi. Funkcia definitívne vymaže záznam z databázy. Pred vymazaním sa ešte raz potvrdí voľba."/>
    <s v="Zamestnanec odboru  odboru informačných a komunikačných technológií K NR SR"/>
    <x v="11"/>
    <n v="1"/>
    <n v="5"/>
    <n v="1"/>
    <n v="5"/>
    <n v="4.2"/>
    <n v="0.72"/>
    <n v="0.84"/>
    <n v="5.5641599999999993"/>
    <n v="83.462399999999988"/>
  </r>
  <r>
    <s v="ID_244"/>
    <x v="0"/>
    <s v="Zahraničné pracovné cesty"/>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Stiahnuť záznam - Presunutie stavu záznamu na &quot;stiahnutý záznam&quot;._x000a_Vymazať záznam - Presunutie stavu záznamu na &quot;vymazaný záznam&quot;._x000a_Definitívne vymazať záznam - Funkcia prístupná iba administrátorovi. Funkcia definitívne vymaže záznam z databázy. Pred vymazaním sa ešte raz potvrdí voľba._x000a_Nový - funkcia na vloženie nového dokumentu do DMS (webservis, ktorý sa bude volať sa vyšpecifikuje po dodaní DMS)_x000a_Odstrániť prepojenie na dokument - Presunutie stavu záznamu na &quot;vymazaný záznam&quot; a súčasne označenie dokumentu v DMS ako &quot;vymazaný&quot;_x000a_Vlastnosti dokumentu - otvorenie formulára s vlastnosťami dokumentu_x000a_Nový - funkcia na vloženie nového účastníka do informačného zdroja &quot;zahraničné pracovné cesty - účastníci&quot;_x000a_Odstrániť - Presunutie stavu záznamu na &quot;vymazaný záznam&quot;._x000a_Definitívne vymazať - Funkcia prístupná iba administrátorovi. Funkcia definitívne vymaže záznam z databázy. Pred vymazaním sa ešte raz potvrdí voľba."/>
    <s v="Zamestnanec odboru  odboru informačných a komunikačných technológií K NR SR"/>
    <x v="11"/>
    <n v="1"/>
    <n v="5"/>
    <n v="1"/>
    <n v="5"/>
    <n v="4.2"/>
    <n v="0.72"/>
    <n v="0.84"/>
    <n v="5.5641599999999993"/>
    <n v="83.462399999999988"/>
  </r>
  <r>
    <s v="ID_245"/>
    <x v="0"/>
    <s v="Zahraničné pracovné cesty"/>
    <s v="Ovládanie záznamov v DMS"/>
    <s v="Funkcie (webservisy) na ovládanie záznamov v DMS budú upresnené až po nasadení DMS systému v podmienkach obstarávateľa (DMS nie je súčasťou tohto projektu)._x000a__x000a_Pri zobrazení vlastností dokumentu sa ukáže aj výstup z informačného zdroja „DigitálnyArchív – prepojenia“, ktorý je súčasťou tohto projektu a v tomto prípade ukáže všetky agendy / informačné zdroje, ktoré využívajú ten istý dokument._x000a__x000a_Vymazanie dokumentu v tomto prípade znamená iba vymazanie dokumentu z informačného zdroja „DigitálnyArchív – prepojenia“ (resp. iba jeho presunutie do stavu „vymazaný“ a definitívne zmazať záznam môže iba administrátor). Každopádne aj po vymazaní záznamu sa nevymaže dokument z DMS (ak to umožní DMS tak iba jeho označenie do stavu „vymazaný“), no definitívne odstránenie dokumentu môže vykonať iba „administrátor“ modulu DMS (ak s ním nie je previazaný žiadny iný dokument)."/>
    <s v="Zamestnanec odboru  odboru informačných a komunikačných technológií K NR SR"/>
    <x v="11"/>
    <n v="1"/>
    <n v="5"/>
    <n v="1"/>
    <n v="5"/>
    <n v="4.2"/>
    <n v="0.72"/>
    <n v="0.84"/>
    <n v="5.5641599999999993"/>
    <n v="83.462399999999988"/>
  </r>
  <r>
    <s v="ID_246"/>
    <x v="0"/>
    <s v="Účasť poslancov na schôdzach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2"/>
    <n v="1"/>
    <n v="5"/>
    <n v="1"/>
    <n v="5"/>
    <n v="4.2"/>
    <n v="0.72"/>
    <n v="0.86"/>
    <n v="5.6966399999999995"/>
    <n v="85.44959999999999"/>
  </r>
  <r>
    <s v="ID_247"/>
    <x v="1"/>
    <s v="Účasť poslancov na schôdzach NR SR"/>
    <s v="Oprávnenia súčasťou informačného zdroja &quot;Posty oprávnení&quot;"/>
    <s v="Všetky posty oprávnenia (užívateľskérole) musia byť súčasťou informačného zdroja „Posty oprávnení“. "/>
    <s v="Zamestnanec odboru  odboru informačných a komunikačných technológií K NR SR"/>
    <x v="12"/>
    <m/>
    <m/>
    <n v="0"/>
    <n v="0"/>
    <n v="0"/>
    <n v="0"/>
    <n v="0"/>
    <n v="0"/>
    <n v="0"/>
  </r>
  <r>
    <s v="ID_248"/>
    <x v="1"/>
    <s v="Účasť poslancov na schôdzach NR SR"/>
    <s v="Rola Editor"/>
    <s v="Môže všetko okrem definitívne mazať údaje"/>
    <s v="Zamestnanec odboru  odboru informačných a komunikačných technológií K NR SR"/>
    <x v="12"/>
    <m/>
    <m/>
    <n v="0"/>
    <n v="0"/>
    <n v="0"/>
    <n v="0"/>
    <n v="0"/>
    <n v="0"/>
    <n v="0"/>
  </r>
  <r>
    <s v="ID_249"/>
    <x v="1"/>
    <s v="Účasť poslancov na schôdzach NR SR"/>
    <s v="Rola Administrátor"/>
    <s v="Môže robiť všetko, aj definitívne mazať vymazané záznamy"/>
    <s v="Zamestnanec odboru  odboru informačných a komunikačných technológií K NR SR"/>
    <x v="12"/>
    <m/>
    <m/>
    <n v="0"/>
    <n v="0"/>
    <n v="0"/>
    <n v="0"/>
    <n v="0"/>
    <n v="0"/>
    <n v="0"/>
  </r>
  <r>
    <s v="ID_250"/>
    <x v="1"/>
    <s v="Účasť poslancov na schôdzach NR SR"/>
    <s v="Rola Viewer"/>
    <s v="Môže údaje iba prezerať"/>
    <s v="Zamestnanec odboru  odboru informačných a komunikačných technológií K NR SR"/>
    <x v="12"/>
    <m/>
    <m/>
    <n v="0"/>
    <n v="0"/>
    <n v="0"/>
    <n v="0"/>
    <n v="0"/>
    <n v="0"/>
    <n v="0"/>
  </r>
  <r>
    <s v="ID_251"/>
    <x v="1"/>
    <s v="Účasť poslancov na schôdzach NR SR"/>
    <s v="Štruktúra informačného zdroja „„Číselník stavov ospravedlnení“"/>
    <s v="[A] jednoznačný identifikátor záznamu_x000a_[B] jednoznačný identifikátor stavu ospravedlnenia_x000a_[C] popis riešenia"/>
    <s v="Zamestnanec odboru  odboru informačných a komunikačných technológií K NR SR"/>
    <x v="12"/>
    <m/>
    <m/>
    <n v="0"/>
    <n v="0"/>
    <n v="0"/>
    <n v="0"/>
    <n v="0"/>
    <n v="0"/>
    <n v="0"/>
  </r>
  <r>
    <s v="ID_252"/>
    <x v="1"/>
    <s v="Účasť poslancov na schôdzach NR SR"/>
    <s v="Štruktúra informačného zdroja „Účasť poslancov na schôdzach NR SR“"/>
    <s v="[A] jednoznačný identifikátor záznamu _x000a_[B] jednoznačný identifikátor záznamu -možné stavy pre daný informačný zdroj sú v informačnom zdroji &quot;Stavy záznamov&quot;_x000a_[C] jednoznačný identifikátor schôdze NR SR z informačného zdroja &quot;program schôdzí NR SR&quot;_x000a_[D] jednoznačný identifikátor volebného obdobia jednoznačný identifikátor volebného obdobia z informačného zdroja &quot;volebné obdobia&quot;_x000a_[E] dátum - možnosť zvoliť iba taký, v ktorom rokovanie danej schôdze prebiehalo_x000a_[F] poznámka Text_x000a_[G] jednoznačný identifikátor účasti"/>
    <s v="Zamestnanec odboru  odboru informačných a komunikačných technológií K NR SR"/>
    <x v="12"/>
    <m/>
    <m/>
    <n v="0"/>
    <n v="0"/>
    <n v="0"/>
    <n v="0"/>
    <n v="0"/>
    <n v="0"/>
    <n v="0"/>
  </r>
  <r>
    <s v="ID_253"/>
    <x v="1"/>
    <s v="Účasť poslancov na schôdzach NR SR"/>
    <s v="Štruktúra informačného zdroja „Účasť poslancov na schôdzach NR SR - podrobnosti“"/>
    <s v="[A] jednoznačný identifikátor záznamu (prezentácie)_x000a_[B] jednoznačný identifikátor účasti (prezentácie)_x000a_[C] jednoznačný identifikátor záznamu z informačného zdroja &quot;poslanci&quot;_x000a_[D] identifikátor účasti True / False_x000a_[E] jednoznačný identifikátor stavu ospravedlnenia z číselníka riešení ospravedlnenia_x000a_[F] stav záznamu - možné stavy pre daný informačný zdroj sú v informačnom zdroji &quot;Stavy záznamov&quot;  _x000a_[G] jednoznačný identifikátor Rozhodnutia - identifikátor Rozhodnutia predsedu, ktorým sa riešilo ospravedlnenie_x000a_[H] jednoznačný identifikátor záznamu ospravedlnenia - identifikátor ospravedlnenia, s ktorým je riešená neúčasť"/>
    <s v="Zamestnanec odboru  odboru informačných a komunikačných technológií K NR SR"/>
    <x v="12"/>
    <m/>
    <m/>
    <n v="0"/>
    <n v="0"/>
    <n v="0"/>
    <n v="0"/>
    <n v="0"/>
    <n v="0"/>
    <n v="0"/>
  </r>
  <r>
    <s v="ID_254"/>
    <x v="1"/>
    <s v="Účasť poslancov na schôdzach NR SR"/>
    <s v="Stavy záznamov súčasťou informačného zdroja &quot;Stavy záznamov&quot;"/>
    <s v="Všetky stavy záznamov musia byť súčasťou informačného zdroja „Stavy záznamov“ "/>
    <s v="Zamestnanec odboru  odboru informačných a komunikačných technológií K NR SR"/>
    <x v="12"/>
    <m/>
    <m/>
    <n v="0"/>
    <n v="0"/>
    <n v="0"/>
    <n v="0"/>
    <n v="0"/>
    <n v="0"/>
    <n v="0"/>
  </r>
  <r>
    <s v="ID_255"/>
    <x v="1"/>
    <s v="Účasť poslancov na schôdzach NR SR"/>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12"/>
    <m/>
    <m/>
    <n v="0"/>
    <n v="0"/>
    <n v="0"/>
    <n v="0"/>
    <n v="0"/>
    <n v="0"/>
    <n v="0"/>
  </r>
  <r>
    <s v="ID_256"/>
    <x v="1"/>
    <s v="Účasť poslancov na schôdzach NR SR"/>
    <s v="Preddefinované filtre súčasťou informačného zdroja &quot;Preddefinované filtre&quot;"/>
    <s v="Všetky preddefinované filtre (menu v úvodnej obrazovke v časti „Preddefinované filtre“"/>
    <s v="Zamestnanec odboru  odboru informačných a komunikačných technológií K NR SR"/>
    <x v="12"/>
    <m/>
    <m/>
    <n v="0"/>
    <n v="0"/>
    <n v="0"/>
    <n v="0"/>
    <n v="0"/>
    <n v="0"/>
    <n v="0"/>
  </r>
  <r>
    <s v="ID_257"/>
    <x v="1"/>
    <s v="Účasť poslancov na schôdzach NR SR"/>
    <s v="Požadované filtre pre modul"/>
    <s v="Ucast - Účasť na schôdzach NR SR_x000a_%VolebneObdobie% - %OznačenieVolebnehoObdobia% - zoznam prezentácii účasti v danom volebnom období, bez rozdielu stavu záznamu_x000a_%IdentifikatorStavy - Zaznamov% - %NazvyStavovZaznamov% -zoznam prezentácii účasti v danom volebnom období, záznamy v danom stave_x000a__x000a_značenie „%VolebneObdobie%“znamená že sa vypíšu všetky volebnéobdobia (najaktuálnejšie hore).obdobne aj %StavyZaznamov%"/>
    <s v="Zamestnanec odboru  odboru informačných a komunikačných technológií K NR SR"/>
    <x v="12"/>
    <m/>
    <m/>
    <n v="0"/>
    <n v="0"/>
    <n v="0"/>
    <n v="0"/>
    <n v="0"/>
    <n v="0"/>
    <n v="0"/>
  </r>
  <r>
    <s v="ID_258"/>
    <x v="1"/>
    <s v="Účasť poslancov na schôdzach NR SR"/>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2"/>
    <m/>
    <m/>
    <n v="0"/>
    <n v="0"/>
    <n v="0"/>
    <n v="0"/>
    <n v="0"/>
    <n v="0"/>
    <n v="0"/>
  </r>
  <r>
    <s v="ID_259"/>
    <x v="0"/>
    <s v="Účasť poslancov na schôdzach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2"/>
    <n v="1"/>
    <n v="5"/>
    <n v="1"/>
    <n v="5"/>
    <n v="4.2"/>
    <n v="0.72"/>
    <n v="0.86"/>
    <n v="5.6966399999999995"/>
    <n v="85.44959999999999"/>
  </r>
  <r>
    <s v="ID_260"/>
    <x v="0"/>
    <s v="Účasť poslancov na schôdzach NR SR"/>
    <s v="Aplikačné funkcie formulára „Účasť poslancov na schôdzach NR SR“"/>
    <s v="Nový záznam - Založenie nového záznamu do informačného zdroja &quot;Účasť poslancov na rokovaní NR SR&quot;._x000a_Editovať záznam - Otvorenie formulára na editovanie prezentácie účasti zvoleného dňa a zvolenej schôdze NR SR.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2"/>
    <n v="1"/>
    <n v="5"/>
    <n v="1"/>
    <n v="5"/>
    <n v="4.2"/>
    <n v="0.72"/>
    <n v="0.86"/>
    <n v="5.6966399999999995"/>
    <n v="85.44959999999999"/>
  </r>
  <r>
    <s v="ID_261"/>
    <x v="0"/>
    <s v="Účasť poslancov na schôdzach NR SR"/>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Publikovať - Záznam informačného zdroja &quot;účast poslancov na rokovaní NR SR&quot; prenesie do stavu &quot;publikovaný záznam&quot;._x000a_Stiahnuť záznam - Presunutie stavu záznamu na &quot;stiahnutý záznam&quot;._x000a_Zmazať záznam - Presunutie stavu záznamu na &quot;vymazaný záznam&quot;._x000a_Definitívne vymazať záznam - Funkcia prístupná iba administrátorovi. Funkcia definitívne vymaže záznam z databázy. Pred vymazaním sa ešte raz potvrdí voľba._x000a_Načítaj dáta - Funkcia prístupná iba ak pre danú schôdzu a rokovací deň je databáza &quot;účasť poslancov na rokovaní - podrobnosti&quot; prázdna /alebo všetky záznamy sú v stave &quot;vymazaný záznam&quot;. Funkcia zabezpečí:_x000a_- natiahnutie všetkých poslancov, ktorí mali aktívny mandát do informačného zdroja_x000a_„účasť poslancov na rokovaniach NR SR - podrobnosti“_x000a_- doplnenie zdroja „účasť poslancov na rokovaniach NR SR – podrobnosti“ o ZPC z informačného zdroja „zahraničné pracovné cesty“, počty hlasovaní a vystúpení v digitálneho kongresového systému (cez webservis)_x000a_- označenie tých čo majú počet hlasovaní, alebo počet vystúpení &gt;0 ako prítomných (účasť = true)_x000a_- načítanie žiadostí o ospravedlnenie (či podľa dátumu a poslanca existuje) a nastaví pole [H] a stav „žiadosť o ospravedlnenie podaná“_x000a_- označiť červeným tých ktorí sú neprítomní a nemajú ospravedlnenú účasť_x000a_Uložiť záznam - Uloženie zmien dát do záznamu._x000a_Hlasovania a vystúpenia - Načítanie počtov hlasovaní a vystúpení pre každého poslanca (v daný rokovací deň a na danej schôdzi)_x000a_Neospravedlnení - Zobrazí záznamy iba neospravedlnených poslancov (účasť = false) a stav &lt;&gt;&quot;ospravedlnený&quot; a ZPC=false_x000a_Nastav prítomnosť - Nastaví hodnotu prítomný na požadovanú hodnotu_x000a_Nastav ospravedlnenie - Nastaví hodnotu Idospravedlnenia a stav ospravedlnenia na požadovanú hodnotu z číselníka_x000a_Publikovať - Záznamy informačného zdroja &quot;účast poslancov na rokovaní NR SR&quot; prenesie do stavu &quot;publikovaný záznam&quot; (hromadne všetky z daného dňa a schôdze)._x000a_Stiahnuť záznam - Presunutie stavy záznamov na &quot;stiahnutý záznam&quot; ((hromadne všetky z daného dňa a schôdze)._x000a_Zmazať záznam - Presunutie stavy záznamov na &quot;vymazaný záznam&quot; ((hromadne všetky z daného dňa a schôdze)._x000a_Definitívne vymazať záznam - Funkcia prístupná iba administrátorovi. Funkcia definitívne vymaže záznam z databázy. Pred vymazaním sa ešte raz potvrdí voľba."/>
    <s v="Zamestnanec odboru  odboru informačných a komunikačných technológií K NR SR"/>
    <x v="12"/>
    <n v="1"/>
    <n v="5"/>
    <n v="1"/>
    <n v="5"/>
    <n v="4.2"/>
    <n v="0.72"/>
    <n v="0.86"/>
    <n v="5.6966399999999995"/>
    <n v="85.44959999999999"/>
  </r>
  <r>
    <s v="ID_262"/>
    <x v="0"/>
    <s v="Účasť poslancov na schôdzach NR SR"/>
    <s v="Aplikačná funkcia &quot;Nový záznam&quot;"/>
    <s v="Po spustení aplikačnej funkcie „Nový záznam“ sa otvorí formulár, no v informačnom zdroji „účasť poslancov na rokovaní NR SR – podrobnosti“ nenachádza žiadny záznam, ktorý patrí do danej schôdze v daný rokovací deň._x000a__x000a_Spustením aplikačnej funkcie „Načítaj dáta“ sa vykonajú nasledovné činnosti:_x000a__x000a_do informačného zdroja „účasť poslancov na rokovaniach NR SR - podrobnosti“ sa natiahnu záznamy pre všetkých poslancov, ktorí mali na danom rokovaní aktívny mandát_x000a_do vygenerovaných záznamov sa k poslancom doplnenia údaje o účasti na zahraničnej pracovnej ceste zo zdroja „zahraničné pracovné cesty - účastníci“, resp. „zahraničné pracovné cesty“ (údaje sa iba zobrazia vo formulári, no neukladajú sa v informačnom zdroji „účasť poslancov na rokovaniach NR SR – podrobnosti“_x000a_do vygenerovaných záznamov sa k poslancom doplnenia údaje o počte hlasovania každého poslanca z informačného zdroja „digitálny kongresový systém“, resp. o počte vystúpení z toho istého zdroja (údaje sa iba zobrazia vo formulári, no neukladajú sa v informačnom zdroji „účasť poslancov na rokovaniach NR SR – podrobnosti“_x000a_do vygenerovaných záznamov sa k poslancom doplnenia pre všetkých čo majú v daný deň počet hlasovaní, alebo vystúpení je &gt;0 nastaví v zostave účasť=true_x000a_(údaje sa ukladajú až po aplikovaní funkcie „uložiť“)_x000a_načítanie ospravedlnení so stavom podľa rozhodnutí predsedu NR SR o ospravedlnení / neospravedlnení poslanca. Nastaví stav ospravedlnenia v zostave podľa číselníka stavov ospravedlnení (údaje sa ukladajú až po aplikovaní funkcie „uložiť“). Ak ešte nebolo pripojené rozhodnutie v zázname, nastaví sa pole „jednoznačný identifikátor záznamu ospravedlnenia“ a stav ospravedlnenia sa nastaví na „žiadosť o ospravedlnenie podaná“ _x000a_farebne zvýrazní neospravedlnených, teda takých čo:_x000a_o majú účasť = FALSE o ZPC = FALSE o ID ospravedlnenia = FALSE_x000a__x000a_Následne sa ručne doeviduje účasť poslancov na základe písomných prezenčných listín. V prípade, že sa po vygenerovaní a nahratí zmien v účasti poslancov zmení stav ospravedlnenia v module „Ospravedlnenia poslancov“, automaticky sa v module „účasť poslancov na rokovaní NR SR - podrobnosti“ u daného poslanca aktualizuje údaj o stave ospravedlnenia."/>
    <s v="Zamestnanec odboru  odboru informačných a komunikačných technológií K NR SR"/>
    <x v="12"/>
    <n v="1"/>
    <n v="5"/>
    <n v="1"/>
    <n v="5"/>
    <n v="4.2"/>
    <n v="0.72"/>
    <n v="0.86"/>
    <n v="5.6966399999999995"/>
    <n v="85.44959999999999"/>
  </r>
  <r>
    <s v="ID_263"/>
    <x v="0"/>
    <s v="Ospravedlnenia poslancov"/>
    <s v="Elektronicke ziadost o ospravedlnenie"/>
    <s v="Požaduje sa, aby súčasťou projektu bolo dodanie elektronického formulára a všetkých náležitostí potrebných na to, aby poslanci mohli o ospravedlnenia žiadať aj elektronickou cestou, pričom takáto žiadosť musí byť podpísaná elektronickým podpisom (zaručeným, alebo mandátnym certifikátom) a musí sa dostať bezpečnou a štandardnou službou do informačného systému Registratúra. Súčasne je potrebné zabezpečiť aj takú funkcionalitu, kde uvedený elektronický formulár bude možné vyplniť, uložiť dáta do informačného systému SSLP – modul „ospravedlnenia poslancov“ a následne formulár bude možné vytlačiť a podpísať (poslanec aj predseda NR SR) a ako taký doniesť do podateľne NR SR (takýto spôsob zabezpečí, že údaje nebude potrebné z písomnej žiadosti opätovne vyplňovať). _x000a__x000a_V prípade elektronického podania vyplní v elektronickom formulári, podpíše elektronickým podpisom a zašle tak, aby sa automaticky dostal ZIP do informačného systému Registratúra (automatické naťahovanie do registratúry nie je súčasťou tohto projektu). Následne si modul pri pripojení takéhoto dokumentu z Registratúry automaticky naimportuje dáta do modulu „Ospravedlnenia poslancov“"/>
    <s v="Zamestnanec odboru  odboru informačných a komunikačných technológií K NR SR"/>
    <x v="13"/>
    <n v="1"/>
    <n v="5"/>
    <n v="1"/>
    <n v="5"/>
    <n v="1.9090909090909092"/>
    <n v="0.72"/>
    <n v="0.86"/>
    <n v="4.2781090909090906"/>
    <n v="64.171636363636367"/>
  </r>
  <r>
    <s v="ID_264"/>
    <x v="0"/>
    <s v="Ospravedlnenia poslancov"/>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3"/>
    <n v="1"/>
    <n v="5"/>
    <n v="1"/>
    <n v="5"/>
    <n v="1.9090909090909092"/>
    <n v="0.72"/>
    <n v="0.86"/>
    <n v="4.2781090909090906"/>
    <n v="64.171636363636367"/>
  </r>
  <r>
    <s v="ID_265"/>
    <x v="1"/>
    <s v="Ospravedlnenia poslancov"/>
    <s v="Oprávnenia súčasťou informačného zdroja &quot;Posty oprávnení&quot;"/>
    <s v="Všetky posty oprávnenia (užívateľskérole) musia byť súčasťou informačného zdroja „Posty oprávnení“. "/>
    <s v="Zamestnanec odboru  odboru informačných a komunikačných technológií K NR SR"/>
    <x v="13"/>
    <m/>
    <m/>
    <n v="0"/>
    <n v="0"/>
    <n v="0"/>
    <n v="0"/>
    <n v="0"/>
    <n v="0"/>
    <n v="0"/>
  </r>
  <r>
    <s v="ID_266"/>
    <x v="1"/>
    <s v="Ospravedlnenia poslancov"/>
    <s v="Rola Editor"/>
    <s v="Môže všetko okrem definitívne mazať údaje"/>
    <s v="Zamestnanec odboru  odboru informačných a komunikačných technológií K NR SR"/>
    <x v="13"/>
    <m/>
    <m/>
    <n v="0"/>
    <n v="0"/>
    <n v="0"/>
    <n v="0"/>
    <n v="0"/>
    <n v="0"/>
    <n v="0"/>
  </r>
  <r>
    <s v="ID_267"/>
    <x v="1"/>
    <s v="Ospravedlnenia poslancov"/>
    <s v="Rola Administrátor"/>
    <s v="Môže robiť všetko, aj definitívne mazať vymazané záznamy"/>
    <s v="Zamestnanec odboru  odboru informačných a komunikačných technológií K NR SR"/>
    <x v="13"/>
    <m/>
    <m/>
    <n v="0"/>
    <n v="0"/>
    <n v="0"/>
    <n v="0"/>
    <n v="0"/>
    <n v="0"/>
    <n v="0"/>
  </r>
  <r>
    <s v="ID_268"/>
    <x v="1"/>
    <s v="Ospravedlnenia poslancov"/>
    <s v="Rola Viewer"/>
    <s v="Môže údaje iba prezerať"/>
    <s v="Zamestnanec odboru  odboru informačných a komunikačných technológií K NR SR"/>
    <x v="13"/>
    <m/>
    <m/>
    <n v="0"/>
    <n v="0"/>
    <n v="0"/>
    <n v="0"/>
    <n v="0"/>
    <n v="0"/>
    <n v="0"/>
  </r>
  <r>
    <s v="ID_269"/>
    <x v="1"/>
    <s v="Ospravedlnenia poslancov"/>
    <s v="Štruktúra informačného zdroja „Ospravedlnenia poslancov“"/>
    <s v="[A] jednoznačný identifikátor záznamu_x000a_[B] jednoznačný identifikátor záznamu z informačného zdroja &quot;poslanci&quot;, ktorý zodpovedná záznamu o danom poslancovi_x000a_[C] začiatok_x000a_[D] koniec_x000a_[E] dôvod (text)_x000a_[F] poznámka (text)_x000a_[G] stav záznamu - možné stavy pre daný informačný zdroj sú v informačnom zdroji &quot;Stavy záznamov&quot; _x000a_[H] počet dní_x000a_[I] typ dôvodu - 0 - choroba, 1 - zahraničná pracovná cesta,  2 - iný závažný dúvod._x000a_[J] typ choroby - 0 - Liečenie, 1 - vyšetrenie, 2 - choroba, 3 - nevoľnosť v trvaní jedného rokovacieho dňa), _x000a_[K] indikátor, či predložil lekárske osvedčenie prístupné v prípade: [I] = 0 (choroba), [J] = 0 (liečenie)_x000a_[L] indikátor, či predložil potvrdenie o návšteve lekára prístupné v prípade: [I] = 0 (choroba), [J] = 1 (vyšetrenie)_x000a_[M] indikátor, či predložil potvrdenie o práceneschopnosti prístupné v prípade: [I] = 0 (choroba)_x000a_[J] = 2 (choroba)_x000a_[N] Miesto pobytu prístupné v prípade: [I] = 1 (zahraničná pracovná cesta)_x000a_[O] Vysielajúci subjekt (prístupné pre ZPC a iný subjekt) prístupné v prípade: [I] = 1 (zahraničná pracovná cesta) [S] = 1 (iný subjekt)_x000a_[P] Účel cesty prístupné v prípade: [I] = 1 (zahraničná pracovná cesta)_x000a_[Q] Iný dôvod - popis prístupné v prípade: [I] = 2 (iný závaždý dôvod)_x000a_[R] popis dôvodu_x000a_[S] vyslal 0 - NR SR, 1 - iný subjekt, _x000a_[T] jednoznačný identifikátor poslaneckého klubu z informačného zdroja &quot;kluby&quot;_x000a_[U] jednoznačný identifikátor volebného obdobia z informačného zdroja &quot;volebné obdobia&quot;_x000a_[V] meno a priezvisko poslanca údaje z elektronicky podaného formulára (text)"/>
    <s v="Zamestnanec odboru  odboru informačných a komunikačných technológií K NR SR"/>
    <x v="13"/>
    <m/>
    <m/>
    <n v="0"/>
    <n v="0"/>
    <n v="0"/>
    <n v="0"/>
    <n v="0"/>
    <n v="0"/>
    <n v="0"/>
  </r>
  <r>
    <s v="ID_270"/>
    <x v="1"/>
    <s v="Ospravedlnenia poslancov"/>
    <s v="Štruktúra informačného zdroja „Účasť poslancov na schôdzach NR SR“"/>
    <s v="[A] jednoznačný identifikátor záznamu _x000a_[B] jednoznačný identifikátor záznamu -možné stavy pre daný informačný zdroj sú v informačnom zdroji &quot;Stavy záznamov&quot;_x000a_[C] jednoznačný identifikátor schôdze NR SR z informačného zdroja &quot;program schôdzí NR SR&quot;_x000a_[D] jednoznačný identifikátor volebného obdobia jednoznačný identifikátor volebného obdobia z informačného zdroja &quot;volebné obdobia&quot;_x000a_[E] dátum - možnosť zvoliť iba taký, v ktorom rokovanie danej schôdze prebiehalo_x000a_[F] poznámka Text_x000a_[G] jednoznačný identifikátor účasti"/>
    <s v="Zamestnanec odboru  odboru informačných a komunikačných technológií K NR SR"/>
    <x v="13"/>
    <m/>
    <m/>
    <n v="0"/>
    <n v="0"/>
    <n v="0"/>
    <n v="0"/>
    <n v="0"/>
    <n v="0"/>
    <n v="0"/>
  </r>
  <r>
    <s v="ID_271"/>
    <x v="1"/>
    <s v="Ospravedlnenia poslancov"/>
    <s v="Stavy záznamov súčasťou informačného zdroja &quot;Stavy záznamov&quot;"/>
    <s v="Všetky stavy záznamov musia byť súčasťou informačného zdroja „Stavy záznamov“ "/>
    <s v="Zamestnanec odboru  odboru informačných a komunikačných technológií K NR SR"/>
    <x v="13"/>
    <m/>
    <m/>
    <n v="0"/>
    <n v="0"/>
    <n v="0"/>
    <n v="0"/>
    <n v="0"/>
    <n v="0"/>
    <n v="0"/>
  </r>
  <r>
    <s v="ID_272"/>
    <x v="1"/>
    <s v="Ospravedlnenia poslancov"/>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elektronická žiadosť záznam, ktorý vznikol vyplnením elektronického formulára a zaslaním údajov s tým, že ho musí podpísať a podať cez podateľňu K NR SR_x000a_uzavretá žiadosť žiadosť, ktorá je v stave &quot;uzavretá žiadosť&quot;"/>
    <s v="Zamestnanec odboru  odboru informačných a komunikačných technológií K NR SR"/>
    <x v="13"/>
    <m/>
    <m/>
    <n v="0"/>
    <n v="0"/>
    <n v="0"/>
    <n v="0"/>
    <n v="0"/>
    <n v="0"/>
    <n v="0"/>
  </r>
  <r>
    <s v="ID_273"/>
    <x v="1"/>
    <s v="Ospravedlnenia poslancov"/>
    <s v="Preddefinované filtre súčasťou informačného zdroja &quot;Preddefinované filtre&quot;"/>
    <s v="Všetky preddefinované filtre (menu v úvodnej obrazovke v časti „Preddefinované filtre“"/>
    <s v="Zamestnanec odboru  odboru informačných a komunikačných technológií K NR SR"/>
    <x v="13"/>
    <m/>
    <m/>
    <n v="0"/>
    <n v="0"/>
    <n v="0"/>
    <n v="0"/>
    <n v="0"/>
    <n v="0"/>
    <n v="0"/>
  </r>
  <r>
    <s v="ID_274"/>
    <x v="1"/>
    <s v="Ospravedlnenia poslancov"/>
    <s v="Požadované filtre pre modul"/>
    <s v="Registratura - Registratúra - zozanm záznamov z Registratúry, ktoré sú daného typu &quot;Ospravedlnenie poslancov&quot; a ešte nie sú súčasťou informačného zdroja &quot;Ospravedln_x000a_%VolebneObdobie% - %OznačenieVolebnehoObdobia% - zoznam ospravedlnení v danom volebnom období, bez rozdieľu stavu záznamu_x000a_%IdentifikatorStavy - Zaznamov% - %NazvyStavovZaznamov% -zzoznam_x000a__x000a_ospravedlnení v danom volebnom období, v požadovanom stave záznamu_x000a__x000a_značenie „%VolebneObdobie%“znamená že sa vypíšu všetky volebnéobdobia (najaktuálnejšie hore).obdobne aj %StavyZaznamov%"/>
    <s v="Zamestnanec odboru  odboru informačných a komunikačných technológií K NR SR"/>
    <x v="13"/>
    <m/>
    <m/>
    <n v="0"/>
    <n v="0"/>
    <n v="0"/>
    <n v="0"/>
    <n v="0"/>
    <n v="0"/>
    <n v="0"/>
  </r>
  <r>
    <s v="ID_275"/>
    <x v="1"/>
    <s v="Ospravedlnenia poslancov"/>
    <s v="Úvodná strana aplikácie v časti &quot;Výstupy&quot;"/>
    <s v="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3"/>
    <m/>
    <m/>
    <n v="0"/>
    <n v="0"/>
    <n v="0"/>
    <n v="0"/>
    <n v="0"/>
    <n v="0"/>
    <n v="0"/>
  </r>
  <r>
    <s v="ID_276"/>
    <x v="0"/>
    <s v="Ospravedlnenia poslancov"/>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3"/>
    <n v="1"/>
    <n v="5"/>
    <n v="1"/>
    <n v="5"/>
    <n v="1.9090909090909092"/>
    <n v="0.72"/>
    <n v="0.86"/>
    <n v="4.2781090909090906"/>
    <n v="64.171636363636367"/>
  </r>
  <r>
    <s v="ID_277"/>
    <x v="0"/>
    <s v="Ospravedlnenia poslancov"/>
    <s v="Aplikačné funkcie formulára „„Ospravedlnenia poslancov“ - Registratúra"/>
    <s v="V prípade, že užívateľ zvolí preddefinovaný filter v ľavom menu „Registratúra“, objaví sa mu zoznam záznamov z informačného systému „Registratúra“, ktorý obsahuje všetky záznamy, ktorých typ je „Ospravedlnenie poslancov“ a ešte nie sú súčasťou informačného zdroja „Digitálny archív – prepojenie“. Webservis middlewaru poskytne všetky záznamy z Registratúry, ostatné si bude potrebné dočítať, pretože obsluhovanie informačného zdroja „Digitálny archív – prepojenia“ je už súčasťou tohto projektu. Na tomto formulári je prístupná jediná aplikačná funkcia:_x000a_Nový záznam z Registratúry - funkcia založí nový záznam v informačnom zdroji &quot;Ospravedlnenia poslancov&quot;, nastaví volebné obdobie z webservisu &quot;aktualne volebne obdobie&quot; a založí nový záznam do informačného zdroja &quot;Digitálny archív - prepojenie&quot; a tým prepojí záznam z Digitálneho archívi (identifikátor vráti Registratúra) so záznamom v zdroji &quot;Ospravedlnenia poslancov&quot;. Následne zobrazí formulár na editovanie záznamu informačného zdroja &quot;Ospravedlnenia poslancov&quot;. Po uvedenej funkcii budú využívať záznam v DMS 2 zdroje (&quot;Registratúra&quot; aj &quot;Ospravedlnenie poslancov&quot;)"/>
    <s v="Zamestnanec odboru  odboru informačných a komunikačných technológií K NR SR"/>
    <x v="13"/>
    <n v="1"/>
    <n v="5"/>
    <n v="1"/>
    <n v="5"/>
    <n v="1.9090909090909092"/>
    <n v="0.72"/>
    <n v="0.86"/>
    <n v="4.2781090909090906"/>
    <n v="64.171636363636367"/>
  </r>
  <r>
    <s v="ID_278"/>
    <x v="0"/>
    <s v="Ospravedlnenia poslancov"/>
    <s v="Aplikačné funkcie formulára „„Ospravedlnenia poslancov“ - Elektronická žiadosť"/>
    <s v="V prípade, že užívateľ zvolí preddefinovaný filter v ľavom menu „Elektronická žiadosť“, tak sa zobrazia všetky záznamy, ktoré boli zaznamenané z elektronického formulára, no čaká sa na ich podpísanú verziu zaslanú cez podateľňu. Na tejto zostave sa objavuje aj dátum, kedy poslanec vyplnil elektronický formulár a zaznamenali sa dáta do informačného zdroja. Na tomto formulári sa vyžadujú minimálne tieto aplikačné funkcie:_x000a_Presuň do stavu pripravovaný Presunutie stavu záznamu na &quot;pripravovaný záznam&quot;._x000a_Editovať záznam - Otvorenie formulára na editovanie zvoleného záznamu z informačného zdroja &quot;Ospravedlnenia poslancov&quot;_x000a_Zmazať záznam - Presunutie stavu záznamu na &quot;vymazaný záznam&quot; - vrátane všetkých podradených záznamov v informačnom zdroji &quot;Digitálny archív - prepojenia&quot; a úprava údajov v informačnom zdroji &quot;Účasť poslancov na rokovaní NR SR&quot;_x000a_Tlač zostavu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3"/>
    <n v="1"/>
    <n v="5"/>
    <n v="1"/>
    <n v="5"/>
    <n v="1.9090909090909092"/>
    <n v="0.72"/>
    <n v="0.86"/>
    <n v="4.2781090909090906"/>
    <n v="64.171636363636367"/>
  </r>
  <r>
    <s v="ID_279"/>
    <x v="0"/>
    <s v="Ospravedlnenia poslancov"/>
    <s v="Aplikačné funkcie formulára „„Ospravedlnenia poslancov“ - Pripravovaný záznam"/>
    <s v="V prípade, že užívateľ zvolí preddefinovaný filter v ľavom menu „Pripravovaný záznam“ (alebo ostatnú položky), tak sa zobrazia všetky záznamy, ktoré sú v danom stave. Na tejto zostave sa objavuje aj navrhovaný stav ospravedlnenia (tak ako bol upravený v agende „Rozhodnutia predsedu“ a je podkladom pre generovanie Rozhodnutia) a priložené Rozhodnutie predsedu, ktoré daný návrh podporuje (aj so stavom jeho záznamu). V prípade, že je rozhodnutie v stave „publikovaný záznam“, znamená to, že dané ospravedlnenie bolo vyriešené a stav je definitívny. Takéto záznamy sa zobrazujú farebne odlišne, aby bolo vidieť, ktoré je možné uzatvoriť.  Na tomto formulári sa vyžadujú minimálne tieto aplikačné funkcie:_x000a_Nový záznam Založenie nového záznamu do informačného zdroja_x000a_Uzatvoriť záznam - Funkcia prístupná iba pri &quot;pripravovaných záznamoch&quot;, ktorá presunie záznam do stavu &quot;uzavretá žiadosť&quot;_x000a_Editovať záznam - Otvorenie formulára na editovanie zvoleného záznamu z informačného zdroja &quot;_x000a_Zmazať záznam - Presunutie stavu záznamu na &quot;vymazaný záznam&quot; - vrátane všetkých podradených záznamov v informačnom zdroji &quot;Digitálny archív - prepojenia&quot; a úprava údajov v informačnom zdroji &quot;Účasť poslancov na rokovaní NR SR&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3"/>
    <n v="1"/>
    <n v="5"/>
    <n v="1"/>
    <n v="5"/>
    <n v="1.9090909090909092"/>
    <n v="0.72"/>
    <n v="0.86"/>
    <n v="4.2781090909090906"/>
    <n v="64.171636363636367"/>
  </r>
  <r>
    <s v="ID_280"/>
    <x v="0"/>
    <s v="Ospravedlnenia poslancov"/>
    <s v="Aplikačné funkcie formulára pre editáciu"/>
    <s v="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Publikovať - Záznam informačného zdroja prenesie do stavu &quot;publikovaný záznam&quot;._x000a_Stiahnuť záznam  - Presunutie stavu záznamu na &quot;stiahnutý záznam&quot;._x000a_Zmazať záznam - Presunutie stavu záznamu na &quot;vymazaný záznam&quot; - vrátane všetkých podradených záznamov v informačnom zdroji &quot;Digitálny archív - prepojenia&quot; a úprava údajov v informačnom zdroji &quot;Účasť poslancov na rokovaní NR SR&quot;_x000a_Uzatvoriť záznam- Funkcia prístupná iba pri &quot;pripravovaných záznamoch&quot;, ktorá presunie záznam do stavu &quot;uzavretá žiadosť&quot;_x000a_Definitívne vymazať záznam - Funkcia prístupná iba administrátorovi. Funkcia definitívne vymaže záznam z databázy. Pred vymazaním sa ešte raz potvrdí voľba."/>
    <s v="Zamestnanec odboru  odboru informačných a komunikačných technológií K NR SR"/>
    <x v="13"/>
    <n v="1"/>
    <n v="5"/>
    <n v="1"/>
    <n v="5"/>
    <n v="1.9090909090909092"/>
    <n v="0.72"/>
    <n v="0.86"/>
    <n v="4.2781090909090906"/>
    <n v="64.171636363636367"/>
  </r>
  <r>
    <s v="ID_281"/>
    <x v="0"/>
    <s v="Ospravedlnenia poslancov"/>
    <s v="Aplikačné funkcie formulára - časť Dokumenty"/>
    <s v="Súčasťou uvedeného formulára je aj časť „Dokumenty“, na ktorej sa nachádzajú všetky dokumenty pripojené k uvedenému záznamu o ospravedlnení. V ideálnom prípade by tam malo byť samotné ospravedlnenie a rozhodnutie predsedu. V oboch prípadoch súce ide o dokumenty z Registratúry, no pri pripájaní sa uloží prepojenie záznamu z informačného zdroja „Ospravedlnenia poslancov“ a „Digitálny archív“. Keďže aj Registratúra je súčasťou Digitálneho archívu (ukladá v DMS dokumenty), webservis s údajmi o záznamoch registratúry poskytne aj údaj z DMS (Digitálneho archívu). Podrobnosti o údajoch poskytovaných ako DMS, tak aj Registratúry budú vyšpecifikované po ich nainštalovaní v Parlamentných informačných systémoch (keďže ide o samostatné IS VS, komunikácia s údajmi z nich bude prebiehať výhradne cez webservisy). V cieľovom riešení sa aj informačný zdroj „Digitálny archív – prepojenia“ môže stať súčasťou informačného systému „DMS“. Časť ovládania dokumentov vyžaduje minimálne tieto aplikačné funkcie:_x000a_Pripoj ospravedlnenie - Pripojenie ospravedlnenia z digitálneho archívu prostredníctvom informačného zdroja &quot;Digitálny archív prepojenia&quot;. Funkcia je prístupná iba ak nie je pripojené žiadne ospravedlnenie a používa sa pre elektronické podania bez podpisu._x000a_Odstrániť - Presunutie stavu záznamu v informačnom zdroji &quot;Digitálny archív - prepojenie&quot; na &quot;vymazaný záznam&quot;._x000a_Vlastnosti - otvorenie formulára na prezeranie vlastností dokumentu a ktoré zdroje ho využívajú"/>
    <s v="Zamestnanec odboru  odboru informačných a komunikačných technológií K NR SR"/>
    <x v="13"/>
    <n v="1"/>
    <n v="5"/>
    <n v="1"/>
    <n v="5"/>
    <n v="1.9090909090909092"/>
    <n v="0.72"/>
    <n v="0.86"/>
    <n v="4.2781090909090906"/>
    <n v="64.171636363636367"/>
  </r>
  <r>
    <s v="ID_282"/>
    <x v="0"/>
    <s v="Ospravedlnenia poslancov"/>
    <s v="Evidencia žiadostí o ospravedlnenie"/>
    <s v="Poslednou časťou uvedeného formulára sú aj údaje z informačného zdroja „Účasť poslancov na rokovaniach“, resp. z informačného zdroja „Rozhodnutia“, ktoré danú účasť riešia. Jedná sa o záznamy z účasti daného poslanca počas dní, keď bola vystavená žiadosť o ospravedlnenie._x000a__x000a_Počas evidencie sa očakáva nasledovný postup:_x000a__x000a_založenie nového záznamu z ospravedlnenia v „Registratúre“_x000a_na základe zaevidovania sa pošle mail zodpovednému za vystavenie Rozhodnutia predsedu_x000a_v Rozhodnutí predsedu sa navrhne stav ospravedlnenia a vygeneruje sa rozhodnutie o ospravedlnení_x000a_po publikovaní ospravedlnenia sa vygeneruje mail zodpovednému za ospravedlnenia o informácii, že bolo schválené rozhodnutie predsedu_x000a_skontrolujú sa údaje v účasti počas ospravedlnenia, skontrolujú sa pripojené záznamy z digitálneho archívu a uzatvorí sa záznam presunutím do stavu „uzavretá žiadosť“"/>
    <s v="Zamestnanec odboru  odboru informačných a komunikačných technológií K NR SR"/>
    <x v="13"/>
    <n v="1"/>
    <n v="5"/>
    <n v="1"/>
    <n v="5"/>
    <n v="1.9090909090909092"/>
    <n v="0.72"/>
    <n v="0.86"/>
    <n v="4.2781090909090906"/>
    <n v="64.171636363636367"/>
  </r>
  <r>
    <s v="ID_283"/>
    <x v="0"/>
    <s v="Ospravedlnenia poslancov"/>
    <s v="Aplikačné funkcie formulára - časť Nastavenia filtra"/>
    <s v="Spôsob pripájania dokumentov z Digitálneho archívu -V prvom kroku si v časti „Nastavenia filtra“ upresníme aký dokument hľadáme (preddefinuje sa typ, ktorý hľadáme – napr. „Ospravedlnenie poslancov“ a aplikovaním filtra nám DMS vráti všetky dokumenty, ktoré filtru vyhovujú. Následne vyberieme dokument, ktorý hľadáme a pripojíme ho k záznamu informačného zdroja „Ospravedlnenia poslancov“. Na tomto formulári požadujeme minimálne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Aplikuj filter  - volanie webservisu na výber skupiny záznamov z DMS_x000a_Vyber dokument - funkcia vyberie požadovaný dokument zo skupiny dokumentov v časti &quot;Zoznam dokumentov&quot; a zobrazí jeho dáta v časti &quot;filter&quot;_x000a_Otvor dokument - Otvorí zvolený dokument zo zoznamu dokumentov v elektronickej podobe (word, pdf, ...)_x000a_Pripoj dokument - Založí nový záznam v informačnom zdroji &quot;Digitálny archív - prepojenia&quot;, v ktorom bude prepojený záznam z informačného zdroja Ospravedlnenia poslancov&quot; a zvolený záznam z DMS"/>
    <s v="Zamestnanec odboru  odboru informačných a komunikačných technológií K NR SR"/>
    <x v="13"/>
    <n v="1"/>
    <n v="5"/>
    <n v="1"/>
    <n v="5"/>
    <n v="1.9090909090909092"/>
    <n v="0.72"/>
    <n v="0.86"/>
    <n v="4.2781090909090906"/>
    <n v="64.171636363636367"/>
  </r>
  <r>
    <s v="ID_284"/>
    <x v="0"/>
    <s v="Ospravedlnenia poslancov"/>
    <s v="Aplikačné funkcie formulára - časť Vlastnosti dokumentu"/>
    <s v="Na uvedenom formulári sa v časti „Vlastnosti dokumentu“ načítajú údaje z DMS a v spodnej časti sa zobrazia všetky informačné zdroje, ktoré využívajú uvedený dokument (aj s číslo jednoznačného identifikátora). Na uvedenom formulári sa budú dať / nebudú dať upravovať údaje podľa nasadenej funkčnosti DMS (bude upresnené s víťaznou firmou). Na formulári sú požadované minimálne nasledovné funkcie:_x000a_Zatvoriť formulár- Zatvorenie formulára bez uloženia zmien. Pred samotným zatvorením formulára sa systém pri zmene dát opýta, či sa zmeny majú nahrať a ukončí formulár bez nahratia iba v prípade, že užívateľ takúto voľbu potvrdí._x000a_Otvor dokument -  Otvorí zvolený dokument zo zoznamu dokumentov v elektronickej podobe (word, pdf, ...)_x000a_"/>
    <s v="Zamestnanec odboru  odboru informačných a komunikačných technológií K NR SR"/>
    <x v="13"/>
    <n v="1"/>
    <n v="5"/>
    <n v="1"/>
    <n v="5"/>
    <n v="1.9090909090909092"/>
    <n v="0.72"/>
    <n v="0.86"/>
    <n v="4.2781090909090906"/>
    <n v="64.171636363636367"/>
  </r>
  <r>
    <s v="ID_285"/>
    <x v="1"/>
    <s v="Rozhodnutia predsedu NR SR"/>
    <s v="Rozhodnutia predsedu NR SR - všeobecné"/>
    <s v="Cieľom agendy „Rozhodnutia predsedu“ je evidovanie všetkých rozhodnutí predsedu NR SR. Jednotlivé typy rozhodnutí musia byť súčasťou informačného zdroja „Číselník typov Rozhodnutí predsedu“. V súčasnosti rozlišujeme kvôli procesným záležitostiam 2 typy_x000a_- Rozhodnutia predsedu NR SR o ospravedlnení neúčasti poslancov_x000a_-  Rozhodnutia predsedu NR SR o pridelení parlamentných tlačí výborom_x000a_ Iné (vzhľadom na skutočnosť, že predseda rozhoduje aj o iných záležitostiach, no tie nie sú elektronizácie a nepotrebujú samostatný typ)_x000a_Každopádne v budúcnosti je možné, že sa tento číselník bude rozširovať._x000a_Rozhodnutia predsedu NR SR o ospravedlnení poslancov sú súčasťou workflowu „žiadosti o ospravedlnenie poslancov a evidovanie účasti na schôdzach“ , pretože sa nimi rozhoduje o ospravedlnení, resp. neospravedlnení poslanca._x000a_Rozhodnutia predsedu NR SR o pridelení parlamentných tlačí výborom je súčasť workflowu „Legislatívny proces“, ktorý je podrobnejšie popísaný v samostatnej kapitole tohto materiálu. Príklad takéhoto rozhodnutia je súčasťou obrázku č. 3."/>
    <s v="Zamestnanec odboru  odboru informačných a komunikačných technológií K NR SR"/>
    <x v="14"/>
    <m/>
    <m/>
    <n v="0"/>
    <n v="0"/>
    <n v="0"/>
    <n v="0"/>
    <n v="0"/>
    <n v="0"/>
    <n v="0"/>
  </r>
  <r>
    <s v="ID_286"/>
    <x v="0"/>
    <s v="Rozhodnutia predsedu NR SR"/>
    <s v="Rozhodnutia predsedu NR SR -možnosti"/>
    <s v="Agenda musí obsahovať nasledovné možnosti:_x000a_- napísať rozhodnutie ručne vo worde, následne jeho pripojenie do Registratúry a následne do Digitálneho archívu. Dokument sa vytlačí, fyzicky podpíše predsedom a publikuje. Pri takomto riešení sa metadáta evidujú ručne (prevažne iný typ dokumentu)_x000a_- zaevidujú sa metadáta k rozhodnutiu, následne sa vygeneruje elektrický dokument na podpis do registratúry (elektronický formulár musí byť súčasťou projektu) a nechá sa elektronicky podpísať"/>
    <s v="Zamestnanec odboru  odboru informačných a komunikačných technológií K NR SR"/>
    <x v="14"/>
    <n v="1"/>
    <n v="5"/>
    <n v="1"/>
    <n v="5"/>
    <n v="1.9090909090909092"/>
    <n v="0.72"/>
    <n v="0.86"/>
    <n v="4.2781090909090906"/>
    <n v="64.171636363636367"/>
  </r>
  <r>
    <s v="ID_287"/>
    <x v="0"/>
    <s v="Rozhodnutia predsedu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4"/>
    <n v="1"/>
    <n v="5"/>
    <n v="1"/>
    <n v="5"/>
    <n v="1.9090909090909092"/>
    <n v="0.72"/>
    <n v="0.86"/>
    <n v="4.2781090909090906"/>
    <n v="64.171636363636367"/>
  </r>
  <r>
    <s v="ID_288"/>
    <x v="1"/>
    <s v="Rozhodnutia predsedu NR SR"/>
    <s v="Oprávnenia súčasťou informačného zdroja &quot;Posty oprávnení&quot;"/>
    <s v="Všetky posty oprávnenia (užívateľskérole) musia byť súčasťou informačného zdroja „Posty oprávnení“. "/>
    <s v="Zamestnanec odboru  odboru informačných a komunikačných technológií K NR SR"/>
    <x v="14"/>
    <m/>
    <m/>
    <n v="0"/>
    <n v="0"/>
    <n v="0"/>
    <n v="0"/>
    <n v="0"/>
    <n v="0"/>
    <n v="0"/>
  </r>
  <r>
    <s v="ID_289"/>
    <x v="1"/>
    <s v="Rozhodnutia predsedu NR SR"/>
    <s v="Rola Editor"/>
    <s v="Môže všetko okrem definitívne mazať údaje"/>
    <s v="Zamestnanec odboru  odboru informačných a komunikačných technológií K NR SR"/>
    <x v="14"/>
    <m/>
    <m/>
    <n v="0"/>
    <n v="0"/>
    <n v="0"/>
    <n v="0"/>
    <n v="0"/>
    <n v="0"/>
    <n v="0"/>
  </r>
  <r>
    <s v="ID_290"/>
    <x v="1"/>
    <s v="Rozhodnutia predsedu NR SR"/>
    <s v="Rola Administrátor"/>
    <s v="Môže robiť všetko, aj definitívne mazať vymazané záznamy"/>
    <s v="Zamestnanec odboru  odboru informačných a komunikačných technológií K NR SR"/>
    <x v="14"/>
    <m/>
    <m/>
    <n v="0"/>
    <n v="0"/>
    <n v="0"/>
    <n v="0"/>
    <n v="0"/>
    <n v="0"/>
    <n v="0"/>
  </r>
  <r>
    <s v="ID_291"/>
    <x v="1"/>
    <s v="Rozhodnutia predsedu NR SR"/>
    <s v="Rola Viewer"/>
    <s v="Môže údaje iba prezerať"/>
    <s v="Zamestnanec odboru  odboru informačných a komunikačných technológií K NR SR"/>
    <x v="14"/>
    <m/>
    <m/>
    <n v="0"/>
    <n v="0"/>
    <n v="0"/>
    <n v="0"/>
    <n v="0"/>
    <n v="0"/>
    <n v="0"/>
  </r>
  <r>
    <s v="ID_292"/>
    <x v="1"/>
    <s v="Rozhodnutia predsedu NR SR"/>
    <s v="Štruktúra informačného zdroja „Číselník typov Rozhodnutí predsedu“"/>
    <s v="[A] jednoznačný identifikátor záznamu_x000a_[B] Popis typu rozhodnutia _x000a_Očakávajú sa minimálne tieto typy:_x000a_- Rozhodnutie o ospravedlnení neúčasti poslancov_x000a_- Rozhodnutie o pridelení parlamentnej tlače výborom_x000a_- Iné"/>
    <s v="Zamestnanec odboru  odboru informačných a komunikačných technológií K NR SR"/>
    <x v="14"/>
    <m/>
    <m/>
    <n v="0"/>
    <n v="0"/>
    <n v="0"/>
    <n v="0"/>
    <n v="0"/>
    <n v="0"/>
    <n v="0"/>
  </r>
  <r>
    <s v="ID_293"/>
    <x v="1"/>
    <s v="Rozhodnutia predsedu NR SR"/>
    <s v="Štruktúra informačného zdroja „Rozhodnutia predsedu“"/>
    <s v="[A] jednoznačný identifikátor záznamu _x000a_[B] jednoznačný identifikátor záznamu -možné stavy pre daný informačný zdroj sú v informačnom zdroji &quot;Stavy záznamov&quot;_x000a_[C] číslo rozhodnutia číslo_x000a_[D] jednoznačný identifikátor volebného obdobia z informačného zdroja &quot;volebné obdobia&quot;_x000a_[E] dátum rozhodnutia_x000a_[F] popis (text) default &quot;Rozhodnutie predsedu NR SR &quot; &amp; [C]_x000a_[G] jednoznačný identifikátor typu rozhodnutí Z informačného zdroja „číselník typov rozhodnutí“_x000a_[H] za mesiac text_x000a_[I] zverejnené dátum a čas_x000a_[J] Lehota na prerokovanie vo výboroch - dátum_x000a_dátum_x000a_[K] Lehota na prerokovanie vo výboroch - ihneď identifikátor - Áno / Nie_x000a_(ak sa označí Áno, polia [J] a [L] budú neviditeľné, inak budú viditeľné_x000a_[L] Lehota na prerokovanie vo výboroch - určí gestorský výbor identifikátor - Áno / Nie_x000a_(ak sa označí Áno, polia [J] a [K] budú neviditeľné, inak budú viditeľné_x000a_[M] gestorský výbor - jednoznačný identifikátor výboru z informačného zdroja &quot;výbory&quot;_x000a_[N] Lehota na prerokovanie v gestorskom výbore - ihneď_x000a_identifikátor - Áno / Nie(ak sa označí Áno, polia [O] a [P] budú neviditeľné, inak budú viditeľné_x000a_[O]  Lehota na prerokovanie v gestorskom výbore - dátum_x000a_dátum_x000a_[P] Lehota na prerokovanie v gestorskom výbore - určí gestorský výbor_x000a_identifikátor - Áno / Nie (ak sa označí Áno, polia [O] a [N] budú neviditeľné, inak budú viditeľné"/>
    <s v="Zamestnanec odboru  odboru informačných a komunikačných technológií K NR SR"/>
    <x v="14"/>
    <m/>
    <m/>
    <n v="0"/>
    <n v="0"/>
    <n v="0"/>
    <n v="0"/>
    <n v="0"/>
    <n v="0"/>
    <n v="0"/>
  </r>
  <r>
    <s v="ID_294"/>
    <x v="1"/>
    <s v="Rozhodnutia predsedu NR SR"/>
    <s v="Štruktúra informačného zdroja „Rozhodnutia predsedu - PT“"/>
    <s v="[A] jednoznačný identifikátor záznamu _x000a_[B] jednoznačný identifikátor rozhodnutia predsedu_x000a_[C] jednoznačný identifikátor &quot;parlamentnej tlače&quot;"/>
    <s v="Zamestnanec odboru  odboru informačných a komunikačných technológií K NR SR"/>
    <x v="14"/>
    <m/>
    <m/>
    <n v="0"/>
    <n v="0"/>
    <n v="0"/>
    <n v="0"/>
    <n v="0"/>
    <n v="0"/>
    <n v="0"/>
  </r>
  <r>
    <s v="ID_295"/>
    <x v="1"/>
    <s v="Rozhodnutia predsedu NR SR"/>
    <s v="Štruktúra informačného zdroja „Rozhodnutia predsedu – pridelené výborom“"/>
    <s v="[A] jednoznačný identifikátor záznamu_x000a_[B] jednoznačný identifikátor výboru_x000a_[C] jednoznačný identifikátor záznamu z informačného zdroja &quot;rozhodnutia predsedu&quot;"/>
    <s v="Zamestnanec odboru  odboru informačných a komunikačných technológií K NR SR"/>
    <x v="14"/>
    <m/>
    <m/>
    <n v="0"/>
    <n v="0"/>
    <n v="0"/>
    <n v="0"/>
    <n v="0"/>
    <n v="0"/>
    <n v="0"/>
  </r>
  <r>
    <s v="ID_296"/>
    <x v="1"/>
    <s v="Rozhodnutia predsedu NR SR"/>
    <s v="Stavy záznamov súčasťou informačného zdroja &quot;Stavy záznamov&quot;"/>
    <s v="Všetky stavy záznamov musia byť súčasťou informačného zdroja „Stavy záznamov“ "/>
    <s v="Zamestnanec odboru  odboru informačných a komunikačných technológií K NR SR"/>
    <x v="14"/>
    <m/>
    <m/>
    <n v="0"/>
    <n v="0"/>
    <n v="0"/>
    <n v="0"/>
    <n v="0"/>
    <n v="0"/>
    <n v="0"/>
  </r>
  <r>
    <s v="ID_297"/>
    <x v="1"/>
    <s v="Rozhodnutia predsedu NR SR"/>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14"/>
    <m/>
    <m/>
    <n v="0"/>
    <n v="0"/>
    <n v="0"/>
    <n v="0"/>
    <n v="0"/>
    <n v="0"/>
    <n v="0"/>
  </r>
  <r>
    <s v="ID_298"/>
    <x v="1"/>
    <s v="Rozhodnutia predsedu NR SR"/>
    <s v="Preddefinované filtre súčasťou informačného zdroja &quot;Preddefinované filtre&quot;"/>
    <s v="Všetky preddefinované filtre (menu v úvodnej obrazovke v časti „Preddefinované filtre“"/>
    <s v="Zamestnanec odboru  odboru informačných a komunikačných technológií K NR SR"/>
    <x v="14"/>
    <m/>
    <m/>
    <n v="0"/>
    <n v="0"/>
    <n v="0"/>
    <n v="0"/>
    <n v="0"/>
    <n v="0"/>
    <n v="0"/>
  </r>
  <r>
    <s v="ID_299"/>
    <x v="1"/>
    <s v="Rozhodnutia predsedu NR SR"/>
    <s v="Požadované filtre pre modul"/>
    <s v="Rozhodnutia - Rozhodnutia predsedu_x000a_%VO% %OznačenieVO% - zoznam rozhodnutí predsedu NR SR v danom volebnom období, bez rozdieľu stavu záznamu_x000a_%IDTypuRozhodnutia% - %TypRozhodnutia% - zoznam rozhodnutí predsedu NR SR v danom volebnom období daného typu, bez rozdielu stavu záznamu_x000a_%StavZaznamu% - %PopisStavuZaznamu% - zoznam rozhodnutí predsedu NR SR v danom volebnom období daného typu, s daným stavom záznamu_x000a_V tabuľke označenie „%VO%“ znamená že sa vypíšu všetky volebné obdobia (najaktuálnejšie hore) – obdobne aj pre typy rozhodnutí a stavy záznamov ."/>
    <s v="Zamestnanec odboru  odboru informačných a komunikačných technológií K NR SR"/>
    <x v="14"/>
    <m/>
    <m/>
    <n v="0"/>
    <n v="0"/>
    <n v="0"/>
    <n v="0"/>
    <n v="0"/>
    <n v="0"/>
    <n v="0"/>
  </r>
  <r>
    <s v="ID_300"/>
    <x v="1"/>
    <s v="Rozhodnutia predsedu NR SR"/>
    <s v="Úvodná strana aplikácie v časti &quot;Výstupy&quot;"/>
    <s v="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4"/>
    <m/>
    <m/>
    <n v="0"/>
    <n v="0"/>
    <n v="0"/>
    <n v="0"/>
    <n v="0"/>
    <n v="0"/>
    <n v="0"/>
  </r>
  <r>
    <s v="ID_301"/>
    <x v="0"/>
    <s v="Rozhodnutia predsedu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4"/>
    <n v="1"/>
    <n v="5"/>
    <n v="1"/>
    <n v="5"/>
    <n v="1.9090909090909092"/>
    <n v="0.72"/>
    <n v="0.86"/>
    <n v="4.2781090909090906"/>
    <n v="64.171636363636367"/>
  </r>
  <r>
    <s v="ID_302"/>
    <x v="0"/>
    <s v="Rozhodnutia predsedu NR SR"/>
    <s v="Aplikačné funkcie formulára „Číselník typov Rozhodnutí predsedu“"/>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4"/>
    <n v="1"/>
    <n v="5"/>
    <n v="1"/>
    <n v="5"/>
    <n v="1.9090909090909092"/>
    <n v="0.72"/>
    <n v="0.86"/>
    <n v="4.2781090909090906"/>
    <n v="64.171636363636367"/>
  </r>
  <r>
    <s v="ID_303"/>
    <x v="0"/>
    <s v="Rozhodnutia predsedu NR SR"/>
    <s v="Aplikačné funkcie formulára  - filter v ľavom menu volebné obdobia, alebo niektorý z typov rozhodnutí, alebo stav záznamu"/>
    <s v="Nový záznam - Založenie nového záznamu do informačného zdroja &quot;rozhodnutia predsedu&quot;. Funkcia prístupná iba pri nastavení filtra - stav niektorého typu. Podľa zvoleného typu sa nastaví typ rozhodnutia a aktuálne volebné obdobie._x000a_Editovať záznam - funkcia na editovanie položiek informačného zdroja &quot;rozhodnutia predsedu&quot;_x000a_Zmazať záznam - Presunutie stavu záznamu na &quot;vymazaný záznam&quot;. Presunie do tohto stavu aj všetky podradené záznamy v informačnom zdroji &quot;Rozhodnutia predsedu - PT&quot;. Zároveň v informačnom zdroji &quot;účasť poslancov na schôdzi&quot; odstráni prepojenie na rozhodnutie a stav ospravedlnenie nastaví na &quot;žiadosť o ospravedlnenie podaná&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Vymazané budú aj všetky podradené záznamy v informačnom zdroji &quot;Rozhodnutia predsedu - PT&quot;. Pred vymazaním sa ešte raz potvrdí voľba."/>
    <s v="Zamestnanec odboru  odboru informačných a komunikačných technológií K NR SR"/>
    <x v="14"/>
    <n v="1"/>
    <n v="5"/>
    <n v="1"/>
    <n v="5"/>
    <n v="1.9090909090909092"/>
    <n v="0.72"/>
    <n v="0.86"/>
    <n v="4.2781090909090906"/>
    <n v="64.171636363636367"/>
  </r>
  <r>
    <s v="ID_304"/>
    <x v="0"/>
    <s v="Rozhodnutia predsedu NR SR"/>
    <s v="Aplikačné funkcie formulára pre editáciu"/>
    <s v="Po dobleclicku na niektorý záznam informačného zdroja, alebo aplikovaním funkcie „Editovať záznam“ (pri type Rozhodnutia o ospravedlnení poslanca“ sa zobrazí formulár na editovanie všetkých dát zvoleného záznamu.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Zmazať záznam - Presunutie stavu záznamu na &quot;vymazaný záznam&quot;. Presunie do tohto stavu aj všetky podradené záznamy v informačnom zdroji &quot;Rozhodnutia predsedu - PT&quot;. Zároveň v informačnom zdroji &quot;účasť poslancov na schôdzi&quot; odstráni prepojenie na rozhodnutie a stav ospravedlnenie nastaví na &quot;žiadosť o ospravedlnenie podaná&quot;_x000a_Uložiť záznam - Uloženie zmien dát do záznamu. Akonáhle je v čase ukladania záznamu v informačnom zdroji „Rozhodnutia predsedu NR SR“ (ktorý ešte nebol publikovaný) prepojený záznam v informačnom zdroji „legislatívny proces“ (s rovnakým volebným obdobím a ČPT) v štádiu LP „Rozhodnutie predsedu NR SR“ a v stave legislatívneho procesu „Čaká sa na Rozhodnutie predsedu NR SR“, tak sa stav záznamu v informačnom zdroji „legislatívny proces“ zmení na „Eviduje sa Rozhodnutie predsedu NR SR“, čím sa dáva najavo, že napr. rozhodnutie bolo vygenerované, pracuje sa s ním, no ešte nebolo podpísané. V prípade, že legislatívny proces medzitým postúpil do iného stavu ako „Rozhodnutia predsedu NR SR“, nič sa nezmení v zázname informačného zdroja „legislatívny proces“._x000a_Generuj E-rozhodnutie - Generuje elektronický dokument na podpisovanie a importuje ho do podateľne na zabezpečenie elektronického podpisu_x000a_Generuj Word - Generuje dokument Rozhodnutia do wordu a uloží ho na lokálny disk na ďalšie editovanie_x000a_Publikovať - Záznam informačného zdroja prenesie do stavu &quot;publikovaný záznam&quot;. Funkcia je dostupná ak je pripojený záznam v digitálnej knižnici._x000a_1.V prípade typu „pridelenie výborom“:_x000a_Akonáhle je v čase ukladania záznamu v informačnom zdroji „Rozhodnutia predsedu NR SR“ (ktorý ešte nebol publikovaný) prepojený záznam v informačnom zdroji „legislatívny proces“ (s rovnakým volebným obdobím a ČPT) v štádiu LP „Čaká sa na Rozhodnutie predsedu NR SR“ a v stave legislatívneho procesu inom ako „Rozhodnutie predsedu NR SR je publikované“, tak sa stav legislatívneho procesu zmení na „Rozhodnutie predsedu NR SR je publikované“, čím sa dáva najavo, že rozhodnutie bolo podpísané._x000a_V prípade, že legislatívny proces medzitým postúpil do iného stavu ako „Rozhodnutia predsedu NR SR“, nič sa nezmení v zázname informačného zdroja „legislatívny proces“._x000a_Stiahnuť záznam - Presunutie stavu záznamu na &quot;stiahnutý záznam&quot;. Zároveň v informačnom zdroji &quot;účasť poslancov na schôdzi&quot; odstráni prepojenie na rozhodnutie a stav ospravedlnenie nastaví na &quot;žiadosť o ospravedlnenie podaná&quot;_x000a_Definitívne vymazať záznam - Funkcia prístupná iba administrátorovi. Funkcia definitívne vymaže záznam z databázy. Vymazané budú aj všetky podradené záznamy v informačnom zdroji &quot;Rozhodnutia predsedu - PT&quot;. Pred vymazaním sa ešte raz potvrdí voľba._x000a_Neukončené ospravedlnenia / riešené ospravedlnenia týmto rozhodnutím Filter na zobrazenie - buď záznamov, ktoré nemajú pripojené žiadne rozhodnutie a nie sú v stave „uzavretá žiadosť“, alebo záznamov, ktoré sú prepojené s daným rozhodnutím._x000a_Pripoj rozhodnutie - Zapíše do všetkých záznamov v informačnom zdroji &quot;účasť poslancov na schôdzi NR SR - podrobnosti&quot; prepojených s daným ospravedlnením  navrhovaný stav riešenia ospravedlnenia z číselníka_x000a_Vymaž rozhodnutie - Vymaže vo všetkých záznamov v informačnom zdroji &quot;účasť poslancov na schôdzi NR SR - podrobnosti&quot; prepojených s daným ospravedlnením ID rozhodnutia a stav ospravedlnenie nastaví na hodnotu &quot;žiadosť o ospravedlnenie podaná&quot;_x000a_Nastav stav ospravedlnenia - Nastaví vo všetkých záznamov v informačnom zdroji &quot;účasť poslancov na schôdzi NR SR - podrobnosti&quot; prepojených s daným ospravedlnením ID rozhodnutia a stav ospravedlnenie nastaví na požadovanú hodnotu z číselníka"/>
    <s v="Zamestnanec odboru  odboru informačných a komunikačných technológií K NR SR"/>
    <x v="14"/>
    <n v="1"/>
    <n v="5"/>
    <n v="1"/>
    <n v="5"/>
    <n v="1.9090909090909092"/>
    <n v="0.72"/>
    <n v="0.86"/>
    <n v="4.2781090909090906"/>
    <n v="64.171636363636367"/>
  </r>
  <r>
    <s v="ID_305"/>
    <x v="0"/>
    <s v="Rozhodnutia predsedu NR SR"/>
    <s v="Aplikačná funkcia &quot;Nastav stav rozhodnutia&quot;"/>
    <s v="Pri otvorení formulára sa ako default aplikuje filter „riešené ospravedlnenia týmto rozhodnutím“ a teda sa zobrazia iba ospravedlnenia, ktoré boli pripojené z tomuto záznamu rozhodnutia. Ak ešte nemáme pripojené žiadne ospravedlnenia, aplikovaním filtra „Neukončené ospravedlnenia“ sa zvolí, že v spodnom okne ospravedlnenia budú záznamy takých ospravedlnení, ktoré nemajú pripojené žiadne rozhodnutie a nie sú v stave „uzavretá žiadosť“. Následne sa aplikačnou funkciou „Pripoj rozhodnutie“ označia tie žiadosti o ospravedlnenia, ktoré sa idú v rozhodnutí riešiť a aplikovaní filtra „riešené ospravedlnenia týmto rozhodnutím“ zobrazíme iba riešené ospravedlnenia týmto rozhodnutím. Následne aplikačnou funkciou „Nastav stav rozhodnutia“ navrhneme stav ospravedlnenia, ktorý bude v rozhodnutí. _x000a_Následne buď vygenerujeme wordovský záznam a pripojíme ho do registratúry, alebo vygenerujeme e-rozhodnutie, ktoré bude automaticky pripojené do registratúry. Obe funkcionality budú upresnené po nasadené novej Registratúry."/>
    <s v="Zamestnanec odboru  odboru informačných a komunikačných technológií K NR SR"/>
    <x v="14"/>
    <n v="1"/>
    <n v="5"/>
    <n v="1"/>
    <n v="5"/>
    <n v="1.9090909090909092"/>
    <n v="0.72"/>
    <n v="0.86"/>
    <n v="4.2781090909090906"/>
    <n v="64.171636363636367"/>
  </r>
  <r>
    <s v="ID_306"/>
    <x v="0"/>
    <s v="Rozhodnutia predsedu NR SR"/>
    <s v="Aplikačné funkcie formulára - časť Dokumenty"/>
    <s v="Formulár má aj záložku „Dokumenty“, na ktorej sa objavia prepojenia na dokumenty ako v Registratúre, tak aj v Digitálnom archíve. Vyžadujú sa tu minimálne nasledovné funkcie:_x000a_Vložiť do Registratúry - Umožní vložiť elektronický dokument do Registratúry._x000a_Vlož nový dokument - Umožní vložiť elektronický dokument do Digitálneho archívu. Podrobnosti popísané v časti &quot;Digitálny archív&quot;_x000a_Pripoj existujúci dokument - Pripojiť existujúci dokument z Digitálnej knižnice. Podrobnosti popísané v časti &quot;Digitálny archív&quot;_x000a_Vlastnosti dokumentu - Zobrazí vlastnosti dokumentu z digitálnej knižnice. Podrobnosti popísané v časti &quot;Digitálny archív&quot;_x000a_Odstráň prepojenie - Odstráni prepojenia na dokument v Digitálnom archíve. Podrobnosti popísané v časti &quot;Digitálny archív&quot;_x000a_Otvor dokument  - Zobrazí obsah dokumentu"/>
    <s v="Zamestnanec odboru  odboru informačných a komunikačných technológií K NR SR"/>
    <x v="14"/>
    <n v="1"/>
    <n v="5"/>
    <n v="1"/>
    <n v="5"/>
    <n v="1.9090909090909092"/>
    <n v="0.72"/>
    <n v="0.86"/>
    <n v="4.2781090909090906"/>
    <n v="64.171636363636367"/>
  </r>
  <r>
    <s v="ID_307"/>
    <x v="0"/>
    <s v="Rozhodnutia predsedu NR SR"/>
    <s v="Aplikačné funkcie formulára pre editáciu Rozhodnutia o pridelení PT"/>
    <s v="Po dobleclicku na niektorý záznam informačného zdroja, alebo aplikovaním funkcie „Editovať záznam“ (pri type Rozhodnutia o pridelení PT výborom“ sa zobrazí formulár na editovanie všetkých dát zvoleného záznamu. Požadované aplikačné funkcie tohto formulára (vzhľadom na skutočnosť, že horná časť je totožná pre všetky typy rozhodnutí, uvádzame len tie odlišné):_x000a_Nový - Vloženie nového záznamu do informačného zdroja &quot;Rozhodnutia predsedu – pridelené výborom&quot;_x000a_Vymazať - Presunutie záznamu v informačného zdroja &quot;Rozhodnutia predsedu – pridelené výborom&quot; do stavu &quot;vymazaný&quot;_x000a_ZmenIť - Zmena výboru v existujúcom zázname informačného zdroja &quot;Rozhodnutia predsedu – pridelené výborom&quot;_x000a_Definitívne odstráň - Funkcia prístupná iba administrátorovi. Funkcia definitívne vymaže záznam z databázy. Pred vymazaním sa ešte raz potvrdí voľba._x000a_Pridať PT - Vloženie nového záznamu do informačného zdroja &quot;Rozhodnutia predsedu – parlamentné tlače&quot;_x000a_Vymazať PT - Presunutie záznamu v informačného zdroja &quot;Rozhodnutia predsedu – parlamentné tlače&quot; do stavu &quot;vymazaný&quot;_x000a_Zmeniť PT - Zmena parlamentnej tlače v existujúcom zázname informačného zdroja &quot;Rozhodnutia predsedu – parlamentné tlače&quot;_x000a_Zobraz PT - Otvoriť dokumenty parlamentnej tlače_x000a_Definitívne odstráň - Funkcia prístupná iba administrátorovi. Funkcia definitívne vymaže záznam z databázy. Pred vymazaním sa ešte raz potvrdí voľba."/>
    <s v="Zamestnanec odboru  odboru informačných a komunikačných technológií K NR SR"/>
    <x v="14"/>
    <n v="1"/>
    <n v="5"/>
    <n v="1"/>
    <n v="5"/>
    <n v="1.9090909090909092"/>
    <n v="0.72"/>
    <n v="0.86"/>
    <n v="4.2781090909090906"/>
    <n v="64.171636363636367"/>
  </r>
  <r>
    <s v="ID_308"/>
    <x v="0"/>
    <s v="Rozhodnutia predsedu NR SR"/>
    <s v="Automatické generovanie &quot;Rozhodnutie predsedu NR SR o pridelení parlamentnej tlače výborom"/>
    <s v="Samostatným procesom prebieha rozhodnutie predsedu typu „Rozhodnutie predsedu NR SR o pridelení parlamentnej tlače výborom“. Takéto rozhodnutie sa automaticky generuje z modulu „legislatívny proces“ do stavu „pripravovaný záznam“. Takto vznikne automatické prepojenie záznamov z oboch informačných zdrojov."/>
    <s v="Zamestnanec odboru  odboru informačných a komunikačných technológií K NR SR"/>
    <x v="14"/>
    <n v="1"/>
    <n v="5"/>
    <n v="1"/>
    <n v="5"/>
    <n v="1.9090909090909092"/>
    <n v="0.72"/>
    <n v="0.86"/>
    <n v="4.2781090909090906"/>
    <n v="64.171636363636367"/>
  </r>
  <r>
    <s v="ID_309"/>
    <x v="1"/>
    <s v="Rozhodnutia predsedu NR SR"/>
    <s v="Farebné odlíšeni záložky Rozhodnutie NR SR"/>
    <s v="V prípade, že počas štádia spracúvania Rozhodnutia do jeho publikovania ešte nebolo rozhodnutie predsedu publikované, záložka formulára „legislatívneho procesu“ označujúca štádium „Rozhodnutie NR SR“ musí byť farebne odlíšená, čím sa dá jasne najavo, že v rozhodnutí ešte neboli ukončené všetky požadované formálne náležitosti."/>
    <s v="Zamestnanec odboru  odboru informačných a komunikačných technológií K NR SR"/>
    <x v="14"/>
    <m/>
    <m/>
    <n v="0"/>
    <n v="0"/>
    <n v="0"/>
    <n v="0"/>
    <n v="0"/>
    <n v="0"/>
    <n v="0"/>
  </r>
  <r>
    <s v="ID_310"/>
    <x v="1"/>
    <s v="Hodina otázok"/>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5"/>
    <m/>
    <m/>
    <n v="0"/>
    <n v="0"/>
    <n v="0"/>
    <n v="0"/>
    <n v="0"/>
    <n v="0"/>
    <n v="0"/>
  </r>
  <r>
    <s v="ID_311"/>
    <x v="1"/>
    <s v="Hodina otázok"/>
    <s v="Oprávnenia súčasťou informačného zdroja &quot;Posty oprávnení&quot;"/>
    <s v="Všetky posty oprávnenia (užívateľskérole) musia byť súčasťou informačného zdroja „Posty oprávnení“. "/>
    <s v="Zamestnanec odboru  odboru informačných a komunikačných technológií K NR SR"/>
    <x v="15"/>
    <m/>
    <m/>
    <n v="0"/>
    <n v="0"/>
    <n v="0"/>
    <n v="0"/>
    <n v="0"/>
    <n v="0"/>
    <n v="0"/>
  </r>
  <r>
    <s v="ID_312"/>
    <x v="1"/>
    <s v="Hodina otázok"/>
    <s v="Rola Editor"/>
    <s v="Môže všetko okrem definitívne mazať údaje"/>
    <s v="Zamestnanec odboru  odboru informačných a komunikačných technológií K NR SR"/>
    <x v="15"/>
    <m/>
    <m/>
    <n v="0"/>
    <n v="0"/>
    <n v="0"/>
    <n v="0"/>
    <n v="0"/>
    <n v="0"/>
    <n v="0"/>
  </r>
  <r>
    <s v="ID_313"/>
    <x v="1"/>
    <s v="Hodina otázok"/>
    <s v="Rola Administrátor"/>
    <s v="Môže robiť všetko, aj definitívne mazať vymazané záznamy"/>
    <s v="Zamestnanec odboru  odboru informačných a komunikačných technológií K NR SR"/>
    <x v="15"/>
    <m/>
    <m/>
    <n v="0"/>
    <n v="0"/>
    <n v="0"/>
    <n v="0"/>
    <n v="0"/>
    <n v="0"/>
    <n v="0"/>
  </r>
  <r>
    <s v="ID_314"/>
    <x v="1"/>
    <s v="Hodina otázok"/>
    <s v="Rola Viewer"/>
    <s v="Môže údaje iba prezerať"/>
    <s v="Zamestnanec odboru  odboru informačných a komunikačných technológií K NR SR"/>
    <x v="15"/>
    <m/>
    <m/>
    <n v="0"/>
    <n v="0"/>
    <n v="0"/>
    <n v="0"/>
    <n v="0"/>
    <n v="0"/>
    <n v="0"/>
  </r>
  <r>
    <s v="ID_315"/>
    <x v="1"/>
    <s v="Hodina otázok"/>
    <s v="Štruktúra informačného zdroja „Hodina otázok – možní adresáti“"/>
    <s v="[A] jednoznačný identifikátor záznamu_x000a_[B] adresát otázky jednoznačný identifikátor postu z informačného zdroja „organizačná štruktúra – posty“ - Post, ktorý môže byť poslancom dotazovaný v hodine otázok"/>
    <s v="Zamestnanec odboru  odboru informačných a komunikačných technológií K NR SR"/>
    <x v="15"/>
    <m/>
    <m/>
    <n v="0"/>
    <n v="0"/>
    <n v="0"/>
    <n v="0"/>
    <n v="0"/>
    <n v="0"/>
    <n v="0"/>
  </r>
  <r>
    <s v="ID_316"/>
    <x v="1"/>
    <s v="Hodina otázok"/>
    <s v="Štruktúra informačného zdroja „Hodiny otázok - maily“"/>
    <s v="[A] jednoznačný identifikátor záznamu _x000a_[B] adresát otázky jednoznačný identifikátor postu z informačného zdroja „organizačná štruktúra – posty“ - Post, na ktorý je rozosielaný zoznam vylosovaných otázok po ich zlosovaní."/>
    <s v="Zamestnanec odboru  odboru informačných a komunikačných technológií K NR SR"/>
    <x v="15"/>
    <m/>
    <m/>
    <n v="0"/>
    <n v="0"/>
    <n v="0"/>
    <n v="0"/>
    <n v="0"/>
    <n v="0"/>
    <n v="0"/>
  </r>
  <r>
    <s v="ID_317"/>
    <x v="1"/>
    <s v="Hodina otázok"/>
    <s v="Štruktúra informačného zdroja „Hodina otázok“"/>
    <s v="[A] jednoznačný identifikátor postu z informačného zdroja „organizačná štruktúra – posty“_x000a_[B] poradie otázky ako bola zaevidovaná_x000a_[C] stav záznamu možné stavy pre daný informačný zdroj sú v informačnom zdroji &quot;Stavy záznamov&quot;_x000a_[D] dátum a čas zadania otázky_x000a_[E] dátum a čas odpovede_x000a_[F] dátum losovania otázok_x000a_[G] termín odpovede (default - 30 dní po zadaní otázky)_x000a_[I] Text otázky_x000a_[J] Text odpovede_x000a_[H] jednoznačný identifikátor vystúpenia z informačného zdroja &quot;vystúpenia poslancov&quot;, v ktorej zaznela odpoveď_x000a_[K] Text doplňujúcej otázky_x000a_[T] jednoznačný identifikátor vystúpenia z informačného zdroja &quot;vystúpenia poslancov&quot;, v ktorej zaznela doplňujúca otázka_x000a_[L] Text doplňujúcej odpovede_x000a_[U] jednoznačný identifikátor vystúpenia z informačného zdroja &quot;vystúpenia poslancov&quot;, v ktorej zaznela doplňujúca odpoveď_x000a_[M] jednoznačný identifikátor volebného obdobia z informačného zdroja &quot;volebné obdobia&quot;_x000a_[N] je adresát premiérom ?_x000a_[O] zadávateľ otázky - jednoznačný identifikátor osoby (poslanca), ktorá položila otázku z informačného zdroja &quot;organizačná štruktúra - osoby&quot;_x000a_[P] adresát otázky jednoznačný identifikátor adresáta otázky z informačného zdroja &quot;organizačná štruktúra - osoby&quot;_x000a_[Q] post adresáta - jednoznačný identifikátor postu z informačného zdroja &quot;organizačná štruktúra - posty&quot; na ktorej bol adresát otázky [P] v čase položenia otázky_x000a_[R] zodpovedal - jednoznačný identifikátor osoby, ktorá zodpovedala otázku z informačného zdroja &quot;organizačná štruktúra - osoby&quot;"/>
    <s v="Zamestnanec odboru  odboru informačných a komunikačných technológií K NR SR"/>
    <x v="15"/>
    <m/>
    <m/>
    <n v="0"/>
    <n v="0"/>
    <n v="0"/>
    <n v="0"/>
    <n v="0"/>
    <n v="0"/>
    <n v="0"/>
  </r>
  <r>
    <s v="ID_318"/>
    <x v="1"/>
    <s v="Hodina otázok"/>
    <s v="Stavy záznamov súčasťou informačného zdroja &quot;Stavy záznamov&quot;"/>
    <s v="Všetky stavy záznamov musia byť súčasťou informačného zdroja „Stavy záznamov“ "/>
    <s v="Zamestnanec odboru  odboru informačných a komunikačných technológií K NR SR"/>
    <x v="15"/>
    <m/>
    <m/>
    <n v="0"/>
    <n v="0"/>
    <n v="0"/>
    <n v="0"/>
    <n v="0"/>
    <n v="0"/>
    <n v="0"/>
  </r>
  <r>
    <s v="ID_319"/>
    <x v="1"/>
    <s v="Hodina otázok"/>
    <s v="Požadované stavy pre jednotlivé informačné zdroje"/>
    <s v="publikovaný záznam - záznam, ktorý je už poskytnutí pre middleware - AdresatHO_x000a_vymazaný záznam - záznam, ktorý bol zmazaný užívateľom a je prístupný iba pre administrátora. Záznam už nie je poskytovaný do middlewaru - AdresatHO_x000a_publikovaný záznam - záznam, ktorý je už poskytnutí pre middleware - MailHO_x000a_vymazaný záznam - záznam, ktorý bol zmazaný užívateľom a je prístupný iba pre administrátora. Záznam už nie je poskytovaný do middlewaru - MailHO_x000a_elektronická žiadosť - záznam do hodiny otázok, ktorý bol zaslaný elektronicky, no musí byť podaný aj podpísaný - HodinaOtazok_x000a_pripravovaný záznam - záznam, ktorý je v štádiu prípravy a ešte nebol publikovaný do middlewaru - HodinaOtazok_x000a_zadaná otázka - otázka, ktorá bola podaná, zaevidovaná a čaká na zlosovanie - HodinaOtazok_x000a_vyžrebovaná otázka - otázka, ktorá bolo zlosovaná a dostala poradové číslo - HodinaOtazok_x000a_Nezodpovedaná otázka - otázka, ktorá nebola zodpovedaná - HodinaOtazok_x000a_zodpovedaná otázka - otázka, ktorá bola zodpovedaná - HodinaOtazok_x000a_Stiahnutý záznam - záznam, ktorý bol stiahnutý a už nie je poskytnutí pre middleware_x000a_vymazaný záznam - záznam, ktorý bol zmazaný užívateľom a je prístupný iba pre administrátora. Záznam už nie je poskytovaný do middlewaru - HodinaOtazok"/>
    <s v="Zamestnanec odboru  odboru informačných a komunikačných technológií K NR SR"/>
    <x v="15"/>
    <m/>
    <m/>
    <n v="0"/>
    <n v="0"/>
    <n v="0"/>
    <n v="0"/>
    <n v="0"/>
    <n v="0"/>
    <n v="0"/>
  </r>
  <r>
    <s v="ID_320"/>
    <x v="1"/>
    <s v="Hodina otázok"/>
    <s v="Preddefinované filtre súčasťou informačného zdroja &quot;Preddefinované filtre&quot;"/>
    <s v="Všetky preddefinované filtre (menu v úvodnej obrazovke v časti „Preddefinované filtre“"/>
    <s v="Zamestnanec odboru  odboru informačných a komunikačných technológií K NR SR"/>
    <x v="15"/>
    <m/>
    <m/>
    <n v="0"/>
    <n v="0"/>
    <n v="0"/>
    <n v="0"/>
    <n v="0"/>
    <n v="0"/>
    <n v="0"/>
  </r>
  <r>
    <s v="ID_321"/>
    <x v="1"/>
    <s v="Hodina otázok"/>
    <s v="Požadované filtre pre modul"/>
    <s v="%VolebneObdobie% - %OznačenieVolebnehoObdo bia% - zoznam otázok do hodiny otázok v danom volebnom období, bez rozdieľu stavu záznamu a adresáta_x000a_%StavZaznamu% %PopisStavuZaznamu%  - zoznam otázok do hodiny otázok v danom volebnom období, ktoré sú v danom stave bez rozdielu adresáta_x000a_%Stav%PredsedaVl ady - Na predsedu vlády - zoznam otázok do hodiny otázok v danom volebnom období, ktoré sú v danom stave a adresátom bol predseda vlády_x000a_%Stav%ClenVlady  - Na člena vlády  - zoznam otázok do hodiny otázok v danom volebnom období, ktoré sú v danom stave a adresátom bol člen vlády_x000a__x000a_V tabuľke označenie „%VO%“ znamená že sa vypíšu všetky volebné obdobia _x000a_(najaktuálnejšie hore) – obdobne aj pre typy rozhodnutí a stavy záznamov."/>
    <s v="Zamestnanec odboru  odboru informačných a komunikačných technológií K NR SR"/>
    <x v="15"/>
    <m/>
    <m/>
    <n v="0"/>
    <n v="0"/>
    <n v="0"/>
    <n v="0"/>
    <n v="0"/>
    <n v="0"/>
    <n v="0"/>
  </r>
  <r>
    <s v="ID_322"/>
    <x v="1"/>
    <s v="Hodina otázok"/>
    <s v="Úvodná strana aplikácie v časti &quot;Výstupy&quot;"/>
    <s v="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5"/>
    <m/>
    <m/>
    <n v="0"/>
    <n v="0"/>
    <n v="0"/>
    <n v="0"/>
    <n v="0"/>
    <n v="0"/>
    <n v="0"/>
  </r>
  <r>
    <s v="ID_323"/>
    <x v="0"/>
    <s v="Hodina otázok"/>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5"/>
    <n v="1"/>
    <n v="5"/>
    <n v="1"/>
    <n v="5"/>
    <n v="3.5"/>
    <n v="0.72"/>
    <n v="0.90500000000000003"/>
    <n v="5.5386000000000006"/>
    <n v="83.079000000000008"/>
  </r>
  <r>
    <s v="ID_324"/>
    <x v="0"/>
    <s v="Hodina otázok"/>
    <s v="Aplikačné funkcie formulára „Adresáti hodiny otázok“ a „Hodiny otázok - maily“"/>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5"/>
    <n v="1"/>
    <n v="5"/>
    <n v="1"/>
    <n v="5"/>
    <n v="3.5"/>
    <n v="0.72"/>
    <n v="0.90500000000000003"/>
    <n v="5.5386000000000006"/>
    <n v="83.079000000000008"/>
  </r>
  <r>
    <s v="ID_325"/>
    <x v="0"/>
    <s v="Hodina otázok"/>
    <s v="Aplikačné funkcie formulára  - filter v ľavom menu volebné obdobia, alebo niektorý z typov rozhodnutí, alebo stav záznamu"/>
    <s v="Nový záznam - Založenie nového záznamu do informačného zdroja &quot;Hodina otázok&quot;. Po založení nového záznamu sa automaticky nastaví - volebné obdobie (aktuálne z webservisu), dátum (aktuálny), termín odpovede (30 dní po zadaní otázky), adresát (ak sa spustila funkcia z ľavého preddefinovaného filtra - &quot;Na predsedu vlády&quot;). Stav záznamu sanastaví &quot;pripravovaný záznam&quot;_x000a_Editovať záznam - Otvorenie formulára na editovanie zvoleného záznamu z informačného zdroja &quot;Hodina otázok&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Zlosovanie otázok - Elektronické zlosovanie otázok v stave &quot;podaná otázka&quot;. Losuje sa zvlášť poradie otázok položených na predsedu vlády a zvlášť ostatných._x000a_Rozposlať mail - Rozposlať mail s vylosovanými otázkami adresátom a všetkým v informačnom zdroji Hodina otázok - maily._x000a_Nezodpovedané - Presunúť všetky otázky zo stavu &quot;vyžrebovaná otázka&quot; do stavu &quot;Nezodpovedaná otázka&quot;_x000a_Definitívne vymazať záznam - Funkcia prístupná iba administrátorovi. Funkcia definitívne vymaže záznam z databázy. Pred vymazaním sa ešte raz potvrdí voľba."/>
    <s v="Zamestnanec odboru  odboru informačných a komunikačných technológií K NR SR"/>
    <x v="15"/>
    <n v="1"/>
    <n v="5"/>
    <n v="1"/>
    <n v="5"/>
    <n v="3.5"/>
    <n v="0.72"/>
    <n v="0.90500000000000003"/>
    <n v="5.5386000000000006"/>
    <n v="83.079000000000008"/>
  </r>
  <r>
    <s v="ID_326"/>
    <x v="0"/>
    <s v="Hodina otázok"/>
    <s v="Aplikačné funkcie formulára pre editáciu"/>
    <s v="Po dobleclicku na niektorý záznam informačného zdroja, alebo aplikovaním funkcie „Editovať záznam“ sa zobrazí formulár na editovanie všetkých dát zvoleného záznamu. Požadované aplikačné funkcie tohto formulára: _x000a_Zatvoriť formulár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Zmazať - Presunutie stavu záznamu na &quot;vymazaný záznam&quot;._x000a_Pripravovaná - Presunutie stavu záznamu na &quot;pripravovaná&quot;. Používa sa prevažne pri elektronicky podaných otázkach, keď prídu aj fyzicky podpísané._x000a_Zadaná - Presunutie stavu záznamu na &quot;zadaná otázka&quot;. Do elektronického zlosovania postúpia všetky otázky v stave &quot;zadaná otázka&quot;._x000a_Zodpovedaná - Presunutie stavu záznamu na &quot;zodpovedaná otázka&quot;. Do tohto stavu sa presunie každá otázka, na ktorú odznela odpoveď na Hodine otázok._x000a_Nezodpovedaná - Presunutie stavu záznamu na &quot;nezodpovedaná otázka&quot;. Do tohto stavu sa presunie každá otázka, na ktorú neodznela odpoveď na Hodine otázok._x000a_Zopakovať - Presunutie stavu záznamu na &quot;pripravovaná otázka&quot;. Prekopíruje sa tiež text otázky a adresát._x000a_Stiahnuť - Presunutie stavu záznamu na &quot;stiahnutý záznam&quot;._x000a_Definitívne vymazať záznam - Funkcia prístupná iba administrátorovi. Funkcia definitívne vymaže záznam z databázy. Pred vymazaním sa ešte raz potvrdí voľba."/>
    <s v="Zamestnanec odboru  odboru informačných a komunikačných technológií K NR SR"/>
    <x v="15"/>
    <n v="1"/>
    <n v="5"/>
    <n v="1"/>
    <n v="5"/>
    <n v="3.5"/>
    <n v="0.72"/>
    <n v="0.90500000000000003"/>
    <n v="5.5386000000000006"/>
    <n v="83.079000000000008"/>
  </r>
  <r>
    <s v="ID_327"/>
    <x v="1"/>
    <s v="Hodina otázok"/>
    <s v="Záložky editovacieho formulára"/>
    <s v="Uvedený formulár má 4 záložky:_x000a_„otázka“ – na ktorej sa evidujú metadáta k položenej otázke,_x000a_„odpoveď“ – na ktorej sa evidujú metadáta k odpovedi na otázku,_x000a_„doplňujúca otázka“ – na ktorej sa eviduje doplňujúca otázka, ako aj doplňujúca odpoveď,_x000a_„dokumenty“ – na ktorej sa evidujú ako dokumenty z „Registratúry“, tak aj dokumenty z „Digitálneho archívu“."/>
    <s v="Zamestnanec odboru  odboru informačných a komunikačných technológií K NR SR"/>
    <x v="15"/>
    <m/>
    <m/>
    <n v="0"/>
    <n v="0"/>
    <n v="0"/>
    <n v="0"/>
    <n v="0"/>
    <n v="0"/>
    <n v="0"/>
  </r>
  <r>
    <s v="ID_328"/>
    <x v="0"/>
    <s v="Hodina otázok"/>
    <s v="Elektronické položenie otázky"/>
    <s v="V dnešnom stave môže poslanec položiť otázku dvoma spôsobmi:_x000a_- písomne na vytlačenom formulári_x000a_- elektronicky na elektronickom formulári (ale musí ho vytlačiť a priniesť aj podpísanú)_x000a__x000a_V cieľovom stave sa požaduje aby sa navrhlo riešenie, kde sa otázka bude dať poslať elektronicky tak, aby nemusela byť priložená aj fyzicky podpísaná (v súlade so všetkými legislatívnymi pravidlami). Riešenie musí byť čo najviac automatizované, aby nemusela byť otázka ručne prepisovaná do modulu). Všetky komponenty riešenia (vytvorenie elektronického formulára, prípadný import formulára do Slovensko.sk, automatický import dát z formulára do informačného modulu „Hodina otázok“ musia byť súčasťou riešenia."/>
    <s v="Zamestnanec odboru  odboru informačných a komunikačných technológií K NR SR"/>
    <x v="15"/>
    <n v="1"/>
    <n v="5"/>
    <n v="1"/>
    <n v="5"/>
    <n v="3.5"/>
    <n v="0.72"/>
    <n v="0.90500000000000003"/>
    <n v="5.5386000000000006"/>
    <n v="83.079000000000008"/>
  </r>
  <r>
    <s v="ID_329"/>
    <x v="0"/>
    <s v="Hodina otázok"/>
    <s v="Požadovaný postup"/>
    <s v="Požadovaný postup riešenia:_x000a_- etapa zadávania otázok poslanci môžu podávať otázky či už elektronicky, alebo písomne_x000a_- etapa spracovania otázok užívatelia modulu „Hodina otázok“ spracujú všetky položené otázky a presunú ich do stavu „zadané otázky“_x000a_- zlosovanie otázok užívatelia modulu „Hodina otázok“ za prítomnosti poslancov spustené elektronické zlosovanie otázok (zvlášť na predsedu vlády a zvlášť na ostatných). Následne sa vytlačí poradie otázok na predsedu vlády a zvlášť na ostatných a podpíšu sa overovateľmi_x000a_- rozposlanie otázok užívatelia modulu „Hodina otázok“ následne rozpošlú otázky mailom všetkým adresátom a „iným určeným osobám“_x000a_- odpovedanie otázok užívatelia modulu „Hodina otázok“ pre otázky, na ktoré bolo odpovedané dopíše metadáta a po ich prepísaní vpíše texty odpovedí a doplňujúcej otázky a odpovede_x000a_- ukončenie neodpovedaných otázok užívatelia modulu „Hodina otázok“ následne jednou funkciou ukončí všetky nezodpovedané otázky a presunie ich do stavu „nezodpovedané“"/>
    <s v="Zamestnanec odboru  odboru informačných a komunikačných technológií K NR SR"/>
    <x v="15"/>
    <n v="1"/>
    <n v="5"/>
    <n v="1"/>
    <n v="5"/>
    <n v="3.5"/>
    <n v="0.72"/>
    <n v="0.90500000000000003"/>
    <n v="5.5386000000000006"/>
    <n v="83.079000000000008"/>
  </r>
  <r>
    <s v="ID_330"/>
    <x v="0"/>
    <s v="Interpeláci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6"/>
    <n v="1"/>
    <n v="5"/>
    <n v="1"/>
    <n v="5"/>
    <n v="3"/>
    <n v="0.72"/>
    <n v="0.90500000000000003"/>
    <n v="5.2127999999999997"/>
    <n v="78.191999999999993"/>
  </r>
  <r>
    <s v="ID_331"/>
    <x v="1"/>
    <s v="Interpelácie"/>
    <s v="Oprávnenia súčasťou informačného zdroja &quot;Posty oprávnení&quot;"/>
    <s v="Všetky posty oprávnenia (užívateľskérole) musia byť súčasťou informačného zdroja „Posty oprávnení“. "/>
    <s v="Zamestnanec odboru  odboru informačných a komunikačných technológií K NR SR"/>
    <x v="16"/>
    <m/>
    <m/>
    <n v="0"/>
    <n v="0"/>
    <n v="0"/>
    <n v="0"/>
    <n v="0"/>
    <n v="0"/>
    <n v="0"/>
  </r>
  <r>
    <s v="ID_332"/>
    <x v="1"/>
    <s v="Interpelácie"/>
    <s v="Rola Editor"/>
    <s v="Môže všetko okrem definitívne mazať údaje"/>
    <s v="Zamestnanec odboru  odboru informačných a komunikačných technológií K NR SR"/>
    <x v="16"/>
    <m/>
    <m/>
    <n v="0"/>
    <n v="0"/>
    <n v="0"/>
    <n v="0"/>
    <n v="0"/>
    <n v="0"/>
    <n v="0"/>
  </r>
  <r>
    <s v="ID_333"/>
    <x v="1"/>
    <s v="Interpelácie"/>
    <s v="Rola Administrátor"/>
    <s v="Môže robiť všetko, aj definitívne mazať vymazané záznamy"/>
    <s v="Zamestnanec odboru  odboru informačných a komunikačných technológií K NR SR"/>
    <x v="16"/>
    <m/>
    <m/>
    <n v="0"/>
    <n v="0"/>
    <n v="0"/>
    <n v="0"/>
    <n v="0"/>
    <n v="0"/>
    <n v="0"/>
  </r>
  <r>
    <s v="ID_334"/>
    <x v="1"/>
    <s v="Interpelácie"/>
    <s v="Rola Viewer"/>
    <s v="Môže údaje iba prezerať"/>
    <s v="Zamestnanec odboru  odboru informačných a komunikačných technológií K NR SR"/>
    <x v="16"/>
    <m/>
    <m/>
    <n v="0"/>
    <n v="0"/>
    <n v="0"/>
    <n v="0"/>
    <n v="0"/>
    <n v="0"/>
    <n v="0"/>
  </r>
  <r>
    <s v="ID_335"/>
    <x v="1"/>
    <s v="Interpelácie"/>
    <s v="Štruktúra informačného zdroja „Interpelácie“"/>
    <s v="[A] jednoznačný identifikátor záznamu_x000a_[B] stav záznamu - možné stavy pre daný informačný zdroj sú v informačnom zdroji &quot;Stavy záznamov&quot; _x000a_[C] jednoznačný identifikátor volebného obdobia z informačného zdroja &quot;volebné obdobia&quot;_x000a_[D] Popis_x000a_[E] jednoznačný identifikátor záznamu danej interpelácie v písomnej podobe z_x000a_Registratúry_x000a_[F] zadávateľ jednoznačný identifikátor osoby z informačného zdroja &quot;Organizačná štruktúra - osoby&quot;_x000a_[G] Prednesená ústne identifikátor, či bola interpelácia prednesená ústne_x000a_[H] jednoznačný identifikátor schôdze NR SR, na ktorej zaznela interpelácia z informačného zdroja &quot;program schôdzí NR SR&quot;_x000a_[I] dátum podania_x000a_[J] prednesená dňa dátum, kedy bola interpelácia prednesená_x000a_[K] expedované dňa - dátum, kedy bola interpelácia expedovaná premiérovi ..._x000a_[L] lehota na odpoveď_x000a_[M] jednoznačný identifikátor záznamu odpovede na danú interpeláciu v písomnej podobe z Registratúry_x000a_[N] adresát - jednoznačný identifikátor osoby z informačného zdroja &quot;Organizačná štruktúra - osoby&quot;_x000a_[O] adresát - post - jednoznačný identifikátor postu z informačného zdroja &quot;Organizačná štruktúra - posty&quot;, na ktorej bol zadávateľ_x000a_[P] zodpovedal - jednoznačný identifikátor osoby z informačného zdroja &quot;Organizačná štruktúra - osoby&quot;_x000a_[Q] zodpovedal - post jednoznačný identifikátor postu z informačného zdroja &quot;Organizačná štruktúra - posty&quot;, na ktorej bol zadávateľ_x000a_[R] jednoznačný identifikátor parlamentnej tlače odpovede_x000a_[S] jednoznačný identifikátor schôdze NR SR, na ktorej zaznela odpoveď na interpeláciu z informačného zdroja &quot;program schôdzí NR SR&quot;_x000a_[T] Rokovanie odpovede - datum_x000a_[U] odpoveď je podľa interpelujúceho uspokojivá identifikátor Áno/Nie_x000a_[V] jednoznačný identifikátor uznesenia NR SR _x000a_Rokovanie odpovede_x000a_[W] jednoznačný identifikátor hlasovania"/>
    <s v="Zamestnanec odboru  odboru informačných a komunikačných technológií K NR SR"/>
    <x v="16"/>
    <m/>
    <m/>
    <n v="0"/>
    <n v="0"/>
    <n v="0"/>
    <n v="0"/>
    <n v="0"/>
    <n v="0"/>
    <n v="0"/>
  </r>
  <r>
    <s v="ID_336"/>
    <x v="1"/>
    <s v="Interpelácie"/>
    <s v="Štruktúra informačného zdroja „Interpelácie - adresáti“"/>
    <s v="[A] jednoznačný identifikátor záznamu _x000a_[B] jednoznačný identifikátor záznamu z informačného zdroja &quot;Hodina otázok&quot;_x000a_[C] jednoznačný identifikátor osoby z informačného zdroja &quot;Organizačná štruktúra - osoby&quot;_x000a_[D]  jednoznačný identifikátor postu (na ktorom bol adresát v čase položenia otázky) z informačného zdroja &quot;Organizačná štruktúra - posty&quot;"/>
    <s v="Zamestnanec odboru  odboru informačných a komunikačných technológií K NR SR"/>
    <x v="16"/>
    <m/>
    <m/>
    <n v="0"/>
    <n v="0"/>
    <n v="0"/>
    <n v="0"/>
    <n v="0"/>
    <n v="0"/>
    <n v="0"/>
  </r>
  <r>
    <s v="ID_337"/>
    <x v="1"/>
    <s v="Interpelácie"/>
    <s v="Štruktúra informačného zdroja „Interpelácie – možní adresáti“"/>
    <s v="[A] jednoznačný identifikátor záznamu_x000a_[B] adresát otázky jednoznačný identifikátor postu z informačného zdroja „organizačná štruktúra – posty“ - Post, ktorý môže byť adresátom v interpeláciách "/>
    <s v="Zamestnanec odboru  odboru informačných a komunikačných technológií K NR SR"/>
    <x v="16"/>
    <m/>
    <m/>
    <n v="0"/>
    <n v="0"/>
    <n v="0"/>
    <n v="0"/>
    <n v="0"/>
    <n v="0"/>
    <n v="0"/>
  </r>
  <r>
    <s v="ID_338"/>
    <x v="1"/>
    <s v="Interpelácie"/>
    <s v="Stavy záznamov súčasťou informačného zdroja &quot;Stavy záznamov&quot;"/>
    <s v="Všetky stavy záznamov musia byť súčasťou informačného zdroja „Stavy záznamov“ "/>
    <s v="Zamestnanec odboru  odboru informačných a komunikačných technológií K NR SR"/>
    <x v="16"/>
    <m/>
    <m/>
    <n v="0"/>
    <n v="0"/>
    <n v="0"/>
    <n v="0"/>
    <n v="0"/>
    <n v="0"/>
    <n v="0"/>
  </r>
  <r>
    <s v="ID_339"/>
    <x v="1"/>
    <s v="Interpelácie"/>
    <s v="Požadované stavy pre jednotlivé informačné zdroje"/>
    <s v="Interpelácie - adresáti pripravovaný záznam - záznam, ktorý je v štádiu prípravy a ešte nebol publikovaný do middlewaru_x000a_Interpelácie - adresáti publikovaný záznam záznam, ktorý je už poskytnutí pre middleware_x000a_Interpelácie - adresáti stiahnutý záznam záznam, ktorý bol stiahnutý a už nie je poskytnutí pre middleware_x000a_Interpelácie - adresáti vymazaný záznam záznam, ktorý bol zmazaný užívateľom a je prístupný iba pre administrátora. Záznam už nie je poskytovaný do middlewaru_x000a_Interpelácie poslancov pripravovaný záznam záznam, ktorý je v štádiu prípravy a ešte nebol publikovaný do middlewaru_x000a_Interpelácie poslancov podaná interpelácia interpelácia, ktorý je riadne podaná a spracovaná _x000a_Interpelácie poslancov - interpelácia na expedíciu - interpelácia, ktorá čaká na expedíciu_x000a_Interpelácie poslancov čaká sa na odpoveď - interpelácia, pri ktorej sa čaká na odpoveď interpelovaného_x000a_Interpelácie poslancov rokovanie o interpelácii sa rokuje a doplňujú sa metadáta_x000a_Interpelácie poslancov uzavretá odpoveď interpelácia je spracovaná_x000a_Interpelácie poslancov stiahnutý záznam - záznam, ktorý bol stiahnutý a už nie je poskytnutí pre middleware_x000a_Interpelácie poslancov vymazaný záznam - záznam, ktorý bol zmazaný užívateľom a je prístupný iba pre administrátora. Záznam už nie je poskytovaný do middlewaru_x000a_Interpelácie - možní adresáti pripravovaný záznam - záznam, ktorý je v štádiu prípravy a ešte nebol publikovaný do middlewaru_x000a_Interpelácie - možní adresáti publikovaný záznam záznam, ktorý je už poskytnutí pre middleware_x000a_Interpelácie - možní adresáti stiahnutý záznam - záznam, ktorý bol stiahnutý a už nie je poskytnutí pre middleware_x000a_Interpelácie - možní adresáti vymazaný záznam - záznam, ktorý bol zmazaný užívateľom a je prístupný iba pre administrátora. Záznam už nie je poskytovaný do middlewaru"/>
    <s v="Zamestnanec odboru  odboru informačných a komunikačných technológií K NR SR"/>
    <x v="16"/>
    <m/>
    <m/>
    <n v="0"/>
    <n v="0"/>
    <n v="0"/>
    <n v="0"/>
    <n v="0"/>
    <n v="0"/>
    <n v="0"/>
  </r>
  <r>
    <s v="ID_340"/>
    <x v="1"/>
    <s v="Interpelácie"/>
    <s v="Preddefinované filtre súčasťou informačného zdroja &quot;Preddefinované filtre&quot;"/>
    <s v="Všetky preddefinované filtre (menu v úvodnej obrazovke v časti „Preddefinované filtre“"/>
    <s v="Zamestnanec odboru  odboru informačných a komunikačných technológií K NR SR"/>
    <x v="16"/>
    <m/>
    <m/>
    <n v="0"/>
    <n v="0"/>
    <n v="0"/>
    <n v="0"/>
    <n v="0"/>
    <n v="0"/>
    <n v="0"/>
  </r>
  <r>
    <s v="ID_341"/>
    <x v="1"/>
    <s v="Interpelácie"/>
    <s v="Požadované filtre pre modul"/>
    <s v="%VolebneObdobie% - %OznačenieVO% zoznam interpelácii v danom volebnom období, bez rozdieľu stavu záznamu_x000a_Registratura - Registratúra zoznam záznamov v Registratúre v danom volebnom období, ktoré sú typu &quot;Podaná Interpelácia&quot; a nie sú ešte prepojené s modulom interpelácii_x000a_PripravovaneZaznamy -Pripravovane zoznam interpelácii v danom volebnom období, v stave &quot;pripravovaný záznam&quot;_x000a_PodanaInterpelacia -Podaná interpelácia - zoznam interpelácii v danom volebnom období, v stave &quot;podaná interpelácia&quot;_x000a_InterpelaciaNaExpediciu - Interpelácia na expedíciu - zoznam interpelácii v danom volebnom období, v stave &quot;čaká sa na expedíciu&quot;_x000a_Odpoved - Čakanie na odpoveď - zoznam interpelácii v danom volebnom období, v stave &quot;čaká sa na odpoveď&quot;_x000a_Rokovanie - Rokovanie - zoznam interpelácii v danom volebnom období, v stave &quot;rokovanie&quot;_x000a_UzavreteOdpovede - Uzavreté odpovede - zoznam interpelácii v danom volebnom období, v stave &quot;uzavretá odpoveď&quot;_x000a_Stiahnute - Stiahnuté záznamy - zoznam interpelácii v danom volebnom období, v stave &quot;stiahnutý záznam&quot;_x000a_Vymazane - Vymazané záznamy - zoznam interpelácii v danom volebnom období, v stave &quot;vymazaný záznam&quot;_x000a__x000a_V tabuľke označenie „%VO%“ znamená že sa vypíšu všetky volebné obdobia _x000a_(najaktuálnejšie hore) – obdobne aj pre typy rozhodnutí a stavy záznamov ."/>
    <s v="Zamestnanec odboru  odboru informačných a komunikačných technológií K NR SR"/>
    <x v="16"/>
    <m/>
    <m/>
    <n v="0"/>
    <n v="0"/>
    <n v="0"/>
    <n v="0"/>
    <n v="0"/>
    <n v="0"/>
    <n v="0"/>
  </r>
  <r>
    <s v="ID_342"/>
    <x v="1"/>
    <s v="Interpelácie"/>
    <s v="Úvodná strana aplikácie v časti &quot;Výstupy&quot;"/>
    <s v="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6"/>
    <m/>
    <m/>
    <n v="0"/>
    <n v="0"/>
    <n v="0"/>
    <n v="0"/>
    <n v="0"/>
    <n v="0"/>
    <n v="0"/>
  </r>
  <r>
    <s v="ID_343"/>
    <x v="0"/>
    <s v="Interpeláci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6"/>
    <n v="1"/>
    <n v="5"/>
    <n v="1"/>
    <n v="5"/>
    <n v="3"/>
    <n v="0.72"/>
    <n v="0.90500000000000003"/>
    <n v="5.2127999999999997"/>
    <n v="78.191999999999993"/>
  </r>
  <r>
    <s v="ID_344"/>
    <x v="0"/>
    <s v="Interpelácie"/>
    <s v="Aplikačné funkcie formulára „Interpelácie - adresáti“ a „Interpelácie – možní adresáti“"/>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6"/>
    <n v="1"/>
    <n v="5"/>
    <n v="1"/>
    <n v="5"/>
    <n v="3"/>
    <n v="0.72"/>
    <n v="0.90500000000000003"/>
    <n v="5.2127999999999997"/>
    <n v="78.191999999999993"/>
  </r>
  <r>
    <s v="ID_345"/>
    <x v="0"/>
    <s v="Interpelácie"/>
    <s v="Aplikačné funkcie formulára „Interpelácie“"/>
    <s v="Nový záznam - Založenie nového záznamu do informačného zdroja_x000a_Editovať záznam - Otvorenie formulára na editovanie zvoleného záznamu z informačného zdroja_x000a_Zmazať záznam - Presunutie stavu záznamu na &quot;vymazaný záznam&quot;._x000a_Pridať PT - Pridanie PT (je možné aj hromadné, ak si vyznačíme pred aplikovaním funkcie viac záznamov)_x000a_Pridať schôdzu - Pridanie schôdze (treba zvoliť či otázky, alebo odpovede) - (je možné aj hromadné, ak si vyznačíme pred aplikovaním funkcie viac záznamov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6"/>
    <n v="1"/>
    <n v="5"/>
    <n v="1"/>
    <n v="5"/>
    <n v="3"/>
    <n v="0.72"/>
    <n v="0.90500000000000003"/>
    <n v="5.2127999999999997"/>
    <n v="78.191999999999993"/>
  </r>
  <r>
    <s v="ID_346"/>
    <x v="1"/>
    <s v="Interpelácie"/>
    <s v="Položka menu  &quot;registratúra&quot;"/>
    <s v="V prípade, že v rýchlom / preddefinovanom filtri v ľavom menu vyberieme položku „Registratúra“, zobrazia sa všetky položky z informačného zdroja Registratúra typu „Podaná interpelácia“ (tento zoznam poskytne webservis), ktoré ešte neboli prepojené s modulom interpelácií (nie sú súčasťou informačného zdroja „Digitálna knižnica – prepojenia“) – toto už musí zabezpečiť dodávateľ svojim selectom."/>
    <s v="Zamestnanec odboru  odboru informačných a komunikačných technológií K NR SR"/>
    <x v="16"/>
    <m/>
    <m/>
    <n v="0"/>
    <n v="0"/>
    <n v="0"/>
    <n v="0"/>
    <n v="0"/>
    <n v="0"/>
    <n v="0"/>
  </r>
  <r>
    <s v="ID_347"/>
    <x v="0"/>
    <s v="Interpelácie"/>
    <s v="Zvolenie funkcie &quot;Nový záznam&quot;"/>
    <s v="Pri zvolení funkcie „Nový záznam“ sa do nového záznamu automaticky importuje prepojenie s dokumentom, rovnako ako aj do informačného zdroja „Digitálny archív – prepojenie“."/>
    <s v="Zamestnanec odboru  odboru informačných a komunikačných technológií K NR SR"/>
    <x v="16"/>
    <n v="1"/>
    <n v="5"/>
    <n v="1"/>
    <n v="5"/>
    <n v="3"/>
    <n v="0.72"/>
    <n v="0.90500000000000003"/>
    <n v="5.2127999999999997"/>
    <n v="78.191999999999993"/>
  </r>
  <r>
    <s v="ID_348"/>
    <x v="0"/>
    <s v="Interpelácie"/>
    <s v="Aplikačné funkcie formulára pre editáciu"/>
    <s v="V prípade, že užívateľ zvolí preddefinovaný filter v ľavom menu volebné obdobia, alebo niektorý z typov rozhodnutí, alebo stav záznamu, zobrazí sa zostava. Po dobleclicku na niektorý záznam informačného zdroja, alebo aplikovaním funkcie „Editovať záznam“ sa zobrazí formulár na editovanie všetkých dát zvoleného záznamu.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Zmazať záznam - Presunutie stavu záznamu na &quot;vymazaný záznam&quot;._x000a_Podaná - Presunutie stavu záznamu na &quot;podaná interpelácia&quot;._x000a_Na expedíciu - Presunutie stavu záznamu na &quot;interpelácia na expedíciu&quot;._x000a_Čaká sa odpoveď - Presunutie stavu záznamu na &quot;čaká sa na odpoveď&quot;._x000a_Rokovanie - Presunutie stavu záznamu na &quot;rokovanie&quot;._x000a_Uzavrieť - Presunutie stavu záznamu na &quot;uzavretá odpoveď&quot;. Stiahnuť Presunutie stavu záznamu na &quot;stiahnutý záznam&quot;._x000a_Definitívne vymazať záznam - Funkcia prístupná iba administrátorovi. Funkcia definitívne vymaže záznam z databázy. Pred vymazaním sa ešte raz potvrdí voľba."/>
    <s v="Zamestnanec odboru  odboru informačných a komunikačných technológií K NR SR"/>
    <x v="16"/>
    <n v="1"/>
    <n v="5"/>
    <n v="1"/>
    <n v="5"/>
    <n v="3"/>
    <n v="0.72"/>
    <n v="0.90500000000000003"/>
    <n v="5.2127999999999997"/>
    <n v="78.191999999999993"/>
  </r>
  <r>
    <s v="ID_349"/>
    <x v="1"/>
    <s v="Interpelácie"/>
    <s v="Záložky editovacieho formulára"/>
    <s v="„interpelácia“ – na ktorej sa evidujú metadáta k položenej interpelácii,_x000a_-„odpoveď“ – na ktorej sa evidujú metadáta k odpovedi na interpeláciu,_x000a_- „dokumenty“ – na ktorej sa evidujú ako dokumenty z „Registratúry“, tak aj dokumenty z „Digitálneho archívu“."/>
    <s v="Zamestnanec odboru  odboru informačných a komunikačných technológií K NR SR"/>
    <x v="16"/>
    <m/>
    <m/>
    <n v="0"/>
    <n v="0"/>
    <n v="0"/>
    <n v="0"/>
    <n v="0"/>
    <n v="0"/>
    <n v="0"/>
  </r>
  <r>
    <s v="ID_350"/>
    <x v="0"/>
    <s v="Interpelácie"/>
    <s v="Funkcia &quot;Zodpovedal&quot;"/>
    <s v="Na formulári sa objavuje aj funkcia „Zodpovedal“, ktorá zabezpečí zadanie osoby z organizačnej štruktúry osoby a postu toho, kto na otázku odpovedal. Keďže tento zoznam osôb je uzatvorená množina postov (resp. osôb na daných postoch), očakáva sa, že tento výber bude realizovaný dropdownlistom. Za týmto účelom môže byť vytvorený nový informačný zdroj."/>
    <s v="Zamestnanec odboru  odboru informačných a komunikačných technológií K NR SR"/>
    <x v="16"/>
    <n v="1"/>
    <n v="5"/>
    <n v="1"/>
    <n v="5"/>
    <n v="3"/>
    <n v="0.72"/>
    <n v="0.90500000000000003"/>
    <n v="5.2127999999999997"/>
    <n v="78.191999999999993"/>
  </r>
  <r>
    <s v="ID_351"/>
    <x v="0"/>
    <s v="Pozmeňovacie návrhy"/>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7"/>
    <n v="1"/>
    <n v="5"/>
    <n v="1"/>
    <n v="5"/>
    <n v="2.1"/>
    <n v="0.72"/>
    <n v="0.90500000000000003"/>
    <n v="4.6263599999999991"/>
    <n v="69.395399999999981"/>
  </r>
  <r>
    <s v="ID_352"/>
    <x v="1"/>
    <s v="Pozmeňovacie návrhy"/>
    <s v="Oprávnenia súčasťou informačného zdroja &quot;Posty oprávnení&quot;"/>
    <s v="Všetky posty oprávnenia (užívateľskérole) musia byť súčasťou informačného zdroja „Posty oprávnení“. "/>
    <s v="Zamestnanec odboru  odboru informačných a komunikačných technológií K NR SR"/>
    <x v="17"/>
    <m/>
    <m/>
    <n v="0"/>
    <n v="0"/>
    <n v="0"/>
    <n v="0"/>
    <n v="0"/>
    <n v="0"/>
    <n v="0"/>
  </r>
  <r>
    <s v="ID_353"/>
    <x v="1"/>
    <s v="Pozmeňovacie návrhy"/>
    <s v="Rola Editor"/>
    <s v="Môže všetko okrem definitívne mazať údaje"/>
    <s v="Zamestnanec odboru  odboru informačných a komunikačných technológií K NR SR"/>
    <x v="17"/>
    <m/>
    <m/>
    <n v="0"/>
    <n v="0"/>
    <n v="0"/>
    <n v="0"/>
    <n v="0"/>
    <n v="0"/>
    <n v="0"/>
  </r>
  <r>
    <s v="ID_354"/>
    <x v="1"/>
    <s v="Pozmeňovacie návrhy"/>
    <s v="Rola Administrátor"/>
    <s v="Môže robiť všetko, aj definitívne mazať vymazané záznamy"/>
    <s v="Zamestnanec odboru  odboru informačných a komunikačných technológií K NR SR"/>
    <x v="17"/>
    <m/>
    <m/>
    <n v="0"/>
    <n v="0"/>
    <n v="0"/>
    <n v="0"/>
    <n v="0"/>
    <n v="0"/>
    <n v="0"/>
  </r>
  <r>
    <s v="ID_355"/>
    <x v="1"/>
    <s v="Pozmeňovacie návrhy"/>
    <s v="Rola Viewer"/>
    <s v="Môže údaje iba prezerať"/>
    <s v="Zamestnanec odboru  odboru informačných a komunikačných technológií K NR SR"/>
    <x v="17"/>
    <m/>
    <m/>
    <n v="0"/>
    <n v="0"/>
    <n v="0"/>
    <n v="0"/>
    <n v="0"/>
    <n v="0"/>
    <n v="0"/>
  </r>
  <r>
    <s v="ID_356"/>
    <x v="1"/>
    <s v="Pozmeňovacie návrhy"/>
    <s v="Štruktúra informačného zdroja „Pozmeňujúce a doplňujúce návrhy“"/>
    <s v="[A] jednoznačný identifikátor záznamu_x000a_[B] stav záznamu - možné stavy pre daný informačný zdroj sú v informačnom zdroji &quot;Stavy záznamov&quot; _x000a_[C] jednoznačný identifikátor volebného obdobia z informačného zdroja &quot;volebné obdobia&quot;_x000a_[D] jednoznačný identifikátor schôdze NR SR, na ktorej zaznel pozmeňovací, resp. doplňujúci návrh  z informačného zdroja &quot;program schôdzí NR SR&quot;_x000a_[E] jednoznačný identifikátor PT z informačného zdroja &quot;Parlamentné tlače&quot;_x000a_[F] dátum podania_x000a_[G] predkladateľ jednoznačný identifikátor poslanca z informačného zdroja &quot;poslanci NR SR&quot;_x000a_[H] poznámka (text)_x000a_[I] dátum zverejnenia_x000a_[J] Jednoznačný identifikátor vystúpenia v rozprave - Záznam, kde bol prednesený pozmeňujúci návrh"/>
    <s v="Zamestnanec odboru  odboru informačných a komunikačných technológií K NR SR"/>
    <x v="17"/>
    <m/>
    <m/>
    <n v="0"/>
    <n v="0"/>
    <n v="0"/>
    <n v="0"/>
    <n v="0"/>
    <n v="0"/>
    <n v="0"/>
  </r>
  <r>
    <s v="ID_357"/>
    <x v="1"/>
    <s v="Pozmeňovacie návrhy"/>
    <s v="Štruktúra informačného zdroja „Pozmeňujúce a doplňujúce návrhy – podpísaní poslanci“"/>
    <s v="[A] jednoznačný identifikátor záznamu _x000a_[B] jednoznačný identifikátor pozmeňovacieho návrhu - z informačného zdroja &quot;pozmeňovacie návrhy&quot;_x000a_[C] jednoznačný identifikátor poslanca z informačného zdroja &quot;poslanci NR SR&quot;"/>
    <s v="Zamestnanec odboru  odboru informačných a komunikačných technológií K NR SR"/>
    <x v="17"/>
    <m/>
    <m/>
    <n v="0"/>
    <n v="0"/>
    <n v="0"/>
    <n v="0"/>
    <n v="0"/>
    <n v="0"/>
    <n v="0"/>
  </r>
  <r>
    <s v="ID_358"/>
    <x v="1"/>
    <s v="Pozmeňovacie návrhy"/>
    <s v="Štruktúra informačného zdroja „Pozmeňujúce a doplňujúce návrhy – ďalší podpísaní“"/>
    <s v="[A] jednoznačný identifikátor záznamu_x000a_[B] jednoznačný identifikátor pozmeňovacieho návrhu z informačného zdroja &quot;pozmeňovacie návrhy&quot;_x000a_[C] jednoznačný identifikátor poslanca z informačného zdroja &quot;poslanci NR SR&quot;"/>
    <s v="Zamestnanec odboru  odboru informačných a komunikačných technológií K NR SR"/>
    <x v="17"/>
    <m/>
    <m/>
    <n v="0"/>
    <n v="0"/>
    <n v="0"/>
    <n v="0"/>
    <n v="0"/>
    <n v="0"/>
    <n v="0"/>
  </r>
  <r>
    <s v="ID_359"/>
    <x v="1"/>
    <s v="Pozmeňovacie návrhy"/>
    <s v="Stavy záznamov súčasťou informačného zdroja &quot;Stavy záznamov&quot;"/>
    <s v="Všetky stavy záznamov musia byť súčasťou informačného zdroja „Stavy záznamov“ "/>
    <s v="Zamestnanec odboru  odboru informačných a komunikačných technológií K NR SR"/>
    <x v="17"/>
    <m/>
    <m/>
    <n v="0"/>
    <n v="0"/>
    <n v="0"/>
    <n v="0"/>
    <n v="0"/>
    <n v="0"/>
    <n v="0"/>
  </r>
  <r>
    <s v="ID_360"/>
    <x v="1"/>
    <s v="Pozmeňovacie návrhy"/>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17"/>
    <m/>
    <m/>
    <n v="0"/>
    <n v="0"/>
    <n v="0"/>
    <n v="0"/>
    <n v="0"/>
    <n v="0"/>
    <n v="0"/>
  </r>
  <r>
    <s v="ID_361"/>
    <x v="1"/>
    <s v="Pozmeňovacie návrhy"/>
    <s v="Preddefinované filtre súčasťou informačného zdroja &quot;Preddefinované filtre&quot;"/>
    <s v="Všetky preddefinované filtre (menu v úvodnej obrazovke v časti „Preddefinované filtre“"/>
    <s v="Zamestnanec odboru  odboru informačných a komunikačných technológií K NR SR"/>
    <x v="17"/>
    <m/>
    <m/>
    <n v="0"/>
    <n v="0"/>
    <n v="0"/>
    <n v="0"/>
    <n v="0"/>
    <n v="0"/>
    <n v="0"/>
  </r>
  <r>
    <s v="ID_362"/>
    <x v="1"/>
    <s v="Pozmeňovacie návrhy"/>
    <s v="Požadované filtre pre modul"/>
    <s v="PozmenujuceNavrhy - Pozmeňujúce návrhy_x000a_%VolebneObdobie% %OznačenieVO% - zoznam pozmeňujúcich návrhov v danom volebnom období, bez rozdieľu stavu záznamu_x000a_Registratúra %VolebneObdobie% - zoznam záznamov v informačnom systéme &quot;Registratúra&quot;, ktoré sú daného typu &quot;Pozmeňujúce návrhy&quot; a ešte nie sú súčasťou modulu &quot;Pozmeňujúce návrhy&quot;_x000a_Pripravovane - Pripravované návrhy - zoznam pozmeňujúcich návrhov v danom volebnom období, v stave &quot;pripravovaný záznam&quot;anom volebnom období, v stave &quot;vymazaný záznam&quot;_x000a_Podane Podané návrhy - zoznam pozmeňujúcich návrhov v danom volebnom období, v stave &quot;publikovaný záznam&quot;, no bez prepojenia s rozpravou a hlasovaniami_x000a_PrepojenesRozprava - Prepojené s rozpravou - zoznam pozmeňujúcich návrhov v danom volebnom období, v stave &quot;publikovaný záznam&quot;, prepojené s rozpravou, no neprepojené s hlasovaniami_x000a_PrepojenesHlasovaniami - Prepojené s hlasovaniami - zoznam pozmeňujúcich návrhov v danom volebnom období, v stave &quot;publikovaný záznam&quot;, prepojené s rozpravou aj s hlasovaniami_x000a_Stiahnute Stiahnuté záznamy - zoznam pozmeňujúcich návrhov v danom volebnom období, v stave &quot;stiahnutý záznam&quot;_x000a_Zmazane Zmazané záznamy -zoznam pozmeňujúcich návrhov v danom volebnom období, v stave &quot;vymazaný záznam&quot;_x000a_V tabuľke označenie „%VO%“ znamená že sa vypíšu všetky volebné obdobia _x000a_(najaktuálnejšie hore) – obdobne aj pre typy rozhodnutí a stavy záznamov ."/>
    <s v="Zamestnanec odboru  odboru informačných a komunikačných technológií K NR SR"/>
    <x v="17"/>
    <m/>
    <m/>
    <n v="0"/>
    <n v="0"/>
    <n v="0"/>
    <n v="0"/>
    <n v="0"/>
    <n v="0"/>
    <n v="0"/>
  </r>
  <r>
    <s v="ID_363"/>
    <x v="1"/>
    <s v="Pozmeňovacie návrhy"/>
    <s v="Úvodná strana aplikácie v časti &quot;Výstupy&quot;"/>
    <s v="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7"/>
    <m/>
    <m/>
    <n v="0"/>
    <n v="0"/>
    <n v="0"/>
    <n v="0"/>
    <n v="0"/>
    <n v="0"/>
    <n v="0"/>
  </r>
  <r>
    <s v="ID_364"/>
    <x v="0"/>
    <s v="Pozmeňovacie návrhy"/>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7"/>
    <n v="1"/>
    <n v="5"/>
    <n v="1"/>
    <n v="5"/>
    <n v="2.1"/>
    <n v="0.72"/>
    <n v="0.90500000000000003"/>
    <n v="4.6263599999999991"/>
    <n v="69.395399999999981"/>
  </r>
  <r>
    <s v="ID_365"/>
    <x v="0"/>
    <s v="Pozmeňovacie návrhy"/>
    <s v="Aplikačné funkcie formulára &quot;Pozmeňujúce a doplňujúce návrhy“"/>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7"/>
    <n v="1"/>
    <n v="5"/>
    <n v="1"/>
    <n v="5"/>
    <n v="2.1"/>
    <n v="0.72"/>
    <n v="0.90500000000000003"/>
    <n v="4.6263599999999991"/>
    <n v="69.395399999999981"/>
  </r>
  <r>
    <s v="ID_366"/>
    <x v="0"/>
    <s v="Pozmeňovacie návrhy"/>
    <s v="Aplikačné funkcie formulára „Interpelácie“"/>
    <s v="Nový záznam - Založenie nového záznamu do informačného zdroja_x000a_Editovať záznam - Otvorenie formulára na editovanie zvoleného záznamu z informačného zdroja_x000a_Zmazať záznam - Presunutie stavu záznamu na &quot;vymazaný záznam&quot;._x000a_Pridať PT - Pridanie PT (je možné aj hromadné, ak si vyznačíme pred aplikovaním funkcie viac záznamov)_x000a_Pridať schôdzu - Pridanie schôdze (treba zvoliť či otázky, alebo odpovede) - (je možné aj hromadné, ak si vyznačíme pred aplikovaním funkcie viac záznamov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7"/>
    <n v="1"/>
    <n v="5"/>
    <n v="1"/>
    <n v="5"/>
    <n v="2.1"/>
    <n v="0.72"/>
    <n v="0.90500000000000003"/>
    <n v="4.6263599999999991"/>
    <n v="69.395399999999981"/>
  </r>
  <r>
    <s v="ID_367"/>
    <x v="0"/>
    <s v="Pozmeňovacie návrhy"/>
    <s v="Položka menu  &quot;registratúra&quot;"/>
    <s v="V prípade, že v rýchlom / preddefinovanom filtri v ľavom menu vyberieme položku „Registratúra“, zobrazia sa všetky položky z informačného zdroja Registratúra typu „Podaná interpelácia“ (tento zoznam poskytne webservis), ktoré ešte neboli prepojené s modulom interpelácií (nie sú súčasťou informačného zdroja „Digitálna knižnica – prepojenia“) – toto už musí zabezpečiť dodávateľ svojim selectom."/>
    <s v="Zamestnanec odboru  odboru informačných a komunikačných technológií K NR SR"/>
    <x v="17"/>
    <n v="1"/>
    <n v="5"/>
    <n v="1"/>
    <n v="5"/>
    <n v="2.1"/>
    <n v="0.72"/>
    <n v="0.90500000000000003"/>
    <n v="4.6263599999999991"/>
    <n v="69.395399999999981"/>
  </r>
  <r>
    <s v="ID_368"/>
    <x v="0"/>
    <s v="Pozmeňovacie návrhy"/>
    <s v="Zvolenie funkcie &quot;Nový záznam&quot;"/>
    <s v="Pri zvolení funkcie „Nový záznam“ sa do nového záznamu automaticky importuje prepojenie s dokumentom, rovnako ako aj do informačného zdroja „Digitálny archív – prepojenie“."/>
    <s v="Zamestnanec odboru  odboru informačných a komunikačných technológií K NR SR"/>
    <x v="17"/>
    <n v="1"/>
    <n v="5"/>
    <n v="1"/>
    <n v="5"/>
    <n v="2.1"/>
    <n v="0.72"/>
    <n v="0.90500000000000003"/>
    <n v="4.6263599999999991"/>
    <n v="69.395399999999981"/>
  </r>
  <r>
    <s v="ID_369"/>
    <x v="0"/>
    <s v="Pozmeňovacie návrhy"/>
    <s v="Aplikačné funkcie formulára pre editáciu - záložka Návrh"/>
    <s v="V prípade, že užívateľ zvolí preddefinovaný filter v ľavom menu volebné obdobia, alebo niektorý z typov rozhodnutí, alebo stav záznamu, zobrazí sa zostava. Po dobleclicku na niektorý záznam informačného zdroja, alebo aplikovaním funkcie „Editovať záznam“ sa zobrazí formulár na editovanie všetkých dát zvoleného záznamu. Navrhnutý formulár má 4 záložky. Prvou záložkou formulára je záložka „Návrh“. Na tejto časti sa zadávajú všetky požadované metadáta k záznamu o pozmeňujúcom, resp. doplňujúcom návrhu poslanca.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Zmazať záznam - Presunutie stavu záznamu na &quot;vymazaný záznam&quot;. Rovnako treba označiť aj všetky záznamy v prepojeniach_x000a_Zverejniť - Presunutie stavu záznamu na &quot;publikovaný záznam&quot;. Dátum prvého presunu do stavu &quot;publikovaný záznam&quot; sa zapíše do poľa &quot;Zverejnené&quot; [I], pretože od danej doby je záznam prístupný aj pre zverenie na webovom sídle._x000a_Stiahnuť - Presunutie stavu záznamu na &quot;stiahnutý záznam&quot;._x000a_Definitívne vymazať záznam -Funkcia prístupná iba administrátorovi. Funkcia definitívne vymaže záznam z databázy. Pred vymazaním sa ešte raz potvrdí voľba._x000a_Na formulári sú dve skupiny záznamov – podpísaní poslanci a ďalší predkladatelia. Obe tieto skupiny majú rovnaké minimálne požadované aplikačné funkcie na ovládanie záznamov v informačných zdrojoch „Pozmeňujúce návrhy – podpísaní poslanci“ a „Pozmeňujúce návrhy – ďalší predkladatelia_x000a_Pridaj - pridanie záznamu zvoleného poslanca do informačného zdroja &quot;pozmeňujúce návrhy - podpísaní poslanci&quot;, alebo &quot;pozmeňujúce návrhy - ostatní podpísaní&quot;_x000a_Zmeň - zmena poslanca v informačnom zdroji &quot;pozmeňujúce návrhy - podpísaní poslanci&quot;, alebo &quot;pozmeňujúce návrhy - ostatní podpísaní&quot;_x000a_Definitívne vymazať záznam - Funkcia prístupná iba administrátorovi. Funkcia definitívne vymaže záznam z databázy. Pred vymazaním sa ešte raz potvrdí voľba."/>
    <s v="Zamestnanec odboru  odboru informačných a komunikačných technológií K NR SR"/>
    <x v="17"/>
    <n v="1"/>
    <n v="5"/>
    <n v="1"/>
    <n v="5"/>
    <n v="2.1"/>
    <n v="0.72"/>
    <n v="0.90500000000000003"/>
    <n v="4.6263599999999991"/>
    <n v="69.395399999999981"/>
  </r>
  <r>
    <s v="ID_370"/>
    <x v="0"/>
    <s v="Pozmeňovacie návrhy"/>
    <s v="Aplikačné funkcie formulára pre editáciu - záložka Dokumenty"/>
    <s v="Druhou záložkou formulára je záložka „Dokumenty“. Na tejto časti sa zadávajú všetky požadované prepojenia na relevantné dokumenty k záznamu z informačného zdroja „Registratúra“ a informačného zdroja „Digitálny archív“ _x000a_Vzhľadom na skutočnosť, že informačný systém Registratúra, ako aj informačný systém „Digitálny archív“ bude súčasťou iného projektu, webservisy na ich prepojenie s informačnými zdrojmi budú vyšpecifikované až po ich dodaní."/>
    <s v="Zamestnanec odboru  odboru informačných a komunikačných technológií K NR SR"/>
    <x v="17"/>
    <n v="1"/>
    <n v="5"/>
    <n v="1"/>
    <n v="5"/>
    <n v="2.1"/>
    <n v="0.72"/>
    <n v="0.90500000000000003"/>
    <n v="4.6263599999999991"/>
    <n v="69.395399999999981"/>
  </r>
  <r>
    <s v="ID_371"/>
    <x v="0"/>
    <s v="Pozmeňovacie návrhy"/>
    <s v="Aplikačné funkcie formulára pre editáciu - záložka „Rozprava“"/>
    <s v="Treťou záložkou formulára je záložka „Rozprava“. Na tejto časti sa zadáva prepojenie záznamu pozmeňujúceho, resp. doplňujúceho návrhu s vystúpením poslanca v rozprave, v ktorom pozmeňujúci návrh predniesol. Na tejto záložeke sa v spodnej časti nachádzajú všetky vystúpenia poslanca v rozprave na danej schôdzi a k danej tlači. Vystúpenie, v ktorom poslanec predniesol pozmeňujúci návrh sa aplikačnou funkciou „Prepoj vystúpenie“ prepojí so záznamom v informačnom zdroji_x000a__x000a_„Pozmeňujúce a doplňujúce návrhy“. V prípade, že už existuje prepojenie, zvolený záznam vo vystúpeniach poslanca sa graficky zvýrazní. Na tejto záložke sa vyžadujú minimálne nasledovné funkcie:_x000a_Zatvoriť formulár - Zatvorenie formulára bez uloženia zmien. Pred samotným zatvorením formulára sa systém pri zmene dát opýta, či sa zmeny majú nahrať a ukončí formulár bez nahratia iba v prípade, že užívateľ takúto voľbu potvrdí._x000a_Prepoj vystúpenie - zapísanie jednoznačného identifikátora vystúpenia (zvoleného v spodnej časti formulára) do poľa [J]_x000a_Odstráň prepojenie vymazanie údaja v poli [J] - Prehraj vystúpenie prehrá vystúpenie poslanca z video archívu_x000a_Text vystúpenia - zobrazí prepis vystúpenia"/>
    <s v="Zamestnanec odboru  odboru informačných a komunikačných technológií K NR SR"/>
    <x v="17"/>
    <n v="1"/>
    <n v="5"/>
    <n v="1"/>
    <n v="5"/>
    <n v="2.1"/>
    <n v="0.72"/>
    <n v="0.90500000000000003"/>
    <n v="4.6263599999999991"/>
    <n v="69.395399999999981"/>
  </r>
  <r>
    <s v="ID_372"/>
    <x v="0"/>
    <s v="Pozmeňovacie návrhy"/>
    <s v="Aplikačné funkcie formulára pre editáciu - záložka „Hlasovania“"/>
    <s v="Poslednou záložkou formulára je záložka „Hlasovania“. Na tejto časti sa zadáva prepojenie záznamu pozmeňujúceho, resp. doplňujúceho návrhu s hlasovaním, resp. hlasovaniami v ktorom sa o pozmeňujúcom návrhu hlasovalo. Na tejto záložke sa v spodnej časti nachádzajú všetky hlasovania o pozmeňujúcich návrhoch na danej schôdzi a k danej tlači. Hlasovanie, v ktorom sa hlasovalo o pozmeňujúcom návrhu sa aplikačnou funkciou „Prepoj hlasovanie“ prepojí so záznamom v informačnom zdroji „Pozmeňujúce a doplňujúce návrhy“. Prepojené záznamu z informačného systému hlasovania a záznamu o pozmeňujúcom a doplňujúcom návrhu sa zapisujú do informačného zdroja „Prepojenia modulov“ a odtiaľ sa prezentujú na formulári v požadovanej forme. V prípade, že už existuje prepojenie, zvolený záznam v hlasovaniach (v spodnej časti obrazovky) sa graficky zvýrazní. Na tejto záložke sa vyžadujú minimálne nasledovné funkcie:_x000a_Zatvoriť formulár - Zatvorenie formulára bez uloženia zmien. Pred samotným zatvorením formulára sa systém pri zmene dát opýta, či sa zmeny majú nahrať a ukončí formulár bez nahratia iba v prípade, že užívateľ takúto voľbu potvrdí._x000a_Pridaj hlasovanie - zapísanie hlasovanie ako nový záznam do informačného zdroja &quot;Prepojenia modulov&quot;_x000a_Odstráň hlasovanie - Presunutie stavu záznamu v informačnom zdroji &quot;Prepojenia modulov&quot; na &quot;vymazaný záznam&quot;._x000a_Zobraz hlasovanie - Zobrazenie podrobnosti zvoleného hlasovania_x000a_Stiahnuť hlasovanie - Presunutie stavu záznamu v informačnom zdroji &quot;Prepojenia modulov&quot; na &quot;stiahnutý záznam&quot;._x000a_Definitívne vymazať záznam - Funkcia prístupná iba administrátorovi. Funkcia definitívne vymaže záznam z databázy. Pred vymazaním sa ešte raz potvrdí voľba."/>
    <s v="Zamestnanec odboru  odboru informačných a komunikačných technológií K NR SR"/>
    <x v="17"/>
    <n v="1"/>
    <n v="5"/>
    <n v="1"/>
    <n v="5"/>
    <n v="2.1"/>
    <n v="0.72"/>
    <n v="0.90500000000000003"/>
    <n v="4.6263599999999991"/>
    <n v="69.395399999999981"/>
  </r>
  <r>
    <s v="ID_373"/>
    <x v="1"/>
    <s v="Pozmeňovacie návrhy"/>
    <s v="Odoslanie elektronicky"/>
    <s v="V dnešnom stave môže poslanec položiť pozmeňujúci a doplňujúci návrh iba písomne. V cieľovom stave sa požaduje aby sa nasadilo riešenie, kde sa otázka bude dať poslať elektronicky tak, aby nemusela byť priložená aj fyzicky podpísaná (v súlade so všetkými legislatívnymi pravidlami, teda aj s možnosťou elektronického pripojenia sa minimálne 15 poslancov). Riešenie musí byť čo najviac automatizované. Všetky komponenty riešenia (vytvorenie elektronického formulára, prípadný import formulára do Slovensko.sk, automatický import dát z formulára do informačného modulu „Pozmeňujúce a doplňujúce návrhy“ musia byť súčasťou riešenia."/>
    <s v="Zamestnanec odboru  odboru informačných a komunikačných technológií K NR SR"/>
    <x v="17"/>
    <m/>
    <m/>
    <n v="0"/>
    <n v="0"/>
    <n v="0"/>
    <n v="0"/>
    <n v="0"/>
    <n v="0"/>
    <n v="0"/>
  </r>
  <r>
    <s v="ID_374"/>
    <x v="0"/>
    <s v="Doručovanie materiálov"/>
    <s v="Doručovanie materiálov - požadovaná funkcionalita"/>
    <s v="V požadovanom riešení sa očakáva vytvorenie elektronického formulára na predkladanie materiálov. V úvode musí predkladateľ stanoviť typ materiálu, ktorý rozhodne o všetkých súborov, ktoré sú požadované pre daný typ materiálu. Požaduje sa, aby typ materiálu umožňoval výber z číselníka typov, ktorý môže byť upravovaný._x000a_Následne sa objaví formulár, ktorý už bude pripravený na import dokumentov. Ako príklad uvádzame možný výzor formulára. Samozrejme vzhľad a vytvorenie formulára je obsahom a súčasťou projektu._x000a__x000a_Cieľom formulára je nielen kontrolovať či predkladaný materiál obsahuje všetky požadované súbory, ale aj (ak je to možné kontrolovať čo najväčší rozsah požiadaviek, definovaní v uznesení NR SR). V prípade, že materiál neobsahuje požadované a kontrolované náležitosti, musí upozorniť odosielateľa na uvedené nezrovnalosti._x000a__x000a_Všetky kontrolované náležitosti musia byť rozložené do skupín, ktorým bude pridelená možnosť (konfigurovateľná systémom), či požadovaná náležitosť bráni odoslaniu materiálu alebo je možné zaslať materiál napriek danému nedostatku. Podrobnosti k možným kontrolovateľným náležitostiam bude obsahom rokovania zástupcov NR SR a dodávateľa pred vypracovaním „Definitívnej funkčnej špecifikácie“._x000a__x000a_Uvedený príklad formulára predpokladá stav, keď prvou fázou (pred zaslaním materiálu) je telefonicky si vyžiadať z organizačného odboru kancelárie „Číslo parlamentnej tlače“ – teda jednoznačný identifikátor materiálu v danom volebnom období. Bez tohto údaja sa formulár nebude dať zaslať. Súčasne sa musí kontrolovať (webservisom z informačného zdroja „Parlamentné tlače“) stav danej parlamentnej tlače a umožní sa formulár zaslať iba pre také ČPT, ktoré sú v stave „vyžiadaný záznam“._x000a_Po úspešnom odoslaní formulára a vygeneruje potvrdzujúci mail, ktorý bude súčasťou agendy „Notifikácie“ s uvedením aj všetkých zistených nedostatkov nielen odosielateľovi, ale aj všetkým zamestnancom v role „Editor“ modulu „Parlamentné tlače“. Tento mail sa vygeneruje po úspešnom naimportovaní dokumentov do „Digitálneho archívu“. Zároveň sa užívateľovi zašle ID záznamu, pod ktorým je tlač v informačnom zdroji „Parlamentné tlače“ zaznamenaná. Tento údaj je vyžadovaný ako „druhý stupeň autentifikácie“ pri doplnení, resp. zmazaní súborov._x000a__x000a_Agenda / Formulár musí teda umožňovať po zaslaní materiálov do Národnej rady aj ich doplnenie (musí umožňovať doplnenie aj iba jedného súboru), výmenu (musí umožňovať doplnenie aj iba jedného súboru), resp. odstránenie (musí umožňovať doplnenie aj iba jedného súboru)._x000a__x000a_Uložené dokumenty budú následne poskytnuté modulu „Parlamentné tlače“, resp. sa priamo stanú jeho súčasťou. Presný postup bude zadefinovaný v „Definitívnej funkčnej špecifikácii“._x000a__x000a_Podrobnejší popis agendy „Doručovanie materiálov“ a najmä jeho prepojenie na modul „Parlamentné tlače“ je popísané v poslednej kapitole popisu modulu „Parlamentné tlače“."/>
    <s v="Zamestnanec odboru  odboru informačných a komunikačných technológií K NR SR"/>
    <x v="18"/>
    <n v="1"/>
    <n v="5"/>
    <n v="1"/>
    <n v="5"/>
    <n v="21"/>
    <n v="0.72"/>
    <n v="0.92999999999999994"/>
    <n v="17.409599999999998"/>
    <n v="261.14399999999995"/>
  </r>
  <r>
    <s v="ID_375"/>
    <x v="0"/>
    <s v="Parlamentné tlač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19"/>
    <n v="1"/>
    <n v="5"/>
    <n v="1"/>
    <n v="5"/>
    <n v="2.3333333333333335"/>
    <n v="0.72"/>
    <n v="0.86"/>
    <n v="4.5407999999999999"/>
    <n v="68.111999999999995"/>
  </r>
  <r>
    <s v="ID_376"/>
    <x v="1"/>
    <s v="Parlamentné tlače"/>
    <s v="Oprávnenia súčasťou informačného zdroja &quot;Posty oprávnení&quot;"/>
    <s v="Všetky posty oprávnenia (užívateľskérole) musia byť súčasťou informačného zdroja „Posty oprávnení“. "/>
    <s v="Zamestnanec odboru  odboru informačných a komunikačných technológií K NR SR"/>
    <x v="19"/>
    <m/>
    <m/>
    <n v="0"/>
    <n v="0"/>
    <n v="0"/>
    <n v="0"/>
    <n v="0"/>
    <n v="0"/>
    <n v="0"/>
  </r>
  <r>
    <s v="ID_377"/>
    <x v="1"/>
    <s v="Parlamentné tlače"/>
    <s v="Rola Editor"/>
    <s v="Môže všetko okrem definitívne mazať údaje"/>
    <s v="Zamestnanec odboru  odboru informačných a komunikačných technológií K NR SR"/>
    <x v="19"/>
    <m/>
    <m/>
    <n v="0"/>
    <n v="0"/>
    <n v="0"/>
    <n v="0"/>
    <n v="0"/>
    <n v="0"/>
    <n v="0"/>
  </r>
  <r>
    <s v="ID_378"/>
    <x v="1"/>
    <s v="Parlamentné tlače"/>
    <s v="Rola Administrátor"/>
    <s v="Môže robiť všetko, aj definitívne mazať vymazané záznamy"/>
    <s v="Zamestnanec odboru  odboru informačných a komunikačných technológií K NR SR"/>
    <x v="19"/>
    <m/>
    <m/>
    <n v="0"/>
    <n v="0"/>
    <n v="0"/>
    <n v="0"/>
    <n v="0"/>
    <n v="0"/>
    <n v="0"/>
  </r>
  <r>
    <s v="ID_379"/>
    <x v="1"/>
    <s v="Parlamentné tlače"/>
    <s v="Rola Viewer"/>
    <s v="Môže údaje iba prezerať"/>
    <s v="Zamestnanec odboru  odboru informačných a komunikačných technológií K NR SR"/>
    <x v="19"/>
    <m/>
    <m/>
    <n v="0"/>
    <n v="0"/>
    <n v="0"/>
    <n v="0"/>
    <n v="0"/>
    <n v="0"/>
    <n v="0"/>
  </r>
  <r>
    <s v="ID_380"/>
    <x v="1"/>
    <s v="Parlamentné tlače"/>
    <s v="Štruktúra informačného zdroja „Číselník typov parlamentných tlačí“"/>
    <s v="[A] jednoznačný identifikátor záznamu_x000a_[B] typ parlamentnej tlače_x000a_[C] Identifikátor, či sa podporuje legislatívny proces Áno – parlamentná tlač zakladá záznam do legislatívneho procesu Nie - parlamentná tlač nezakladá záznam do legislatívneho procesu_x000a_[D] stav záznamu - možné stavy pre daný informačný zdroj sú v informačnom zdroji &quot;Stavy záznamov&quot;"/>
    <s v="Zamestnanec odboru  odboru informačných a komunikačných technológií K NR SR"/>
    <x v="19"/>
    <m/>
    <m/>
    <n v="0"/>
    <n v="0"/>
    <n v="0"/>
    <n v="0"/>
    <n v="0"/>
    <n v="0"/>
    <n v="0"/>
  </r>
  <r>
    <s v="ID_381"/>
    <x v="1"/>
    <s v="Parlamentné tlače"/>
    <s v="Štruktúra informačného zdroja „Parlamentné tlače“"/>
    <s v="[A] jednoznačný identifikátor záznamu_x000a_[B] stav záznamu - možné stavy pre daný informačný zdroj sú v informačnom zdroji &quot;Stavy záznamov&quot; _x000a_[C] jednoznačný identifikátor volebného obdobia z informačného zdroja &quot;volebné obdobia&quot;_x000a_[D] dátum pridelenia PT_x000a_[E] číslo parlamentnej tlače - jednoznačný identifikátor v spojení s volebným obdobím_x000a_[F] Názov_x000a_[G] jednoznačný identifikátor záznamu z číselníka typov parlamentných tlačí_x000a_[H] Dátum zverejnenia ČPT_x000a_[I] vyžiadaný názov tlače_x000a_[J] jednoznačný identifikátor žiadateľa ČPT z informačného zdroja &quot;organizačná štruktúra - útvary&quot;_x000a_[K] kto vyžiadal ČPT text_x000a_[L] telefón žiadateľa_x000a_[M] Jednoznačný identifikátor PT pre skrátené legislatívne konanie -Jednoznačný identifikátor parlamentnej tlače v prípade, že sa jedná o typ „skrátené legislatívne konanie“"/>
    <s v="Zamestnanec odboru  odboru informačných a komunikačných technológií K NR SR"/>
    <x v="19"/>
    <m/>
    <m/>
    <n v="0"/>
    <n v="0"/>
    <n v="0"/>
    <n v="0"/>
    <n v="0"/>
    <n v="0"/>
    <n v="0"/>
  </r>
  <r>
    <s v="ID_382"/>
    <x v="1"/>
    <s v="Parlamentné tlače"/>
    <s v="Stavy záznamov súčasťou informačného zdroja &quot;Stavy záznamov&quot;"/>
    <s v="Všetky stavy záznamov musia byť súčasťou informačného zdroja „Stavy záznamov“ "/>
    <s v="Zamestnanec odboru  odboru informačných a komunikačných technológií K NR SR"/>
    <x v="19"/>
    <m/>
    <m/>
    <n v="0"/>
    <n v="0"/>
    <n v="0"/>
    <n v="0"/>
    <n v="0"/>
    <n v="0"/>
    <n v="0"/>
  </r>
  <r>
    <s v="ID_383"/>
    <x v="1"/>
    <s v="Parlamentné tlač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19"/>
    <m/>
    <m/>
    <n v="0"/>
    <n v="0"/>
    <n v="0"/>
    <n v="0"/>
    <n v="0"/>
    <n v="0"/>
    <n v="0"/>
  </r>
  <r>
    <s v="ID_384"/>
    <x v="1"/>
    <s v="Parlamentné tlače"/>
    <s v="Preddefinované filtre súčasťou informačného zdroja &quot;Preddefinované filtre&quot;"/>
    <s v="Všetky preddefinované filtre (menu v úvodnej obrazovke v časti „Preddefinované filtre“"/>
    <s v="Zamestnanec odboru  odboru informačných a komunikačných technológií K NR SR"/>
    <x v="19"/>
    <m/>
    <m/>
    <n v="0"/>
    <n v="0"/>
    <n v="0"/>
    <n v="0"/>
    <n v="0"/>
    <n v="0"/>
    <n v="0"/>
  </r>
  <r>
    <s v="ID_385"/>
    <x v="1"/>
    <s v="Parlamentné tlače"/>
    <s v="Požadované filtre pre modul"/>
    <s v="ParlamentneTlace - Parlamentné tlače_x000a_%VolebneObdobie% - %OznačenieVO% - zoznam parlamentných tlačí v danom volebnom období, bez rozdieľu stavu záznamu_x000a_Registratura - Registratúra - zoznam záznamov v Registratúre v danom volebnom období, ktoré sú typu &quot;Parlamentná tlač&quot; a nie sú ešte prepojené s modulom parlamentných tlačí_x000a_Vyziadane - Vyžiadané ČPT - zoznam parlamentných tlačí v danom volebnom období v stave &quot;vyziadané ČPT&quot;_x000a_Pripravovane - Pripravované - zoznam parlamentných tlačí v danom volebnom období v stave &quot;pripravovaný záznam&quot;_x000a_Publikovane - Publikované - zoznam parlamentných tlačí v danom volebnom období v stave &quot;publikovaný záznam&quot;_x000a_Stiahnute - Stiahnuté  - zoznam parlamentných tlačí v danom volebnom období v stave &quot;stiahnutý záznam&quot;_x000a_Vymazane - Vymazané záznamy - zoznam parlamentných tlačí v danom volebnom období v stave &quot;vymazaný záznam&quot;_x000a_V tabuľke označenie „%VO%“ znamená že sa vypíšu všetky volebné obdobia _x000a_(najaktuálnejšie hore) – obdobne aj pre typy rozhodnutí a stavy záznamov ."/>
    <s v="Zamestnanec odboru  odboru informačných a komunikačných technológií K NR SR"/>
    <x v="19"/>
    <m/>
    <m/>
    <n v="0"/>
    <n v="0"/>
    <n v="0"/>
    <n v="0"/>
    <n v="0"/>
    <n v="0"/>
    <n v="0"/>
  </r>
  <r>
    <s v="ID_386"/>
    <x v="1"/>
    <s v="Parlamentné tlače"/>
    <s v="Úvodná strana aplikácie v časti &quot;Výstupy&quot;"/>
    <s v="Ako každý číselník, aj tento sa ovláda cez položku „Konfigurácia“ v hlavnom okne aplikácie. Prehľad údajov informačného zdroja sa zobrazia na úvodnej strane aplikácie v časti „Výstupy“. Default (pri prvom otvorení modulu) sa v preddefinovaných filtroch vyberie aktuálne volebné obdobie"/>
    <s v="Zamestnanec odboru  odboru informačných a komunikačných technológií K NR SR"/>
    <x v="19"/>
    <m/>
    <m/>
    <n v="0"/>
    <n v="0"/>
    <n v="0"/>
    <n v="0"/>
    <n v="0"/>
    <n v="0"/>
    <n v="0"/>
  </r>
  <r>
    <s v="ID_387"/>
    <x v="0"/>
    <s v="Parlamentné tlač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19"/>
    <n v="1"/>
    <n v="5"/>
    <n v="1"/>
    <n v="5"/>
    <n v="2.3333333333333335"/>
    <n v="0.72"/>
    <n v="0.86"/>
    <n v="4.5407999999999999"/>
    <n v="68.111999999999995"/>
  </r>
  <r>
    <s v="ID_388"/>
    <x v="0"/>
    <s v="Parlamentné tlače"/>
    <s v="Aplikačné funkcie formulára „Číselník typov parlamentných tlačí“"/>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19"/>
    <n v="1"/>
    <n v="5"/>
    <n v="1"/>
    <n v="5"/>
    <n v="2.3333333333333335"/>
    <n v="0.72"/>
    <n v="0.86"/>
    <n v="4.5407999999999999"/>
    <n v="68.111999999999995"/>
  </r>
  <r>
    <s v="ID_389"/>
    <x v="0"/>
    <s v="Parlamentné tlače"/>
    <s v="Aplikačné funkcie formulára pre preddefinovaný filter v ľavom menu volebné obdobia, alebo niektorý zo stavov záznamov parlamentných tlačí"/>
    <s v="Nový záznam - Založenie nového záznamu do informačného zdroja_x000a_Editovať záznam - Otvorenie formulára na editovanie zvoleného záznamu z informačného zdroja_x000a_Zmazať záznam - Presunutie stavu záznamu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Prepoj s Registratúrou - prepojí záznam so zvoleným záznamom z Registrácie (prístupná funkcie iba pri filtri &quot;Registratúra&quot;_x000a_Definitívne vymazať záznam - Funkcia prístupná iba administrátorovi. Funkcia definitívne vymaže záznam z databázy. Pred vymazaním sa ešte raz potvrdí voľba."/>
    <s v="Zamestnanec odboru  odboru informačných a komunikačných technológií K NR SR"/>
    <x v="19"/>
    <n v="1"/>
    <n v="5"/>
    <n v="1"/>
    <n v="5"/>
    <n v="2.3333333333333335"/>
    <n v="0.72"/>
    <n v="0.86"/>
    <n v="4.5407999999999999"/>
    <n v="68.111999999999995"/>
  </r>
  <r>
    <s v="ID_390"/>
    <x v="0"/>
    <s v="Parlamentné tlače"/>
    <s v="Položka menu  &quot;registratúra&quot;"/>
    <s v="V prípade, že v rýchlom / preddefinovanom filtri v ľavom menu vyberieme položku „Registratúra“, zobrazia sa všetky položky z informačného zdroja Registratúra typu „Podaná interpelácia“ (tento zoznam poskytne webservis), ktoré ešte neboli prepojené s modulom interpelácií (nie sú súčasťou informačného zdroja „Digitálna knižnica – prepojenia“) – toto už musí zabezpečiť dodávateľ svojim selectom. Po dobleclicku na niektorý záznam informačného zdroja, alebo aplikovaním funkcie „Editovať záznam“ sa zobrazí formulár na editovanie všetkých dát zvoleného záznamu."/>
    <s v="Zamestnanec odboru  odboru informačných a komunikačných technológií K NR SR"/>
    <x v="19"/>
    <n v="1"/>
    <n v="5"/>
    <n v="1"/>
    <n v="5"/>
    <n v="2.3333333333333335"/>
    <n v="0.72"/>
    <n v="0.86"/>
    <n v="4.5407999999999999"/>
    <n v="68.111999999999995"/>
  </r>
  <r>
    <s v="ID_391"/>
    <x v="0"/>
    <s v="Parlamentné tlače"/>
    <s v="Aplikačné funkcie formulára pre editáciu - záložka „Základné informácie“."/>
    <s v="Zatvoriť  - Zatvorenie formulára bez uloženia zmien. Pred samotným zatvorením formulára sa systém pri zmene dát opýta, či sa zmeny majú nahrať a ukončí formulár bez nahratia iba v prípade, že užívateľ takúto voľbu potvrdí._x000a_Zmazať záznam Presunutie stavu záznamu na &quot;vymazaný záznam&quot;. Uložiť záznam Uloženie zmien dát do záznamu._x000a_Stiahnuť záznam - Presunutie stavu záznamu v informačnom zdroji na &quot;stiahnutý záznam&quot;._x000a_Publikovať - Záznam o asistentovi prenesie do stavu &quot;publikovaný záznam&quot;. Pri prvom publikovaní delegácie sa uloží aktuálny dátum do poľa [H], pretože od danej doby je záznam prístupný aj pre zverenie na webovom sídle. V prípade, že typ procesu podporuje legislatívny proces (rozhoduje „typ parlamentnej tlače“), zapíše nový záznam do informačného zdroja „Legislatívny proces“ a s metadátami volebné obdobie [A-9-1], Jednoznačný identifikátor parlamentnej tlače [A-2], správa [A-6], Jednoznačný identifikátor štádia legislatívneho procesu, v ktorom sa proces nachádza [A-7] – „Kategorizovanie PT“, Stav LP [A-8] – „čaká sa na kategorizáciu“, Stav záznamu [A-9] – publikovaný záznam._x000a_Legislatívny proces - Aplikačná funkcia sa zobrazuje pre užívateľov, ktorí majú oprávnenie pre editovanie, resp. pozeranie dát modulu „legislatívny proces“. V prípade aplikovania funkcie sa zobrazí editovací formulár v aktuálnom štádiu procesu (samozrejme editovanie je viazané na práva v danom module)_x000a_Definitívne vymazať záznam - Funkcia prístupná iba administrátorovi. Funkcia definitívne vymaže záznam z databázy. Pred vymazaním sa ešte raz potvrdí voľba."/>
    <s v="Zamestnanec odboru  odboru informačných a komunikačných technológií K NR SR"/>
    <x v="19"/>
    <n v="1"/>
    <n v="5"/>
    <n v="1"/>
    <n v="5"/>
    <n v="2.3333333333333335"/>
    <n v="0.72"/>
    <n v="0.86"/>
    <n v="4.5407999999999999"/>
    <n v="68.111999999999995"/>
  </r>
  <r>
    <s v="ID_392"/>
    <x v="0"/>
    <s v="Parlamentné tlače"/>
    <s v="Aplikačné funkcie formulára pre editáciu - záložka Dokumenty"/>
    <s v="Druhou záložkou formulára je záložka „Dokumenty“. Na tejto časti sa zadávajú všetky požadované prepojenia na relevantné dokumenty k záznamu z informačného zdroja „Registratúra“ a informačného zdroja „Digitálny archív“ _x000a_Vzhľadom na skutočnosť, že informačný systém Registratúra, ako aj informačný systém „Digitálny archív“ bude súčasťou iného projektu, webservisy na ich prepojenie s informačnými zdrojmi budú vyšpecifikované až po ich dodaní."/>
    <s v="Zamestnanec odboru  odboru informačných a komunikačných technológií K NR SR"/>
    <x v="19"/>
    <n v="1"/>
    <n v="5"/>
    <n v="1"/>
    <n v="5"/>
    <n v="2.3333333333333335"/>
    <n v="0.72"/>
    <n v="0.86"/>
    <n v="4.5407999999999999"/>
    <n v="68.111999999999995"/>
  </r>
  <r>
    <s v="ID_393"/>
    <x v="0"/>
    <s v="Parlamentné tlače"/>
    <s v="Workflow pre parlamentné tlače"/>
    <s v="Navrhovaný workflow popisovaného modulu jmôžeme popísať nasledovnými krokmi:_x000a_- v súčasnom stave sa v prípade zasielania materiálu z „vlády SR“ používa telefonické vyžiadanie si čísla parlamentnej tlače, ktoré sa eviduje v písomnej podobe (mimo systém). V systéme sa evidovali iba tie materiály, ktoré skutočne prišli a boli oficiálne predložené, čo spôsobovalo, že niektoré V novom riešení sa požaduje, aby systém umožňoval elektronické rezervovanie čísla parlamentnej tlače pre všetky situácie a teda aj pre situácie, keď ten čo si číslo rezervoval ho nakoniec nikdy nepredloží a teda ostane záznam vždy iba v stave „vyžiadané“._x000a_- každý materiál sa podľa „legislatívnych pravidiel“ predkladá elektronickej, aj v papierovej podobe. V papierovej podobe sa predkladá do informačného systému „Registratúra“ a následne sa vyžaduje, aby záznam z Registratúry bol prepojený so záznam v module SSLP „Parlamentné tlače“. Elektronické verzie sa zasielajú na mailovú adresu material@nrsr.sk a následne sa importujú ručne do modulu SSLP „Parlamentné tlače“ a ukladajú sa v Digitálnom archíve. Napriek skutočnosti, že nie je isté, či sa tento do nasadenia projektu zmení, požaduje sa, aby sa zachoval aj tento spôsob evidencie materiálov v module „Parlamentné tlače“_x000a_- prvou zmenou, ktorá sa očakáva od tohto projektu je umožnenie vytvorenia vstupného formulára (podrobnejšie je popísaný v module „Doručovanie materiálov“), ktorý by nahradil mailové zasielanie materiálov. Tento spôsob by umožnil „prvú vstupnú kontrolu“ požiadaviek definovaných v legislatívnych požiadavkách na elektronické materiály. Očakáva sa, že po zaslaní formulára sa priložené dokumenty automaticky uložia do Digitálneho archívu a prepoja sa s existujúcim záznamom v module „Parlamentné tlače“, alebo s novovytvoreným záznamom. Samozrejme sa očakáva zaslanie spätnej informácie o úspešnom zaslaní materiálov aj s výsledkom „prvej kontroly“_x000a_- druhou zmenou, ktorá prichádza v úvahu je možnosť zasielania materiálu iba v elektronickej podobe podpísaného elektronickým podpisom. V každom prípade však takýto materiál musí byť zaslaný do elektronickej schránky Kancelárie NR SR a odtiaľ sa automaticky materiál dostane do informačného systému „Registratúra“. Preto je veľmi dôležité aby sa už v úvodnej fáze našiel spôsob automatického prepojenia záznamu v „Registratúre“ a záznamu v module SSLP „Parlamentné tlače“_x000a_- v každom prípade však budeme hľadať v čo najväčšej miere automatizáciu procesu, no samotné „publikovanie“ materiálu bude zatiaľ na základe ručného spustenia aplikačnej funkcie „publikovanie“_x000a_- po publikovaní materiálu sa podľa „typu tlače“ systém rozhodne, či materiál publikuje „legislatívny proces“, alebo nie. V prípade, že áno, automaticky sa zapíše nový záznam do informačného zdroja „legislatívny proces“ a súčasne sa pošle mail „zodpovednej osobe“ za modul „Legislatívny proces“ (o stave sa rozhodne počas rokovania dodávateľa a objednávateľa pred schválením Definitívnej funkčnej špecifikácie)_x000a_- v prípade, že sa jedná o typ parlamentnej tlače „Skrátené legislatívne konanie“, vyžaduje sa v poli [M] definovať prepojenie k akej tlači sa jedná o skrátené konanie"/>
    <s v="Zamestnanec odboru  odboru informačných a komunikačných technológií K NR SR"/>
    <x v="19"/>
    <n v="1"/>
    <n v="5"/>
    <n v="1"/>
    <n v="5"/>
    <n v="2.3333333333333335"/>
    <n v="0.72"/>
    <n v="0.86"/>
    <n v="4.5407999999999999"/>
    <n v="68.111999999999995"/>
  </r>
  <r>
    <s v="ID_394"/>
    <x v="0"/>
    <s v="Harmonogram schôdze"/>
    <s v="Ciele o informovaní harmonogramu"/>
    <s v="Harmonogram schôdzí ma 2 ciele o informovaní harmonogramu: _x000a_- grafická pdf podoba  - _x000a_poskytovaný webservis, ktorý bude poskytovať:_x000a__x000a_o začiatok, resp. koniec (dátum) plánovanej udalosti – rokovanie NR SR o najbližšie rokovanie NR SR"/>
    <s v="Zamestnanec odboru  odboru informačných a komunikačných technológií K NR SR"/>
    <x v="20"/>
    <n v="1"/>
    <n v="5"/>
    <n v="1"/>
    <n v="5"/>
    <n v="2.625"/>
    <n v="0.72"/>
    <n v="0.86"/>
    <n v="4.7214"/>
    <n v="70.820999999999998"/>
  </r>
  <r>
    <s v="ID_395"/>
    <x v="1"/>
    <s v="Harmonogram schôdz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0"/>
    <m/>
    <m/>
    <n v="0"/>
    <n v="0"/>
    <n v="0"/>
    <n v="0"/>
    <n v="0"/>
    <n v="0"/>
    <n v="0"/>
  </r>
  <r>
    <s v="ID_396"/>
    <x v="1"/>
    <s v="Harmonogram schôdze"/>
    <s v="Oprávnenia súčasťou informačného zdroja &quot;Posty oprávnení&quot;"/>
    <s v="Všetky posty oprávnenia (užívateľskérole) musia byť súčasťou informačného zdroja „Posty oprávnení“. "/>
    <s v="Zamestnanec odboru  odboru informačných a komunikačných technológií K NR SR"/>
    <x v="20"/>
    <m/>
    <m/>
    <n v="0"/>
    <n v="0"/>
    <n v="0"/>
    <n v="0"/>
    <n v="0"/>
    <n v="0"/>
    <n v="0"/>
  </r>
  <r>
    <s v="ID_397"/>
    <x v="1"/>
    <s v="Harmonogram schôdze"/>
    <s v="Rola Editor"/>
    <s v="Môže všetko okrem definitívne mazať údaje"/>
    <s v="Zamestnanec odboru  odboru informačných a komunikačných technológií K NR SR"/>
    <x v="20"/>
    <m/>
    <m/>
    <n v="0"/>
    <n v="0"/>
    <n v="0"/>
    <n v="0"/>
    <n v="0"/>
    <n v="0"/>
    <n v="0"/>
  </r>
  <r>
    <s v="ID_398"/>
    <x v="1"/>
    <s v="Harmonogram schôdze"/>
    <s v="Rola Administrátor"/>
    <s v="Môže robiť všetko, aj definitívne mazať vymazané záznamy"/>
    <s v="Zamestnanec odboru  odboru informačných a komunikačných technológií K NR SR"/>
    <x v="20"/>
    <m/>
    <m/>
    <n v="0"/>
    <n v="0"/>
    <n v="0"/>
    <n v="0"/>
    <n v="0"/>
    <n v="0"/>
    <n v="0"/>
  </r>
  <r>
    <s v="ID_399"/>
    <x v="1"/>
    <s v="Harmonogram schôdze"/>
    <s v="Rola Viewer"/>
    <s v="Môže údaje iba prezerať"/>
    <s v="Zamestnanec odboru  odboru informačných a komunikačných technológií K NR SR"/>
    <x v="20"/>
    <m/>
    <m/>
    <n v="0"/>
    <n v="0"/>
    <n v="0"/>
    <n v="0"/>
    <n v="0"/>
    <n v="0"/>
    <n v="0"/>
  </r>
  <r>
    <s v="ID_400"/>
    <x v="1"/>
    <s v="Harmonogram schôdze"/>
    <s v="Štruktúra informačného zdroja „Harmonogramy“"/>
    <s v="[A] jednoznačný identifikátor záznamu_x000a_[B] Stav záznamu možné stavy pre daný informačný zdroj sú v informačnom zdroji &quot;Stavy záznamov&quot; _x000a_[C] Začiatok - dátum začiatok obdobia harmonogramu (štandardne 1.1.)_x000a_[D] Koniec dátum - koniec obdobia harmonogramu (štandardne 31.12.)_x000a_[E] Jednoznačný identifikátor volebného obdobia - Z informačného zdroja „volebné obdobia“_x000a_[F] Dátum schválenia na poslaneckom grémiu - Dátum_x000a_[G] Dátum zverejnenia Dátum_x000a_[I] Rok -"/>
    <s v="Zamestnanec odboru  odboru informačných a komunikačných technológií K NR SR"/>
    <x v="20"/>
    <m/>
    <m/>
    <n v="0"/>
    <n v="0"/>
    <n v="0"/>
    <n v="0"/>
    <n v="0"/>
    <n v="0"/>
    <n v="0"/>
  </r>
  <r>
    <s v="ID_401"/>
    <x v="1"/>
    <s v="Harmonogram schôdze"/>
    <s v="Stavy záznamov súčasťou informačného zdroja &quot;Stavy záznamov&quot;"/>
    <s v="Všetky stavy záznamov musia byť súčasťou informačného zdroja „Stavy záznamov“ "/>
    <s v="Zamestnanec odboru  odboru informačných a komunikačných technológií K NR SR"/>
    <x v="20"/>
    <m/>
    <m/>
    <n v="0"/>
    <n v="0"/>
    <n v="0"/>
    <n v="0"/>
    <n v="0"/>
    <n v="0"/>
    <n v="0"/>
  </r>
  <r>
    <s v="ID_402"/>
    <x v="1"/>
    <s v="Harmonogram schôdz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20"/>
    <m/>
    <m/>
    <n v="0"/>
    <n v="0"/>
    <n v="0"/>
    <n v="0"/>
    <n v="0"/>
    <n v="0"/>
    <n v="0"/>
  </r>
  <r>
    <s v="ID_403"/>
    <x v="1"/>
    <s v="Harmonogram schôdze"/>
    <s v="Preddefinované filtre súčasťou informačného zdroja &quot;Preddefinované filtre&quot;"/>
    <s v="Všetky preddefinované filtre (menu v úvodnej obrazovke v časti „Preddefinované filtre“"/>
    <s v="Zamestnanec odboru  odboru informačných a komunikačných technológií K NR SR"/>
    <x v="20"/>
    <m/>
    <m/>
    <n v="0"/>
    <n v="0"/>
    <n v="0"/>
    <n v="0"/>
    <n v="0"/>
    <n v="0"/>
    <n v="0"/>
  </r>
  <r>
    <s v="ID_404"/>
    <x v="1"/>
    <s v="Harmonogram schôdze"/>
    <s v="Požadované filtre pre modul"/>
    <s v="Harmonogram  - Harmonogram_x000a_%Rok% - %Rok% - zoznam harmonogramov daného roka, bez ohľadu na stav záznamu_x000a_%Zaciatok-Koniec% - %Zaciatok - Koniec% 1- zoznam záznamov informačného zdroja &quot;Podujatia&quot;, bez ohľadu na typ, bez ohľadu na stav záznamu_x000a_Schodze - Schôdze NR SR - zoznam záznamov informačného zdroja &quot;Podujatia&quot; zvoleného harmonogramu zvoleného typu, bez ohľadu na stav záznamu_x000a_Vybory - Schôdze výborov NR SR  - zoznam záznamov informačného zdroja &quot;Podujatia&quot; zvoleného harmonogramu zvoleného typu, bez ohľadu na stav záznamu_x000a_GestorskeVybory - Schôdze gestorských výborov NR SR - zoznam záznamov informačného zdroja &quot;Podujatia&quot; zvoleného harmonogramu zvoleného typu, bez ohľadu na stav záznamu_x000a_TerminyNZ - Termíny na NZ - zoznam záznamov informačného zdroja &quot;Podujatia&quot; zvoleného harmonogramu zvoleného typu, bez ohľadu na stav záznamu_x000a_Stiahnute - Stiahnuté - zoznam záznamov informačného zdroja &quot;Podujatia&quot; zvoleného harmonogramu, bez ohľadu na typ, v stave &quot;stiahnutý záznam&quot;_x000a_Vymazane - Vymazané - zoznam záznamov informačného zdroja &quot;Podujatia&quot; zvoleného harmonogramu, bez ohľadu na typ, v stave &quot;stiahnutý záznam&quot;_x000a__x000a_V tabuľke označenie „%Rok%“ znamená že sa vypíšu všetky roky (najaktuálnejšie hore) v ktorých je harmonogram."/>
    <s v="Zamestnanec odboru  odboru informačných a komunikačných technológií K NR SR"/>
    <x v="20"/>
    <m/>
    <m/>
    <n v="0"/>
    <n v="0"/>
    <n v="0"/>
    <n v="0"/>
    <n v="0"/>
    <n v="0"/>
    <n v="0"/>
  </r>
  <r>
    <s v="ID_405"/>
    <x v="0"/>
    <s v="Harmonogram schôdz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0"/>
    <n v="1"/>
    <n v="5"/>
    <n v="1"/>
    <n v="5"/>
    <n v="2.625"/>
    <n v="0.72"/>
    <n v="0.86"/>
    <n v="4.7214"/>
    <n v="70.820999999999998"/>
  </r>
  <r>
    <s v="ID_406"/>
    <x v="0"/>
    <s v="Harmonogram schôdze"/>
    <s v="Aplikačné funkcie formulára „Harmonogramy“"/>
    <s v="Nový harmonogram - Funcie založí nový záznam v informačnom zdroji &quot;Harmonogramy&quot;, nastaví volebné obdobie na &quot;aktuálne&quot; (poskytne webservis), nastaví rok podľa preddefinovaného filtra a otvorí formulár na editovanie záznamu. Funcia je prístupná iba ak je vybraný preddefinovaný filter &quot;%rok%&quot;_x000a_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0"/>
    <n v="1"/>
    <n v="5"/>
    <n v="1"/>
    <n v="5"/>
    <n v="2.625"/>
    <n v="0.72"/>
    <n v="0.86"/>
    <n v="4.7214"/>
    <n v="70.820999999999998"/>
  </r>
  <r>
    <s v="ID_407"/>
    <x v="0"/>
    <s v="Harmonogram schôdze"/>
    <s v="Aplikovanie funkcie &quot;Editovať záznam&quot;"/>
    <s v="Po dobleclicku na niektorý záznam informačného zdroja, alebo aplikovaním funkcie „Editovať záznam“ sa zobrazí formulár na editovanie všetkých dát zvoleného záznamu informačného zdroja „Harmonogramy“"/>
    <s v="Zamestnanec odboru  odboru informačných a komunikačných technológií K NR SR"/>
    <x v="20"/>
    <n v="1"/>
    <n v="5"/>
    <n v="1"/>
    <n v="5"/>
    <n v="2.625"/>
    <n v="0.72"/>
    <n v="0.86"/>
    <n v="4.7214"/>
    <n v="70.820999999999998"/>
  </r>
  <r>
    <s v="ID_408"/>
    <x v="0"/>
    <s v="Harmonogram schôdze"/>
    <s v="Aplikačné funkcie formulára pre editáciu - záložka „Harmonogram“."/>
    <s v="Prvou záložkou formulára je záložka „Harmonogram“. Na tejto časti sa zadávajú všetky požadované metadáta k záznamu o harmonograme. Po vložení nového harmonogramu je spodná časť „Podujatia“ prázdna._x000a_Zatvoriť formulár - Zatvorenie formulára bez uloženia zmien. Pred samotným zatvorením formulára sa systém pri zmene dát opýta, či sa zmeny majú nahrať a ukončí formulár bez nahratia iba v prípade, že užívateľ takúto voľbu potvrdí._x000a_Zmazať záznam - Presunutie stavu záznamu na &quot;vymazaný záznam&quot;. V prípade tejto voľby presunie do stavu &quot;vymazaný záznam&quot; aj všetky podradené záznamy v informačnom zdroji &quot;Podujatia&quot;, resp. &quot;Podujatia - denná informácia&quot;_x000a_Uložiť záznam - Uloženie zmien dát do záznamu._x000a_Stiahnuť záznam - Presunutie stavu záznamu v informačnom zdroji na &quot;stiahnutý záznam&quot;. V prípade tejto voľby presunie do stavu &quot; stiahnutý záznam&quot; aj všetky podradené záznamy v informačnom zdroji &quot;Podujatia&quot;, resp. &quot;Podujatia - denná informácia&quot;_x000a_Publikovať - Presunutie stavu záznamu na &quot;publikovaný záznam&quot;. Dátum prvého presunu do stavu &quot;publikovaný záznam&quot; sa zapíše do poľa &quot;Zverejnené&quot; [G], pretože od danej doby je záznam prístupný aj pre zverenie na webovom sídle. V prípade tejto voľby presunie do stavu &quot;publikovaný záznam&quot; aj všetky podradené záznamy v informačnom zdroji &quot;Podujatia&quot;, resp. &quot;Podujatia - denná informácia&quot;_x000a_Definitívne vymazať záznam - Funkcia prístupná iba administrátorovi. Funkcia definitívne vymaže záznam z databázy. Pred vymazaním sa ešte raz potvrdí voľba. V prípade tejto voľby vymaže aj všetky podradené záznamy v informačnom zdroji &quot;Podujatia&quot;, resp. &quot;Podujatia - denná informácia&quot;"/>
    <s v="Zamestnanec odboru  odboru informačných a komunikačných technológií K NR SR"/>
    <x v="20"/>
    <n v="1"/>
    <n v="5"/>
    <n v="1"/>
    <n v="5"/>
    <n v="2.625"/>
    <n v="0.72"/>
    <n v="0.86"/>
    <n v="4.7214"/>
    <n v="70.820999999999998"/>
  </r>
  <r>
    <s v="ID_409"/>
    <x v="0"/>
    <s v="Harmonogram schôdze"/>
    <s v="Aplikačné funkcie formulára pre editáciu - zmetadáta k harmonogramu"/>
    <s v="V prvej etape sa doeditujú metadáta k zvolenému harmonogramu a následne sa v časti „Podujatia“ zaevidujú všetky schôdze NR SR, resp. schôdze výborov, resp. schôdze gestorských výborov, resp. termíny na predkladanie návrhov zákonov. Jedná sa vždy o založenie nového záznamu v informačnom zdroji „Podujatia“. V prípade založenie záznamy typu „plánovaná schôdza NR SR“ sa záznam dostane do stavu „pripravovaný záznam“ a k nemu sa v ďalšej záložke doplnia dni do informačného zdroja „Podujatia – denná informácia“. V ostatných prípadoch sa záznam dostane priamo do stavu „stiahnutý záznam“ (nejedná sa o klasické podujatie, pretože nevieme ešte ktorý výbor bude kedy zasadať) a k takýmto údajom sa nedoplňujú dni. Požadované aplikačné funkcie tejto časti formulára:_x000a_Nový záznam -  Založenie nového záznamu do informačného zdroja &quot;podujatia&quot;._x000a_Editovať záznam - Otvorenie formulára na editovanie zvoleného záznamu z informačného zdroja &quot;podujatia&quot;._x000a_Zmazať záznam - Presunutie stavu záznamu na &quot;vymazaný záznam&quot;. V prípade tejto voľby presunie do stavu &quot;vymazaný záznam&quot; aj všetky podradené záznamy v informačnom zdroji &quot;Podujatia&quot;, resp. &quot;Podujatia - denná informácia&quot;_x000a_Stiahnuť záznam - Presunutie stavu záznamu v informačnom zdroji na &quot;stiahnutý záznam&quot;. V prípade tejto voľby presunie do stavu &quot; stiahnutý záznam&quot; aj všetky podradené záznamy v informačnom zdroji &quot;Podujatia&quot;, resp. &quot;Podujatia - denná informácia&quot;_x000a_Definitívne vymazať záznam - _x000a_Funkcia prístupná iba administrátorovi. Funkcia definitívne vymaže záznam z databázy. Pred vymazaním sa ešte raz potvrdí voľba. V prípade tejto voľby vymaže aj všetky podradené záznamy v informačnom zdroji &quot;Podujatia&quot;, resp. &quot;Podujatia - denná informácia&quot;"/>
    <s v="Zamestnanec odboru  odboru informačných a komunikačných technológií K NR SR"/>
    <x v="20"/>
    <n v="1"/>
    <n v="5"/>
    <n v="1"/>
    <n v="5"/>
    <n v="2.625"/>
    <n v="0.72"/>
    <n v="0.86"/>
    <n v="4.7214"/>
    <n v="70.820999999999998"/>
  </r>
  <r>
    <s v="ID_410"/>
    <x v="0"/>
    <s v="Harmonogram schôdze"/>
    <s v="Aplikačné funkcie formulára pre editáciu - záložka &quot;Podujatia&quot;"/>
    <s v="Druhou záložkou je záložka „Podujatia“. Na tejto záložke sa zobrazujú podrobnosti všetkých záznamov v informačnom zdroji „Podujatia“ (je možnosť ich doeditovať) , ako aj všetky podradené záznamy v informačnom zdroji „Podujatia – denná informácia“. V tejto časti formulára sa vyžadujú nasledovné aplikačné funkcie:_x000a_Zatvoriť formulár - Zatvorenie formulára bez uloženia zmien. Pred samotným zatvorením formulára sa systém pri zmene dát opýta, či sa zmeny majú nahrať a ukončí formulár bez nahratia iba v prípade, že užívateľ takúto voľbu potvrdí._x000a_Nasledujúci záznam - Zobrazí nasledujúci záznam z podujatí, ktorý je súčasťou zvoleného harmonogramu_x000a_Predchádzajúci záznam - Zobrazí predchádzajúci záznam z podujatí, ktorý je súčasťou zvoleného harmonogramu_x000a_Zmazať záznam - Presunutie stavu záznamu na &quot;vymazaný záznam&quot;. V prípade tejto voľby presunie do stavu &quot;vymazaný záznam&quot; aj všetky podradené záznamy v informačnom zdroji &quot;Podujatia - denná informácia&quot;_x000a_Stiahnuť záznam - Presunutie stavu záznamu v informačnom zdroji na &quot;stiahnutý záznam&quot;. V prípade tejto voľby presunie do stavu stiahnutý záznam&quot; aj všetky podradené záznamy v informačnom zdroji &quot;Podujatia - denná informácia&quot;_x000a_Generuj dni - Vygeneruje záznamy do informačného zdroja &quot;Podujatia - denná informácia&quot; podľa pravidiel rokovania NR SR (prvý deň od 13.00, piatok do 14.00, v pondelok nie, ostatné dni od 9.00 do 19.00)_x000a_Zmeň jazyk - Pri zmene jazyka je možné zadávať polia [E], [F], [G] vo zvolenom jazyku_x000a_Definitívne vymazať záznam - Funkcia prístupná iba administrátorovi. Funkcia definitívne vymaže záznam z databázy. Pred vymazaním sa ešte raz potvrdí voľba. V prípade tejto voľby vymaže aj všetky podradené záznamy v informačnom zdroji &quot;Podujatia - denná informácia&quot;_x000a_Pridať záznam - pridať záznam do informačného zdroja &quot;Podujatia - denná informácia&quot;_x000a_Upraviť záznam - Otvorenie formulára na editovanie zvoleného záznamu z informačného zdroja &quot;Podujatia - denná informácia&quot;_x000a_Zmazať záznam - Presunutie stavu záznamu informačného zdroja &quot;Podujatia - denná informácia&quot; na &quot;vymazaný záznam&quot;_x000a_Stiahnuť záznam - Presunutie stavu záznamu v informačnom zdroji &quot;Podujatia - denná informácia na &quot;stiahnutý záznam&quot;._x000a_Zmeň jazyk - Pri zmene jazyka je možné zadávať polia [F], [G], [H] vo zvolenom jayzku_x000a_Definitívne vymazať záznam - _x000a_Funkcia prístupná iba administrátorovi. Funkcia definitívne vymaže záznam z databázy. Pred vymazaním sa ešte raz potvrdí voľba."/>
    <s v="Zamestnanec odboru  odboru informačných a komunikačných technológií K NR SR"/>
    <x v="20"/>
    <n v="1"/>
    <n v="5"/>
    <n v="1"/>
    <n v="5"/>
    <n v="2.625"/>
    <n v="0.72"/>
    <n v="0.86"/>
    <n v="4.7214"/>
    <n v="70.820999999999998"/>
  </r>
  <r>
    <s v="ID_411"/>
    <x v="0"/>
    <s v="Harmonogram schôdze"/>
    <s v="Aplikačné funkcie formulára pre editáciu - záložka Dokumenty"/>
    <s v="Poslednou záložkou formulára je záložka „Dokumenty“. Na tejto časti sa zadávajú všetky požadované prepojenia na relevantné dokumenty k záznamu z informačného zdroja „Registratúra“ a informačného zdroja „Digitálny archív“._x000a__x000a_Vzhľadom na skutočnosť, že informačný systém Registratúra, ako aj informačný systém „Digitálny archív“ bude súčasťou iného projektu, webservisy na ich prepojenie s informačnými zdrojmi budú vyšpecifikované až po ich dodaní"/>
    <s v="Zamestnanec odboru  odboru informačných a komunikačných technológií K NR SR"/>
    <x v="20"/>
    <n v="1"/>
    <n v="5"/>
    <n v="1"/>
    <n v="5"/>
    <n v="2.625"/>
    <n v="0.72"/>
    <n v="0.86"/>
    <n v="4.7214"/>
    <n v="70.820999999999998"/>
  </r>
  <r>
    <s v="ID_412"/>
    <x v="0"/>
    <s v="Program schôdze"/>
    <s v="Zabezpečenie naplnenia § 17 a § 24 Rokovacieho poriadku,"/>
    <s v="Cieľom modulu „Program schôdze“ je naplnenie najmä § 17 a § 24 Rokovacieho poriadku. Agenda „Program schôdze“ úzko spolupracuje s Digitálnym kongresovým systémom v rokovacej sále, ktorému poskytuje informácie o bodoch programu schôdze, prepojenia bodov programu na parlamentné tlače, ako aj štádium rokovania v ktorom je daný bod rokovanie (I. čítanie, II. čítanie, ...). Agenda je úzko prepojená s parlamentnými tlačami a s harmonogramom schôdze (najmä pri štartovaní riadnej schôdze NR SR)."/>
    <s v="Zamestnanec odboru  odboru informačných a komunikačných technológií K NR SR"/>
    <x v="21"/>
    <n v="1"/>
    <n v="5"/>
    <n v="1"/>
    <n v="5"/>
    <n v="1.75"/>
    <n v="0.72"/>
    <n v="0.86"/>
    <n v="4.1795999999999998"/>
    <n v="62.693999999999996"/>
  </r>
  <r>
    <s v="ID_413"/>
    <x v="0"/>
    <s v="Program schôdz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1"/>
    <n v="1"/>
    <n v="5"/>
    <n v="1"/>
    <n v="5"/>
    <n v="1.75"/>
    <n v="0.72"/>
    <n v="0.86"/>
    <n v="4.1795999999999998"/>
    <n v="62.693999999999996"/>
  </r>
  <r>
    <s v="ID_414"/>
    <x v="1"/>
    <s v="Program schôdze"/>
    <s v="Oprávnenia súčasťou informačného zdroja &quot;Posty oprávnení&quot;"/>
    <s v="Všetky posty oprávnenia (užívateľskérole) musia byť súčasťou informačného zdroja „Posty oprávnení“. "/>
    <s v="Zamestnanec odboru  odboru informačných a komunikačných technológií K NR SR"/>
    <x v="21"/>
    <m/>
    <m/>
    <n v="0"/>
    <n v="0"/>
    <n v="0"/>
    <n v="0"/>
    <n v="0"/>
    <n v="0"/>
    <n v="0"/>
  </r>
  <r>
    <s v="ID_415"/>
    <x v="1"/>
    <s v="Program schôdze"/>
    <s v="Rola Editor"/>
    <s v="Môže všetko okrem definitívne mazať údaje"/>
    <s v="Zamestnanec odboru  odboru informačných a komunikačných technológií K NR SR"/>
    <x v="21"/>
    <m/>
    <m/>
    <n v="0"/>
    <n v="0"/>
    <n v="0"/>
    <n v="0"/>
    <n v="0"/>
    <n v="0"/>
    <n v="0"/>
  </r>
  <r>
    <s v="ID_416"/>
    <x v="1"/>
    <s v="Program schôdze"/>
    <s v="Rola Administrátor"/>
    <s v="Môže robiť všetko, aj definitívne mazať vymazané záznamy"/>
    <s v="Zamestnanec odboru  odboru informačných a komunikačných technológií K NR SR"/>
    <x v="21"/>
    <m/>
    <m/>
    <n v="0"/>
    <n v="0"/>
    <n v="0"/>
    <n v="0"/>
    <n v="0"/>
    <n v="0"/>
    <n v="0"/>
  </r>
  <r>
    <s v="ID_417"/>
    <x v="1"/>
    <s v="Program schôdze"/>
    <s v="Rola Viewer"/>
    <s v="Môže údaje iba prezerať"/>
    <s v="Zamestnanec odboru  odboru informačných a komunikačných technológií K NR SR"/>
    <x v="21"/>
    <m/>
    <m/>
    <n v="0"/>
    <n v="0"/>
    <n v="0"/>
    <n v="0"/>
    <n v="0"/>
    <n v="0"/>
    <n v="0"/>
  </r>
  <r>
    <s v="ID_418"/>
    <x v="1"/>
    <s v="Program schôdze"/>
    <s v="Štruktúra informačného zdroja „Program schôdze“"/>
    <s v="[A] jednoznačný identifikátor záznamu_x000a_[B] jednoznačný identifikátor programu schôdze - jednoznačný identifikátor zdroja (program schôdze)_x000a_[C] Jednoznačný identifikátor volebného obdobia z informačného zdroja „volebné obdobia“_x000a_[D] Dátum a čas začiatku schôdze datetime_x000a_[E] Poznámka - HTML text (zobrazuje sa na webe pod nadpisom programu schôdze)_x000a_[F] Začiatok ako text Text (napr. Po skončení xx. schôdze NR SR)_x000a_[G] Dátum a čas pokračovanie schôdze Datetime – udáva sa pri prerušení schôdze_x000a_[H] Pokračovanie ako text Text (napr. Po skončení xx. schôdze NR SR)_x000a_[I] Stav záznamu - možné stavy pre daný informačný zdroj sú v informačnom zdroji &quot;Stavy záznamov&quot;_x000a_[J] Jednoznačný identifikátor štádia programu schôdze Z informačného zdroja „číselník stavov programu schôdzí“_x000a_[K] Verzia Číslo_x000a_[M] Jednoznačný identifikátor podujatia Z informačného zdroja „Podujatia NR SR“_x000a_[N] Číslo schôdze Číslo_x000a_[O] Dátum zverejnenia Dátum a čas_x000a_[P] Jednoznačný identifikátor výsledku hlasovania o programe schôdze Z informačného zdroja „číselník výsledkov hlasovaní“_x000a_[Q] Stav schôdze Z informačného zdroja „číselník stavov schôdze“"/>
    <s v="Zamestnanec odboru  odboru informačných a komunikačných technológií K NR SR"/>
    <x v="21"/>
    <m/>
    <m/>
    <n v="0"/>
    <n v="0"/>
    <n v="0"/>
    <n v="0"/>
    <n v="0"/>
    <n v="0"/>
    <n v="0"/>
  </r>
  <r>
    <s v="ID_419"/>
    <x v="1"/>
    <s v="Program schôdze"/>
    <s v="Štruktúra informačného zdroja „číselník štádií programu schôdzí NR SR“"/>
    <s v="[A] jednoznačný identifikátor záznamu_x000a_[B] jednoznačný identifikátor štádia programu schôdzí jednoznačný identifikátor zdroja (štádium programu schôdze) _x000a_[C] Názov Text _x000a_[D] Popis text_x000a_[E] Stav záznamu možné stavy pre daný informačný zdroj sú v informačnom zdroji &quot;Stavy záznamov&quot;_x000a_[F] Poradové číslo - Poradie, v akom sa má stav zobraziť v preddefinovaných filtroch, aj do akého má posunúť aplikačná funkcie „Ďalšie štádium“_x000a__x000a_V číselníku sa musia nachádzať minimálne tieto záznamy:_x000a_- Návrh programu_x000a_- Schválený program_x000a_- Neschválený program_x000a_- Vymazaný program_x000a_- Stornovaný program"/>
    <s v="Zamestnanec odboru  odboru informačných a komunikačných technológií K NR SR"/>
    <x v="21"/>
    <m/>
    <m/>
    <n v="0"/>
    <n v="0"/>
    <n v="0"/>
    <n v="0"/>
    <n v="0"/>
    <n v="0"/>
    <n v="0"/>
  </r>
  <r>
    <s v="ID_420"/>
    <x v="1"/>
    <s v="Program schôdze"/>
    <s v="Štruktúra informačného zdroja „Číselník stavov schôdze“"/>
    <s v="[A] jednoznačný identifikátor záznamu_x000a_[B] jednoznačný identifikátor programu schôdze Z informačného zdroja „Program schôdze“_x000a_[C] Stav schôdze Text _x000a_[D] Stav schôdze – krátky názov Text_x000a_[D] Stav záznamu - možné stavy pre daný informačný zdroj sú v informačnom zdroji &quot;Stavy záznamov&quot;_x000a__x000a_V číselníku sa musia nachádzať minimálne tieto záznamy:_x000a_- Prebieha rokovanie schôdze – ovládané cez modul „Denná informácia“_x000a_- Prerušené rokovanie schôdze – ovládané cez modul „Denná informácia“_x000a_- Ukončené rokovanie schôdze – ovládané cez modul „Denná informácia“"/>
    <s v="Zamestnanec odboru  odboru informačných a komunikačných technológií K NR SR"/>
    <x v="21"/>
    <m/>
    <m/>
    <n v="0"/>
    <n v="0"/>
    <n v="0"/>
    <n v="0"/>
    <n v="0"/>
    <n v="0"/>
    <n v="0"/>
  </r>
  <r>
    <s v="ID_421"/>
    <x v="1"/>
    <s v="Program schôdze"/>
    <s v="Štruktúra informačného zdroja „Body programu schôdze NR SR“"/>
    <s v="[A] jednoznačný identifikátor záznamu_x000a_[B] jednoznačný identifikátor bodu programu schôdze_x000a_[C] Číslo bodu Celé číslo_x000a_[D] Stav záznamu -možné stavy pre daný informačný zdroj sú v informačnom zdroji &quot;Stavy záznamov&quot; _x000a_[E] Jednoznačný identifikátor parlamentnej tlače_x000a_[F] Názov bodu Text_x000a_[G] Jednoznačný identifikátor kategórie rokovania o tlači z informačného systému „Číselník kategórií rokovania o tlači“_x000a_[I] Jednoznačný identifikátor stavu bodu programu z informačného systému „Číselník stavov bodu programu“_x000a_[J] Uvedie Text_x000a_[K] Spravodajca z informačného systému „Číselník stavov bodu programu“_x000a_[L] Poznámka Text_x000a_[M] Jednoznačný identifikátor, či sa jedná o bod „Hodinu otázok“, alebo nie_x000a_[N] Jednoznačný identifikátor, či sa jedná o bod „Písomné odpovede členov vlády Slovenskej republiky“, alebo nie_x000a_[O] Jednoznačný identifikátor, či sa jedná o bod „Interpelácie poslancov“, alebo nie_x000a_[P] jednoznačný identifikátor schôdze Z informačného zdroja „Program schôdze“"/>
    <s v="Zamestnanec odboru  odboru informačných a komunikačných technológií K NR SR"/>
    <x v="21"/>
    <m/>
    <m/>
    <n v="0"/>
    <n v="0"/>
    <n v="0"/>
    <n v="0"/>
    <n v="0"/>
    <n v="0"/>
    <n v="0"/>
  </r>
  <r>
    <s v="ID_422"/>
    <x v="1"/>
    <s v="Program schôdze"/>
    <s v="Štruktúra informačného zdroja „Číselník Kategórií rokovania o tlači“"/>
    <s v="[A] jednoznačný identifikátor záznamu _x000a_[B] jednoznačný identifikátor kategórie rokovania o tlači - jednoznačný identifikátor zdroja (kategórie rokovania o tlači)_x000a_[C] Názov Text_x000a_[D] Popis Text_x000a_[E] Stav záznamu - možné stavy pre daný informačný zdroj sú v informačnom zdroji &quot;Stavy záznamov&quot; _x000a_[F] Poradové číslo - Poradie, v akom sa má stav zobraziť v preddefinovaných filtroch, aj do akého má posunúť aplikačná funkcie „Ďalšie štádium“_x000a_V číselníku sa musia nachádzať minimálne tieto záznamy:_x000a_-  I. čítanie_x000a_- II. čítanie_x000a_- III. čítanie_x000a_- II. a III. čítanie"/>
    <s v="Zamestnanec odboru  odboru informačných a komunikačných technológií K NR SR"/>
    <x v="21"/>
    <m/>
    <m/>
    <n v="0"/>
    <n v="0"/>
    <n v="0"/>
    <n v="0"/>
    <n v="0"/>
    <n v="0"/>
    <n v="0"/>
  </r>
  <r>
    <s v="ID_423"/>
    <x v="1"/>
    <s v="Program schôdze"/>
    <s v="Štruktúra informačného zdroja „Číselník stavu bodu programu“"/>
    <s v="[A] jednoznačný identifikátor záznamu _x000a_[B] -jednoznačný identifikátor kategórie rokovania o tlači_x000a_jednoznačný identifikátor zdroja (kategórie rokovania o tlači)_x000a_[C] Názov Text_x000a_[D] Popis Text_x000a_[E] Stav záznamu - možné stavy pre daný informačný zdroj sú v informačnom zdroji &quot;Stavy záznamov&quot;_x000a_[F] Poradové číslo - Poradie, v akom sa má stav zobraziť v preddefinovaných filtroch, aj do akého má posunúť aplikačná funkcie „Ďalšie štádium“_x000a_V číselníku sa musia nachádzať minimálne tieto záznamy:_x000a_- Prerokovaný bod_x000a_- Stiahnutý bod z rokovania_x000a_- Presunutý z rokovania_x000a_-  Prerušené rokovania o bode"/>
    <s v="Zamestnanec odboru  odboru informačných a komunikačných technológií K NR SR"/>
    <x v="21"/>
    <m/>
    <m/>
    <n v="0"/>
    <n v="0"/>
    <n v="0"/>
    <n v="0"/>
    <n v="0"/>
    <n v="0"/>
    <n v="0"/>
  </r>
  <r>
    <s v="ID_424"/>
    <x v="1"/>
    <s v="Program schôdze"/>
    <s v="Stavy záznamov súčasťou informačného zdroja &quot;Stavy záznamov&quot;"/>
    <s v="Všetky stavy záznamov musia byť súčasťou informačného zdroja „Stavy záznamov“ "/>
    <s v="Zamestnanec odboru  odboru informačných a komunikačných technológií K NR SR"/>
    <x v="21"/>
    <m/>
    <m/>
    <n v="0"/>
    <n v="0"/>
    <n v="0"/>
    <n v="0"/>
    <n v="0"/>
    <n v="0"/>
    <n v="0"/>
  </r>
  <r>
    <s v="ID_425"/>
    <x v="1"/>
    <s v="Program schôdz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21"/>
    <m/>
    <m/>
    <n v="0"/>
    <n v="0"/>
    <n v="0"/>
    <n v="0"/>
    <n v="0"/>
    <n v="0"/>
    <n v="0"/>
  </r>
  <r>
    <s v="ID_426"/>
    <x v="1"/>
    <s v="Program schôdze"/>
    <s v="Preddefinované filtre súčasťou informačného zdroja &quot;Preddefinované filtre&quot;"/>
    <s v="Všetky preddefinované filtre (menu v úvodnej obrazovke v časti „Preddefinované filtre“"/>
    <s v="Zamestnanec odboru  odboru informačných a komunikačných technológií K NR SR"/>
    <x v="21"/>
    <m/>
    <m/>
    <n v="0"/>
    <n v="0"/>
    <n v="0"/>
    <n v="0"/>
    <n v="0"/>
    <n v="0"/>
    <n v="0"/>
  </r>
  <r>
    <s v="ID_427"/>
    <x v="1"/>
    <s v="Program schôdze"/>
    <s v="Požadované filtre pre modul"/>
    <s v="ProgramNRSR Program schôdze _x000a_%VO% %OznačenieVO% - zoznam programov schôdzí NR SR v danom volebnom  období, bez rozdielu stavu záznamu_x000a_Harmonogram Harmonogram _x000a_NezaradenePT Nezaradené _x000a_NeukonceneLP Neukončené _x000a_%StadiaProgramu% %PopisStadiaProgramu% - zoznam programov schôdzí NR SR v danom volebnom období v danom štádiu programu_x000a__x000a_V tabuľke označenie „%VO%“ znamená že sa vypíšu všetky volebné obdobia _x000a_(najaktuálnejšie hore) – obdobne aj pre stavy záznamov."/>
    <s v="Zamestnanec odboru  odboru informačných a komunikačných technológií K NR SR"/>
    <x v="21"/>
    <m/>
    <m/>
    <n v="0"/>
    <n v="0"/>
    <n v="0"/>
    <n v="0"/>
    <n v="0"/>
    <n v="0"/>
    <n v="0"/>
  </r>
  <r>
    <s v="ID_428"/>
    <x v="1"/>
    <s v="Program schôdze"/>
    <s v="Úvodná strana aplikácie v časti &quot;Výstupy&quot;"/>
    <s v="Ako každý číselník, aj tento sa ovláda cez položku „Konfigurácia“ v hlavnom okne aplikácie. Prehľad údajov informačného zdroja sa zobrazia na úvodnej strane aplikácie v časti „Výstupy“. Týmto spôsobom sa ovládajú nasledovné číselníky:_x000a_- číselník štádií programu schôdzí NR SR_x000a_- číselník kategórií rokovania o tlači_x000a_-  číselník stavu bodu programu"/>
    <s v="Zamestnanec odboru  odboru informačných a komunikačných technológií K NR SR"/>
    <x v="21"/>
    <m/>
    <m/>
    <n v="0"/>
    <n v="0"/>
    <n v="0"/>
    <n v="0"/>
    <n v="0"/>
    <n v="0"/>
    <n v="0"/>
  </r>
  <r>
    <s v="ID_429"/>
    <x v="0"/>
    <s v="Program schôdz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1"/>
    <n v="1"/>
    <n v="5"/>
    <n v="1"/>
    <n v="5"/>
    <n v="1.75"/>
    <n v="0.72"/>
    <n v="0.86"/>
    <n v="4.1795999999999998"/>
    <n v="62.693999999999996"/>
  </r>
  <r>
    <s v="ID_430"/>
    <x v="0"/>
    <s v="Program schôdze"/>
    <s v="Aplikačné funkcie formulára pre editovanie a zmenu číselníkov agendy"/>
    <s v="Nový záznam - Založenie nového záznamu do informačného zdroja &quot;číselník typov rozhodnutí predsedu&quot;_x000a_Editovať záznam - funkcia na editovanie položiek informačného zdroja &quot;číselník typov rozhodnutí predsedu&quot;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1"/>
    <n v="1"/>
    <n v="5"/>
    <n v="1"/>
    <n v="5"/>
    <n v="1.75"/>
    <n v="0.72"/>
    <n v="0.86"/>
    <n v="4.1795999999999998"/>
    <n v="62.693999999999996"/>
  </r>
  <r>
    <s v="ID_431"/>
    <x v="0"/>
    <s v="Program schôdze"/>
    <s v="Aplikačné funkcie formulára pre Generovanie schôdze z programu schôdze"/>
    <s v="Pri Harmonograme schôdzí sa zobrazia všetky záznamy naplánovaných schôdzí z agendy Harmonogram schôdze , ktoré sa však ukladajú v module Podujatia a sú typu Plánovaná schôdza NR SR (samozrejme také, ktorých dátum je väčší ako aktuálny)..._x000a__x000a_Pri zvolení voľby Generovať schôdzu sa založí nový záznam v informačnom zdroji Program schôdze v stave záznamu pripravovaný záznam a zapíše sa začiatok schôdze a jednoznačný identifikátor podujatia, čím sa prepoja záznamy modulov podujatia a Program schôdze... A súčasne sa názov podujatia v module podujatia zmení na Zvolaná schôdza NR SR ..._x000a__x000a_Po aplikovaní funkcie Generovať schôdzu záznam z podujatí sa stratí, pretože tento záznam už nebude v názve (alebo typu záznamu) Plánovaná schôdza NR SR ._x000a__x000a_Uvedená zostava slúži na automatické generovanie programu schôdze (najmä dátum začiatku) z agendy „harmonogram rokovaní NR SR“. Keďže jednotlivé záznamy harmonogramu sa ukladajú v module „Podujatia NR SR“, jedná sa teda o prepojenie záznamu z modulu „podujatia NR SR“ s typom „Plánovaná schôdza NR SR“. Vzhľadom na skutočnosť, že záznamy modulu „podujatia NR SR“ sú publikované aj na webové sídlo, je publikovaný aj záznam o pripravovanej schôdzi, ktorá je teraz pripravovaná. Toto prepojenie je dôležité aby po publikovaní pozvánky na schôdzu s návrhom programu schôdze sa záznam zmenil z typu „Pripravovaná schôdza NR SR“ na „Zvolaná schôdza NR SR“ a po jej otvorení na „Prebiehajúca schôdza NR SR“._x000a__x000a_Číslo schôdze sa automaticky zväčšuje v priebehu každého volebného obdobia a každé volebné obdobie začína číslom 1."/>
    <s v="Zamestnanec odboru  odboru informačných a komunikačných technológií K NR SR"/>
    <x v="21"/>
    <n v="1"/>
    <n v="5"/>
    <n v="1"/>
    <n v="5"/>
    <n v="1.75"/>
    <n v="0.72"/>
    <n v="0.86"/>
    <n v="4.1795999999999998"/>
    <n v="62.693999999999996"/>
  </r>
  <r>
    <s v="ID_432"/>
    <x v="0"/>
    <s v="Program schôdze"/>
    <s v="Aplikačné funkcie formulára pre Generovanie bodov programu schôdze z predložených (a ešte nezaradených) parlamentných tlačí"/>
    <s v="Pri voľbe Nezaradené PT sa zobrazia všetky predložené parlamentné tlače v stave publikovaný záznam , ktoré ešte neboli zaradené do žiadnej schôdze NR SR a boli doručené v legislatívne predpísanej lehote (uvedené v harmonograme schôdzí)._x000a__x000a_Po aplikovaní funkcie Zaradiť do pripravovanej schôdze sa vloží záznam do informačného zdroja Program schôdze NR SR - body , pričom takýto záznam sa presunie do stavu pripravovaný záznam a uloží sa prepojenie na pripravovanú schôdzu , ako aj prepojenie na ČPT a vloží sa aj názov bodu programu schôdze._x000a__x000a_Po aplikovaní funkcie Zaradiť do pripravovanej schôdze sa záznam z ktorého bola funkcia spustená stratí, pretože už bude priradení k niektorej zo schôdzí NR SR._x000a__x000a_Uvedená zostava slúži na automatické generovanie bodov programu schôdze z predložených parlamentných tlačí daného volebného obdobia, ktoré ešte neboli zaradené do žiadnej schôdze a spĺňajú lehotu pre zaradenie do pripravovanej schôdze._x000a__x000a_Zostava slúži nielen na jednoduchšie generovanie programu schôdze, ale najmä na kontrolu, aby sa na žiadnu predloženú tlač nezabudlo. Vzhľadom na skutočnosť, že môžu existovať iné náležitosti, pre ktoré niektorý materiál nemôže byť zaradený do programu, tento proces nemôže byť úplne zautomatizovaný pre všetky záznamy odrazu."/>
    <s v="Zamestnanec odboru  odboru informačných a komunikačných technológií K NR SR"/>
    <x v="21"/>
    <n v="1"/>
    <n v="5"/>
    <n v="1"/>
    <n v="5"/>
    <n v="1.75"/>
    <n v="0.72"/>
    <n v="0.86"/>
    <n v="4.1795999999999998"/>
    <n v="62.693999999999996"/>
  </r>
  <r>
    <s v="ID_433"/>
    <x v="0"/>
    <s v="Program schôdze"/>
    <s v="Aplikačné funkcie formulára pre Generovanie bodov programu schôdze z ešte neukončených parlamentných tlačí, ktoré už sú v legislatívnom procese (boli už prerokovávané na predchádzajúcich schôdzach NR SR, no ešte nebolo rokovanie ukončené)."/>
    <s v="Pri voľbe Neukončené LP sa zobrazia všetky predložené parlamentné tlače v legislatívnom procese, ktoré nie sú v stave v stave ukončený proces , teda neboli riadne ukončené a nie sú ešte priradené k pripravovanému záznamu schôdze - teda k pripravovanej schôdzi. Zoraďujú sa podľa dátumu doručenia._x000a__x000a_Po aplikovaní funkcie Zaradiť do pripravovanej schôdze sa vloží záznam do informačného zdroja Program schôdze NR SR - body , pričom takýto záznam sa presunie do stavu pripravovaný záznam a uloží sa prepojenie na pripravovanú schôdzu , ako aj prepojenie na ČPT a vloží sa aj názov bodu programu schôdze._x000a__x000a_Uvedená zostava slúži na automatické generovanie bodov programu schôdze z parlamentných tlačí, ktoré už boli prerokovávané na predchádzajúcich schôdzach, no ešte nebolo rokovanie o nich ukončené._x000a__x000a_Zostava slúži nielen na jednoduchšie generovanie programu schôdze, ale najmä na kontrolu, aby sa na žiadny neukončený LP nezabudlo. Vzhľadom na skutočnosť, že môžu existovať iné náležitosti, pre ktoré niektorý materiál nemôže byť zaradený do programu, tento proces nemôže byť úplne zautomatizovaný pre všetky záznamy odrazu._x000a_Po aplikovaní funkcie Zaradiť do pripravovanej schôdze sa záznam z ktorého bola funkcia spustená stratí, pretože už bude priradená k pripravovanej schôdzí NR SR ."/>
    <s v="Zamestnanec odboru  odboru informačných a komunikačných technológií K NR SR"/>
    <x v="21"/>
    <n v="1"/>
    <n v="5"/>
    <n v="1"/>
    <n v="5"/>
    <n v="1.75"/>
    <n v="0.72"/>
    <n v="0.86"/>
    <n v="4.1795999999999998"/>
    <n v="62.693999999999996"/>
  </r>
  <r>
    <s v="ID_434"/>
    <x v="0"/>
    <s v="Program schôdze"/>
    <s v="Aplikačné funkcie formulára pre Prehľady programov schôdzí podľa ich štádií"/>
    <s v="Nový záznam - Založenie nového záznamu do informačného zdroja. Číslo schôdze sa automaticky zväčšuje v priebehu každého volebného obdobia a každé volebné obdobie začína číslom 1._x000a_Editovať záznam-  funkcia na otvorenie formulára na editovanie údajov_x000a_Vymazať záznam - Presunutie stavu záznamu na &quot;vymazaný záznam&quot;. Presunie do tohto stavu aj všetky podradené záznamy v informačnom zdroji &quot;Body programu schôdze&quot;._x000a_Stiahnuť záznam - Presunutie stavu záznamu na &quot;stiahnutý záznam&quot;. Presunie do tohto stavu aj všetky podradené záznamy v informačnom zdroji &quot;Body programu schôdze&quot;._x000a_Nová verzia - Založí novú verziu toho istého programu aj s bodmi (založí nový záznam programu – hodnotu poľa [K] zvýši o 1, aj s kópiami bodmi), starý program aj s bodmi presunie do stavu „stiahnutý záznam“._x000a_Tlačiť - Vytlačenie požadovanej zostavy na tlačiareň. Definovanie požadovaných zostáv bude až súčasťou &quot;Definitívnej funkčnej špecifikácie&quot;_x000a_Exportovať -Vyexportovanie požadovanej zostavy do pdf, xml, txt,... podoby._x000a_Definitívne vymazať záznam - Funkcia prístupná iba administrátorovi. Funkcia definitívne vymaže záznam z databázy. Vymazané budú aj všetky podradené záznamy v informačnom zdroji &quot;Body programu schôdze&quot;. Pred vymazaním sa ešte raz potvrdí voľba."/>
    <s v="Zamestnanec odboru  odboru informačných a komunikačných technológií K NR SR"/>
    <x v="21"/>
    <n v="1"/>
    <n v="5"/>
    <n v="1"/>
    <n v="5"/>
    <n v="1.75"/>
    <n v="0.72"/>
    <n v="0.86"/>
    <n v="4.1795999999999998"/>
    <n v="62.693999999999996"/>
  </r>
  <r>
    <s v="ID_435"/>
    <x v="0"/>
    <s v="Program schôdze"/>
    <s v="Aplikačné funkcie formulára pre Editovanie vybraného záznamu programu schôdze"/>
    <s v="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Odstrániť - Presunutie stavu záznamu na &quot;vymazaný záznam&quot;. V prípade tejto voľby presunie do stavu &quot;vymazaný záznam&quot; aj všetky podradené záznamy v informačnom zdroji &quot;Podujatia - denná in_x000a_Zverejniť - Záznam informačného zdroja prenesie do stavu &quot;publikovaný záznam&quot;. V prípade, že sa jedná o prvé zverejnenie záznamu (pole [O] je prázdne, vyplní ho aktuálnym dátumom a časom)._x000a_Stiahnuť - Presunutie stavu záznamu v informačnom zdroji na &quot;stiahnutý záznam&quot;. V prípade tejto voľby presunie do stavu stiahnutý záznam&quot; aj všetky podradené záznamy v informačnom zdroji &quot;Body programu schôdze&quot;_x000a_Nová verzia - Založí novú verziu toho istého programu aj s bodmi (založí nový záznam programu – hodnotu poľa [K] zvýši o 1, aj s kópiami bodmi), starý program aj s bodmi presunie do stavu „stiahnutý záznam“._x000a_Slávnostná schôdza - V prípade, že sa zaklikne uvedená funkcia (alebo číslo schôdze je &gt;1000) je toto tlačidlo v stave „checked“, čo má za následok:_x000a_- Zneviditeľní sa voľba „pridaj hodinu otázok“_x000a_- Zneviditeľní sa voľba „interpelácie“_x000a_- Číslo schôdze sa nastaví na 1000+ (ďalšie voľné)_x000a_Definitívne vymazať záznam -Funkcia prístupná iba administrátorovi. Funkcia definitívne vymaže záznam z databázy. Pred vymazaním sa ešte raz potvrdí voľba. V prípade tejto voľby vymaže aj všetky podradené záznamy v informačnom zdroji &quot;Podujatia - denná informácia&quot;"/>
    <s v="Zamestnanec odboru  odboru informačných a komunikačných technológií K NR SR"/>
    <x v="21"/>
    <n v="1"/>
    <n v="5"/>
    <n v="1"/>
    <n v="5"/>
    <n v="1.75"/>
    <n v="0.72"/>
    <n v="0.86"/>
    <n v="4.1795999999999998"/>
    <n v="62.693999999999996"/>
  </r>
  <r>
    <s v="ID_436"/>
    <x v="0"/>
    <s v="Program schôdze"/>
    <s v="Aplikačné funkcie formulára pre Editovanie vybraného záznamu programu schôdze - záložka body programu"/>
    <s v="Pridať bod - Pridá nový bod k danému programu schôdze Editovať bod funkcia na otvorenie formulára na editovanie údajov Vymazať bod Presunutie stavu záznamu na &quot;vymazaný záznam&quot;._x000a_Prečíslovať - V prípade, že pri editácii sa nahrá nový bod s číslom existujúceho bodu, prečísluje všetky nasledovné body tak, že im zvýši hodnotu čísla bodu o +1_x000a_Pridať hodinu otázok - Vloží bod s názvom „Hodina otázok“ a poznámkou, ktorá bude vyšpecifikovaná ... V poli [Q] sa nastaví hodnota True_x000a_Pridať interpelácie - Vloží bod s názvom „Písomné odpovede členov vlády na interpelácie poslancov Národnej rady Slovenskej republiky podané predsedovi Národnej rady Slovenskej republiky “ a poznámkou, ktorá bude vyšpecifikovaná ... a bod „interpelácie poslancov“ V poli [R], resp. [S] sa nastaví hodnota True_x000a_Definitívne vymazať bod - Funkcia prístupná iba administrátorovi. Funkcia definitívne vymaže záznam z databázy. Pred vymazaním sa ešte raz potvrdí voľba. V prípade tejto voľby vymaže aj všetky podradené záznamy v informačnom zdroji &quot;Podujatia - denná informácia&quot;"/>
    <s v="Zamestnanec odboru  odboru informačných a komunikačných technológií K NR SR"/>
    <x v="21"/>
    <n v="1"/>
    <n v="5"/>
    <n v="1"/>
    <n v="5"/>
    <n v="1.75"/>
    <n v="0.72"/>
    <n v="0.86"/>
    <n v="4.1795999999999998"/>
    <n v="62.693999999999996"/>
  </r>
  <r>
    <s v="ID_437"/>
    <x v="0"/>
    <s v="Program schôdze"/>
    <s v="Aplikačné funkcie formulára pre Editovanie vybraného záznamu programu schôdze - záložka Dokumenty"/>
    <s v="Formulár má aj záložku „Dokumenty“, na ktorej sa objavia prepojenia na dokumenty v Digitálnom archíve, resp. DMS. Vyžadujú sa tu minimálne nasledovné funkcie: _x000a_Otvor dokument - Otvorí dokument_x000a_Vlastnosti dokumentu - Zobrazí podrobnosti dokumentu – bude vyšpecifikované po dodaní novej registratúry_x000a_Pridať dokument - Umožní vložiť elektronický dokument fotografie do DMS. Podrobnosti webservisu budú vyšpecifikované po dodaní novej registratúry_x000a_Odstrániť prepojenie na dokument - Vymaže prepojenie na záznam v DMS, pričom samotná fotografia v DMS ostane (vymaže sa iba prepojenie v module „prepojenia modulov“)._x000a_Definitívne vymazať fotografie v DMS Výsledok funkcie sa dohodne podľa možnosti DMS._x000a__x000a_Pri editovaní bodu programu treba dať pozor na skutočnosť, že názov bodu je vždy zložený z názvu parlamentnej tlače a kategórie – napr. „Vládny návrh zákona, ktorým sa mení a dopĺňa zákon č. 55/2018 Z. z. o poskytovaní informácií o technickom predpise a o prekážkach voľného pohybu tovaru (tlač 139) - prvé čítanie.“ Preto ak sa zmení kategória, alebo tlač, treba zmeniť aj názov bodu programu._x000a_Všetky prepojenia s dokumentami v DMS sa realizujú prostredníctvom modulu „prepojenia modulov“."/>
    <s v="Zamestnanec odboru  odboru informačných a komunikačných technológií K NR SR"/>
    <x v="21"/>
    <n v="1"/>
    <n v="5"/>
    <n v="1"/>
    <n v="5"/>
    <n v="1.75"/>
    <n v="0.72"/>
    <n v="0.86"/>
    <n v="4.1795999999999998"/>
    <n v="62.693999999999996"/>
  </r>
  <r>
    <s v="ID_438"/>
    <x v="0"/>
    <s v="Program schôdze"/>
    <s v="Workflow programu schôdze"/>
    <s v="V dnešnej dobe, keď neexistuje modul „harmonogram schôdze“ v štruktúrovanej podobe, každá schôdza sa zakladá aplikačnou funkciou „Nový záznam“ na obrázku č. 3_x000a__x000a_2. Po aplikovaní modulu Harmonogram schôdze sa predpokladá, že schôdze budú_x000a__x000a_„generované“ z harmonogramu schôdze (obrázok č. 2). Vzhľadom na skutočnosť, že okrem plánovaných schôdzí sa vždy môžu vyskytnúť aj mimoriadne schôdze, tieto vždy bude potrebné zakladať postupom v bode 1_x000a__x000a_3. V dnešnej podobe sa body programu zakladajú manuálne, následne sa zvolí kategória a po nej sa zadá parlamentná tlač a vygeneruje sa z nich názov bodu. Následne sa doplnia ostatné polia._x000a__x000a_4. V novom riešení sa očakáva, že sa budú body generovať aplikačnou funkciou na obrázkoch 3, resp. 4 a iba niektoré sa doplnia pomocou postupu popísaného v bode 3_x000a__x000a_5. V dnešnej podobe sa pripraví návrh programu a vytlačí sa v požadovanom tvare a dá sa na predsedovi NR SR na schválenie. Zatiaľ je v štádiu „návrh programu“ a záznam je v stave „pripravovaný záznam“. Po jeho schválení sa presunie do stavu „publikovaný záznam“ a tým sa zverejní napr. na webové sídlo._x000a__x000a_6. Na začiatku schôdze poslanci hlasujú o zmenách v programe schôdze a následne hlasujú o programe schôdze. Na základe tohto hlasovania sa doplní pole [P]._x000a__x000a_7. Po schválení programu sa program presunie do štádia „schválený program“. Takýto program je možné doplňovať aj v priebehu schôdze o ďalšie body. Tieto doplnenie sa vykonávajú cez tento modul._x000a__x000a_8. Ovládanie „stavov bodu programu“ sa vykonáva cez modul „Denná informácia“._x000a__x000a_9. Vyžaduje sa, aby dodávateľ navrhol, resp. spolupracoval s integrátorom middleware na dosiahnutí najvhodnejšej formu výmeny informácie pri zmene programu schôdze (doplnenie nového bodu, odstránenie bodu, zmena štádia bodu a podobne) s Digitálnym kongresovým systémom v rokovacej sále, ktorý bude obstarávaný samostatným projektom. Každopádne každá komunikácie rôznych informačných systémov musí vždy prebiehať prostredníctvom middlewaru. Vzhľadom na skutočnosť, že Digitálny kongresový systém využíva pre svoju funkcionalitu údaje o programe schôdze, cieľom je dosiahnuť stav, v ktorom po zmene definovaných údajov v module SSLP „program schôdzí NR SR“ (najmä bodov) sa o tejto skutočnosti dozvedel Digitálny kongresový systém, poprípade si aktualizoval svoju offline verziu programu schôdzí."/>
    <s v="Zamestnanec odboru  odboru informačných a komunikačných technológií K NR SR"/>
    <x v="21"/>
    <n v="1"/>
    <n v="5"/>
    <n v="1"/>
    <n v="5"/>
    <n v="1.75"/>
    <n v="0.72"/>
    <n v="0.86"/>
    <n v="4.1795999999999998"/>
    <n v="62.693999999999996"/>
  </r>
  <r>
    <s v="ID_439"/>
    <x v="0"/>
    <s v="Hlasovanie na schôdzach"/>
    <s v="Evidovanie všetkých hlasovaní, ktoré boli vykonané poslancami NR SR"/>
    <s v="Cieľom agendy „Hlasovania na schôdzach NR SR“ je evidovanie všetkých hlasovaní, ktoré boli vykonané poslancami NR SR (teda nielen tých, ktoré boli vykonané prostredníctvom „Digitálneho kongresového systému“ v rokovacej sále NR SR)._x000a__x000a_Úlohou agendy pri štandardných hlasovaniach „Digitálnym kongresovým systémom“ je najmä zhromažďovať informácie o týchto hlasovaniach, doplňovať / meniť názvy hlasovaní, ako aj iných metadát (v bežnom prípade sa menia iba názvy hlasovaní)._x000a__x000a_Druhou úlohou je dopĺňať všetky metadáta a poskytovať ich prostredníctvom middlewaru pre webový portál, resp. ostatné externé informačné systémy, alebo opendata."/>
    <s v="Zamestnanec odboru  odboru informačných a komunikačných technológií K NR SR"/>
    <x v="22"/>
    <n v="1"/>
    <n v="5"/>
    <n v="1"/>
    <n v="5"/>
    <n v="1.75"/>
    <n v="0.72"/>
    <n v="0.86"/>
    <n v="4.1795999999999998"/>
    <n v="62.693999999999996"/>
  </r>
  <r>
    <s v="ID_440"/>
    <x v="1"/>
    <s v="Hlasovanie na schôdzach"/>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2"/>
    <m/>
    <m/>
    <n v="0"/>
    <n v="0"/>
    <n v="0"/>
    <n v="0"/>
    <n v="0"/>
    <n v="0"/>
    <n v="0"/>
  </r>
  <r>
    <s v="ID_441"/>
    <x v="1"/>
    <s v="Hlasovanie na schôdzach"/>
    <s v="Oprávnenia súčasťou informačného zdroja &quot;Posty oprávnení&quot;"/>
    <s v="Všetky posty oprávnenia (užívateľskérole) musia byť súčasťou informačného zdroja „Posty oprávnení“. "/>
    <s v="Zamestnanec odboru  odboru informačných a komunikačných technológií K NR SR"/>
    <x v="22"/>
    <m/>
    <m/>
    <n v="0"/>
    <n v="0"/>
    <n v="0"/>
    <n v="0"/>
    <n v="0"/>
    <n v="0"/>
    <n v="0"/>
  </r>
  <r>
    <s v="ID_442"/>
    <x v="1"/>
    <s v="Hlasovanie na schôdzach"/>
    <s v="Rola Editor"/>
    <s v="Môže všetko okrem definitívne mazať údaje"/>
    <s v="Zamestnanec odboru  odboru informačných a komunikačných technológií K NR SR"/>
    <x v="22"/>
    <m/>
    <m/>
    <n v="0"/>
    <n v="0"/>
    <n v="0"/>
    <n v="0"/>
    <n v="0"/>
    <n v="0"/>
    <n v="0"/>
  </r>
  <r>
    <s v="ID_443"/>
    <x v="1"/>
    <s v="Hlasovanie na schôdzach"/>
    <s v="Rola Administrátor"/>
    <s v="Môže robiť všetko, aj definitívne mazať vymazané záznamy"/>
    <s v="Zamestnanec odboru  odboru informačných a komunikačných technológií K NR SR"/>
    <x v="22"/>
    <m/>
    <m/>
    <n v="0"/>
    <n v="0"/>
    <n v="0"/>
    <n v="0"/>
    <n v="0"/>
    <n v="0"/>
    <n v="0"/>
  </r>
  <r>
    <s v="ID_444"/>
    <x v="1"/>
    <s v="Hlasovanie na schôdzach"/>
    <s v="Rola Viewer"/>
    <s v="Môže údaje iba prezerať"/>
    <s v="Zamestnanec odboru  odboru informačných a komunikačných technológií K NR SR"/>
    <x v="22"/>
    <m/>
    <m/>
    <n v="0"/>
    <n v="0"/>
    <n v="0"/>
    <n v="0"/>
    <n v="0"/>
    <n v="0"/>
    <n v="0"/>
  </r>
  <r>
    <s v="ID_445"/>
    <x v="1"/>
    <s v="Hlasovanie na schôdzach"/>
    <s v="Štruktúra informačného zdroja „Číselník typov hlasovaní“"/>
    <s v="[A] jednoznačný identifikátor záznamu_x000a_[B] jednoznačný identifikátor typu hlasovania jednoznačný identifikátor zdroja (typ hlasovania)_x000a_[C] Názov typu hlasovania Text_x000a_[D] Krátky názov Názov pre rýchle filtre_x000a_[E] Popis typu text_x000a_[F] Stav záznamu - možné stavy pre daný informačný zdroj sú v informačnom zdroji &quot;Stavy záznamov&quot;_x000a__x000a_V číselníku sa musia nachádzať minimálne tieto záznamy:_x000a_- Prezentácia poslancov pomocou DKS_x000a_- Hlasovanie poslancov pomocou DKS_x000a_- Verejné hlasovanie poslancov podľa mien_x000a_- Verejné hlasovanie poslancov zdvihnutím ruky_x000a_- Verejné hlasovanie poslancov pomocou hlasovacích lístkov_x000a_-  Tajné hlasovanie_x000a_- Volené osoby (pre typ „Verejné hlasovanie poslancov pomocou hlasovacích lístkov“"/>
    <s v="Zamestnanec odboru  odboru informačných a komunikačných technológií K NR SR"/>
    <x v="22"/>
    <m/>
    <m/>
    <n v="0"/>
    <n v="0"/>
    <n v="0"/>
    <n v="0"/>
    <n v="0"/>
    <n v="0"/>
    <n v="0"/>
  </r>
  <r>
    <s v="ID_446"/>
    <x v="1"/>
    <s v="Hlasovanie na schôdzach"/>
    <s v="Štruktúra informačného zdroja „Číselník názvov hlasovaní“"/>
    <s v="[A] jednoznačný identifikátor záznamu_x000a_[B] jednoznačný identifikátor názvu hlasovania - jednoznačný identifikátor zdroja (názvu hlasovania)_x000a_[C] Názov Text_x000a_[E] Stav záznamu - možné stavy pre daný informačný zdroj sú v informačnom zdroji &quot;Stavy záznamov&quot;_x000a_[F] Poradové číslo - Poradie, v akom sa má stav zobraziť v detaile hlasovaniach_x000a__x000a_V číselníku sa musia nachádzať minimálne tieto záznamy:_x000a_-  Hlasovanie o pozmeňujúcich návrhoch zo spoločnej správy výborov –_x000a_- Hlasovanie o pozmeňujúcich a doplňujúcich návrhoch z rozpravy – _x000a_- Hlasovanie o tom, aby bol návrh zákona prerokovaný v druhom čítaní._x000a_- Hlasovanie o pridelení návrhu zákona výborom a určení lehoty na prerokovanie._x000a_- Hlasovanie o pristúpení k tretiemu čítaniu ihneď._x000a_- Hlasovanie o návrhu zákona ako o celku. _x000a_- Hlasovanie o návrhu uznesenia._x000a_- Hlasovanie o návrhu vlády na skrátené legislatívne konanie._x000a_- Hlasovanie o návrhu poslanca - %poslanec% - nepokračovať v rokovaní o návrhu zákona._x000a_- Hlasovanie o návrhu poslanca - %poslanec% - vrátiť návrh zákona na dopracovanie._x000a_- Hlasovanie o pozmeňujúcich a doplňujúcich návrhoch k programu %cislo schodze%. schôdze Národnej rady Slovenskej republiky._x000a_- Hlasovanie o skrátení lehoty na doručenie prednesených pozmeňovacích návrhov_x000a_- Hlasovanie o informácii spoločného spravodajcu výborov o výsledkoch rokovania výborov._x000a_- Hlasovanie o návrhu na určenie dĺžky rečníckeho času na 12 hodín. _x000a_- Hlasovanie o skrátení lehoty k návrhom podaným v rozprave._x000a_- Hlasovanie o procedurálnom návrhu poslanca - %poslanec%_x000a_- Hlasovanie o vyjadrení poslanca xxxxxxxx, že písomnú odpoveď člena vlády na svoju interpeláciu č. xxxx považuje za neuspokojivú."/>
    <s v="Zamestnanec odboru  odboru informačných a komunikačných technológií K NR SR"/>
    <x v="22"/>
    <m/>
    <m/>
    <n v="0"/>
    <n v="0"/>
    <n v="0"/>
    <n v="0"/>
    <n v="0"/>
    <n v="0"/>
    <n v="0"/>
  </r>
  <r>
    <s v="ID_447"/>
    <x v="1"/>
    <s v="Hlasovanie na schôdzach"/>
    <s v="Štruktúra informačného zdroja „Názvy hlasovaní – bod – štádium LP“"/>
    <s v="[A] jednoznačný identifikátor záznamu_x000a_[B] jednoznačný identifikátor názvu hlasovania jednoznačný identifikátor zdroja (názvu hlasovania)_x000a_[C] Jednoznačný identifikátor štádia legislatívneho procesu - Označuje štádium LP, v ktorom sa môže daný názov hlasovania vyskytnúť_x000a_[D] Stav záznamu - možné stavy pre daný informačný zdroj sú v informačnom zdroji &quot;Stavy záznamov&quot; _x000a_[E] Jednoznačný identifikátor bodu rokovania Z informačného zdroja „Program schôdze NR SR“"/>
    <s v="Zamestnanec odboru  odboru informačných a komunikačných technológií K NR SR"/>
    <x v="22"/>
    <m/>
    <m/>
    <n v="0"/>
    <n v="0"/>
    <n v="0"/>
    <n v="0"/>
    <n v="0"/>
    <n v="0"/>
    <n v="0"/>
  </r>
  <r>
    <s v="ID_448"/>
    <x v="1"/>
    <s v="Hlasovanie na schôdzach"/>
    <s v="Štruktúra informačného zdroja „Hlasovania na schôdzach NR SR“"/>
    <s v="[A] jednoznačný identifikátor záznamu_x000a_[B] jednoznačný identifikátor hlasovania - jednoznačný identifikátor zdroja (hlasovania na schôdzach NR SR)_x000a_[C] Dátum Dátum a čas_x000a_[D] Číslo hlasovania Celé číslo (automatické číslovanie bez duplicít)_x000a_[E] Jednoznačný identifikátor schôdze Z informačného zdroja „Program schôdze NR SR“_x000a_F] Názov hlasovania - Skladá sa vždy z názvu parlamentnej tlače a kategórie PT_x000a_[G] Jednoznačný identifikátor parlamentnej tlače - Z informačného zdroja „Parlamentné tlače“_x000a_[H] Jednoznačný identifikátor typu hlasovania Z informačného zdroja „Číselník typov hlasovaní“_x000a_[I] Jednoznačný identifikátor kvóra pre hlasovanie - Z informačného zdroja „Číselník kvór pre hlasovanie“_x000a_[J] Stav záznamu - možné stavy pre daný informačný zdroj sú v informačnom zdroji &quot;Stavy záznamov&quot; _x000a_[K] Jednoznačný identifikátor volebného obdobia - Z informačného zdroja „volebné obdobie“_x000a_[L] Prítomní Počet prítomných pri hlasovaní_x000a_[M] Za Počet hlasujúcich za_x000a_[N] Proti Počet hlasujúcich proti_x000a_[O] Zdržali sa Počet hlasujúcich, ktorí sa zdržali_x000a_[P] Nehlasovali Počet poslancov, ktorí nehlasovali_x000a_[Q] Neprítomní Počet poslancov, ktorí boli neprítomní_x000a_[R] Chybné hlasovania - Počet chybných hlasovaní (pre typ „Tajné hlasovanie“ a „Verejné hlasovanie – hlasovacími lístkami“_x000a_[S] Jednoznačný identifikátor výsledku hlasovania poslanca - Z informačného zdroja „číselník výsledkov hlasovania poslanca“_x000a_[T] Jednoznačný identifikátor záznamu z DKS -Z informačného systému „Digitálny kongresový systém“_x000a_[U] Zverejnené Dátum prvej publikácie záznamu_x000a_[V] Jednoznačný identifikátor bodu programu Z informačného zdroja „Program schôdze NR SR“_x000a_[X] Počet odovzdaných lístkov Pre hlasovania hlasovacími lístkami_x000a_[Y] Počet platných lístkov Pre hlasovania hlasovacími lístkami_x000a_[Z] Počet neplatných lístkov Pre hlasovania hlasovacími lístkami_x000a_[a] Jednoznačný identifikátor interpelácie -Jednoznačný identifikátor interpelácie, ku ktorej bolo hlasovanie_x000a_[b] Jednoznačný identifikátor hodiny otázok - Jednoznačný identifikátor otázky z hodiny otázok, ku ktorej bolo hlasovanie_x000a_[c] Jednoznačný identifikátor vystúpenia poslanca s „procedurálnym návrhom“ - _x000a_Jednoznačný identifikátor vystúpenia poslanca s procedurálnym návrhom, ku ktorému bolo hlasovanie_x000a_[d] Jednoznačný identifikátor návrhu na zmenu programu schôdze -V prípade, že sa bude informačný zdroj v DKS spracúvať_x000a_[e] Jednoznačný identifikátor - pozmeňovacieho a doplňujúceho návrhu_x000a_[f] Jednoznačný identifikátor hlasovania v DKS_x000a_[P] jednoznačný identifikátor schôdze Z informačného zdroja „Program schôdze“"/>
    <s v="Zamestnanec odboru  odboru informačných a komunikačných technológií K NR SR"/>
    <x v="22"/>
    <m/>
    <m/>
    <n v="0"/>
    <n v="0"/>
    <n v="0"/>
    <n v="0"/>
    <n v="0"/>
    <n v="0"/>
    <n v="0"/>
  </r>
  <r>
    <s v="ID_449"/>
    <x v="1"/>
    <s v="Hlasovanie na schôdzach"/>
    <s v="Štruktúra informačného zdroja „Číselník výsledkov hlasovania poslanca“"/>
    <s v="Informačný zdroj „Číselník výsledkov hlasovania poslancov“ obsahuje zoznam všetkých možných variant hlasovania poslancov.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_x000a_[a] jednoznačný identifikátor záznamu _x000a_[b] Jednoznačný identifikátor výsledku [c] Názov_x000a_V číselníku sa musia nachádzať minimálne tieto záznamy:_x000a_0 – [b] = Neprítomní [c]_x000a_1 - [b] = Za [c]_x000a_2 - [b] = Proti [c]_x000a_3 – [b] = Zdržal sa [c]_x000a_4 – [b] = Nehlasoval [c]"/>
    <s v="Zamestnanec odboru  odboru informačných a komunikačných technológií K NR SR"/>
    <x v="22"/>
    <m/>
    <m/>
    <n v="0"/>
    <n v="0"/>
    <n v="0"/>
    <n v="0"/>
    <n v="0"/>
    <n v="0"/>
    <n v="0"/>
  </r>
  <r>
    <s v="ID_450"/>
    <x v="1"/>
    <s v="Hlasovanie na schôdzach"/>
    <s v="Štruktúra informačného zdroja „Číselník kvór pre hlasovanie“"/>
    <s v="Informačný zdroj „Číselník kvór pre hlasovania“ obsahuje zoznam všetkých typov majority a kvór podľa ktorých sa vyhodnocuje hlasovanie. Následne je pre digitálny kongresový systém poskytovaná pre každú tlač aj informácia, koľko poslancov je potrebných na uznášaniaschopnosť a koľko na stav aby bol návrh schválený.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_x000a_[CK-1] jednoznačný identifikátor záznamu _x000a_[CK-2] Jednoznačný identifikátor kvóra _x000a_[CK-3] Názov kvóra v prípade, že [CK-2] nie je názvom kvóra_x000a_[CK-4] Stav záznamu - z informačného zdroja &quot;Stavy záznamov&quot; _x000a_[CK-5]Počet poslancov potrebných na uznášaniaschopnosť (text) -76_x000a_[CK-6] Minimálny počet poslancov [prítomní] / 2 + 1, alebo 90"/>
    <s v="Zamestnanec odboru  odboru informačných a komunikačných technológií K NR SR"/>
    <x v="22"/>
    <m/>
    <m/>
    <n v="0"/>
    <n v="0"/>
    <n v="0"/>
    <n v="0"/>
    <n v="0"/>
    <n v="0"/>
    <n v="0"/>
  </r>
  <r>
    <s v="ID_451"/>
    <x v="1"/>
    <s v="Hlasovanie na schôdzach"/>
    <s v="Štruktúra informačného zdroja „Hlasovania na schôdzach NR SR - poslanci“"/>
    <s v="[A] jednoznačný identifikátor záznamu_x000a_[B] Jednoznačný identifikátor hlasovania - Z informačného zdroja „hlasovania na schôdzach NR SR“_x000a_[C] Jednoznačný identifikátor poslanca Z informačného zdroja „poslanci NR SR“_x000a_[D] Jednoznačný identifikátor výsledku hlasovania - Z informačného zdroja „číselník výsledkov hlasovaní“ (z informačného systému „Digitálny kongresový systém“)_x000a_[E] Jednoznačný identifikátor záznamu z DKS - Z informačného systému „Digitálny kongresový systém“"/>
    <s v="Zamestnanec odboru  odboru informačných a komunikačných technológií K NR SR"/>
    <x v="22"/>
    <m/>
    <m/>
    <n v="0"/>
    <n v="0"/>
    <n v="0"/>
    <n v="0"/>
    <n v="0"/>
    <n v="0"/>
    <n v="0"/>
  </r>
  <r>
    <s v="ID_452"/>
    <x v="1"/>
    <s v="Hlasovanie na schôdzach"/>
    <s v="Štruktúra informačného zdroja „Hlasovacie lístky poslancov“"/>
    <s v="[A] jednoznačný identifikátor záznamu _x000a_[B] Jednoznačný identifikátor hlasovania - Z informačného zdroja „hlasovania na schôdzach NR SR“_x000a_[C] Jednoznačný identifikátor poslanca Z informačného zdroja „poslanci NR SR“_x000a_[D] Jednoznačný identifikátor lístku v Digitálnej knižnici (DMS)"/>
    <s v="Zamestnanec odboru  odboru informačných a komunikačných technológií K NR SR"/>
    <x v="22"/>
    <m/>
    <m/>
    <n v="0"/>
    <n v="0"/>
    <n v="0"/>
    <n v="0"/>
    <n v="0"/>
    <n v="0"/>
    <n v="0"/>
  </r>
  <r>
    <s v="ID_453"/>
    <x v="1"/>
    <s v="Hlasovanie na schôdzach"/>
    <s v="Štruktúra informačného zdroja „Číselník výsledkov hlasovania“"/>
    <s v="Informačný zdroj „Číselník výsledkov hlasovania“ obsahuje zoznam všetkých výsledkov (stavov) ako môže hlasovanie dopadnúť. Tento číselník (rovnaký bude súčasťou Digitálneho kongresového systému) sa bude duplicitne nachádzať aj v systéme SSLP aby sa urýchlili zobrazenia výsledkov hlasovaní. Je dôležité, aby sa zabezpečilo, že ak sa zmení číselník v Digitálnom kongresovom systéme musí sa zmeniť aj tu, no keďže sa to nestáva, nemusí sa to robiť automaticky._x000a_[a] jednoznačný identifikátor záznamu _x000a_[b] Jednoznačný identifikátor výsledku _x000a_[c] Názov Text_x000a__x000a_V číselníku sa musia nachádzať minimálne tieto záznamy:_x000a_0 – [b] =Návrh prešiel [c]_x000a_1 - [b] = Návrh neprešiel [c]_x000a_2 - [b] = Parlament nebol uznášaniaschopný [c]_x000a_3 - [b] = Parlament je uznášaniaschopný [c] (pre typ Prezentácia DKS)_x000a_4 - [b] = Parlament nie je uznášaniaschopný [c] (pre typ Prezentácia DKS)"/>
    <s v="Zamestnanec odboru  odboru informačných a komunikačných technológií K NR SR"/>
    <x v="22"/>
    <m/>
    <m/>
    <n v="0"/>
    <n v="0"/>
    <n v="0"/>
    <n v="0"/>
    <n v="0"/>
    <n v="0"/>
    <n v="0"/>
  </r>
  <r>
    <s v="ID_454"/>
    <x v="1"/>
    <s v="Hlasovanie na schôdzach"/>
    <s v="Stavy záznamov súčasťou informačného zdroja &quot;Stavy záznamov&quot;"/>
    <s v="Všetky stavy záznamov musia byť súčasťou informačného zdroja „Stavy záznamov“ "/>
    <s v="Zamestnanec odboru  odboru informačných a komunikačných technológií K NR SR"/>
    <x v="22"/>
    <m/>
    <m/>
    <n v="0"/>
    <n v="0"/>
    <n v="0"/>
    <n v="0"/>
    <n v="0"/>
    <n v="0"/>
    <n v="0"/>
  </r>
  <r>
    <s v="ID_455"/>
    <x v="1"/>
    <s v="Hlasovanie na schôdzach"/>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
    <s v="Zamestnanec odboru  odboru informačných a komunikačných technológií K NR SR"/>
    <x v="22"/>
    <m/>
    <m/>
    <n v="0"/>
    <n v="0"/>
    <n v="0"/>
    <n v="0"/>
    <n v="0"/>
    <n v="0"/>
    <n v="0"/>
  </r>
  <r>
    <s v="ID_456"/>
    <x v="1"/>
    <s v="Hlasovanie na schôdzach"/>
    <s v="Preddefinované filtre súčasťou informačného zdroja &quot;Preddefinované filtre&quot;"/>
    <s v="Všetky preddefinované filtre (menu v úvodnej obrazovke v časti „Preddefinované filtre“"/>
    <s v="Zamestnanec odboru  odboru informačných a komunikačných technológií K NR SR"/>
    <x v="22"/>
    <m/>
    <m/>
    <n v="0"/>
    <n v="0"/>
    <n v="0"/>
    <n v="0"/>
    <n v="0"/>
    <n v="0"/>
    <n v="0"/>
  </r>
  <r>
    <s v="ID_457"/>
    <x v="1"/>
    <s v="Hlasovanie na schôdzach"/>
    <s v="Požadované filtre pre modul"/>
    <s v="HlasovaniaNRSR Hlasovania NR SR 1_x000a__x000a_%VO% %OznačenieVO% -zoznam hlasovaní na schôdzach NR SR v danom volebnom období, bez rozdielu typu hlasovania_x000a_%Typ% %Nazov typu hlasovania% - zoznam hlasovaní na schôdzach NR SR v danom volebnom období, zvoleného typu hlasovania_x000a__x000a_V tabuľke označenie „%VO%“ znamená že sa vypíšu všetky volebné obdobia _x000a_(najaktuálnejšie hore) – obdobne aj pre stavy záznamov."/>
    <s v="Zamestnanec odboru  odboru informačných a komunikačných technológií K NR SR"/>
    <x v="22"/>
    <m/>
    <m/>
    <n v="0"/>
    <n v="0"/>
    <n v="0"/>
    <n v="0"/>
    <n v="0"/>
    <n v="0"/>
    <n v="0"/>
  </r>
  <r>
    <s v="ID_458"/>
    <x v="1"/>
    <s v="Hlasovanie na schôdzach"/>
    <s v="Úvodná strana aplikácie v časti &quot;Výstupy&quot;"/>
    <s v="Ako každý číselník, aj tento sa ovláda cez položku „Konfigurácia“ v hlavnom okne aplikácie. Prehľad údajov informačného zdroja sa zobrazia na úvodnej strane aplikácie v časti „Výstupy“. Týmto spôsobom sa ovládajú nasledovné číselníky:_x000a_Týmto spôsobom sa ovládajú minimálne nasledovné číselníky:_x000a_- Číselník typov hlasovaní_x000a_- Číselník názvov hlasovaní_x000a_- Číselník kvór_x000a_- Číselník výsledkov hlasovania poslancov_x000a_-  Číselník výsledkov hlasovania"/>
    <s v="Zamestnanec odboru  odboru informačných a komunikačných technológií K NR SR"/>
    <x v="22"/>
    <m/>
    <m/>
    <n v="0"/>
    <n v="0"/>
    <n v="0"/>
    <n v="0"/>
    <n v="0"/>
    <n v="0"/>
    <n v="0"/>
  </r>
  <r>
    <s v="ID_459"/>
    <x v="0"/>
    <s v="Hlasovanie na schôdzach"/>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2"/>
    <n v="1"/>
    <n v="5"/>
    <n v="1"/>
    <n v="5"/>
    <n v="1.75"/>
    <n v="0.72"/>
    <n v="0.86"/>
    <n v="4.1795999999999998"/>
    <n v="62.693999999999996"/>
  </r>
  <r>
    <s v="ID_460"/>
    <x v="0"/>
    <s v="Hlasovanie na schôdzach"/>
    <s v="Aplikačné funkcie formulára pre editovanie a zmenu číselníkov agendy"/>
    <s v="Nový záznam - Založenie nového záznamu do informačného zdroja _x000a_Editovať záznam - funkcia na editovanie položiek informačného zdroja _x000a_Zmazať záznam Presunutie stavu záznamu na &quot;vymazaný záznam&quot;._x000a_Tlač zostavu - Vytlačenie požadovanej zostavy na tlačiareň. 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2"/>
    <n v="1"/>
    <n v="5"/>
    <n v="1"/>
    <n v="5"/>
    <n v="1.75"/>
    <n v="0.72"/>
    <n v="0.86"/>
    <n v="4.1795999999999998"/>
    <n v="62.693999999999996"/>
  </r>
  <r>
    <s v="ID_461"/>
    <x v="0"/>
    <s v="Hlasovanie na schôdzach"/>
    <s v="Aplikačné funkcie - Úvodná obrazovka – požiadavky na všetky typy hlasovaní"/>
    <s v="Po pustení modulu sa zobrazí úvodná obrazovka modulu „Hlasovania na schôdzach NR SR“, ktorá poskytuje prehľad vybraných záznamov hlasovaní v každom volebnom období s preddefinovanými filtrami podľa typu hlasovania ._x000a__x000a_Pri aplikovaní filtra „Dnešné hlasovania“ sa zobrazia všetky hlasovania, ktoré sa uskutočnili v daný deň. Vyžaduje sa, aby v tomto pohľade automaticky pribúdali údaje_x000a__x000a_z Digitálneho kongresového systému (spôsob výmeny údajov bude dohodnutý v Definitívnej funkčnej špecifikácie, po konzultácii a možnostiach nového Digitálneho kongresového systému a middlewaru, ktoré budú obstarávané samostatnými projektami). Na Digitálnom kongresovom systéme v rokovacej sále budú vykonávané hlasovania typu „Prezentácia poslancov pomocou DKS“ a „Hlasovania poslancov pomocou DKS“. Ostatné typy hlasovania sa vykonávajú mimo DKS a preto sa budú evidovať iba v tomto module SSLP „Hlasovania poslancov na schôdzi NR SR“. Požaduje sa, aby v úvode boli zobrazené hlasovania, ktoré ešte neboli publikované a následne publikované záznamy, poprípade aby boli aj farebne odlíšené._x000a__x000a_Hlavnou úlohou zodpovednej osoby za modul „Hlasovania na schôdzach NR SR“ bude doplniť názov hlasovania cez formulár na ostatných obrázkoch (podľa typu hlasovania – obrázok 3 až 7). Každé hlasovanie sa po publikovaní automaticky exportuje do „Digitálneho archívu“ v presne definovanom formáte. Na základe možnosti novo nasadzovanej Registratúry sa vyžaduje, aby bola možnosť zasielania a zaregistrovania hlasovania v Registratúre (cez webservisy) a ona si automaticky zapíše údaj do Digitálnej knižnice. Presný formát uchovávania hlasovaní v „statickej podobe dokumentu“ bude ešte súčasťou rokovania pred schválením Definitívnej funkčnej špecifikácie."/>
    <s v="Zamestnanec odboru  odboru informačných a komunikačných technológií K NR SR"/>
    <x v="22"/>
    <n v="1"/>
    <n v="5"/>
    <n v="1"/>
    <n v="5"/>
    <n v="1.75"/>
    <n v="0.72"/>
    <n v="0.86"/>
    <n v="4.1795999999999998"/>
    <n v="62.693999999999996"/>
  </r>
  <r>
    <s v="ID_462"/>
    <x v="0"/>
    <s v="Hlasovanie na schôdzach"/>
    <s v="Aplikačné funkcie - Formulár Úvodná obrazovka "/>
    <s v="Nový záznam - Založenie nového záznamu do informačného zdroja_x000a_Editovať -  funkcia na editovanie položiek informačného zdroja_x000a_Vymazať - Presunutie stavu záznamu na &quot;vymazaný záznam&quot;. Presunie aj všetky podriadené záznamy v iných informačných zdrojoch (digitálna knižnica, ...)_x000a_Stiahnuť - Presunutie stavu záznamu na &quot;stiahnutý záznam&quot;. Presunie aj všetky podriadené záznamy v iných informačných zdrojoch (digitálna knižnica, ...)_x000a_Tlačiť - Vytlačenie požadovanej zostavy na tlačiareň. Definovanie požadovaných zostáv bude až súčasťou &quot;Definitívnej funkčnej špecifikácie&quot;_x000a_Exportovať - Vyexportovanie požadovanej zostavy do pdf, xml, txt,... podoby._x000a_Exportovať do DK - Funkcia na exportovanie vybraných záznamov, ktoré ešte neboli v „statickej podobe“ uložené v Registratúre, resp. v Digitálnom archíve_x000a_Definitívne vymazať záznam - Funkcia prístupná iba administrátorovi. Funkcia definitívne vymaže záznam z databázy. Pred vymazaním sa ešte raz potvrdí voľba. Vymaže aj všetky podriadené záznamy v iných informačných zdrojoch (digitálna knižnica, ...)"/>
    <s v="Zamestnanec odboru  odboru informačných a komunikačných technológií K NR SR"/>
    <x v="22"/>
    <n v="1"/>
    <n v="5"/>
    <n v="1"/>
    <n v="5"/>
    <n v="1.75"/>
    <n v="0.72"/>
    <n v="0.86"/>
    <n v="4.1795999999999998"/>
    <n v="62.693999999999996"/>
  </r>
  <r>
    <s v="ID_463"/>
    <x v="0"/>
    <s v="Hlasovanie na schôdzach"/>
    <s v="Prezentácia poslancov pomocou DKS"/>
    <s v="Prezentácia poslancov pomocou DKS je špecifickým typom hlasovaní, keď poslanec má po spustení jedinú možnosť – prezentovať sa). Pri tomto type hlasovania je vždy názov hlasovania „Prezentácia“ a preto sa nevyžaduje aby sa u každej prezentácie ešte ručne menil názov hlasovania. Každopádne však aj takýto typ hlasovania musí prejsť kontrolou a najmä procesom ručnej „publikácie“ a preto aj názov hlasovania sa bude dať zmeniť._x000a__x000a_Po ukončení prezentácie sa hlasovanie ako také automaticky dostane do informačných zdrojov „Hlasovania na schôdzach NR SR“ (metadáta o hlasovaní) a „Hlasovania na schôdzach NR SR – poslanci“ (metadáta o tom ako ktorý poslanec v ktorom hlasovaní hlasoval). Vzhľadom na skutočnosť, že na interpretovanie niektorých dát z hlasovania sú potrebné aj iné informačné zdroje (najmä typu číselníkov), predpokladá sa, že tieto budú na začiatku projektu jednorázovo naplnené ako do informačného systému SSLP, tak aj do informačného systému DKS a nepredpokladá sa ich automatická synchronizácia._x000a__x000a_Štandardne sa požaduje, že zodpovedná osoba v module „Hlasovania poslancov na schôdzach NR SR“ v užívateľskej role mala právo na prístup iba k poľu „Názov hlasovania [F]” a ostatné polia iba uvidí, no nemôže ich modifikovať. Samozrejme sú jej prístupné aj všetky aplikačné funkcie. Ostatné polia by mohol meniť iba administrátor modulu._x000a__x000a_Očakáva sa, že užívateľ štandardne skontroluje názov hlasovania a aplikačnou funkciou „Publikovať a skončiť“ zabezpečí:_x000a_- zmenu stavu editovaného záznamu v informačnom zdroji „Hlasovania na schôdzach NR SR“ na „publikovaný záznam“_x000a_- vytvorí „fiktívne pdf“ v požadovanom tvare a uloží ho do „digitálneho archívu“_x000a_- zapíše dátum a čas publikovania do poľa „zverejnené [U]“_x000a_- zatvorí tento záznam a otvorí ďalšie „nepublikované“ hlasovanie daného dňa_x000a_Aplikačná funkcia „Publikovať“ urobí presne tie isté kroky ako aplikačná funkcia „Publikovať a skončiť“, no nezatvorí záznam a neotvorí ďalšie „nepublikované“ hlasovanie, ale ostane v tej istej obrazovke, o obnoví dáta formulára (napr. pole [U])."/>
    <s v="Zamestnanec odboru  odboru informačných a komunikačných technológií K NR SR"/>
    <x v="22"/>
    <n v="1"/>
    <n v="5"/>
    <n v="1"/>
    <n v="5"/>
    <n v="1.75"/>
    <n v="0.72"/>
    <n v="0.86"/>
    <n v="4.1795999999999998"/>
    <n v="62.693999999999996"/>
  </r>
  <r>
    <s v="ID_464"/>
    <x v="0"/>
    <s v="Hlasovanie na schôdzach"/>
    <s v="Aplikačné funkcie - Prezentácia poslancov pomocou DKS"/>
    <s v="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Odstrániť - Presunutie stavu záznamu na &quot;vymazaný záznam&quot;. Presunie do tohto stavu aj všetky podradené záznamy v informačnom zdroji &quot;Digitálny archív&quot;._x000a_Publikovať - Popísané v časti nad tabuľkou_x000a_Publikovať a zavrieť _x000a_Stiahnuť - Presunutie stavu záznamu na &quot;stiahnutý záznam&quot;. Presunie do tohto stavu aj všetky podradené záznamy v informačnom zdroji &quot;Digitálny archív&quot;._x000a_Tlač - Vytlačenie požadovanej zostavy na tlačiareň. Definovanie požadovaných zostáv bude až súčasťou &quot;Definitívnej funkčnej špecifikácie&quot;_x000a_Tlač podľa klubov - Vytlačenie požadovanej zostavy na tlačiareň. Definovanie požadovaných zostáv bude až súčasťou &quot;Definitívnej funkčnej špecifikácie&quot;_x000a_Definitívne vymazať záznam - _x000a_Funkcia prístupná iba administrátorovi. Funkcia definitívne vymaže záznam z databázy. Pred vymazaním sa ešte raz potvrdí voľba. Vymaže aj všetky podriadené záznamy v iných informačných zdrojoch (digitálna knižnica, ...)_x000a__x000a_Formulár má aj záložku „Poslanci“, ktorá umožňuje prezerať, ako ktorý poslanec vyjadril svoju voľbu. Na tejto záložke nie sú „editorovi“ záznamu prístupné žiadne položky na editovanie, všetky sú iba na prezeranie údajov. _x000a_Formulár má aj záložku „Dokumenty“ "/>
    <s v="Zamestnanec odboru  odboru informačných a komunikačných technológií K NR SR"/>
    <x v="22"/>
    <n v="1"/>
    <n v="5"/>
    <n v="1"/>
    <n v="5"/>
    <n v="1.75"/>
    <n v="0.72"/>
    <n v="0.86"/>
    <n v="4.1795999999999998"/>
    <n v="62.693999999999996"/>
  </r>
  <r>
    <s v="ID_465"/>
    <x v="0"/>
    <s v="Hlasovanie na schôdzach"/>
    <s v="Hlasovanie poslancov pomocou DKS"/>
    <s v="Hlasovanie poslancov pomocou DKS je štandardným typom hlasovaní, keď poslanec má po spustení možnosť – prezentovať sa a následne má možnosť vyjadriť jednu z volieb – ÁNO – NIE – ZDRŽAL SA). Pri tomto type hlasovania sa už očakáva „editorom“ záznamu doplniť názov hlasovania._x000a_Vzhľadom na skutočnosť, že podstatou tohto modulu je nielen vyplňovanie názvu hlasovania v jednotnej podobe, ale aby sa vykonalo aj prepojenie záznamu hlasovania so záznamom modulu, o ktorom sa hlasovalo (napr. interpelácie – s danou interpeláciou o ktorej sa hlasovalo, hodina otázok – s danou položenou otázkou, ...). Za týmto účelom bude vytvorený číselník „Názvy hlasovaní – body - štádia LP“, v ktorom sú štandardné názvy hlasovaní v „špecifických bodoch“. Očakáva sa, že prvou kontrolou je či sa jedná o bod, ktorý je „interpeláciou“ – z modulu „Program schôdzí NR SR“, ak áno v takomto prípade sa v strednom dolnom stĺpci (určenom pre záznamy z číselníka „Názvy hlasovaní – body - štádia LP“ v danom bode, resp. štádiu legislatívneho procesu vyberie) sa zobrazia iba tie názvy, ktoré sú v danom číselníku priradené k bodu s typom „interpelácie“. Zároveň v pravej dolnej časti sa zobrazia všetky interpelácie poslancov priradené na danú schôdzu NR SR. V prípade, že v metadátach hlasovania je už uvedený jednoznačný identifikátor interpelácie, ku ktorej bolo hlasovanie, záznam o danej interpelácie sa zvýrazní. V takomto prípade pri publikovaní záznamu sa okrem všetkých ukladaných údajov uloží aj do modulu prepojenia prepojenie medzi záznamom „interpelácie v module interpelácii“ a editovaným hlasovaním. V prípade, že tento údaj nie je vyplnený, má užívateľ možnosť kliknúť na danú interpeláciu a na preddefinovaný text hlasovania zo stredného poľa a pri voľbe „+“ pri jednom z nich sa vygeneruje názov hlasovania tak, že v názve hlasovania zo štandardného názvu hlasovaní sa zamení %poslanec% za meno poslanca. Pri kliknutí na _x000a_interpeláciu sa zapíše do poľa hlasovania s jednoznačným záznamom interpelácie daná hodnota z modulu interpelácii a pri publikovaní hlasovania sa uloží obdobne ako bolo popísané vyššie aj prepojenie cez modul “prepojenia modulov“._x000a__x000a_Veľmi obdobne sa postupuje, ak je bodom programu „Odpovede členov vlády na interpelácie poslancov“. V takomto prípade sa v pravom dolnom rohu nezobrazia interpelácie, ale otázky položené do hodiny otázok, ktoré sú v stave „vyžrebovaná otázka“ a termín odpovede je zhodný s dátumom hlasovania. Obdobne sa očakáva prepojenie cez modul „prepojenia modulov“ daného hlasovania a záznamu z modulu „hodina otázok“._x000a__x000a_V prípade, že sa nejedná ani o „interpelácie“, ani o „hodinu otázok“, je rozhodujúce, v akom štádiu sa nachádza legislatívny proces k danému bodu rokovania / ČPT. V prípade, že sa jedná:_x000a_- o štádium „program“, do pravej dolnej strany sa natiahnu všetky prihlásenia sa poslancov s typom vystúpenia „zmena programu schôdze“, resp. ak budú elektronicky zverejnené aj sa zvýraznia (obdoba interpelácie)_x000a_- ak sa jedná o II. čítanie, do pravej strany sa natiahnu všetky pozmeňovacie návrhy a postupuje sa obdobne ako pri interpeláciách_x000a_Všetky aplikačné funkcie sú totožné s popísanými typmi vyššie."/>
    <s v="Zamestnanec odboru  odboru informačných a komunikačných technológií K NR SR"/>
    <x v="22"/>
    <n v="1"/>
    <n v="5"/>
    <n v="1"/>
    <n v="5"/>
    <n v="1.75"/>
    <n v="0.72"/>
    <n v="0.86"/>
    <n v="4.1795999999999998"/>
    <n v="62.693999999999996"/>
  </r>
  <r>
    <s v="ID_466"/>
    <x v="0"/>
    <s v="Hlasovanie na schôdzach"/>
    <s v="Verejné hlasovanie poslancov pomocou mien"/>
    <s v="Hlasovanie poslancov podľa mien je typom hlasovania, ktoré sa plne ovláda cez modul SSLP „Hlasovania na schôdzach NR SR“. Očakáva sa, že editor modulu sa nastaví na daný preddefinovaný filter a zvolí aplikačnú funkciu „Nový záznam“. _x000a__x000a_Jedná sa o špecifické hlasovanie, pri ktorom predsedajúci menovite vyzve každého poslanca podľa mena a každý poslanec vysloví jasne jednu z volieb. Očakáva sa teda, že u každého poslanca bude možnosť zvoliť voľbu, akú vyjadril slovo. Požaduje sa, aby bolo možné zotriedenie poslancov podľa mien, resp. podľa ich čísla sedadla v rokovacej sále (aby bolo jednoduchšie vyjadrovanie voľby)._x000a__x000a_Očakáva sa, že na editovanie je možné použiť aj samostatný formulár (typ excel), pri ktorom sa pri každom poslancovi vyjadrí voľba._x000a__x000a_Všetky sumárne výsledky sa do sumárnych čísiel musia napočítavať automaticky, podobne aj slovný popis výsledku. Oproti predchádzajúcim typom je preto požadované, aby súčasťou formulára bola aj možnosť stanovovať kvórum pre výpočet slovného výsledku."/>
    <s v="Zamestnanec odboru  odboru informačných a komunikačných technológií K NR SR"/>
    <x v="22"/>
    <n v="1"/>
    <n v="5"/>
    <n v="1"/>
    <n v="5"/>
    <n v="1.75"/>
    <n v="0.72"/>
    <n v="0.86"/>
    <n v="4.1795999999999998"/>
    <n v="62.693999999999996"/>
  </r>
  <r>
    <s v="ID_467"/>
    <x v="0"/>
    <s v="Hlasovanie na schôdzach"/>
    <s v="Verejné hlasovanie zdvihnutím ruky"/>
    <s v="Hlasovanie poslancov zdvihnutím ruky sa vykonáva tak, že skrutátori spočítajú koľko poslancov je za, koľko proti, atď... Očakáva sa, že editor modulu sa nastaví na daný preddefinovaný filter a zvolí aplikačnú funkciu „Nový záznam“. _x000a_Pri tomto type hlasovania sa evidujú iba súčtové počty za, proti, ... a slovný popis výsledku sa stanoví automaticky. Podobne ako pri predchádzajúcom type hlasovania je preto požadované, aby súčasťou formulára bola aj možnosť stanovovať kvórum pre výpočet slovného výsledku."/>
    <s v="Zamestnanec odboru  odboru informačných a komunikačných technológií K NR SR"/>
    <x v="22"/>
    <n v="1"/>
    <n v="5"/>
    <n v="1"/>
    <n v="5"/>
    <n v="1.75"/>
    <n v="0.72"/>
    <n v="0.86"/>
    <n v="4.1795999999999998"/>
    <n v="62.693999999999996"/>
  </r>
  <r>
    <s v="ID_468"/>
    <x v="0"/>
    <s v="Hlasovanie na schôdzach"/>
    <s v="Verejné hlasovanie pomocou hlasovacích lístkov"/>
    <s v="Hlasovanie poslancov pomocou hlasovacích lístkov sa robí na špeciálnom zariadení, ktoré automaticky naskenuje hlasovacie lístky, pomenuje ich podľa poslancov a uloží každé v tvare pdf. Pri skenovaní automaticky zaznamená v elektronickej podobe každý lístok ako „samostatné hlasovanie“ daného poslanca a súčasne vyhodnotí hlasovanie o každom volenom uchádzačovi. Systém súčasne vyhodnotí aj počty hlasujúcich a vyhodnotí platnosť každého hlasovacieho lístka podľa špecifických podmienok._x000a__x000a_Všetky potrebné údaje sa poskytnú spracovateľovi modulu v elektronickej forme a spracovateľ musí spracovať iba import údajov do modulu._x000a_Toto hlasovanie je špecifické tým, že musí zobraziť nielen výsledky pre jednotlivých volených. ale aj hlasovací lístok každého poslanca. Podrobné možnosti zobrazenia na webe je napr. pri hlasovaní v 8. volebnom období, na 9. schôdzi NR SR a hlasovaní číslo 42_x000a_(https://www.nrsr.sk/web/Default.aspx?sid=schodze/hlasovanie/hlasovanie&amp;ID=44137)_x000a_Pri tomto type hlasovania sa súčasne prikladajá na záložke „Dokumenty“ aj dokument „Zápisnica ...“. Súčasne sa tu však pri importe údajov musí zabezpečiť aj vloženie všetkých oskenovaných hlasovacích lístkov (súčasť importu) cez modul „prepojenia dokumentov“ do „digitálneho archívu“ tak, že pomocný údaj v module prepojenia [pole G] sa využije na jednoznačný identifikátor poslanca (tie sú aj na záložke „Hlasovania“ aj na záložke „Dokumenty“)."/>
    <s v="Zamestnanec odboru  odboru informačných a komunikačných technológií K NR SR"/>
    <x v="22"/>
    <n v="1"/>
    <n v="5"/>
    <n v="1"/>
    <n v="5"/>
    <n v="1.75"/>
    <n v="0.72"/>
    <n v="0.86"/>
    <n v="4.1795999999999998"/>
    <n v="62.693999999999996"/>
  </r>
  <r>
    <s v="ID_469"/>
    <x v="0"/>
    <s v="Hlasovanie na schôdzach"/>
    <s v="Tajné hlasovanie"/>
    <s v="Tajné hlasovanie je obdobné ako „verejné hlasovanie pomocou hlasovacích lístkov“ s tou výnimkou, že jednotlivé hlasovacie lístky sa nedajú identifikovať koho sú._x000a_Spracovanie údajov je obdobné ako predošlé, s výnimkou toho, lístky sa neimportujú a teda neexistuje záložka „Hlasovacie lístky“._x000a_Podrobné možnosti zobrazenia na webe je napr. pri hlasovaní v 8. volebnom období, na 9. schôdzi NR SR a hlasovaní číslo 10_x000a_(https://www.nrsr.sk/web/Default.aspx?sid=schodze/hlasovanie/hlasovanie&amp;ID=44090)."/>
    <s v="Zamestnanec odboru  odboru informačných a komunikačných technológií K NR SR"/>
    <x v="22"/>
    <n v="1"/>
    <n v="5"/>
    <n v="1"/>
    <n v="5"/>
    <n v="1.75"/>
    <n v="0.72"/>
    <n v="0.86"/>
    <n v="4.1795999999999998"/>
    <n v="62.693999999999996"/>
  </r>
  <r>
    <s v="ID_470"/>
    <x v="0"/>
    <s v="Uznesenia NR SR"/>
    <s v="Uznesenia NR SR - všeobecné"/>
    <s v="Cieľom agendy „Uznesenia NR SR“ je evidovanie všetkých uznesení NR SR. Jednotlivé typy uznesení musia byť súčasťou informačného zdroja „Číselník typov uznesení NR SR“._x000a__x000a_Z obsahového hľadiska sa vyžaduje, aby dodávateľ analyzoval všetky druhy uznesení, ktoré majú rovnaký obsahový charakter a následne pre tie, ktoré sa viažu na proces legislatívneho konania pripravil na elektronické schvaľovanie._x000a__x000a_V súčasnosti sa všetky uznesenia NR SR vykonávajú v editovateľnej podobe docx, následne sa nechajú podpísať predsedom a zverejnia sa v module „Uznesenia NR SR“ tým, že sa vyplnia polia:_x000a__x000a_- dátum_x000a_- volebné obdobie_x000a_- číslo schôdze_x000a_- ČPT_x000a_- bod programu_x000a_- typ uznesenia_x000a_- popis_x000a_- pripojí sa elektronická verzia docx dokumentu uznesenia a následne sa prepojí uznesenie s hlasovaniami._x000a__x000a_V novom systéme sa vyžaduje, aby za podľa typov uznesení (tie čo pochádzajú z legislatívnej činnosti) zanalyzovali typy dokumentov a k tým, kde je to opodstatnené sa vytvorili informačné zdroje pre jednoduchšie ovládanie údajov a poskytovanie potrebných údajov pre legislatívny proces a vytvorili sa podmienky pre vznik formulárov s metadátami, z ktorých sa budú výsledné dokumenty generovať automaticky._x000a__x000a_Uzneseniam NR SR typu „Uznesenie o pridelení výborov“ sa generuje automaticky z legislatívneho procesu z dát rozhodnutia predsedu NR SR typu „Rozhodnutie predsedu NR SR o pridelení tlače výborom“. Samozrejme v čase rozpravy môže niektoré výbory doplnil, alebo obmeniť a preto je potreba v uznesení mať možnosť editovať uvedené metadáta."/>
    <s v="Zamestnanec odboru  odboru informačných a komunikačných technológií K NR SR"/>
    <x v="23"/>
    <n v="1"/>
    <n v="5"/>
    <n v="1"/>
    <n v="5"/>
    <n v="2.1"/>
    <n v="0.72"/>
    <n v="0.86"/>
    <n v="4.3963199999999993"/>
    <n v="65.944799999999987"/>
  </r>
  <r>
    <s v="ID_471"/>
    <x v="1"/>
    <s v="Uznesenia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3"/>
    <m/>
    <m/>
    <n v="0"/>
    <n v="0"/>
    <n v="0"/>
    <n v="0"/>
    <n v="0"/>
    <n v="0"/>
    <n v="0"/>
  </r>
  <r>
    <s v="ID_472"/>
    <x v="1"/>
    <s v="Uznesenia NR SR"/>
    <s v="Oprávnenia súčasťou informačného zdroja &quot;Posty oprávnení&quot;"/>
    <s v="Všetky posty oprávnenia (užívateľskérole) musia byť súčasťou informačného zdroja „Posty oprávnení“. "/>
    <s v="Zamestnanec odboru  odboru informačných a komunikačných technológií K NR SR"/>
    <x v="23"/>
    <m/>
    <m/>
    <n v="0"/>
    <n v="0"/>
    <n v="0"/>
    <n v="0"/>
    <n v="0"/>
    <n v="0"/>
    <n v="0"/>
  </r>
  <r>
    <s v="ID_473"/>
    <x v="1"/>
    <s v="Uznesenia NR SR"/>
    <s v="Rola Editor"/>
    <s v="Môže všetko okrem definitívne mazať údaje"/>
    <s v="Zamestnanec odboru  odboru informačných a komunikačných technológií K NR SR"/>
    <x v="23"/>
    <m/>
    <m/>
    <n v="0"/>
    <n v="0"/>
    <n v="0"/>
    <n v="0"/>
    <n v="0"/>
    <n v="0"/>
    <n v="0"/>
  </r>
  <r>
    <s v="ID_474"/>
    <x v="1"/>
    <s v="Uznesenia NR SR"/>
    <s v="Rola Administrátor"/>
    <s v="Môže robiť všetko, aj definitívne mazať vymazané záznamy"/>
    <s v="Zamestnanec odboru  odboru informačných a komunikačných technológií K NR SR"/>
    <x v="23"/>
    <m/>
    <m/>
    <n v="0"/>
    <n v="0"/>
    <n v="0"/>
    <n v="0"/>
    <n v="0"/>
    <n v="0"/>
    <n v="0"/>
  </r>
  <r>
    <s v="ID_475"/>
    <x v="1"/>
    <s v="Uznesenia NR SR"/>
    <s v="Rola Viewer"/>
    <s v="Môže údaje iba prezerať"/>
    <s v="Zamestnanec odboru  odboru informačných a komunikačných technológií K NR SR"/>
    <x v="23"/>
    <m/>
    <m/>
    <n v="0"/>
    <n v="0"/>
    <n v="0"/>
    <n v="0"/>
    <n v="0"/>
    <n v="0"/>
    <n v="0"/>
  </r>
  <r>
    <s v="ID_476"/>
    <x v="1"/>
    <s v="Uznesenia NR SR"/>
    <s v="Štruktúra informačného zdroja „Číselník typov uznesení NR SR“"/>
    <s v="[A] jednoznačný identifikátor záznamu_x000a_[B] Jednoznačný identifikátor typu uznesenia _x000a_[C] Názov typu uznesenia Text_x000a_[D] Popis typu rozhodnutia text_x000a_[E] stav záznamu možné stavy pre daný informačný zdroj sú v informačnom zdroji &quot;Stavy záznamov&quot; _x000a_[F] Poradové číslo číslo_x000a__x000a_Očakáva sa minimálne nasledovné typy:_x000a_- Uznesenie k parlamentným tlačiam_x000a_- Procedurálne uznesenia_x000a_- Uznesenie o pridelení výborov_x000a_- Uznesenie o pridelení spoločného spravodajcu výborov_x000a_- Uznesenie o schválení spoločnej správy výborov_x000a_- Uznesenie o schválení po rokovaní v II. čítaní_x000a_- Uznesenie o schválení po rokovaní v III. čítaní_x000a_- Uznesenie o schválení po rokovaní v II. a III. čítaní"/>
    <s v="Zamestnanec odboru  odboru informačných a komunikačných technológií K NR SR"/>
    <x v="23"/>
    <m/>
    <m/>
    <n v="0"/>
    <n v="0"/>
    <n v="0"/>
    <n v="0"/>
    <n v="0"/>
    <n v="0"/>
    <n v="0"/>
  </r>
  <r>
    <s v="ID_477"/>
    <x v="1"/>
    <s v="Uznesenia NR SR"/>
    <s v="Štruktúra informačného zdroja „Uznesenia NR SR“"/>
    <s v="[A] jednoznačný identifikátor záznamu_x000a_[B] stav záznamu - možné stavy pre daný informačný zdroj sú v informačnom zdroji &quot;Stavy záznamov&quot; _x000a_[C] číslo uznesenia číslo_x000a_[D] jednoznačný identifikátor volebného obdobia - z informačného zdroja &quot;volebné obdobia&quot;_x000a_[E] dátum uznesenia_x000a_[F] popis (text) - Default „názov PT“ a štádium legislatívneho procesu_x000a_[G] jednoznačný identifikátor typu uznesenia NR SR_x000a_[H] za mesiac text_x000a_[I] zverejnené dátum a čas_x000a_[J] Lehota na prerokovanie vo výboroch - dátum - dátum_x000a_[K] Lehota na prerokovanie vo výboroch - ihneď - identifikátor - Áno / Nie - _x000a_(ak sa označí Áno, polia [J] a [L] budú neviditeľné, inak budú viditeľné_x000a_[L] Lehota na prerokovanie vo výboroch - určí gestorský výbor -identifikátor - Áno / Nie - (ak sa označí Áno, polia [J] a [K] budú neviditeľné, inak budú viditeľné_x000a_[M] gestorský výbor - jednoznačný identifikátor výboru z informačného zdroja &quot;výbory&quot;_x000a_[N] Lehota na prerokovanie v gestorskom výbore - ihneď -identifikátor - Áno / Nie - (ak sa označí Áno, polia [O] a [P] budú neviditeľné, inak budú viditeľné_x000a_[O] Lehota na prerokovanie v gestorskom výbore - dátum - Dátum_x000a_[P] Lehota na prerokovanie v gestorskom výbore - určí gestorský výbor -- identifikátor - Áno / Nie (ak sa označí Áno, polia [O] a [N] budú neviditeľné, inak budú viditeľné_x000a_[R] Jednoznačný identifikátor čísla schôdze z informačného zdroja „program schôdze NR SR“_x000a_[S] Jednoznačný identifikátor bodu programu - Z informačného zdroja „body programu schôdze NR SR“"/>
    <s v="Zamestnanec odboru  odboru informačných a komunikačných technológií K NR SR"/>
    <x v="23"/>
    <m/>
    <m/>
    <n v="0"/>
    <n v="0"/>
    <n v="0"/>
    <n v="0"/>
    <n v="0"/>
    <n v="0"/>
    <n v="0"/>
  </r>
  <r>
    <s v="ID_478"/>
    <x v="1"/>
    <s v="Uznesenia NR SR"/>
    <s v="Štruktúra informačného zdroja „Uznesenia NR SR - PT“"/>
    <s v="[A] jednoznačný identifikátor záznamu_x000a_[B] jednoznačný identifikátor uznesenia NR SR_x000a_[C] jednoznačný identifikátor &quot;parlamentnej tlače&quot;"/>
    <s v="Zamestnanec odboru  odboru informačných a komunikačných technológií K NR SR"/>
    <x v="23"/>
    <m/>
    <m/>
    <n v="0"/>
    <n v="0"/>
    <n v="0"/>
    <n v="0"/>
    <n v="0"/>
    <n v="0"/>
    <n v="0"/>
  </r>
  <r>
    <s v="ID_479"/>
    <x v="1"/>
    <s v="Uznesenia NR SR"/>
    <s v="Štruktúra informačného zdroja „Rozhodnutia predsedu – pridelené výborom“"/>
    <s v="[A] jednoznačný identifikátor záznamu_x000a_[B] jednoznačný identifikátor výboru_x000a_[C] jednoznačný identifikátor uznesenia NR SR"/>
    <s v="Zamestnanec odboru  odboru informačných a komunikačných technológií K NR SR"/>
    <x v="23"/>
    <m/>
    <m/>
    <n v="0"/>
    <n v="0"/>
    <n v="0"/>
    <n v="0"/>
    <n v="0"/>
    <n v="0"/>
    <n v="0"/>
  </r>
  <r>
    <s v="ID_480"/>
    <x v="1"/>
    <s v="Uznesenia NR SR"/>
    <s v="Stavy záznamov súčasťou informačného zdroja &quot;Stavy záznamov&quot;"/>
    <s v="Všetky stavy záznamov musia byť súčasťou informačného zdroja „Stavy záznamov“ "/>
    <s v="Zamestnanec odboru  odboru informačných a komunikačných technológií K NR SR"/>
    <x v="23"/>
    <m/>
    <m/>
    <n v="0"/>
    <n v="0"/>
    <n v="0"/>
    <n v="0"/>
    <n v="0"/>
    <n v="0"/>
    <n v="0"/>
  </r>
  <r>
    <s v="ID_481"/>
    <x v="1"/>
    <s v="Uznesenia NR SR"/>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vyžiadaný záznam - záznam, ktorý bol vyžiadaný (napr. z LP)"/>
    <s v="Zamestnanec odboru  odboru informačných a komunikačných technológií K NR SR"/>
    <x v="23"/>
    <m/>
    <m/>
    <n v="0"/>
    <n v="0"/>
    <n v="0"/>
    <n v="0"/>
    <n v="0"/>
    <n v="0"/>
    <n v="0"/>
  </r>
  <r>
    <s v="ID_482"/>
    <x v="1"/>
    <s v="Uznesenia NR SR"/>
    <s v="Preddefinované filtre súčasťou informačného zdroja &quot;Preddefinované filtre&quot;"/>
    <s v="Všetky preddefinované filtre (menu v úvodnej obrazovke v časti „Preddefinované filtre“"/>
    <s v="Zamestnanec odboru  odboru informačných a komunikačných technológií K NR SR"/>
    <x v="23"/>
    <m/>
    <m/>
    <n v="0"/>
    <n v="0"/>
    <n v="0"/>
    <n v="0"/>
    <n v="0"/>
    <n v="0"/>
    <n v="0"/>
  </r>
  <r>
    <s v="ID_483"/>
    <x v="1"/>
    <s v="Uznesenia NR SR"/>
    <s v="Požadované filtre pre modul"/>
    <s v="Uznesenia Uznesenia NR SR_x000a_%VO% %OznačenieVO% - zoznam uznesení v danom volebnom období, bez rozdielu stavu záznamu_x000a_%StavZaznamu% %PopisStavuZaznamu % - zoznam uznesení v danom volebnom období daného typu, s daným stavom záznamu_x000a__x000a_V tabuľke označenie „%VO%“ znamená že sa vypíšu všetky volebné obdobia_x000a_(najaktuálnejšie hore) – obdobne aj pre typy rozhodnutí a stavy záznamov ."/>
    <s v="Zamestnanec odboru  odboru informačných a komunikačných technológií K NR SR"/>
    <x v="23"/>
    <m/>
    <m/>
    <n v="0"/>
    <n v="0"/>
    <n v="0"/>
    <n v="0"/>
    <n v="0"/>
    <n v="0"/>
    <n v="0"/>
  </r>
  <r>
    <s v="ID_484"/>
    <x v="1"/>
    <s v="Uznesenia NR SR"/>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23"/>
    <m/>
    <m/>
    <n v="0"/>
    <n v="0"/>
    <n v="0"/>
    <n v="0"/>
    <n v="0"/>
    <n v="0"/>
    <n v="0"/>
  </r>
  <r>
    <s v="ID_485"/>
    <x v="0"/>
    <s v="Uznesenia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3"/>
    <n v="1"/>
    <n v="5"/>
    <n v="1"/>
    <n v="5"/>
    <n v="2.1"/>
    <n v="0.72"/>
    <n v="0.86"/>
    <n v="4.3963199999999993"/>
    <n v="65.944799999999987"/>
  </r>
  <r>
    <s v="ID_486"/>
    <x v="0"/>
    <s v="Uznesenia NR SR"/>
    <s v="Aplikačné funkcie formulára pre editovanie a zmenu „Číselník typov uznesení NR SR“"/>
    <s v="Nový záznam - Založenie nového záznamu do informačného zdroja &quot;číselník typov uznesení NR SR&quot;_x000a_Editovať záznam - funkcia na editovanie položiek informačného zdroja &quot;číselník typov uznesení NR SR&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3"/>
    <n v="1"/>
    <n v="5"/>
    <n v="1"/>
    <n v="5"/>
    <n v="2.1"/>
    <n v="0.72"/>
    <n v="0.86"/>
    <n v="4.3963199999999993"/>
    <n v="65.944799999999987"/>
  </r>
  <r>
    <s v="ID_487"/>
    <x v="1"/>
    <s v="Uznesenia NR SR"/>
    <s v="Preddefinovaný filter v ľavom menu volebné obdobia, alebo niektorý z typov rozhodnutí, alebo stav záznamu"/>
    <s v="Na tomto formulári sa vyžadujú minimálne tieto aplikačné funkcie:_x000a_Nový záznam - Založenie nového záznamu do informačného zdroja &quot;uznesenia NR SR&quot;. Funkcia prístupná iba pri nastavení filtra - stav niektorého typu. Podľa zvoleného typu sa nastaví typ rozhodnutia a aktuálne volebné obdobie._x000a_Editovať záznam - funkcia na editovanie položiek informačného zdroja &quot;uznesenia NR SR&quot; _x000a_Zmazať záznam - Presunutie stavu záznamu na &quot;vymazaný záznam&quot;. Presunie do tohto stavu aj všetky podradené záznamy v informačnom zdroji &quot;Uznesenia NR SR - PT&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Vymazané budú aj všetky podradené záznamy v informačnom zdroji &quot;Uznesenia NR SR - PT&quot;. Pred vymazaním sa ešte raz potvrdí voľba."/>
    <s v="Zamestnanec odboru  odboru informačných a komunikačných technológií K NR SR"/>
    <x v="23"/>
    <m/>
    <m/>
    <n v="0"/>
    <n v="0"/>
    <n v="0"/>
    <n v="0"/>
    <n v="0"/>
    <n v="0"/>
    <n v="0"/>
  </r>
  <r>
    <s v="ID_488"/>
    <x v="0"/>
    <s v="Uznesenia NR SR"/>
    <s v="Aplikačné funkcie - Formulár Úvodná obrazovka "/>
    <s v="Nový záznam - Založenie nového záznamu do informačného zdroja_x000a_Editovať -  funkcia na editovanie položiek informačného zdroja_x000a_Vymazať - Presunutie stavu záznamu na &quot;vymazaný záznam&quot;. Presunie aj všetky podriadené záznamy v iných informačných zdrojoch (digitálna knižnica, ...)_x000a_Stiahnuť - Presunutie stavu záznamu na &quot;stiahnutý záznam&quot;. Presunie aj všetky podriadené záznamy v iných informačných zdrojoch (digitálna knižnica, ...)_x000a_Tlačiť - Vytlačenie požadovanej zostavy na tlačiareň. Definovanie požadovaných zostáv bude až súčasťou &quot;Definitívnej funkčnej špecifikácie&quot;_x000a_Exportovať - Vyexportovanie požadovanej zostavy do pdf, xml, txt,... podoby._x000a_Exportovať do DK - Funkcia na exportovanie vybraných záznamov, ktoré ešte neboli v „statickej podobe“ uložené v Registratúre, resp. v Digitálnom archíve_x000a_Definitívne vymazať záznam - Funkcia prístupná iba administrátorovi. Funkcia definitívne vymaže záznam z databázy. Pred vymazaním sa ešte raz potvrdí voľba. Vymaže aj všetky podriadené záznamy v iných informačných zdrojoch (digitálna knižnica, ...)"/>
    <s v="Zamestnanec odboru  odboru informačných a komunikačných technológií K NR SR"/>
    <x v="23"/>
    <n v="1"/>
    <n v="5"/>
    <n v="1"/>
    <n v="5"/>
    <n v="2.1"/>
    <n v="0.72"/>
    <n v="0.86"/>
    <n v="4.3963199999999993"/>
    <n v="65.944799999999987"/>
  </r>
  <r>
    <s v="ID_489"/>
    <x v="0"/>
    <s v="Uznesenia NR SR"/>
    <s v="Aplikácia funkcia editovať záznam"/>
    <s v="Po dobleclicku na niektorý záznam informačného zdroja, alebo aplikovaním funkcie „Editovať záznam“ (pri type Uznesenie NR SR o pridelení tlače výborom“ sa zobrazí formulár na editovanie všetkých dát zvoleného záznamu._x000a_Odporúča sa vytvoriť formuláre aj pre ďalšie typy uznesení a z nich generovať uznesenia NR SR. Požadované aplikačné funkcie tohto formulára:_x000a_Zatvoriť formulár - Zatvorenie formulára bez uloženia zmien. Pred samotným zatvorením formulára sa systém pri zmene dát opýta, či sa zmeny majú nahrať a ukončí formulár bez nahratia iba v prípade, že užívateľ takúto voľbu potvrdí._x000a_Zmazať záznam - Presunutie stavu záznamu na &quot;vymazaný záznam&quot;. Presunie do tohto stavu aj všetky podradené záznamy v informačnom zdroji &quot;Uznesenia NR SR - PT&quot;._x000a_Uložiť záznam - Uloženie zmien dát do záznamu. Akonáhle je v čase ukladania záznamu v informačnom zdroji „Uznesenie NR SR“ (ktorý ešte nebol publikovaný) prepojený záznam v informačnom zdroji „legislatívny proces“ (s rovnakým volebným obdobím a ČPT) v štádiu LP „Uznesenie NR SR“ a v stave legislatívneho procesu „Čaká sa na uznesenie NR SR“, tak sa stav záznamu v informačnom zdroji „legislatívny proces“ zmení na „Eviduje sa uznesenie NR SR“, čím sa dáva najavo, že napr. rozhodnutie bolo vygenerované, pracuje sa s ním, no ešte nebolo podpísané. V prípade, že legislatívny proces medzitým postúpil do iného stavu ako „Uznesenia NR SR“, nič sa nezmení v zázname informačného zdroja „legislatívny proces“._x000a_Generuj E-rozhodnutie - Generuje elektronický dokument na podpisovanie a importuje ho do podateľne na zabezpečenie elektronického podpisu_x000a_Generuj Word - Generuje dokument Uznesenia do wordu a uloží ho na lokálny disk na ďalšie editovanie_x000a_Stiahnuť záznam - Presunutie stavu záznamu na &quot;stiahnutý záznam&quot;. Presunie do tohto stavu aj všetky podradené záznamy v informačnom zdroji &quot;Uznesenia NR SR - PT&quot;._x000a_Definitívne vymazať záznam - Funkcia prístupná iba administrátorovi. Funkcia definitívne vymaže záznam z databázy. Vymazané budú aj všetky podradené záznamy v informačnom zdroji &quot;Uznesenia NR SR - PT&quot;. Pred vymazaním sa ešte raz potvrdí voľba._x000a_Publikovať - Záznam informačného zdroja prenesie do stavu &quot;publikovaný záznam&quot;. Funkcia je dostupná ak je pripojený záznam v digitálnej knižnici._x000a__x000a_1.V prípade typu „pridelenie výborom“:_x000a__x000a_V prípade, že sa jedná o typ rozhodnutia „... o pridelení PT výborom“ zašle sa automaticky mail (prostredníctvom modulu notifikácie) osobe zodpovednej za evidovanie štádia legislatívneho procesu – I. čítanie. Akonáhle je v čase ukladania záznamu v informačnom zdroji „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_x000a__x000a_2.V prípade typu „... po II. čítaní“, resp. „... po II. a III. čítaní“:_x000a__x000a_V prípade, že sa jedná o typ rozhodnutia „... po II. čítaní“ zašle sa automaticky mail (prostredníctvom modulu notifikácie) osobe zodpovednej za evidovanie štádia legislatívneho procesu – II. čítanie._x000a__x000a_Akonáhle je v čase ukladania záznamu v informačnom zdroji „I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_x000a__x000a_3.V prípade typu „... po III. čítaní“:_x000a__x000a_V prípade, že sa jedná o typ rozhodnutia „... po III. čítaní“ zašle sa automaticky mail (prostredníctvom modulu notifikácie) osobe zodpovednej za evidovanie štádia legislatívneho procesu – III. čítanie._x000a__x000a_Akonáhle je v čase ukladania záznamu v informačnom zdroji „III. čítanie“ (ktorý ešte nebol publikovaný) prepojený záznam v informačnom zdroji „legislatívny proces“ (s rovnakým volebným obdobím a ČPT) v štádiu LP „Čaká sa na uznesenie NR SR“ a v stave legislatívneho procesu inom ako „Uznesenie NR SR je publikované“, tak sa stav legislatívneho procesu zmení na „Uznesenie NR SR je publikované“, čím sa dáva najavo, že rozhodnutie bolo podpísané."/>
    <s v="Zamestnanec odboru  odboru informačných a komunikačných technológií K NR SR"/>
    <x v="23"/>
    <n v="1"/>
    <n v="5"/>
    <n v="1"/>
    <n v="5"/>
    <n v="2.1"/>
    <n v="0.72"/>
    <n v="0.86"/>
    <n v="4.3963199999999993"/>
    <n v="65.944799999999987"/>
  </r>
  <r>
    <s v="ID_490"/>
    <x v="0"/>
    <s v="Uznesenia NR SR"/>
    <s v="Aplikačné funkcie na pridávanie, resp. mazanie PT a výborov"/>
    <s v="Na formulári sú aj aplikačné funkcie na pridávanie, resp. mazanie ako parlamentných tlačí ku ktorým sa uznesenie viaže, tak aj výborov. Všetky tieto dáta sa pri generovaní uznesenia z legislatívneho procesu automaticky generujú podľa údajov v Rozhodnutí predsedu"/>
    <s v="Zamestnanec odboru  odboru informačných a komunikačných technológií K NR SR"/>
    <x v="23"/>
    <n v="1"/>
    <n v="5"/>
    <n v="1"/>
    <n v="5"/>
    <n v="2.1"/>
    <n v="0.72"/>
    <n v="0.86"/>
    <n v="4.3963199999999993"/>
    <n v="65.944799999999987"/>
  </r>
  <r>
    <s v="ID_491"/>
    <x v="0"/>
    <s v="Uznesenia NR SR"/>
    <s v="Aplikačné funkcie formulára pre Editovanie vybraného záznamu programu schôdze - záložka Dokumenty"/>
    <s v="Vložiť do Registratúry - Umožní vložiť elektronický dokument do Registratúry. Podrobnosti webservisu budú zverejnené víťaznej firme._x000a_Vlož nový dokument - Umožní vložiť elektronický dokument do Digitálneho archívu. Podrobnosti popísané v časti &quot;Digitálny archív&quot;_x000a_Pripoj existujúci dokument - Pripojiť existujúci dokument z Digitálnej knižnice. Podrobnosti popísané v časti &quot;Digitálny archív&quot;_x000a_Vlastnosti dokumentu - Zobrazí vlastnosti dokumentu z digitálnej knižnice. Podrobnosti popísané v časti &quot;Digitálny archív&quot;_x000a_Odstráň prepojenie - Odstráni prepojenia na dokument v Digitálnom archíve. Podrobnosti popísané v časti &quot;Digitálny archív&quot;_x000a_Otvor dokument - Zobrazí obsah dokumentu_x000a_V prípade, že počas štádia spracúvania Uznesenia do jeho publikovania ešte nebolo uznesenie NR SR publikované, záložka formulára „legislatívneho procesu“ označujúce dané štádium legislatívneho procesu musí byť farebne odlíšená, čím sa dá jasne najavo, že v rozhodnutí ešte neboli ukončené všetky požadované formálne náležitosti."/>
    <s v="Zamestnanec odboru  odboru informačných a komunikačných technológií K NR SR"/>
    <x v="23"/>
    <n v="1"/>
    <n v="5"/>
    <n v="1"/>
    <n v="5"/>
    <n v="2.1"/>
    <n v="0.72"/>
    <n v="0.86"/>
    <n v="4.3963199999999993"/>
    <n v="65.944799999999987"/>
  </r>
  <r>
    <s v="ID_492"/>
    <x v="0"/>
    <s v="Informácia podľa §70 RP"/>
    <s v="Informácia podľa §70 Rokovacieho poriadku - všeobecné"/>
    <s v="Informácia podľa §70 Rokovacieho poriadku je naplnenie prvotnej kontroly predloženého materiálu, ako ho definuje Rokovací poriadok NR SR. Samotná informácia sa robí na základe vyplnenia elektronického formulára (na konci kapitoly je jeho návrh), ktorý vyplňujú vždy tí zamestnanci, ktorých vybral editor kroku legislatívneho procesu „výber poradcov“, ktorého súčasťou je aj vypracovanie spomenutej informácie."/>
    <s v="Zamestnanec odboru  odboru informačných a komunikačných technológií K NR SR"/>
    <x v="24"/>
    <n v="1"/>
    <n v="5"/>
    <n v="1"/>
    <n v="5"/>
    <n v="3.5"/>
    <n v="0.72"/>
    <n v="0.86"/>
    <n v="5.2632000000000003"/>
    <n v="78.948000000000008"/>
  </r>
  <r>
    <s v="ID_493"/>
    <x v="1"/>
    <s v="Informácia podľa §70 RP"/>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4"/>
    <m/>
    <m/>
    <n v="0"/>
    <n v="0"/>
    <n v="0"/>
    <n v="0"/>
    <n v="0"/>
    <n v="0"/>
    <n v="0"/>
  </r>
  <r>
    <s v="ID_494"/>
    <x v="1"/>
    <s v="Informácia podľa §70 RP"/>
    <s v="Oprávnenia súčasťou informačného zdroja &quot;Posty oprávnení&quot;"/>
    <s v="Všetky posty oprávnenia (užívateľskérole) musia byť súčasťou informačného zdroja „Posty oprávnení“. "/>
    <s v="Zamestnanec odboru  odboru informačných a komunikačných technológií K NR SR"/>
    <x v="24"/>
    <m/>
    <m/>
    <n v="0"/>
    <n v="0"/>
    <n v="0"/>
    <n v="0"/>
    <n v="0"/>
    <n v="0"/>
    <n v="0"/>
  </r>
  <r>
    <s v="ID_495"/>
    <x v="1"/>
    <s v="Informácia podľa §70 RP"/>
    <s v="Rola Editor"/>
    <s v="Môže všetko okrem definitívne mazať údaje_x000a_Očakáva sa, že v nastaveniach sa vytvorí zoznam osôb na legislatívnom odbore, ktorí budú v skupine „editor“, no v tomto module môže vidieť každý v skupine „editor“ iba tie záznamy, na ktorých je v legislatívnom procese (prepojenie cez ČPT a VO) nastavený ako jeden z poradcov."/>
    <s v="Zamestnanec odboru  odboru informačných a komunikačných technológií K NR SR"/>
    <x v="24"/>
    <m/>
    <m/>
    <n v="0"/>
    <n v="0"/>
    <n v="0"/>
    <n v="0"/>
    <n v="0"/>
    <n v="0"/>
    <n v="0"/>
  </r>
  <r>
    <s v="ID_496"/>
    <x v="1"/>
    <s v="Informácia podľa §70 RP"/>
    <s v="Rola Administrátor"/>
    <s v="Môže robiť všetko, aj definitívne mazať vymazané záznamy"/>
    <s v="Zamestnanec odboru  odboru informačných a komunikačných technológií K NR SR"/>
    <x v="24"/>
    <m/>
    <m/>
    <n v="0"/>
    <n v="0"/>
    <n v="0"/>
    <n v="0"/>
    <n v="0"/>
    <n v="0"/>
    <n v="0"/>
  </r>
  <r>
    <s v="ID_497"/>
    <x v="1"/>
    <s v="Informácia podľa §70 RP"/>
    <s v="Rola Viewer"/>
    <s v="Môže údaje iba prezerať"/>
    <s v="Zamestnanec odboru  odboru informačných a komunikačných technológií K NR SR"/>
    <x v="24"/>
    <m/>
    <m/>
    <n v="0"/>
    <n v="0"/>
    <n v="0"/>
    <n v="0"/>
    <n v="0"/>
    <n v="0"/>
    <n v="0"/>
  </r>
  <r>
    <s v="ID_498"/>
    <x v="1"/>
    <s v="Informácia podľa §70 RP"/>
    <s v="Štruktúra informačného zdroja „Informácia podľa §70 RP“"/>
    <s v="[A] jednoznačný identifikátor záznamu_x000a_[B] jednoznačný identifikátor informácie _x000a_[C] jednoznačný identifikátor volebného obdobia z informačného zdroja „volebné obdobia“_x000a_[D] jednoznačný identifikátor parlamentnej tlače z informačného zdroja „parlamentné tlače“_x000a_[E] Dátum informácie_x000a_[F] Jednoznačný identifikátor informácie v DMS_x000a_[G] Stav záznamu_x000a_[I] ... Ostatné polia formulára"/>
    <s v="Zamestnanec odboru  odboru informačných a komunikačných technológií K NR SR"/>
    <x v="24"/>
    <m/>
    <m/>
    <n v="0"/>
    <n v="0"/>
    <n v="0"/>
    <n v="0"/>
    <n v="0"/>
    <n v="0"/>
    <n v="0"/>
  </r>
  <r>
    <s v="ID_499"/>
    <x v="1"/>
    <s v="Informácia podľa §70 RP"/>
    <s v="Stavy záznamov súčasťou informačného zdroja &quot;Stavy záznamov&quot;"/>
    <s v="Všetky stavy záznamov musia byť súčasťou informačného zdroja „Stavy záznamov“ "/>
    <s v="Zamestnanec odboru  odboru informačných a komunikačných technológií K NR SR"/>
    <x v="24"/>
    <m/>
    <m/>
    <n v="0"/>
    <n v="0"/>
    <n v="0"/>
    <n v="0"/>
    <n v="0"/>
    <n v="0"/>
    <n v="0"/>
  </r>
  <r>
    <s v="ID_500"/>
    <x v="1"/>
    <s v="Informácia podľa §70 RP"/>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4"/>
    <m/>
    <m/>
    <n v="0"/>
    <n v="0"/>
    <n v="0"/>
    <n v="0"/>
    <n v="0"/>
    <n v="0"/>
    <n v="0"/>
  </r>
  <r>
    <s v="ID_501"/>
    <x v="1"/>
    <s v="Informácia podľa §70 RP"/>
    <s v="Preddefinované filtre súčasťou informačného zdroja &quot;Preddefinované filtre&quot;"/>
    <s v="Všetky preddefinované filtre (menu v úvodnej obrazovke v časti „Preddefinované filtre“"/>
    <s v="Zamestnanec odboru  odboru informačných a komunikačných technológií K NR SR"/>
    <x v="24"/>
    <m/>
    <m/>
    <n v="0"/>
    <n v="0"/>
    <n v="0"/>
    <n v="0"/>
    <n v="0"/>
    <n v="0"/>
    <n v="0"/>
  </r>
  <r>
    <s v="ID_502"/>
    <x v="1"/>
    <s v="Informácia podľa §70 RP"/>
    <s v="Požadované filtre pre modul"/>
    <s v="Informacia - Informácia - §70 RP_x000a_%VO% %OznačenieVO% - zoznam uznesení v danom volebnom období, bez rozdielu stavu záznamu_x000a_%StavZaznamu% %PopisStavuZaznamu % - zoznam uznesení v danom volebnom období daného typu, s daným stavom záznamu_x000a__x000a_V tabuľke označenie „%VO%“ znamená že sa vypíšu všetky volebné obdobia_x000a_(najaktuálnejšie hore) – obdobne aj pre typy rozhodnutí a stavy záznamov ."/>
    <s v="Zamestnanec odboru  odboru informačných a komunikačných technológií K NR SR"/>
    <x v="24"/>
    <m/>
    <m/>
    <n v="0"/>
    <n v="0"/>
    <n v="0"/>
    <n v="0"/>
    <n v="0"/>
    <n v="0"/>
    <n v="0"/>
  </r>
  <r>
    <s v="ID_503"/>
    <x v="0"/>
    <s v="Informácia podľa §70 RP"/>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4"/>
    <n v="1"/>
    <n v="5"/>
    <n v="1"/>
    <n v="5"/>
    <n v="3.5"/>
    <n v="0.72"/>
    <n v="0.86"/>
    <n v="5.2632000000000003"/>
    <n v="78.948000000000008"/>
  </r>
  <r>
    <s v="ID_504"/>
    <x v="0"/>
    <s v="Informácia podľa §70 RP"/>
    <s v="Aplikačné funkcie formulára pre editovanie a zmenu „Informácie podľa §70 RP&quot;"/>
    <s v="Editovať záznam Funkcia otvorí formulár_x000a_Vymazať informáciu Presunutie stavu záznamu informácie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V prípade tejto voľby vymaže aj všetky podradené záznamy v informačnom zdroji &quot;Podujatia&quot;, resp. &quot;Podujatia - denná informácia&quot;"/>
    <s v="Zamestnanec odboru  odboru informačných a komunikačných technológií K NR SR"/>
    <x v="24"/>
    <n v="1"/>
    <n v="5"/>
    <n v="1"/>
    <n v="5"/>
    <n v="3.5"/>
    <n v="0.72"/>
    <n v="0.86"/>
    <n v="5.2632000000000003"/>
    <n v="78.948000000000008"/>
  </r>
  <r>
    <s v="ID_505"/>
    <x v="0"/>
    <s v="Informácia podľa §70 RP"/>
    <s v="Aplikácia funkcia editovať záznam"/>
    <s v="Po dobleclicku na niektorý záznam informačného zdroja, alebo aplikovaním funkcie „Editovať záznam“ sa zobrazí formulár na editovanie všetkých dát formulára zvoleného záznamu informačného zdroja „Informácie podľa §70 RP“ 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Vymazať - Presunutie stavu záznamu na &quot;vymazaný záznam&quot;._x000a_Publikovať - Presunutie stavu záznamu na &quot;publikovaný záznam&quot;._x000a_Stiahnuť - Presunutie stavu záznamu v informačnom zdroji na &quot;stiahnutý záznam&quot;._x000a_Generovať E-dokument - Aplikačná funkcia na generovanie elektronického dokumentu do registratúry s požiadavkou na schválenie elektronickým podpisom v Registratúre._x000a_Generovať dokument - Aplikačná funkcia na generovanie dokumentu do registratúry s vytlačením dokumentu na fyzický podpis._x000a_Otvor dokument - Otvorenie elektronického dokumentu s možnosťou jeho vytlačenia."/>
    <s v="Zamestnanec odboru  odboru informačných a komunikačných technológií K NR SR"/>
    <x v="24"/>
    <n v="1"/>
    <n v="5"/>
    <n v="1"/>
    <n v="5"/>
    <n v="3.5"/>
    <n v="0.72"/>
    <n v="0.86"/>
    <n v="5.2632000000000003"/>
    <n v="78.948000000000008"/>
  </r>
  <r>
    <s v="ID_506"/>
    <x v="0"/>
    <s v="Informácia podľa §70 RP"/>
    <s v="Workflow pre „Informácie podľa §70 RP&quot;"/>
    <s v="v rámci legislatívneho procesu sa v kroku „Výber poradcov“ definujú poradcovia, ktorých prvou úlohou je vyplnenie elektronického formulára (každý niektorú časť)_x000a_- po aplikačnej funkcii „Žiadosť o informáciu - §70 RP“ sa pošlú mailové informácie (cez modul notifikácii) všetkým vybraným poradcom a založí sa nový záznam do informačného zdroja „informácie podľa §70 RP“. Vygenerovaný záznam bude v stave „pripravovaný záznam“_x000a_- následne každý z poradcov má práve editovať formulár a následne ho uložiť. Každý čo zapíše niečo sa automaticky zapíše do poľa „Vypracovali“ podľa časti, ktorej údaje zmenil_x000a_- posledný z poradcov po vyplnení celého formulára vygeneruje elektronický dokument, alebo dokument na fyzické podpísanie a po fyzickom podpise použije aplikačnú funkciu „publikovať záznam, ktorá okrem sprístupnenia záznamu pre externé subjekty pošle aj mailovú správu (cez notifikačný modul), v ktorom informuje editora kroku LP „výber poradcov“, že môže proces posunúť predsedovi na vypracovanie „rozhodnutia predsedu“"/>
    <s v="Zamestnanec odboru  odboru informačných a komunikačných technológií K NR SR"/>
    <x v="24"/>
    <n v="1"/>
    <n v="5"/>
    <n v="1"/>
    <n v="5"/>
    <n v="3.5"/>
    <n v="0.72"/>
    <n v="0.86"/>
    <n v="5.2632000000000003"/>
    <n v="78.948000000000008"/>
  </r>
  <r>
    <s v="ID_507"/>
    <x v="0"/>
    <s v="Stanoviská LO"/>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5"/>
    <n v="1"/>
    <n v="5"/>
    <n v="1"/>
    <n v="5"/>
    <n v="4.2"/>
    <n v="0.72"/>
    <n v="0.86"/>
    <n v="5.6966399999999995"/>
    <n v="85.44959999999999"/>
  </r>
  <r>
    <s v="ID_508"/>
    <x v="1"/>
    <s v="Stanoviská LO"/>
    <s v="Oprávnenia súčasťou informačného zdroja &quot;Posty oprávnení&quot;"/>
    <s v="Všetky posty oprávnenia (užívateľskérole) musia byť súčasťou informačného zdroja „Posty oprávnení“. "/>
    <s v="Zamestnanec odboru  odboru informačných a komunikačných technológií K NR SR"/>
    <x v="25"/>
    <m/>
    <m/>
    <n v="0"/>
    <n v="0"/>
    <n v="0"/>
    <n v="0"/>
    <n v="0"/>
    <n v="0"/>
    <n v="0"/>
  </r>
  <r>
    <s v="ID_509"/>
    <x v="1"/>
    <s v="Stanoviská LO"/>
    <s v="Rola Editor"/>
    <s v="Môže všetko okrem definitívne mazať údaje"/>
    <s v="Zamestnanec odboru  odboru informačných a komunikačných technológií K NR SR"/>
    <x v="25"/>
    <m/>
    <m/>
    <n v="0"/>
    <n v="0"/>
    <n v="0"/>
    <n v="0"/>
    <n v="0"/>
    <n v="0"/>
    <n v="0"/>
  </r>
  <r>
    <s v="ID_510"/>
    <x v="1"/>
    <s v="Stanoviská LO"/>
    <s v="Rola Administrátor"/>
    <s v="Môže robiť všetko, aj definitívne mazať vymazané záznamy"/>
    <s v="Zamestnanec odboru  odboru informačných a komunikačných technológií K NR SR"/>
    <x v="25"/>
    <m/>
    <m/>
    <n v="0"/>
    <n v="0"/>
    <n v="0"/>
    <n v="0"/>
    <n v="0"/>
    <n v="0"/>
    <n v="0"/>
  </r>
  <r>
    <s v="ID_511"/>
    <x v="1"/>
    <s v="Stanoviská LO"/>
    <s v="Rola Viewer"/>
    <s v="Môže údaje iba prezerať"/>
    <s v="Zamestnanec odboru  odboru informačných a komunikačných technológií K NR SR"/>
    <x v="25"/>
    <m/>
    <m/>
    <n v="0"/>
    <n v="0"/>
    <n v="0"/>
    <n v="0"/>
    <n v="0"/>
    <n v="0"/>
    <n v="0"/>
  </r>
  <r>
    <s v="ID_512"/>
    <x v="1"/>
    <s v="Stanoviská LO"/>
    <s v="Štruktúra informačného zdroja „Stanoviská LO“"/>
    <s v="[A] jednoznačný identifikátor záznamu_x000a_[B] Stav záznamu - možné stavy pre daný informačný zdroj sú v informačnom zdroji &quot;Stavy záznamov&quot;_x000a_Označenie Význam Popis_x000a_[C] Dátum_x000a_[D] Jednoznačný identifikátor volebného obdobia - Z informačného zdroja „volebné obdobia“_x000a_[E] Jednoznačný identifikátor parlamentnej tlače - Z informačného zdroja „parlamentné tlače“_x000a_[F] Názov Text (default – názov PT)"/>
    <s v="Zamestnanec odboru  odboru informačných a komunikačných technológií K NR SR"/>
    <x v="25"/>
    <m/>
    <m/>
    <n v="0"/>
    <n v="0"/>
    <n v="0"/>
    <n v="0"/>
    <n v="0"/>
    <n v="0"/>
    <n v="0"/>
  </r>
  <r>
    <s v="ID_513"/>
    <x v="1"/>
    <s v="Stanoviská LO"/>
    <s v="Stavy záznamov súčasťou informačného zdroja &quot;Stavy záznamov&quot;"/>
    <s v="Všetky stavy záznamov musia byť súčasťou informačného zdroja „Stavy záznamov“ "/>
    <s v="Zamestnanec odboru  odboru informačných a komunikačných technológií K NR SR"/>
    <x v="25"/>
    <m/>
    <m/>
    <n v="0"/>
    <n v="0"/>
    <n v="0"/>
    <n v="0"/>
    <n v="0"/>
    <n v="0"/>
    <n v="0"/>
  </r>
  <r>
    <s v="ID_514"/>
    <x v="1"/>
    <s v="Stanoviská LO"/>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5"/>
    <m/>
    <m/>
    <n v="0"/>
    <n v="0"/>
    <n v="0"/>
    <n v="0"/>
    <n v="0"/>
    <n v="0"/>
    <n v="0"/>
  </r>
  <r>
    <s v="ID_515"/>
    <x v="1"/>
    <s v="Stanoviská LO"/>
    <s v="Preddefinované filtre súčasťou informačného zdroja &quot;Preddefinované filtre&quot;"/>
    <s v="Všetky preddefinované filtre (menu v úvodnej obrazovke v časti „Preddefinované filtre“"/>
    <s v="Zamestnanec odboru  odboru informačných a komunikačných technológií K NR SR"/>
    <x v="25"/>
    <m/>
    <m/>
    <n v="0"/>
    <n v="0"/>
    <n v="0"/>
    <n v="0"/>
    <n v="0"/>
    <n v="0"/>
    <n v="0"/>
  </r>
  <r>
    <s v="ID_516"/>
    <x v="1"/>
    <s v="Stanoviská LO"/>
    <s v="Požadované filtre pre modul"/>
    <s v="StanoviskaLO - Stanoviská LO_x000a_%VO% %OznačenieVO% - zoznam stanovísk LO v zvolenom volebnom období, bez ohľadu na stav záznamu_x000a_%StavZaznamu% %PopisStavuZaznamu % - zoznam stanovísk LO v zvolenom volebnom období, zvoleného stavu záznamu_x000a__x000a_V tabuľke označenie „%VO%“ znamená že sa vypíšu všetky volebné obdobia_x000a_(najaktuálnejšie hore) – obdobne aj pre typy rozhodnutí a stavy záznamov ."/>
    <s v="Zamestnanec odboru  odboru informačných a komunikačných technológií K NR SR"/>
    <x v="25"/>
    <m/>
    <m/>
    <n v="0"/>
    <n v="0"/>
    <n v="0"/>
    <n v="0"/>
    <n v="0"/>
    <n v="0"/>
    <n v="0"/>
  </r>
  <r>
    <s v="ID_517"/>
    <x v="0"/>
    <s v="Stanoviská LO"/>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5"/>
    <n v="1"/>
    <n v="5"/>
    <n v="1"/>
    <n v="5"/>
    <n v="4.2"/>
    <n v="0.72"/>
    <n v="0.86"/>
    <n v="5.6966399999999995"/>
    <n v="85.44959999999999"/>
  </r>
  <r>
    <s v="ID_518"/>
    <x v="0"/>
    <s v="Stanoviská LO"/>
    <s v="Aplikačné funkcie formulára pre editovanie a zmenu „Stanoviská LO“"/>
    <s v="Pridať záznam - Funkcia založí nový záznam v informačnom zdroji &quot;Stanoviska LO&quot;._x000a_Funkcia sa štandardne nepoužíva a je prístupná iba pre administrátora. Záznamy sa generujú automaticky do stavu „pripravovaný záznam“ u legislatívneho procesu prechodom na krok „Stanoviská LO“._x000a_Editovať záznam - Otvorenie formulára na editovanie zvoleného záznamu z informačného zdroja _x000a_Zmazať záznam  -Presunutie stavu záznamu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 Funkcia prístupná iba administrátorovi. Funkcia definitívne vymaže záznam z databázy. Pred vymazaním sa ešte raz potvrdí voľba."/>
    <s v="Zamestnanec odboru  odboru informačných a komunikačných technológií K NR SR"/>
    <x v="25"/>
    <n v="1"/>
    <n v="5"/>
    <n v="1"/>
    <n v="5"/>
    <n v="4.2"/>
    <n v="0.72"/>
    <n v="0.86"/>
    <n v="5.6966399999999995"/>
    <n v="85.44959999999999"/>
  </r>
  <r>
    <s v="ID_519"/>
    <x v="0"/>
    <s v="Stanoviská LO"/>
    <s v="Aplikácia funkcia editovať záznam"/>
    <s v="Po dobleclicku na niektorý záznam informačného zdroja, alebo aplikovaním funkcie „Editovať záznam“ sa zobrazí formulár na editovanie všetkých dát zvoleného záznamu informačného zdroja „Stanoviská LO“_x000a_Zatvoriť - Zatvorenie formulára bez uloženia zmien. Pred samotným zatvorením formulára sa systém pri zmene dát opýta, či sa zmeny majú nahrať a ukončí formulár bez nahratia iba v prípade, že užívateľ takúto voľbu potvrdí._x000a_Publikovať záznam - Presunutie stavu záznamu v informačnom zdroji na &quot;publikovaný záznam&quot;._x000a_Stiahnuť záznam - Presunutie stavu záznamu v informačnom zdroji na &quot;stiahnutý záznam&quot;._x000a_Uložiť záznam - Uloženie zmien dát do záznamu._x000a_Vložiť do registratúry - Automaticky vloží zvolený súbor do informačného zdroja „Registratúra“. Podrobnosti tejto funkcie budú upresnené po zabezpečení novej „Registratúry“_x000a_Vložiť nový dokument - Vloženie súboru do „Digitálneho archívu“. Podrobnosti tejto funkcie budú upresnené po zabezpečení novej „DMS“. Táto funkcia bude prístupná iba ak súbor nebude súčasťou informačného systému „Registratúra“._x000a_Vlastnosti dokumentu - Podrobnosti tejto funkcie budú upresnené po zabezpečení novej „DMS“._x000a_Odstrániť prepojenie - Podrobnosti tejto funkcie budú upresnené po zabezpečení novej „DMS“._x000a_Otvor súbor - Otvorenie súboru. Podrobnosti tejto funkcie budú upresnené po zabezpečení novej „DMS“._x000a_Generovať E-dokument - Aplikačná funkcia na generovanie elektronického dokumentu do registratúry s požiadavkou na schválenie elektronickým podpisom v Registratúre._x000a_Generovať dokument - Aplikačná funkcia na generovanie dokumentu do registratúry s vytlačením dokumentu na fyzický podpis._x000a_Otvor dokument - Otvorenie elektronického dokumentu s možnosťou jeho vytlačenia._x000a__x000a_Všetky prepojenia s „Registratúrou“, resp. s „Digitálnym archívom“ musia byť realizované prostredníctvom modulu „Prepojenia modulov“."/>
    <s v="Zamestnanec odboru  odboru informačných a komunikačných technológií K NR SR"/>
    <x v="25"/>
    <n v="1"/>
    <n v="5"/>
    <n v="1"/>
    <n v="5"/>
    <n v="4.2"/>
    <n v="0.72"/>
    <n v="0.86"/>
    <n v="5.6966399999999995"/>
    <n v="85.44959999999999"/>
  </r>
  <r>
    <s v="ID_520"/>
    <x v="0"/>
    <s v="Schválené zákony"/>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6"/>
    <n v="1"/>
    <n v="5"/>
    <n v="1"/>
    <n v="5"/>
    <n v="4.2"/>
    <n v="0.72"/>
    <n v="0.86"/>
    <n v="5.6966399999999995"/>
    <n v="85.44959999999999"/>
  </r>
  <r>
    <s v="ID_521"/>
    <x v="1"/>
    <s v="Schválené zákony"/>
    <s v="Oprávnenia súčasťou informačného zdroja &quot;Posty oprávnení&quot;"/>
    <s v="Všetky posty oprávnenia (užívateľskérole) musia byť súčasťou informačného zdroja „Posty oprávnení“. "/>
    <s v="Zamestnanec odboru  odboru informačných a komunikačných technológií K NR SR"/>
    <x v="26"/>
    <m/>
    <m/>
    <n v="0"/>
    <n v="0"/>
    <n v="0"/>
    <n v="0"/>
    <n v="0"/>
    <n v="0"/>
    <n v="0"/>
  </r>
  <r>
    <s v="ID_522"/>
    <x v="1"/>
    <s v="Schválené zákony"/>
    <s v="Rola Editor"/>
    <s v="Môže všetko okrem definitívne mazať údaje"/>
    <s v="Zamestnanec odboru  odboru informačných a komunikačných technológií K NR SR"/>
    <x v="26"/>
    <m/>
    <m/>
    <n v="0"/>
    <n v="0"/>
    <n v="0"/>
    <n v="0"/>
    <n v="0"/>
    <n v="0"/>
    <n v="0"/>
  </r>
  <r>
    <s v="ID_523"/>
    <x v="1"/>
    <s v="Schválené zákony"/>
    <s v="Rola Administrátor"/>
    <s v="Môže robiť všetko, aj definitívne mazať vymazané záznamy"/>
    <s v="Zamestnanec odboru  odboru informačných a komunikačných technológií K NR SR"/>
    <x v="26"/>
    <m/>
    <m/>
    <n v="0"/>
    <n v="0"/>
    <n v="0"/>
    <n v="0"/>
    <n v="0"/>
    <n v="0"/>
    <n v="0"/>
  </r>
  <r>
    <s v="ID_524"/>
    <x v="1"/>
    <s v="Schválené zákony"/>
    <s v="Rola Viewer"/>
    <s v="Môže údaje iba prezerať"/>
    <s v="Zamestnanec odboru  odboru informačných a komunikačných technológií K NR SR"/>
    <x v="26"/>
    <m/>
    <m/>
    <n v="0"/>
    <n v="0"/>
    <n v="0"/>
    <n v="0"/>
    <n v="0"/>
    <n v="0"/>
    <n v="0"/>
  </r>
  <r>
    <s v="ID_525"/>
    <x v="1"/>
    <s v="Schválené zákony"/>
    <s v="Štruktúra informačného zdroja „Schválené zákony“"/>
    <s v="[A] jednoznačný identifikátor záznamu_x000a_[B] Stav záznamu možné stavy pre daný informačný zdroj sú v informačnom zdroji &quot;Stavy záznamov&quot;_x000a_[C] Dátum_x000a_[D] Jednoznačný identifikátor volebného obdobia - Z informačného zdroja „volebné obdobia“_x000a_[E] Jednoznačný identifikátor parlamentnej tlače - Z informačného zdroja „parlamentné tlače“_x000a_[F] Názov Text (default – názov PT)"/>
    <s v="Zamestnanec odboru  odboru informačných a komunikačných technológií K NR SR"/>
    <x v="26"/>
    <m/>
    <m/>
    <n v="0"/>
    <n v="0"/>
    <n v="0"/>
    <n v="0"/>
    <n v="0"/>
    <n v="0"/>
    <n v="0"/>
  </r>
  <r>
    <s v="ID_526"/>
    <x v="1"/>
    <s v="Schválené zákony"/>
    <s v="Stavy záznamov súčasťou informačného zdroja &quot;Stavy záznamov&quot;"/>
    <s v="Všetky stavy záznamov musia byť súčasťou informačného zdroja „Stavy záznamov“ "/>
    <s v="Zamestnanec odboru  odboru informačných a komunikačných technológií K NR SR"/>
    <x v="26"/>
    <m/>
    <m/>
    <n v="0"/>
    <n v="0"/>
    <n v="0"/>
    <n v="0"/>
    <n v="0"/>
    <n v="0"/>
    <n v="0"/>
  </r>
  <r>
    <s v="ID_527"/>
    <x v="1"/>
    <s v="Schválené zákony"/>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6"/>
    <m/>
    <m/>
    <n v="0"/>
    <n v="0"/>
    <n v="0"/>
    <n v="0"/>
    <n v="0"/>
    <n v="0"/>
    <n v="0"/>
  </r>
  <r>
    <s v="ID_528"/>
    <x v="1"/>
    <s v="Schválené zákony"/>
    <s v="Preddefinované filtre súčasťou informačného zdroja &quot;Preddefinované filtre&quot;"/>
    <s v="Všetky preddefinované filtre (menu v úvodnej obrazovke v časti „Preddefinované filtre“"/>
    <s v="Zamestnanec odboru  odboru informačných a komunikačných technológií K NR SR"/>
    <x v="26"/>
    <m/>
    <m/>
    <n v="0"/>
    <n v="0"/>
    <n v="0"/>
    <n v="0"/>
    <n v="0"/>
    <n v="0"/>
    <n v="0"/>
  </r>
  <r>
    <s v="ID_529"/>
    <x v="1"/>
    <s v="Schválené zákony"/>
    <s v="Požadované filtre pre modul"/>
    <s v="SchvaleneZakony - Schválené zákony_x000a_%VO% %OznačenieVO% - zoznam schválených zákonov v zvolenom volebnom období, bez ohľadu na stav záznamu_x000a_%StavZaznamu% %PopisStavuZaznamu % - zoznam schválených zákonov v zvolenom volebnom období, zvoleného stavu záznamu_x000a__x000a_V tabuľke označenie „%VO%“ znamená že sa vypíšu všetky volebné obdobia_x000a_(najaktuálnejšie hore) – obdobne aj pre typy rozhodnutí a stavy záznamov ."/>
    <s v="Zamestnanec odboru  odboru informačných a komunikačných technológií K NR SR"/>
    <x v="26"/>
    <m/>
    <m/>
    <n v="0"/>
    <n v="0"/>
    <n v="0"/>
    <n v="0"/>
    <n v="0"/>
    <n v="0"/>
    <n v="0"/>
  </r>
  <r>
    <s v="ID_530"/>
    <x v="0"/>
    <s v="Schválené zákony"/>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6"/>
    <n v="1"/>
    <n v="5"/>
    <n v="1"/>
    <n v="5"/>
    <n v="4.2"/>
    <n v="0.72"/>
    <n v="0.86"/>
    <n v="5.6966399999999995"/>
    <n v="85.44959999999999"/>
  </r>
  <r>
    <s v="ID_531"/>
    <x v="0"/>
    <s v="Schválené zákony"/>
    <s v="Aplikačné funkcie formulára pre editovanie a zmenu „Schválené zákony“"/>
    <s v="Pridať záznam - Funkcia založí nový záznam v informačnom zdroji &quot;Schválené zákony&quot;._x000a_Funkcia sa štandardne nepoužíva a je prístupná iba pre administrátora. Záznamy sa generujú automaticky do stavu „pripravovaný záznam“ v legislatívnom procese prechodom na krok „Redakcia“._x000a_Editovať záznam - Otvorenie formulára na editovanie zvoleného záznamu z informačného zdroja _x000a_Zmazať záznam  -Presunutie stavu záznamu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 Funkcia prístupná iba administrátorovi. Funkcia definitívne vymaže záznam z databázy. Pred vymazaním sa ešte raz potvrdí voľba."/>
    <s v="Zamestnanec odboru  odboru informačných a komunikačných technológií K NR SR"/>
    <x v="26"/>
    <n v="1"/>
    <n v="5"/>
    <n v="1"/>
    <n v="5"/>
    <n v="4.2"/>
    <n v="0.72"/>
    <n v="0.86"/>
    <n v="5.6966399999999995"/>
    <n v="85.44959999999999"/>
  </r>
  <r>
    <s v="ID_532"/>
    <x v="0"/>
    <s v="Schválené zákony"/>
    <s v="Aplikácia funkcia editovať záznam"/>
    <s v="Po dobleclicku na niektorý záznam informačného zdroja, alebo aplikovaním funkcie „Editovať záznam“ sa zobrazí formulár na editovanie všetkých dát zvoleného záznamu informačného zdroja „Schválené zákony“_x000a_Zatvoriť - Zatvorenie formulára bez uloženia zmien. Pred samotným zatvorením formulára sa systém pri zmene dát opýta, či sa zmeny majú nahrať a ukončí formulár bez nahratia iba v prípade, že užívateľ takúto voľbu potvrdí._x000a_Publikovať záznam - Presunutie stavu záznamu v informačnom zdroji na &quot;publikovaný záznam&quot;._x000a_Stiahnuť záznam - Presunutie stavu záznamu v informačnom zdroji na &quot;stiahnutý záznam&quot;._x000a_Uložiť záznam - Uloženie zmien dát do záznamu._x000a_Vložiť do registratúry - Automaticky vloží zvolený súbor do informačného zdroja „Registratúra“. Podrobnosti tejto funkcie budú upresnené po zabezpečení novej „Registratúry“_x000a_Vložiť nový dokument - Vloženie súboru do „Digitálneho archívu“. Podrobnosti tejto funkcie budú upresnené po zabezpečení novej „DMS“. Táto funkcia bude prístupná iba ak súbor nebude súčasťou informačného systému „Registratúra“._x000a_Vlastnosti dokumentu - Podrobnosti tejto funkcie budú upresnené po zabezpečení novej „DMS“._x000a_Odstrániť prepojenie - Podrobnosti tejto funkcie budú upresnené po zabezpečení novej „DMS“._x000a_Otvor súbor - Otvorenie súboru. Podrobnosti tejto funkcie budú upresnené po zabezpečení novej „DMS“._x000a__x000a_Všetky prepojenia s „Registratúrou“, resp. s „Digitálnym archívom“ musia byť realizované prostredníctvom modulu „Prepojenia modulov“."/>
    <s v="Zamestnanec odboru  odboru informačných a komunikačných technológií K NR SR"/>
    <x v="26"/>
    <n v="1"/>
    <n v="5"/>
    <n v="1"/>
    <n v="5"/>
    <n v="4.2"/>
    <n v="0.72"/>
    <n v="0.86"/>
    <n v="5.6966399999999995"/>
    <n v="85.44959999999999"/>
  </r>
  <r>
    <s v="ID_533"/>
    <x v="0"/>
    <s v="Zákony napadnuté na Ústavnom súd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7"/>
    <n v="1"/>
    <n v="5"/>
    <n v="1"/>
    <n v="5"/>
    <n v="4.2"/>
    <n v="0.72"/>
    <n v="0.90500000000000003"/>
    <n v="5.99472"/>
    <n v="89.9208"/>
  </r>
  <r>
    <s v="ID_534"/>
    <x v="1"/>
    <s v="Zákony napadnuté na Ústavnom súde"/>
    <s v="Oprávnenia súčasťou informačného zdroja &quot;Posty oprávnení&quot;"/>
    <s v="Všetky posty oprávnenia (užívateľskérole) musia byť súčasťou informačného zdroja „Posty oprávnení“. "/>
    <s v="Zamestnanec odboru  odboru informačných a komunikačných technológií K NR SR"/>
    <x v="27"/>
    <m/>
    <m/>
    <n v="0"/>
    <n v="0"/>
    <n v="0"/>
    <n v="0"/>
    <n v="0"/>
    <n v="0"/>
    <n v="0"/>
  </r>
  <r>
    <s v="ID_535"/>
    <x v="1"/>
    <s v="Zákony napadnuté na Ústavnom súde"/>
    <s v="Rola Editor"/>
    <s v="Môže všetko okrem definitívne mazať údaje"/>
    <s v="Zamestnanec odboru  odboru informačných a komunikačných technológií K NR SR"/>
    <x v="27"/>
    <m/>
    <m/>
    <n v="0"/>
    <n v="0"/>
    <n v="0"/>
    <n v="0"/>
    <n v="0"/>
    <n v="0"/>
    <n v="0"/>
  </r>
  <r>
    <s v="ID_536"/>
    <x v="1"/>
    <s v="Zákony napadnuté na Ústavnom súde"/>
    <s v="Rola Administrátor"/>
    <s v="Môže robiť všetko, aj definitívne mazať vymazané záznamy"/>
    <s v="Zamestnanec odboru  odboru informačných a komunikačných technológií K NR SR"/>
    <x v="27"/>
    <m/>
    <m/>
    <n v="0"/>
    <n v="0"/>
    <n v="0"/>
    <n v="0"/>
    <n v="0"/>
    <n v="0"/>
    <n v="0"/>
  </r>
  <r>
    <s v="ID_537"/>
    <x v="1"/>
    <s v="Zákony napadnuté na Ústavnom súde"/>
    <s v="Rola Viewer"/>
    <s v="Môže údaje iba prezerať"/>
    <s v="Zamestnanec odboru  odboru informačných a komunikačných technológií K NR SR"/>
    <x v="27"/>
    <m/>
    <m/>
    <n v="0"/>
    <n v="0"/>
    <n v="0"/>
    <n v="0"/>
    <n v="0"/>
    <n v="0"/>
    <n v="0"/>
  </r>
  <r>
    <s v="ID_538"/>
    <x v="1"/>
    <s v="Zákony napadnuté na Ústavnom súde"/>
    <s v="Štruktúra informačného zdroja „Zákony napadnuté na ÚS“"/>
    <s v="[A] jednoznačný identifikátor záznamu_x000a_B]Dátum podania na ÚS[_x000a_C]Dátum doručenia do NR SR_x000a_[D]Termín zaslania stanoviska_x000a_[E]Termín pojednávania_x000a_[F]NavrhovateľText_x000a_[G]Evidenčné číslo podania na ÚSText_x000a_[H]Typ podaniaZ číselníka typov podania_x000a_[I]Popistext_x000a_[J]Dátum stanoviska LO_x000a_[K]Stanovisko LOText_x000a_[L]Dátum stanoviska ÚPV_x000a_[M]Stanovisko ÚPVText_x000a_[N]Dátum stanoviska predsedu_x000a_[O]Stanovisko predseduText_x000a_[P]Dátum rozhodnutia_x000a_[Q]Splnomocnený zástupca NR SR_x000a_[R]Rozhodnutie ÚSText_x000a_[S]Dátum publikovania vZ. z._x000a_[T]Číslo vZ. z._x000a_[U]Poznámka_x000a_[V]Jednoznačný identifikátor volebného obdobiaZ informačného zdroja „volebné obdobia“_x000a_[Z]Stav záznamumožné stavy pre daný informačný zdroj sú v informačnom zdroji &quot;Stavy záznamov&quot;"/>
    <s v="Zamestnanec odboru  odboru informačných a komunikačných technológií K NR SR"/>
    <x v="27"/>
    <m/>
    <m/>
    <n v="0"/>
    <n v="0"/>
    <n v="0"/>
    <n v="0"/>
    <n v="0"/>
    <n v="0"/>
    <n v="0"/>
  </r>
  <r>
    <s v="ID_539"/>
    <x v="1"/>
    <s v="Zákony napadnuté na Ústavnom súde"/>
    <s v="Štruktúra informačného zdroja &quot;Číselník typov podaní“"/>
    <s v="[A]jednoznačný identifikátor záznamu _x000a_[B]Jednoznačný identifikátor typu podania_x000a_[C]Názov typuText"/>
    <s v="Zamestnanec odboru  odboru informačných a komunikačných technológií K NR SR"/>
    <x v="27"/>
    <m/>
    <m/>
    <n v="0"/>
    <n v="0"/>
    <n v="0"/>
    <n v="0"/>
    <n v="0"/>
    <n v="0"/>
    <n v="0"/>
  </r>
  <r>
    <s v="ID_540"/>
    <x v="1"/>
    <s v="Zákony napadnuté na Ústavnom súde"/>
    <s v="Stavy záznamov súčasťou informačného zdroja &quot;Stavy záznamov&quot;"/>
    <s v="Všetky stavy záznamov musia byť súčasťou informačného zdroja „Stavy záznamov“ "/>
    <s v="Zamestnanec odboru  odboru informačných a komunikačných technológií K NR SR"/>
    <x v="27"/>
    <m/>
    <m/>
    <n v="0"/>
    <n v="0"/>
    <n v="0"/>
    <n v="0"/>
    <n v="0"/>
    <n v="0"/>
    <n v="0"/>
  </r>
  <r>
    <s v="ID_541"/>
    <x v="1"/>
    <s v="Zákony napadnuté na Ústavnom súde"/>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7"/>
    <m/>
    <m/>
    <n v="0"/>
    <n v="0"/>
    <n v="0"/>
    <n v="0"/>
    <n v="0"/>
    <n v="0"/>
    <n v="0"/>
  </r>
  <r>
    <s v="ID_542"/>
    <x v="1"/>
    <s v="Zákony napadnuté na Ústavnom súde"/>
    <s v="Preddefinované filtre súčasťou informačného zdroja &quot;Preddefinované filtre&quot;"/>
    <s v="Všetky preddefinované filtre (menu v úvodnej obrazovke v časti „Preddefinované filtre“"/>
    <s v="Zamestnanec odboru  odboru informačných a komunikačných technológií K NR SR"/>
    <x v="27"/>
    <m/>
    <m/>
    <n v="0"/>
    <n v="0"/>
    <n v="0"/>
    <n v="0"/>
    <n v="0"/>
    <n v="0"/>
    <n v="0"/>
  </r>
  <r>
    <s v="ID_543"/>
    <x v="1"/>
    <s v="Zákony napadnuté na Ústavnom súde"/>
    <s v="Požadované filtre pre modul"/>
    <s v="SchvaleneZakony - Schválené zákony_x000a_%VO% %OznačenieVO% - zoznam schválených zákonov v zvolenom volebnom období, bez ohľadu na stav záznamu_x000a_%StavZaznamu% %PopisStavuZaznamu % - zoznam schválených zákonov v zvolenom volebnom období, zvoleného stavu záznamu_x000a__x000a_V tabuľke označenie „%VO%“ znamená že sa vypíšu všetky volebné obdobia_x000a_(najaktuálnejšie hore) – obdobne aj pre typy rozhodnutí a stavy záznamov ."/>
    <s v="Zamestnanec odboru  odboru informačných a komunikačných technológií K NR SR"/>
    <x v="27"/>
    <m/>
    <m/>
    <n v="0"/>
    <n v="0"/>
    <n v="0"/>
    <n v="0"/>
    <n v="0"/>
    <n v="0"/>
    <n v="0"/>
  </r>
  <r>
    <s v="ID_544"/>
    <x v="0"/>
    <s v="Zákony napadnuté na Ústavnom súd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7"/>
    <n v="1"/>
    <n v="5"/>
    <n v="1"/>
    <n v="5"/>
    <n v="4.2"/>
    <n v="0.72"/>
    <n v="0.90500000000000003"/>
    <n v="5.99472"/>
    <n v="89.9208"/>
  </r>
  <r>
    <s v="ID_545"/>
    <x v="0"/>
    <s v="Zákony napadnuté na Ústavnom súde"/>
    <s v="Aplikačné funkcie formulára pre editovanie a zmenu „Schválené zákony“"/>
    <s v="Pridať záznam - Funkcia založí nový záznam v informačnom zdroji &quot;Schválené zákony&quot;._x000a_Funkcia sa štandardne nepoužíva a je prístupná iba pre administrátora. Záznamy sa generujú automaticky do stavu „pripravovaný záznam“ v legislatívnom procese prechodom na krok „Redakcia“._x000a_Editovať záznam - Otvorenie formulára na editovanie zvoleného záznamu z informačného zdroja _x000a_Zmazať záznam  -Presunutie stavu záznamu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 Funkcia prístupná iba administrátorovi. Funkcia definitívne vymaže záznam z databázy. Pred vymazaním sa ešte raz potvrdí voľba."/>
    <s v="Zamestnanec odboru  odboru informačných a komunikačných technológií K NR SR"/>
    <x v="27"/>
    <n v="1"/>
    <n v="5"/>
    <n v="1"/>
    <n v="5"/>
    <n v="4.2"/>
    <n v="0.72"/>
    <n v="0.90500000000000003"/>
    <n v="5.99472"/>
    <n v="89.9208"/>
  </r>
  <r>
    <s v="ID_546"/>
    <x v="0"/>
    <s v="Zákony napadnuté na Ústavnom súde"/>
    <s v="Aplikácia funkcia editovať záznam"/>
    <s v="Po  dobleclicku na niektorýzáznam informačného zdroja, alebo aplikovaním funkcie „Editovať záznam“  sa  zobrazí formulár  na  editovanie všetkých dát  zvoleného  záznamuinformačného zdroja „Zákony napadnuté na Ústavnom súde“ (_x000a_Zatvoriť - Zatvorenie formulára bez uloženia zmien. Pred samotným zatvorením formulára sa systém pri zmene dát opýta, či sa zmeny majú nahrať a ukončí formulár bez nahratia iba v prípade, že užívateľ takúto voľbu potvrdí._x000a_Publikovať záznam - Presunutie stavu záznamu v informačnom zdroji na &quot;publikovaný záznam&quot;._x000a_Stiahnuť záznam - Presunutie stavu záznamu v informačnom zdroji na &quot;stiahnutý záznam&quot;._x000a_Uložiť záznam - Uloženie zmien dát do záznamu._x000a_Vložiť do registratúry - Automaticky vloží zvolený súbor do informačného zdroja „Registratúra“. Podrobnosti tejto funkcie budú upresnené po zabezpečení novej „Registratúry“_x000a_Vložiť nový dokument - Vloženie súboru do „Digitálneho archívu“. Podrobnosti tejto funkcie budú upresnené po zabezpečení novej „DMS“. Táto funkcia bude prístupná iba ak súbor nebude súčasťou informačného systému „Registratúra“._x000a_Vlastnosti dokumentu - Podrobnosti tejto funkcie budú upresnené po zabezpečení novej „DMS“._x000a_Odstrániť prepojenie - Podrobnosti tejto funkcie budú upresnené po zabezpečení novej „DMS“._x000a_Otvor súbor - Otvorenie súboru. Podrobnosti tejto funkcie budú upresnené po zabezpečení novej „DMS“._x000a__x000a_Všetky prepojenia s „Registratúrou“, resp. s „Digitálnym archívom“ musia byť realizované prostredníctvom modulu „Prepojenia modulov“."/>
    <s v="Zamestnanec odboru  odboru informačných a komunikačných technológií K NR SR"/>
    <x v="27"/>
    <n v="1"/>
    <n v="5"/>
    <n v="1"/>
    <n v="5"/>
    <n v="4.2"/>
    <n v="0.72"/>
    <n v="0.90500000000000003"/>
    <n v="5.99472"/>
    <n v="89.9208"/>
  </r>
  <r>
    <s v="ID_547"/>
    <x v="0"/>
    <s v="Zákony napadnuté na Ústavnom súde"/>
    <s v="aplikačné funkciepre posunutie záznamu do ďalšieho štádia"/>
    <s v="Podľa zvoleného kroku sa nachádzajú na formulári ešte aplikačné funkciepre posunutie záznamu do ďalšieho štádia:Štádia:Podania –Publikovať záznam Presunutie stavu záznamu v informačnom zdroji zo stavu &quot;pripravovanýzáznam&quot;na „Evidované podania“.Vyžiadať si stanovisko LOPresunutie stavu záznamu v informačnom zdroji zo stavu „Evidované podania&quot;na „Stanovisko LO“._x000a_Stanovisko LO   –Vyžiadať si stanovisko ÚPVPresunutie stavu záznamu v informačnom zdroji zo stavu „Stanovisko LO&quot;na „Stanovisko ÚPV“.Stanovisko ÚPV  –Vyžiadať si stanovisko predseduPresunutie stavu záznamu v informačnom zdroji zo stavu „Stanovisko ÚPV&quot;na „Stanovisko predsedu NR SR“.Stanovisko predsedu NR SR  –Posuň na pojednávaniePresunutie stavu záznamu v informačnom zdroji zo stavu „Stanovisko predsedu NR SR&quot;na „Pojednávania“.Pojednávania –Posuň do redakciePresunutie stavu záznamu v informačnom zdroji zo stavu „Pojednávanie&quot;na „Redakcia“.Všetky prepojenia s „Registratúrou“, resp. s „Digitálnym archívom“ musia byť realizované prostredníctvom modulu „Prepojenia modulov“.Proces agendy  evidovanie riešení Zákonov napadnutých na Ústavnom súde môže byť vpriebehu schvaľovania DFŠ ešte mierne zmenený"/>
    <s v="Zamestnanec odboru  odboru informačných a komunikačných technológií K NR SR"/>
    <x v="27"/>
    <n v="1"/>
    <n v="5"/>
    <n v="1"/>
    <n v="5"/>
    <n v="4.2"/>
    <n v="0.72"/>
    <n v="0.90500000000000003"/>
    <n v="5.99472"/>
    <n v="89.9208"/>
  </r>
  <r>
    <s v="ID_548"/>
    <x v="1"/>
    <s v="Legislatívny proces"/>
    <s v="Legislatívny proces - všeobecné požiadavky"/>
    <s v="Legislatívny proces je SW modul, ktorý popisuje celý workflow parlamentnej tlače, ktorá má charakter „Legislatívnej tlače“, teda tlače, ktorá je určená na prerokovanie v Národnej rade SR, alebo v jeho výboroch._x000a__x000a_V procese sa vyžaduje, aby sa uchovávala každá zmena v informačnom zdroji „legislatívny proces“ napr. tak, že bude existoval záložná tabuľka, do ktorej sa bude zapisovať každý nový stav po aktivovaní voľby „Uložiť“, alebo aplikačnej funkcie, ktorá presunie proces do nového štádia, alebo stavu. V tomto informačnom zdroji musí byť naviac údaj kto uvedenú akciu vykonal (identifikátor osoby z informačného zdroja „organizačná funkcia – osoby“, kedy túto akciu vykonal (presný dátum a čas) a akou aplikačnou funkciou uvedenú akciu vykonal (jednoznačný identifikátor funkcie z informačného zdroja „aplikačné funkcie“)._x000a__x000a_Zároveň sa vyžaduje, aby všetky mailové notifikácie boli zasielané prostredníctvom modulu „Notifikácie“, z ktorého bude jasné kedy, komu a presne aký mail bol odoslaný a rovnako aj prípadný stav doručenia (ak je zasielaná)._x000a__x000a_Cieľom modulu nie je vytváranie dokumentov v rámci daného procesu, ale stráženie stavov kam sa proces môže dostať. Samozrejme, v každom procesnom kroku musia byť prístupné iba také možnosti pokračovania, ako pripúšťa legislatíva, najmä Rokovací poriadok NR SR._x000a__x000a_Modul sa javí ako „riadiaci modul“ na sledovanie legislatívneho procesu a teda v mnohých aplikačných funkciách sa popisuje stav, že sa generuje záznam do iného informačného zdroja z iného modulu na základe založenia záznamu s rovnakým volebným obdobím a rovnakým ČPT do stavu záznamu „pripravovaný záznam“ a predpokladá sa, že editor uvedeného modulu bude pracovať na tomto zázname. Každopádne však všetky tieto generovanie nových záznamov do iných modulov musí byť doplnené o testovanie, či taký záznam už nebol založený v danom module (ak áno, táto časť funkcie sa musí ignorovať)."/>
    <s v="Zamestnanec odboru  odboru informačných a komunikačných technológií K NR SR"/>
    <x v="28"/>
    <m/>
    <m/>
    <n v="0"/>
    <n v="0"/>
    <n v="0"/>
    <n v="0"/>
    <n v="0"/>
    <n v="0"/>
    <n v="0"/>
  </r>
  <r>
    <s v="ID_549"/>
    <x v="0"/>
    <s v="Legislatívny proces"/>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8"/>
    <n v="1"/>
    <n v="10"/>
    <n v="1"/>
    <n v="10"/>
    <n v="0.47727272727272729"/>
    <n v="0.72"/>
    <n v="1.04"/>
    <n v="7.845381818181818"/>
    <n v="117.68072727272727"/>
  </r>
  <r>
    <s v="ID_550"/>
    <x v="1"/>
    <s v="Legislatívny proces"/>
    <s v="Oprávnenia súčasťou informačného zdroja &quot;Posty oprávnení&quot;"/>
    <s v="Všetky posty oprávnenia (užívateľskérole) musia byť súčasťou informačného zdroja „Posty oprávnení“. _x000a_V legislatívnom procese sa požaduje aby každý číselník, obsluhovaný cez nejaký formulár mal oprávnenia typu:_x000a_- Administrátor_x000a_- Viewer_x000a_- Editor ktorých oprávnenia sú totožné s predchádzajúcimi modulmi. Všetky tieto nastavenia musia byť možné ako v ostatných prípadoch jednak na osobu z organizačnej štruktúry (vo vzťahu N:N, teda že jednému oprávneniu môžu byť priradení viacerí užívatelia, ale aj jeden užívateľ môže byť súčasťou oprávnení viacerých modulov). Podobne však je požadované, aby sa oprávnenia dali nastavovať na pozície v rámci organizačnej štruktúry, čím sa zabezpečí, aby sa pri výmene osoby na tej istej pozícii automaticky preniesli práva na novú osobu bez nutnosti ručného nastavovania._x000a__x000a_V rámci informačného zdroja však potrebujeme, aby každému štádiu procesu (formulár s dátami a aplikačnými funkciami na ovládanie vybraných dát informačného zdroja) boli nastaviteľné samostatné oprávnenia typu:_x000a_- Administrátor_x000a_- Viewer_x000a_- Editor_x000a_Upozorňujeme na skutočnosť, že v rámci legislatívneho procesu sa môžu tie isté štádia (napr. Rokovanie výboru“) vyskytnúť viacnásobne (napr. Návrh zákona bol pridelený viacerým výborom na prerokovanie) a preto je potrebné ešte evidovať ktorý výbor to má pridelené (v metadátach každého štádia) a umožňovať nastaviť osobu, resp. funkciu pre daný výbor, ktorý má oprávnenie na toto štádiu (teda, aby každý výbor mohol evidovať dáta iba svojho výboru). Zároveň však musí byť možné nastaviť práva aj na editovanie pre každé štádium bez ohľadu na to, komu bolo pridelené."/>
    <s v="Zamestnanec odboru  odboru informačných a komunikačných technológií K NR SR"/>
    <x v="28"/>
    <m/>
    <m/>
    <n v="0"/>
    <n v="0"/>
    <n v="0"/>
    <n v="0"/>
    <n v="0"/>
    <n v="0"/>
    <n v="0"/>
  </r>
  <r>
    <s v="ID_551"/>
    <x v="1"/>
    <s v="Legislatívny proces"/>
    <s v="Štruktúra informačného zdroja „Číselník kategórii parlamentných tlačí“"/>
    <s v="Informačný zdroj „Číselník kategórii parlamentných tlačí“ obsahuje zoznam kategórii parlamentných tlačí. Kategórie parlamentnej tlače zodpovedá za:_x000a_- štádia, ktorými daný proces prebieha_x000a_- kvórum, aké je potrebné pre schválenie typu danej parlamentnej tlače_x000a_- bližšiu charakteristiku, vďake ktorej sa bude požadovať zoskupovanie jednotlivých parlamentných tlačí_x000a__x000a_Informačný zdroj musí obsahovať minimálne nasledovné metadáta:_x000a_[KPT-1] jednoznačný identifikátor záznamu _x000a_[KPT-2] Jednoznačný identifikátor kategórie parlamentnej tlače_x000a_[KPT-3] Názov kategórie parlamentnej tlače_x000a_v prípade, že [KPT-2] nie je názvom kategórie parlamentnej tlače_x000a_[KPT-4] Kvórum Z informačného zdroja „kvóra pre hlasovania“ z webservisu od Digitálneho kongresového systému_x000a_[KPT-5] Poradové číslo Poradové číslo ako sa budú zoraďovať v dropdownliste pre výber hodnoty_x000a_[KPT-6] stav záznamu z informačného zdroja &quot;Stavy záznamov&quot; _x000a_[KPT-7] Identifikátor, či je údaj určený iba pre Digitálny kongresový systém áno / nie (napr. prípad záznamu „Uznesenie“ sa nedá nastaviť ako kategória parlamentnej tlače, ale je dôležité pre hlasovanie)_x000a_[KPT-8] Typ worflow z číselníka workflow (teda akými štádiami legislatívneho procesu materiál prechádza)_x000a__x000a_Navrhovaný zoznam kategórii parlamentných tlačí musí obsahovať minimálne nasledovné záznamy:_x000a_- Novela zákona (kvórum - Nadpolovičná väčšina prítomných poslancov - 76)_x000a_- Návrh nového zákona (kvórum - Nadpolovičná väčšina prítomných poslancov - 76)_x000a_- Návrh zákona o štátnom rozpočte (kvórum - Nadpolovičná väčšina prítomných poslancov - 76)_x000a_- Medzinárodná zmluva – čl. 7 ods. 3, 4 (kvórum - Nadpolovičná väčšina prítomných poslancov - 76)_x000a_- Zákon vrátený prezidentom – čl. 102 písm. o) (kvórum - Nadpolovičná väčšina prítomných poslancov - 76)_x000a_- Ústava, ústavný zákon (kvórum - Trojpätinová väčšina všetkých poslancov – 90)_x000a_- Medzinárodná zmluva – čl. 7 ods. 2 (kvórum - Trojpätinová väčšina všetkých poslancov– 90)_x000a_- Odvolávanie prezidenta SR, (kvórum - Trojpätinová väčšina všetkých poslancov – 90)_x000a_- Správa_x000a_- Informácia_x000a_- Petícia_x000a_- Iný typ – 76 (kvórum - Nadpolovičná väčšina prítomných poslancov - 76)_x000a_- Iný typ – 90 (kvórum - Trojpätinová väčšina všetkých poslancov – 90)_x000a__x000a_Definitívny zoznam bude dohodnutý pred podpísaním „Definitívnej funkčnej špecifikácie“._x000a__x000a_Zoznam však musí byť modifikovateľný objednávateľom aj po nasadení."/>
    <s v="Zamestnanec odboru  odboru informačných a komunikačných technológií K NR SR"/>
    <x v="28"/>
    <m/>
    <m/>
    <n v="0"/>
    <n v="0"/>
    <n v="0"/>
    <n v="0"/>
    <n v="0"/>
    <n v="0"/>
    <n v="0"/>
  </r>
  <r>
    <s v="ID_552"/>
    <x v="1"/>
    <s v="Legislatívny proces"/>
    <s v="Štruktúra informačného zdroja „Číselník štádií legislatívneho procesu“"/>
    <s v="Informačný zdroj „Číselník štádií legislatívneho procesu“ obsahuje zoznam všetkých štádií legislatívneho procesu. Následne informačný zdroj workflow legislatívneho procesu popisuje rôzne poradia a typy štádií z tohto číselníka, ktorými parlamentná tlač v danej kategórii prechádza._x000a_[SLP-1] jednoznačný identifikátor záznamu _x000a_[SLP-2] Jednoznačný identifikátor štádia legislatívneho procesu_x000a_[SLP-3] Názov štádia Štádia_x000a_[SLP-4] Popis Text_x000a_[SLP-5] Stav záznamu z informačného zdroja &quot;Stavy záznamov&quot; _x000a__x000a_Navrhovaný zoznam štádií legislatívneho procesu musí obsahovať minimálne nasledovné záznamy:_x000a_Kategorizovanie parlamentnej tlače_x000a_Výber poradcov_x000a_Rozhodnutia predsedu NR SR_x000a_I. čítanie_x000a_Stanovisko legislatívneho odboru_x000a_Rokovanie výboru NR SR_x000a_Opätovné prerokovanie výboru_x000a_Rokovanie gestorského výboru_x000a_II. čítanie_x000a_III. čítanie_x000a_Redakcia_x000a_Zákon vrátený prezidentom republiky_x000a_Ukončený proces_x000a_Napadnutý zákon na Ústavnom súde_x000a_Rokovanie NR SR"/>
    <s v="Zamestnanec odboru  odboru informačných a komunikačných technológií K NR SR"/>
    <x v="28"/>
    <m/>
    <m/>
    <n v="0"/>
    <n v="0"/>
    <n v="0"/>
    <n v="0"/>
    <n v="0"/>
    <n v="0"/>
    <n v="0"/>
  </r>
  <r>
    <s v="ID_553"/>
    <x v="1"/>
    <s v="Legislatívny proces"/>
    <s v="Štruktúra informačného zdroja „Číselník typov workfow“"/>
    <s v="[TWF-1] jednoznačný identifikátor záznamu _x000a_ [TWF-2] Jednoznačný identifikátor workflowu_x000a_[TWF-3] Názov workflow v prípade, že [WF-2] nie je názvom workflow_x000a_[TWF-4] Popis Text_x000a_[TWF-5] Stav záznamu z informačného zdroja &quot;Stavy záznamov&quot; "/>
    <s v="Zamestnanec odboru  odboru informačných a komunikačných technológií K NR SR"/>
    <x v="28"/>
    <m/>
    <m/>
    <n v="0"/>
    <n v="0"/>
    <n v="0"/>
    <n v="0"/>
    <n v="0"/>
    <n v="0"/>
    <n v="0"/>
  </r>
  <r>
    <s v="ID_554"/>
    <x v="1"/>
    <s v="Legislatívny proces"/>
    <s v="Štruktúra informačného zdroja „Workflow-typ“"/>
    <s v="[WF-1] jednoznačný identifikátor záznamu_x000a_[WF-2] Jednoznačný identifikátor typu workflowu Z informačného zdroja „číselník typov workflow“_x000a_[WF-3] Poradové číslo Poradie v akom sa majú jednotlivé štádia workflow v rámci daného typu workflow vykonávať_x000a_[WF-4] Popis text_x000a_Informačný systém Workflow musí okrem poradia krokov Workflow umožňovať aj spravovať aké možnosti sú v danom kroku (napr. „Predkladateľ vzal NZ späť“ aj s tým, ako a kam sa má proces po tomto kroku posunúť) – toto môže byť súčasťou riadenia aplikačných funkcií na danom formulári (ako aj v ostatných prípadoch)."/>
    <s v="Zamestnanec odboru  odboru informačných a komunikačných technológií K NR SR"/>
    <x v="28"/>
    <m/>
    <m/>
    <n v="0"/>
    <n v="0"/>
    <n v="0"/>
    <n v="0"/>
    <n v="0"/>
    <n v="0"/>
    <n v="0"/>
  </r>
  <r>
    <s v="ID_555"/>
    <x v="1"/>
    <s v="Legislatívny proces"/>
    <s v="Štruktúra informačného zdroja „Workflows“"/>
    <s v="Informačný zdroj „Wokflow“ obsahuje zoznam a poradie štádií daného legislatívneho procesu. Toto sa vygeneruje vždy po kategorizácii PT. Bude označovať „default štádia“ pre daný legislatívny proces. Následne sa ale tieto štádia môžu rozširovať (napr. ak PT dostane pridelených viac výborov, alebo rokovanie je vrátené do výboru a podobne)_x000a_Informačný zdroj musí obsahovať minimálne nasledovné metadáta:_x000a_[W-1] jednoznačný identifikátor záznamu _x000a_[W-2] Jednoznačný identifikátor legislatívneho procesu Z informačného zdroja „legislatívny proces“_x000a_[W-3] Jednoznačný identifikátor štádia LP Z informačného zdroja „štádia legislatívneho procesu“_x000a_[WF-4] Poradové číslo Poradie v akom sa majú jednotlivé štádia workflow v rámci daného typu workflow vykonávať_x000a_[WF-5] Popis Text_x000a_[WF-6] Jednoznačný identifikátor výboru Z informačného zdroja „výbory NR SR“_x000a_[WF-7] Jednoznačný identifikátor, či sa jedná o opakované konanie výboru Áno/Nie_x000a_[WF-8] Dátum posunutia do GV dátum_x000a__x000a_Informačný systém Workflow musí okrem poradia krokov Workflow umožňovať aj spravovať aké možnosti sú v danom kroku (napr. „Predkladateľ vzal NZ späť“ aj s tým, ako a kam sa má proces po tomto kroku posunúť) – toto môže byť súčasťou riadenia aplikačných funkcií na danom formulári (ako aj v ostatných prípadoch)._x000a__x000a_Vzhľadom na skutočnosť, že štádiu LP „Rokovanie výboru“ sa generuje pre legislatívny proces samostatne pre každý výbor, ktorý je v uznesení NR SR, v poly [WF-6] sa vždy identifikuje o rokovanie ktorého výboru sa jedná. V takomto prípade s v poli [WF-8] eviduje dátum posunutia štádia do GV."/>
    <s v="Zamestnanec odboru  odboru informačných a komunikačných technológií K NR SR"/>
    <x v="28"/>
    <m/>
    <m/>
    <n v="0"/>
    <n v="0"/>
    <n v="0"/>
    <n v="0"/>
    <n v="0"/>
    <n v="0"/>
    <n v="0"/>
  </r>
  <r>
    <s v="ID_556"/>
    <x v="1"/>
    <s v="Legislatívny proces"/>
    <s v="Štruktúra informačného zdroja „Číselník typov predkladateľov“"/>
    <s v="nformačný zdroj „Číselník typov predkladateľov“ obsahuje zoznam všetkých možných skupín, ktoré môžu predkladať parlamentnú tlač._x000a_Informačný zdroj musí obsahovať minimálne nasledovné metadáta:_x000a_[CTP-1] jednoznačný identifikátor záznamu _x000a_[CTP-2] Jednoznačný identifikátor typu predkladateľa_x000a_[CTP-3] Názov Čo sa vypisuje vo formulároch na editovanie údajov v danom štádiu_x000a_[CTP-4] Stav záznamu z informačného zdroja &quot;Stavy záznamov&quot;_x000a_[CTP-5] identifikátor či sa pri evidencii zadáva osoba, teda pole [PPT-3] áno/nie_x000a_[CTP-6] identifikátor či sa pri evidencii zadáva post, teda pole [PPT-4] áno/nie_x000a_[CTP-7] identifikátor či sa pri evidencii zadáva útvar, teda pole [PPT-5] áno/nie_x000a_[CTP-8] Webservis, ktorým sa načítavajú údaje"/>
    <s v="Zamestnanec odboru  odboru informačných a komunikačných technológií K NR SR"/>
    <x v="28"/>
    <m/>
    <m/>
    <n v="0"/>
    <n v="0"/>
    <n v="0"/>
    <n v="0"/>
    <n v="0"/>
    <n v="0"/>
    <n v="0"/>
  </r>
  <r>
    <s v="ID_557"/>
    <x v="1"/>
    <s v="Legislatívny proces"/>
    <s v="Štruktúra informačného zdroja „Predkladatelia PT“"/>
    <s v="Informačný zdroj „Predkladatelia PT“ obsahuje zoznam všetkých predkladateľov danej parlamentnej tlače. Informačný zdroj „Legislatívny proces“ umožňuje viac záznamov informačnom zdroji „Predkladatelia PT“, teda ich vzťah je 1:N._x000a__x000a_Informačný zdroj musí obsahovať minimálne nasledovné metadáta:_x000a_[PPT-1] jednoznačný identifikátor záznamu_x000a_[PPT-2] Jednoznačný identifikátor legislatívneho procesu Z informačného zdroja „Legislatívny proces“_x000a_[PPT-3] Jednoznačný identifikátor osoby z organizačnej štruktúry Z informačného zdroja „Organizačná štruktúra – osoby“ (používa sa ak predkladá napr. poslanec návrh zákona)_x000a_[PPT-4] Jednoznačný identifikátor postu z organizačnej štruktúry Z informačného zdroja „Organizačná štruktúra – posty“ (používa sa ak predkladá napr. správu vedúci úradu vlády)_x000a_[PPT-5] Jednoznačný identifikátor útvaru z organizačnej štruktúry Z informačného zdroja „Organizačná štruktúra – útvary“ (používa sa ak predkladá napr. výbor NR SR)_x000a_[PPT-6] Stav záznamu z informačného zdroja &quot;Stavy záznamov&quot;"/>
    <s v="Zamestnanec odboru  odboru informačných a komunikačných technológií K NR SR"/>
    <x v="28"/>
    <m/>
    <m/>
    <n v="0"/>
    <n v="0"/>
    <n v="0"/>
    <n v="0"/>
    <n v="0"/>
    <n v="0"/>
    <n v="0"/>
  </r>
  <r>
    <s v="ID_558"/>
    <x v="1"/>
    <s v="Legislatívny proces"/>
    <s v="Štruktúra informačného zdroja „Číselník typov správ“"/>
    <s v="Informačný zdroj „číselník typov správ“ obsahuje zoznam všetkých typov správ. Informačný systém dnes bude základom pre obsahovať iba položku „pravidelná“ a „nepravidelná“, no z hľadiska budúcnosti a možného rozširovania sa požaduje samostatný, rozšíriteľný číselník._x000a__x000a_Informačný zdroj musí obsahovať minimálne nasledovné metadáta:_x000a_[CTS-1] jednoznačný identifikátor záznamu _x000a_[CTS-2] Jednoznačný identifikátor typu správy _x000a_[CTS-3] Názov typu správy v prípade, že [CTS-2] nie je názvom typu správ_x000a_[CTS-4] Identifikátor, či daný typ je pravidelný typ správ, ktorý sa opakuje_x000a_[CTS-5] Stav záznamu - z informačného zdroja &quot;Stavy záznamov&quot;"/>
    <s v="Zamestnanec odboru  odboru informačných a komunikačných technológií K NR SR"/>
    <x v="28"/>
    <m/>
    <m/>
    <n v="0"/>
    <n v="0"/>
    <n v="0"/>
    <n v="0"/>
    <n v="0"/>
    <n v="0"/>
    <n v="0"/>
  </r>
  <r>
    <s v="ID_559"/>
    <x v="1"/>
    <s v="Legislatívny proces"/>
    <s v="Štruktúra informačného zdroja „Číselník správ“"/>
    <s v="Informačný zdroj „Číselník správ“ obsahuje zoznam všetkých správ, ktoré sú predkladané do NR SR (najmä pravidelné). Tento informačný systém bude v budúcnosti základom pre „kontrolnú činnosť NR SR“, kde sa bude kontrolovať aké správy sa musia a kedy predkladať._x000a__x000a_Informačný zdroj musí obsahovať minimálne nasledovné metadáta:_x000a_[S-1] jednoznačný identifikátor záznamu _x000a_[S-2] Jednoznačný identifikátor typu správy z informačného zdroja „číselník typov správ“_x000a_[S-3] Jednoznačný identifikátor legislatívneho procesu Z informačného zdroja „Legislatívny proces“_x000a_[S-4] Názov správy v prípade, že [S-2] nie je názvom správy_x000a_[S-5] Popis text_x000a_[S-6] Stav záznamu - z informačného zdroja &quot;Stavy záznamov&quot;"/>
    <s v="Zamestnanec odboru  odboru informačných a komunikačných technológií K NR SR"/>
    <x v="28"/>
    <m/>
    <m/>
    <n v="0"/>
    <n v="0"/>
    <n v="0"/>
    <n v="0"/>
    <n v="0"/>
    <n v="0"/>
    <n v="0"/>
  </r>
  <r>
    <s v="ID_560"/>
    <x v="1"/>
    <s v="Legislatívny proces"/>
    <s v="Štruktúra informačného zdroja „Stavy legislatívneho procesu“"/>
    <s v="Informačný zdroj „Stavy legislatívneho procesu“ obsahuje zoznam všetkých stavov všetkých štádií legislatívneho procesu._x000a__x000a_Informačný zdroj musí obsahovať minimálne nasledovné metadáta:_x000a_[SLP-1] jednoznačný identifikátor záznamu _x000a_[SLP-2] Jednoznačný identifikátor štádia legislatívneho procesu_x000a_z informačného zdroja „štádia legislatívneho procesu“_x000a_[SLP-3] Názov stavu v prípade, že [SLP-2] nie je názvom stavu_x000a_[SLP-4] Popis text_x000a_[SLP-5] Stav záznamu z informačného zdroja &quot;Stavy záznamov&quot;_x000a__x000a_Vyžaduje sa, aby jednotlivé štádia obsahovali minimálne nasledovné stavy, v ktorých sa môžu nachádzať:_x000a_Kategorizácia parlamentnej tlače_x000a_Čaká na kategorizáciu - Založený legislatívny proces, no v štádií „Kategorizácia PT“ ešte nebol editovaný, resp. nebola použitá funkcia „Uložiť“_x000a_Prebieha kategorizácia PT - Proces v štádiu „Kategorizácia PT“ už bol editovaný, no ešte nebol posunutý do ďalšieho štádia_x000a_Navrhovateľ vzal PT späť - Legislatívny proces bol ukončený aplikačnou funkciou „Navrhovateľ vzal PT späť“_x000a_Výber poradcov_x000a_Čaká na pridelenie poradcov - Proces bol posunutý do štádia „Výber poradcov“ no ešte v ňom nebol editovaný_x000a_Prideľujú sa poradcovia - Proces v štádiu „Výber poradcov“ už bol editovaný, no ešte nebol posunutý do ďalšieho štádia_x000a_Generuje sa informácia podľa §70 RP - Proces v štádiu „Výber poradcov“, keď proces vygeneroval bol posunutý na vygenerovanie „rýchlej informácie“_x000a_Rozhodnutie predsedu NR SR_x000a_Čaká sa na Rozhodnutie predsedu NR SR - Proces bol posunutý do štádia „Rozhodnutie predsedu NR SR“ no ešte v ňom nebol editovaný_x000a_Eviduje sa Rozhodnutie predsedu NR SR - Proces v štádiu „Rozhodnutie predsedu NR SR“ už bol editovaný, no ešte nebol posunutý do ďalšieho štádia_x000a_Rozhodnutie predsedu NR SR je publikované - Proces v štádiu „Rozhodnutie predsedu NR SR“ už bol publikovaný_x000a_I. čítanie_x000a_Čaká sa na uznesenie NR SR v I.  čítaní - Proces bol posunutý do štádia „I. čítanie!, no ešte v ňom nebol editovaný_x000a_Eviduje sa uznesenie NR SR v I.čítaní - Proces v štádiu „I. čítanie“ už bol editovaný, no ešte nebolo publikované uznesenie/uznesenia NR SR_x000a_Uznesenie NR SR v I. čítaní je publikované - Uznesenia v štádiu „I. čítanie“ už boli publikované_x000a_Stanovisko legislatívneho odboru_x000a_Čaká sa na stanovisko LO - Proces bol posunutý do štádia „Stanovisko LO“, no ešte nebol posunutý do ďalšieho štádia_x000a_Rokovanie výboru NR SR_x000a_Čaká sa na rokovanie výboru - Proces bol posunutý do štádia „Rokovanie výboru“, no ešte v ňom nebol editovaný_x000a_Čaká sa na rokovanie gestorského výboru - Proces bol posunutý do štádia „Rokovanie výboru“, bol už editovaný, no ešte nebol posunutý do ďalšieho štádia_x000a_Rokovanie gestorského výboru_x000a_Čaká sa na rokovanie gestorského výboru - Proces bol posunutý do štádia „Rokovanie gestorského výboru“, no ešte nebol posunutý do ďalšieho štádia_x000a_Rokuje gestorský výbor - Proces bol posunutý do štádia „Rokovanie gestorského výboru“, no ešte nebol posunutý do ďalšieho štádia_x000a_II. čítanie_x000a_Čaká sa na uznesenie NR SR v II. čítaní - Proces bol posunutý do štádia „II. čítanie“, no ešte nebol editovaný_x000a_Eviduje sa uznesenie NR SR v II. čítaní - Proces v štádiu „II. čítanie“ už bol editovaný, no ešte nebolo publikované uznesenie/uznesenia NR SR_x000a_Uznesenie NR SR v II. čítaní je publikované - Uznesenia v štádiu „II. čítanie“ už boli publikované_x000a_III. čítanie _x000a_Čaká sa na uznesenie NR SR v III. čítaní - Proces bol posunutý do štádia „III. čítanie“, no ešte nebol editovaný_x000a_Eviduje sa uznesenie NR SR v III. čítaní - Proces v štádiu „III. čítanie“ už bol editovaný, no ešte nebolo publikované uznesenie/uznesenia NR SR_x000a_Uznesenie NR SR v III. čítaní je publikované - Uznesenia v štádiu „III. čítanie“ už boli publikované_x000a_Redakcia_x000a_Čaká sa na zaslanie do redakcie - Proces bol posunutý do štádia „Redakcia“, no ešte nebol publikovaný v Zbierke zákonov_x000a_Postúpené do redakcie - Zákon bol publikovaný v zbierke zákonov_x000a_Vrátený zákon prezidentom republiky_x000a_Čaká sa na zaevidovanie vráteného zákona - Proces bol posunutý do štádia „Vrátený zákon prezidentom“, no ešte nebol zaevidovaný ako nová PT_x000a_Postúpené na zaevidovanie NZ - Žiadosť o zaevidovanie novej PT_x000a_Ukončený proces_x000a_Kategorizovanie PT - Navrhovateľ vzal PT späť - V štádiu „Kategorizovanie PT“ vzal navrhovateľ parlamentnú tlač späť _x000a_Výber poradcov - navrhovateľ vzal PT späť - V štádiu „Výber poradcov“ vzal navrhovateľ parlamentnú tlač späť_x000a_Rozhodnutie predsedu NR SR - PT vrátená navrhovateľovi - V štádiu „Rozhodnutie predsedu NR SR“ bola parlamentná tlač vrátená predkladateľovi_x000a_Rozhodnutie predsedu NR SR - zastavené opätovne prerokovávanie  zákona - V štádiu „Rozhodnutie predsedu NR SR“ bolo zastavené opätovné prerokovanie zákona (iba pri opätovnom prerokovaní zákona)_x000a_Rozhodnutie predsedu - navrhovateľ vzal PT späť - V štádiu „Rozhodnutie predsedu NR SR“ vzal navrhovateľ parlamentnú tlač späť_x000a_I. čítanie – NZ vrátený navrhovateľovi - V štádiu „I. čítanie“ bola parlamentná tlač vrátená predkladateľovi_x000a_I. čítanie – NZ vzatý späť pred schôdzou - V štádiu „I. čítanie“ vzal navrhovateľ parlamentnú tlač späť pred schôdzou_x000a_I. čítanie – NZ vzatý späť na schôdzi - V štádiu „I. čítanie“ vzal navrhovateľ parlamentnú tlač späť na schôdzi_x000a_I. čítanie – nepokračovať v rokovaní o NZ - V štádiu „I. čítanie“ rozhodla NR SR nepokračovať v návrhu zákona_x000a_Stanovisko LO - navrhovateľ vzal NZ späť -  V štádiu „Stanovisko LO“ vzal navrhovateľ parlamentnú tlač späť_x000a_Rokovanie výborov - navrhovateľ vzal NZ späť - V štádiu „Rokovanie výborov“ vzal navrhovateľ parlamentnú tlač späť_x000a_Rokovanie výborov – ukončiť proces - V štádiu „Rokovanie výborov“ bol proces ukončený_x000a_Rokovanie výborov - navrhovateľ vzal NZ späť pred schôdzou - V štádiu „Rokovanie výborov“ vzal navrhovateľ parlamentnú tlač späť pred schôdzou_x000a_Rokovanie gestorského výboru – NZ vzatý späť pred schôdzou - V štádiu „Rokovanie gestorského výboru“ vzal navrhovateľ parlamentnú tlač späť pred schôdzou_x000a_Rokovanie gestorského výboru – navrhovateľ vzal NZ späť - V štádiu „Rokovanie gestorského výboru“ vzal navrhovateľ parlamentnú tlač späť_x000a_Rokovanie gestorského výboru – ukončený proces - V štádiu „Rokovanie gestorského výboru“ bol proces ukončený_x000a_II. čítanie – nepokračovať v rokovaní o NZ - V štádiu „II. čítanie“ rozhodla NR SR nepokračovať v návrhu zákona_x000a_II. čítanie – NZ vrátený navrhovateľovi - V štádiu „II. čítanie“ bola parlamentná tlač vrátená navrhovateľovi_x000a_II. čítanie – NZ ukončiť proces - V štádiu „II. čítanie“ NR SR rozhodla o ukončení procesu_x000a_III. čítanie – NZ nebol schválený - V štádiu „III. čítanie“ NR SR rozhodla o neschválení návrhu zákona_x000a_Zákon vrátený prezidentom – ukončený proces - V štádiu „Zákon vrátený prezidentom“ bol ukončený procesu_x000a_Zákon napadnutý na ústavnom súde – ukončený proces - V štádiu „Zákon vrátený prezidentom“ NR SR bol proces ukončený_x000a_Zákon napadnutý na Ústavnom súde_x000a_Čaká sa na zaevidovanie zákona - V štádiu „Zákon napadnutý na ústavnom súde“ sa čaká na zaevidovanie zákona v module_x000a_Čaká sa na rozhodnutie NS - V štádiu „Zákon napadnutý na ústavnom súde“ sa čaká na rozhodnutie NS _x000a_Rokovanie _x000a_Čaká sa na uznesenie NR SR  - V štádiu „Rokovanie NR SR“ sa čaká na uznesenie"/>
    <s v="Zamestnanec odboru  odboru informačných a komunikačných technológií K NR SR"/>
    <x v="28"/>
    <m/>
    <m/>
    <n v="0"/>
    <n v="0"/>
    <n v="0"/>
    <n v="0"/>
    <n v="0"/>
    <n v="0"/>
    <n v="0"/>
  </r>
  <r>
    <s v="ID_561"/>
    <x v="1"/>
    <s v="Legislatívny proces"/>
    <s v="Štruktúra informačného zdroja „Voľby funkcionárov NR SR“"/>
    <s v="Informačný zdroj „Voľby funkcionárov“ obsahuje zoznam všetkých návrhov na voľbu, alebo odvolávanie predsedu NR SR, podpredsedov NR SR, predsedov výborov a podpredsedov výborov._x000a__x000a_Informačný zdroj musí obsahovať minimálne nasledovné metadáta:_x000a_[VFNR-1] jednoznačný identifikátor záznamu _x000a_[VFNR-2] Jednoznačný identifikátor typu voľby z informačného zdroja „Číselník typov volieb funkcionárov NR SR“_x000a_[VFNR -3] Jednoznačný identifikátor legislatívneho procesu z informačného zdroja „Legislatívny proces“_x000a_[VFNR -4] Jednoznačný identifikátor poslanca z informačného zdroja „Poslanci NR SR“_x000a_[VFNR -5] Jednoznačný identifikátor výboru z informačného zdroja „Výbory NR SR“_x000a_[VFNR -6] Jednoznačný identifikátor, či ide o voľbu Áno – voľba, nie – odvolávanie_x000a_[VFNR -7] Jednoznačný identifikátor postu z informačného zdroja „Organizačná štruktúra - posty“_x000a_[VFNR -8] Stav záznamu z informačného zdroja &quot;Stavy záznamov&quot;_x000a__x000a_Je dôležité zabezpečiť, aby bolo možné zaznamenať v jednej parlamentnej tlači aj viacerých možných kandidátov. Tento informačný zdroj bude neskôr poskytovať históriu volieb na jednotlivé posty funkcionárov NR SR."/>
    <s v="Zamestnanec odboru  odboru informačných a komunikačných technológií K NR SR"/>
    <x v="28"/>
    <m/>
    <m/>
    <n v="0"/>
    <n v="0"/>
    <n v="0"/>
    <n v="0"/>
    <n v="0"/>
    <n v="0"/>
    <n v="0"/>
  </r>
  <r>
    <s v="ID_562"/>
    <x v="1"/>
    <s v="Legislatívny proces"/>
    <s v="Štruktúra informačného zdroja „Voľby funkcionárov“"/>
    <s v="nformačný zdroj „Voľby funkcionárov NR SR“ obsahuje zoznam všetkých návrhov na voľbu, alebo odvolávanie rôznych pozícii v organizáciách mimo NR SR, ktoré odporúča, alebo kreuje parlament. Tento informačný systém bude základom pre budúci modul „kreačná činnosť NR SR“, ktorá bude poskytovať čo kedy a kým kreovala NR SR._x000a__x000a_Informačný zdroj musí obsahovať minimálne nasledovné metadáta:_x000a_[VF-1] jednoznačný identifikátor záznamu_x000a_[VF-2] Jednoznačný identifikátor útvaru z informačného systému organizačná štruktúra z informačného zdroja „Organizačná štruktúra - útvary“_x000a_[VF -3] Jednoznačný identifikátor legislatívneho procesu z informačného zdroja „Legislatívny proces“_x000a_[VF -4] Jednoznačný identifikátor osoby z organizačnej štruktúry z informačného zdroja „Organizačná štruktúra - osoby“_x000a_[VF -5] Jednoznačný identifikátor postu z organizačnej štruktúry z informačného zdroja „Organizačná štruktúra - posty“_x000a_[VF -6] Stav záznamu z informačného zdroja &quot;Stavy záznamov&quot;_x000a__x000a_Je dôležité zabezpečiť, aby bolo možné zaznamenať v jednej parlamentnej tlači aj viacerých možných kandidátov. Tento informačný zdroj bude neskôr poskytovať históriu volieb na jednotlivé posty funkcionárov NR SR."/>
    <s v="Zamestnanec odboru  odboru informačných a komunikačných technológií K NR SR"/>
    <x v="28"/>
    <m/>
    <m/>
    <n v="0"/>
    <n v="0"/>
    <n v="0"/>
    <n v="0"/>
    <n v="0"/>
    <n v="0"/>
    <n v="0"/>
  </r>
  <r>
    <s v="ID_563"/>
    <x v="1"/>
    <s v="Legislatívny proces"/>
    <s v="Štruktúra informačného zdroja „Legislatívny proces“"/>
    <s v="Informačný zdroj procesu je spoločný a rovnaký pre všetky typy workflowov. Ak niektoré typy parlamentných tlačí niektorými štádiami neprechádzajú, jednoducho sa metadáta v rámci daného štádia nebudú využívať a ostanú prázdne.Napriek popísanej skutočnosti, že informačný zdroj je spoločný, jednotlivé jeho metadáta (požadované údaje) budeme popisovať v celkoch, ako vznikajú v rámci jednotlivých štádií."/>
    <s v="Zamestnanec odboru  odboru informačných a komunikačných technológií K NR SR"/>
    <x v="28"/>
    <m/>
    <m/>
    <n v="0"/>
    <n v="0"/>
    <n v="0"/>
    <n v="0"/>
    <n v="0"/>
    <n v="0"/>
    <n v="0"/>
  </r>
  <r>
    <s v="ID_564"/>
    <x v="1"/>
    <s v="Legislatívny proces"/>
    <s v="Štruktúra informačného zdroja „Legislatívny proces“ (krok 1 – kategorizácia parlamentnej tlače)"/>
    <s v="[A-1] jednoznačný identifikátor záznamu_x000a_[A-2] Jednoznačný identifikátor parlamentnej tlače_x000a_[A-3] kategória parlamentnej tlače Z číselníka kategórii parlamentnej tlače _x000a_[A-4] Typ predkladateľa Z číselníka predkladateľov parlamentných tlačí_x000a_[A-5] Typ správy Z číselníka typov správ_x000a_[A-6] Správa Z číselníka správ_x000a_[A-7] Jednoznačný identifikátor štádia legislatívneho procesu, v ktorom sa proces nachádza Z číselníka štádií legislatívneho procesu_x000a_[A-8] Stav legislatívneho procesu Z číselníka stavov legislatívneho procesu_x000a_[A-9] Stav záznamu Z číselníka stavov záznamov_x000a_[A-9-1] Jednoznačný identifikátor volebného obdobia Z informačného zdroja „volebné obdobia“_x000a_[A-9-2] Jednoznačný identifikátor pôvodnej tlače Z informačného zdroja „parlamentné tlače“. Odporúča sa generovať novú tlač typu „zákon vrátený prezidentom“ z legislatívneho procesu z pôvodnej tlače zo štádia „Redakcie“, kde sa toto číslo vygeneruje automaticky_x000a_Podľa toho, aké kategórie parlamentných tlačí sa rozhodne kancelária evidovať, môžu sa do zoznamu informačných zdrojov dostať aj ďalšie zdroje s metadátami."/>
    <s v="Zamestnanec odboru  odboru informačných a komunikačných technológií K NR SR"/>
    <x v="28"/>
    <m/>
    <m/>
    <n v="0"/>
    <n v="0"/>
    <n v="0"/>
    <n v="0"/>
    <n v="0"/>
    <n v="0"/>
    <n v="0"/>
  </r>
  <r>
    <s v="ID_565"/>
    <x v="1"/>
    <s v="Legislatívny proces"/>
    <s v="Štruktúra informačného zdroja „Legislatívny proces“ (krok 2 – výber poradcov)"/>
    <s v="[A-10] jednoznačný identifikátor právneho poradcu z informačného zdroja &quot;organizačná osoba - osoby&quot;_x000a_[A-11] jednoznačný identifikátor právneho poradcu pre kompatibilitu s právom EU z informačného zdroja &quot;organizačná osoba - osoby&quot;_x000a_[A-12] lehota na pridelenie poradcov Dátum (default 24 hodín)_x000a_[A-13] Poznámka Text_x000a_[A-14] Jednoznačný identifikátor rýchlej informácie"/>
    <s v="Zamestnanec odboru  odboru informačných a komunikačných technológií K NR SR"/>
    <x v="28"/>
    <m/>
    <m/>
    <n v="0"/>
    <n v="0"/>
    <n v="0"/>
    <n v="0"/>
    <n v="0"/>
    <n v="0"/>
    <n v="0"/>
  </r>
  <r>
    <s v="ID_566"/>
    <x v="1"/>
    <s v="Legislatívny proces"/>
    <s v="Štruktúra informačného zdroja „Legislatívny proces“ (krok 3 – Rozhodnutie predsedu)"/>
    <s v="[A-16] Poznámka text"/>
    <s v="Zamestnanec odboru  odboru informačných a komunikačných technológií K NR SR"/>
    <x v="28"/>
    <m/>
    <m/>
    <n v="0"/>
    <n v="0"/>
    <n v="0"/>
    <n v="0"/>
    <n v="0"/>
    <n v="0"/>
    <n v="0"/>
  </r>
  <r>
    <s v="ID_567"/>
    <x v="1"/>
    <s v="Legislatívny proces"/>
    <s v="Štruktúra informačného zdroja „Legislatívny proces“ (krok 4 – I. čítanie)"/>
    <s v="[A-17] Poznámka text"/>
    <s v="Zamestnanec odboru  odboru informačných a komunikačných technológií K NR SR"/>
    <x v="28"/>
    <m/>
    <m/>
    <n v="0"/>
    <n v="0"/>
    <n v="0"/>
    <n v="0"/>
    <n v="0"/>
    <n v="0"/>
    <n v="0"/>
  </r>
  <r>
    <s v="ID_568"/>
    <x v="1"/>
    <s v="Legislatívny proces"/>
    <s v="Štruktúra informačného zdroja „Legislatívny proces“ (krok 5 – Stanovisko LO)"/>
    <s v="[A-18] Poznámka text"/>
    <s v="Zamestnanec odboru  odboru informačných a komunikačných technológií K NR SR"/>
    <x v="28"/>
    <m/>
    <m/>
    <n v="0"/>
    <n v="0"/>
    <n v="0"/>
    <n v="0"/>
    <n v="0"/>
    <n v="0"/>
    <n v="0"/>
  </r>
  <r>
    <s v="ID_569"/>
    <x v="1"/>
    <s v="Legislatívny proces"/>
    <s v="Štruktúra informačného zdroja „Legislatívny proces“ (krok 8 – II. čítanie)"/>
    <s v="[A-19] Poznámka text"/>
    <s v="Zamestnanec odboru  odboru informačných a komunikačných technológií K NR SR"/>
    <x v="28"/>
    <m/>
    <m/>
    <n v="0"/>
    <n v="0"/>
    <n v="0"/>
    <n v="0"/>
    <n v="0"/>
    <n v="0"/>
    <n v="0"/>
  </r>
  <r>
    <s v="ID_570"/>
    <x v="1"/>
    <s v="Legislatívny proces"/>
    <s v="Štruktúra informačného zdroja „Legislatívny proces“ (krok 9 – IIII. čítanie)"/>
    <s v="[A-20] Poznámka text"/>
    <s v="Zamestnanec odboru  odboru informačných a komunikačných technológií K NR SR"/>
    <x v="28"/>
    <m/>
    <m/>
    <n v="0"/>
    <n v="0"/>
    <n v="0"/>
    <n v="0"/>
    <n v="0"/>
    <n v="0"/>
    <n v="0"/>
  </r>
  <r>
    <s v="ID_571"/>
    <x v="1"/>
    <s v="Legislatívny proces"/>
    <s v="Štruktúra informačného zdroja „Legislatívny proces“ (krok 10 – Redakcia)"/>
    <s v="[A-21] Návrh zákona (Zbierka) text _x000a_[A-22] Dátum odoslania do Z. z. _x000a_[A-23] Dátum vyhlásenie v Z. z._x000a_[A-24] Číslo Z. z._x000a_[A-25] Účinnosť Text_x000a_[A-26] Poznámka"/>
    <s v="Zamestnanec odboru  odboru informačných a komunikačných technológií K NR SR"/>
    <x v="28"/>
    <m/>
    <m/>
    <n v="0"/>
    <n v="0"/>
    <n v="0"/>
    <n v="0"/>
    <n v="0"/>
    <n v="0"/>
    <n v="0"/>
  </r>
  <r>
    <s v="ID_572"/>
    <x v="1"/>
    <s v="Legislatívny proces"/>
    <s v="Štruktúra informačného zdroja „Legislatívny proces“ (krok 11 – Zákon vrátený prezidentom)"/>
    <s v="[A-27] Jednoznačný identifikátor PT vráteného návrhu zákona text_x000a_[A-28] Poznámka"/>
    <s v="Zamestnanec odboru  odboru informačných a komunikačných technológií K NR SR"/>
    <x v="28"/>
    <m/>
    <m/>
    <n v="0"/>
    <n v="0"/>
    <n v="0"/>
    <n v="0"/>
    <n v="0"/>
    <n v="0"/>
    <n v="0"/>
  </r>
  <r>
    <s v="ID_573"/>
    <x v="1"/>
    <s v="Legislatívny proces"/>
    <s v="Štruktúra informačného zdroja „Legislatívny proces“ (krok 12 – Ukončený proces)"/>
    <s v="[A-29] Poznámka text"/>
    <s v="Zamestnanec odboru  odboru informačných a komunikačných technológií K NR SR"/>
    <x v="28"/>
    <m/>
    <m/>
    <n v="0"/>
    <n v="0"/>
    <n v="0"/>
    <n v="0"/>
    <n v="0"/>
    <n v="0"/>
    <n v="0"/>
  </r>
  <r>
    <s v="ID_574"/>
    <x v="1"/>
    <s v="Legislatívny proces"/>
    <s v="Štruktúra informačného zdroja „Legislatívny proces“ (krok 13 – Zákon napadnutý na Ústavnom súde)"/>
    <s v="[A-30] Poznámka text"/>
    <s v="Zamestnanec odboru  odboru informačných a komunikačných technológií K NR SR"/>
    <x v="28"/>
    <m/>
    <m/>
    <n v="0"/>
    <n v="0"/>
    <n v="0"/>
    <n v="0"/>
    <n v="0"/>
    <n v="0"/>
    <n v="0"/>
  </r>
  <r>
    <s v="ID_575"/>
    <x v="1"/>
    <s v="Legislatívny proces"/>
    <s v="Štruktúra informačného zdroja „Legislatívny proces“ (krok 14 – Rokovanie)"/>
    <s v="[A-31] Poznámka text"/>
    <s v="Zamestnanec odboru  odboru informačných a komunikačných technológií K NR SR"/>
    <x v="28"/>
    <m/>
    <m/>
    <n v="0"/>
    <n v="0"/>
    <n v="0"/>
    <n v="0"/>
    <n v="0"/>
    <n v="0"/>
    <n v="0"/>
  </r>
  <r>
    <s v="ID_576"/>
    <x v="1"/>
    <s v="Legislatívny proces"/>
    <s v="Stavy záznamov súčasťou informačného zdroja &quot;Stavy záznamov&quot;"/>
    <s v="Všetky stavy záznamov musia byť súčasťou informačného zdroja „Stavy záznamov“ "/>
    <s v="Zamestnanec odboru  odboru informačných a komunikačných technológií K NR SR"/>
    <x v="28"/>
    <m/>
    <m/>
    <n v="0"/>
    <n v="0"/>
    <n v="0"/>
    <n v="0"/>
    <n v="0"/>
    <n v="0"/>
    <n v="0"/>
  </r>
  <r>
    <s v="ID_577"/>
    <x v="1"/>
    <s v="Legislatívny proces"/>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8"/>
    <m/>
    <m/>
    <n v="0"/>
    <n v="0"/>
    <n v="0"/>
    <n v="0"/>
    <n v="0"/>
    <n v="0"/>
    <n v="0"/>
  </r>
  <r>
    <s v="ID_578"/>
    <x v="1"/>
    <s v="Legislatívny proces"/>
    <s v="Preddefinované filtre súčasťou informačného zdroja &quot;Preddefinované filtre&quot;"/>
    <s v="Všetky preddefinované filtre (menu v úvodnej obrazovke v časti „Preddefinované filtre“"/>
    <s v="Zamestnanec odboru  odboru informačných a komunikačných technológií K NR SR"/>
    <x v="28"/>
    <m/>
    <m/>
    <n v="0"/>
    <n v="0"/>
    <n v="0"/>
    <n v="0"/>
    <n v="0"/>
    <n v="0"/>
    <n v="0"/>
  </r>
  <r>
    <s v="ID_579"/>
    <x v="1"/>
    <s v="Legislatívny proces"/>
    <s v="Požadované filtre pre modul"/>
    <s v="Doručené_x000a_Typ Predkladateľa_x000a_Kategórie PT_x000a_Stav legislatívneho procesu"/>
    <s v="Zamestnanec odboru  odboru informačných a komunikačných technológií K NR SR"/>
    <x v="28"/>
    <m/>
    <m/>
    <n v="0"/>
    <n v="0"/>
    <n v="0"/>
    <n v="0"/>
    <n v="0"/>
    <n v="0"/>
    <n v="0"/>
  </r>
  <r>
    <s v="ID_580"/>
    <x v="0"/>
    <s v="Legislatívny proces"/>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8"/>
    <n v="1"/>
    <n v="10"/>
    <n v="1"/>
    <n v="10"/>
    <n v="0.47727272727272729"/>
    <n v="0.72"/>
    <n v="1.04"/>
    <n v="7.845381818181818"/>
    <n v="117.68072727272727"/>
  </r>
  <r>
    <s v="ID_581"/>
    <x v="0"/>
    <s v="Legislatívny proces"/>
    <s v="Aplikačné funkcie formulára pre editovanie a zmenu „Číselník ...“"/>
    <s v="Nový záznam  - Založenie nového záznamu do informačného zdroja_x000a_Editovať záznam - Otvorenie formulára na editovanie zvoleného záznamu z informačného zdroja _x000a_Zmazať záznam  -Presunutie stavu záznamu na &quot;vymazaný záznam&quot;._x000a_Stiahnuť záznam -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 Funkcia prístupná iba administrátorovi. Funkcia definitívne vymaže záznam z databázy. Pred vymazaním sa ešte raz potvrdí voľba."/>
    <s v="Zamestnanec odboru  odboru informačných a komunikačných technológií K NR SR"/>
    <x v="28"/>
    <n v="1"/>
    <n v="10"/>
    <n v="1"/>
    <n v="10"/>
    <n v="0.47727272727272729"/>
    <n v="0.72"/>
    <n v="1.04"/>
    <n v="7.845381818181818"/>
    <n v="117.68072727272727"/>
  </r>
  <r>
    <s v="ID_582"/>
    <x v="0"/>
    <s v="Legislatívny proces"/>
    <s v="Aplikačné funkcie formulára pre editovanie a zmenu „Číselník ...“"/>
    <s v="_x000a_Editovať záznam - Otvorenie formulára na editovanie zvoleného záznamu z informačného zdroja _x000a_Vymazať proces -Presunutie stavu záznamu na &quot;vymazaný záznam&quot;._x000a_Stiahnuť proces- Presunutie stavu záznamu v informačnom zdroji na &quot;stiahnut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 Funkcia prístupná iba administrátorovi. Funkcia definitívne vymaže záznam z databázy. Pred vymazaním sa ešte raz potvrdí voľba."/>
    <s v="Zamestnanec odboru  odboru informačných a komunikačných technológií K NR SR"/>
    <x v="28"/>
    <n v="1"/>
    <n v="10"/>
    <n v="1"/>
    <n v="10"/>
    <n v="0.47727272727272729"/>
    <n v="0.72"/>
    <n v="1.04"/>
    <n v="7.845381818181818"/>
    <n v="117.68072727272727"/>
  </r>
  <r>
    <s v="ID_583"/>
    <x v="0"/>
    <s v="Legislatívny proces"/>
    <s v="Aplikačné funkcie formulára pre editovanie a zmenu „Číselník ...“ - 1. štádium – kategorizovanie parlamentných tlač"/>
    <s v="V prípade, že užívateľ zvolí preddefinovaný filter v ľavom menu, ktorý je stavom legislatívneho procesu podriadený štádiu „Kategorizácia PT“,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V prípade štádia „Kategorizovanie parlamentných tlačí sa zobrazí formulár.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Požadovaná zmena údajov je popísaná v časti Workflow._x000a_Postúpiť riaditeľovi LO - Presunutie do štádia „výber poradcov“ . Požadovaná zmena údajov je popísaná v časti Workflow._x000a_Postúpiť predsedovi NR SR - Presunutie do štádia „Rozhodnutie predsedu NR SR“ . Požadovaná zmena údajov je popísaná v časti Workflow._x000a_Navrhovateľ vzal parlamentnú tlač späť - Presunutie do štádia „Proces ukončený“ . Požadovaná zmena údajov je popísaná v časti Workflow._x000a_Parlamentná tlač - V prípade, že užívateľ má právo aj modul „Parlamentná tlač“, otvorí sa formulár na editovanie PT. Aplikačná funkcia viditeľná iba ak má prihlásený užívateľ právo na modul „Parlamentné tlače“._x000a_Prepojiť pôvodnú tlač - Vyžiada si ČPT z daného volebného obdobia a do poľa „číslo pôvodnej tlače“ zapíše jednoznačný identifikátor PT zodpovedajúci danému ČPT_x000a__x000a_Súčasťou všetkých formulárov, ktoré sú určené na editovanie štádií parlamentných tlačí musí obsahovať aj možnosť presunu na predchádzajúce štádium, prípadne nasledujúce štádium (ak už nie sme na aktuálnom štádií). Dôležité je, aby sa pre každú tlač zobrazovali podľa vybranej kategórie iba tie štádia, ktoré daný workflow podporuje a sú teda pre neho relevantné._x000a__x000a_Položka „Číslo pôvodnej tlače“ sa zobrazuje iba pri kategórii „Vrátený zákon prezidentom“ a číslo sa získava zo záznamu pôvodnej tlače zo štádia „Vrátený zákon prezidentom“ (obrázok 9A)._x000a__x000a_V jednotlivých formulároch je použité na výber poslancov, funkcií a podobne interný prepínač „Zobraz iba zvolených“, kde je možnosť túto voľbu odkliknúť a zobrazia da všetky možné záznamy, ktoré môžu byť označené (napr. poslanci v abecednom poradí). Následne sa zaklikajú tí čo napr. predkladajú PT a možnosť „zobraz iba zvolených“ sa opäť aktivuje a ostanú zobrazení iba tí, čo sú zakliknutí. Tento spôsob však môže byť nahradený aj inou voľbou, akou sa dosiahne rovnako popísaný cieľ (napr. výber požadovaných poslancov ako predkladateľov)."/>
    <s v="Zamestnanec odboru  odboru informačných a komunikačných technológií K NR SR"/>
    <x v="28"/>
    <n v="1"/>
    <n v="10"/>
    <n v="1"/>
    <n v="10"/>
    <n v="0.47727272727272729"/>
    <n v="0.72"/>
    <n v="1.04"/>
    <n v="7.845381818181818"/>
    <n v="117.68072727272727"/>
  </r>
  <r>
    <s v="ID_584"/>
    <x v="0"/>
    <s v="Legislatívny proces"/>
    <s v="Aplikačné funkcie formulára pre editovanie a zmenu „Číselník ...“ - 2. štádium – Výber poradcov"/>
    <s v="V prípade, že užívateľ zvolí preddefinovaný filter v ľavom menu, ktorý je stavom legislatívneho procesu podriadený štádiu „Výber poradcov“, zobrazia sa vo výstupnej časti záznamy (procesy) legislatívneho procesu, ktoré sú v tomto štádiu. Všetky tieto záznamy v ľubovoľnom štádiu sa zobrazujú formulári popísanom v predchádzajúcej časti. Pri editácii údajov sa zobrazujú vždy tie dáta, v akom štádiu sa proces nachádza.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Požadovaná zmena údajov je popísaná v časti Workflow._x000a_Vymazať proces - Presunutie záznamu do stavu „vymazaný záznam“. Takýto záznam sa bude už zobrazovať iba administrátorovi a nebude poskytovaný webserviskom do middlewaru, ani iným modulom._x000a_Navrhovateľ vzal parlamentnú tlač späť - Presunutie do štádia „Proces ukončený“. Požadovaná zmena údajov je popísaná v časti Workflow._x000a_Žiadosť o informáciu – §70 - Vygeneruje nový záznam do informačného zdroja „Informácie podľa §70 RP“ a pošle mail vybraným zamestnancom v poliach [A-10] a [A-11]. Požadovaná zmena údajov je popísaná v časti Workflow. V prípade, že už existuje záznam v informačnom zdroji „Informácie podľa §70 RP“ s rovnakou tlačou a volebným obdobím, aplikačná funkcia je neprístupná._x000a_Zobraz informáciu - Zobrazenie informácie podľa §70 RP. Funkcia je prístupná až keď v danom zázname v zdroji „Informácie podľa §70 RP“ je v poli [F] jednoznačný identifikátor záznamu z DMS, resp. digitálneho archívu._x000a_Postúpiť predsedovi NR SR. - Postúpenie procesu na vygenerovanie rozhodnutia predsedu. . Požadovaná zmena údajov je popísaná v časti Workflow. Funkcia je prístupná až keď je vygenerovaná „informácia podľa §70 RP“ v digitálnom archíve – pole [F] informačného zdroja „informácia podľa §70 RP“. Funkcia je prístupná iba ak je príslušný legislatívny proces v štádiu „Stanovisko LO“._x000a__x000a_Vzhľadom na skutočnosť, že legislatívny proces sa môže dostať do ďalšieho štádia aj bez pridelených poradcov, resp. bez publikovania „informácie podľa §70 RP“, požaduje sa, aby záložka formulára procesu legislatívneho procesu (v ľubovoľnom štádiu po štádiu „výber poradcov“) pre zvolený legislatívny proces bola pre stav, keď neexistuje poradca, alebo nie je publikovaná informácia bola farebne zvýraznená od ostatných záložiek, čo nám signalizuje, že všetky požiadavky daného štádia ešte neboli naplnené"/>
    <s v="Zamestnanec odboru  odboru informačných a komunikačných technológií K NR SR"/>
    <x v="28"/>
    <n v="1"/>
    <n v="10"/>
    <n v="1"/>
    <n v="10"/>
    <n v="0.47727272727272729"/>
    <n v="0.72"/>
    <n v="1.04"/>
    <n v="7.845381818181818"/>
    <n v="117.68072727272727"/>
  </r>
  <r>
    <s v="ID_585"/>
    <x v="0"/>
    <s v="Legislatívny proces"/>
    <s v="Aplikačné funkcie formulára pre editovanie a zmenu „Číselník ...“ - 3. štádium – Rozhodnutie predsedu NR SR"/>
    <s v="V prípade, že užívateľ zvolí preddefinovaný filter v ľavom menu, ktorý je stavom legislatívneho procesu podriadený štádiu „Rozhodnutie predsedu NR SR“,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Na formulári sú vlastne zobrazené všetky dáta záznamu informačného zdroja „Rozhodnutia predsedu NR SR“, ktoré má rovnaké volebné obdobie, rovnaký identifikátor parlamentnej tlače a typ rozhodnutia. V časovom slede sa zobrazia v tomto štádií údaje, ktoré sa pri vygenerovaní záznamu o Rozhodnutí predsedu nastavia automaticky (napr. ID, číslo rozhodnutia, volebné obdobie, typ rozhodnutia, prípadne aj pridelené výbory, alebo gestorský výbor). V prípade, že bol záznam vygenerovaný z kroku legislatívneho procesu „kategorizácia tlače“ a nie z kroku „pridelenie poradcov“, teda keď ešte neexistovala informácia podľa §70 RP, výbory sa musia prideliť až počas vytvárania rozhodnutia. Následne sa v čase vytvárania vyplnia ostatné údaje (napr. časové) a v poslednom štádiu po publikovaní záznamu sa objaví vyplnené pole „zverejnené“._x000a__x000a_Každopádne, aplikačné funkcie na posunutie štádia legislatívneho procesu ďalej (aplikačná funkcia „Postúpiť na I. čítanie“) budú prístupné už pri vygenerovanom zázname o rozhodnutí bez ohľadu či bol publikovaný, alebo nie._x000a__x000a_Vzhľadom na skutočnosť, že legislatívny proces sa môže dostať do ďalšieho štádia aj bez publikovania prislúchajúceho „Rozhodnutia predsedu NR SR“, požaduje sa, aby záložka formulára procesu legislatívneho procesu (v ľubovoľnom štádiu po štádiu „Rozhodnutie predsedu NR SR“) pre zvolený legislatívny proces bola pre stav, keď neexistuje publikovaný záznam daného rozhodnutia bola farebne zvýraznená od ostatných záložiek, čo nám signalizuje, že všetky požiadavky daného štádia ešte neboli naplnené.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Navrhovateľ vzal parlamentnú tlač späť - Požadovaná zmena údajov je popísaná v časti Workflow._x000a_Postúpiť na I. čítanie Požadovaná zmena údajov je popísaná v časti Workflow. Vrátiť navrhovateľovi Požadovaná zmena údajov je popísaná v časti Workflow._x000a_Zastaviť opätovne prerokovávaný zákon - Požadovaná zmena údajov je popísaná v časti Workflow._x000a_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86"/>
    <x v="0"/>
    <s v="Legislatívny proces"/>
    <s v="Aplikačné funkcie formulára pre editovanie a zmenu „Číselník ...“ - 4. štádium – I. čítanie"/>
    <s v="V prípade, že užívateľ zvolí preddefinovaný filter v ľavom menu, ktorý je stavom legislatívneho procesu podriadený štádiu „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_x000a_Na formulári sú vlastne zobrazené všetky dáta záznamu informačného zdroja „Uznesenia NR SR“, ktoré má rovnaké volebné obdobie, rovnaký identifikátor parlamentnej tlače a typ uznesenia. V časovom slede sa zobrazia v tomto štádií údaje, ktoré sa pri vygenerovaní záznamu o Uznesení NR SR nastavia automaticky (napr. ID, číslo uznesenia, volebné obdobie, typ uznesenia, pridelené výbory, alebo gestorský výbor). Následne sa v čase vytvárania vyplnia ostatné údaje (napr. časové) a v poslednom štádiu po publikovaní záznamu sa objaví vyplnené pole „zverejnené“._x000a__x000a_Každopádne, aplikačné funkcie na posunutie štádia legislatívneho procesu ďalej (aplikačná funkcia „Postúpiť na LO“) budú prístupné už pri vygenerovanom zázname o uznesení NR SR bez ohľadu či bol publikovaný, alebo nie._x000a__x000a_Vzhľadom na skutočnosť, že legislatívny proces sa môže dostať do ďalšieho štádia aj bez publikovania prislúchajúceho „Uznesenia NR SR“, požaduje sa, aby záložka formulára procesu legislatívneho procesu (v ľubovoľnom štádiu po štádiu „I. čítanie“) pre zvolený legislatívny proces bola pre stav, keď neexistuje publikovaný záznam daného uznesenia bola farebne zvýraznená od ostatných záložiek, čo nám signalizuje, že všetky požiadavky daného štádia ešte neboli naplnené.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Vrátiť navrhovateľovi Požadovaná zmena údajov je popísaná v časti Workflow. _x000a_Postúpiť na LO Požadovaná zmena údajov je popísaná v časti Workflow._x000a_Vziať NZ späť pred schôdzou Požadovaná zmena údajov je popísaná v časti Workflow._x000a_Vziať NZ späť na schôdzi Požadovaná zmena údajov je popísaná v časti Workflow._x000a_Nepokračovať Požadovaná zmena údajov je popísaná v časti Workflow._x000a_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87"/>
    <x v="0"/>
    <s v="Legislatívny proces"/>
    <s v="Aplikačné funkcie formulára pre editovanie a zmenu „Číselník ...“ - 5. štádium - Stanovisko LO"/>
    <s v="V prípade, že užívateľ zvolí preddefinovaný filter v ľavom menu, ktorý je stavom legislatívneho procesu podriadený štádiu „Stanovisko LO“,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_x000a_Na formulári sú vlastne zobrazené všetky dáta záznamu informačného zdroja „Stanoviská LO“, ktoré má rovnaké volebné obdobie, rovnaký identifikátor parlamentnej tlače. V časovom slede sa zobrazia v tomto štádií údaje, ktoré sa pri vygenerovaní záznamu o Stanovisko LO nastavia automaticky (napr. ID, ČPT, volebné obdobie). Následne sa v čase vytvárania vyplnia ostatné údaje (napr. dátum) a v poslednom štádiu po publikovaní záznamu pribudne záznam stanoviska v záložke „Dokumenty“._x000a__x000a_Každopádne, aplikačné funkcie na posunutie štádia legislatívneho procesu ďalej (aplikačná funkcia „Postúpiť výborom“) bude prístupná už pri vygenerovanom zázname o Stanovisku LO bez ohľadu či bol publikovaný, alebo nie._x000a__x000a_Vzhľadom na skutočnosť, že legislatívny proces sa môže dostať do ďalšieho štádia aj bez publikovania prislúchajúceho „Stanoviska LO“, požaduje sa, aby záložka formulára procesu legislatívneho procesu (v ľubovoľnom štádiu po štádiu „Stanovisko LO“) pre zvolený legislatívny proces bola pre stav, keď neexistuje publikovaný záznam daného Stanoviska LO bola farebne zvýraznená od ostatných záložiek, čo nám signalizuje, že všetky požiadavky daného štádia ešte neboli naplnené._x000a__x000a_Zatvoriť - Zatvorenie formulára bez uloženia zmien. Pred samotným zatvorením formulára sa systém pri zmene dát opýta, či sa zmeny majú nahrať a ukončí formulár bez nahratia iba v prípade, že užívateľ takúto voľbu potvrdí._x000a__x000a_Uložiť - Uloženie zmien dát do záznamu. “. Požadovaná zmena údajov je popísaná v časti Workflow._x000a_Postúpiť výborom - Požadovaná zmena údajov je popísaná v časti Workflow. Navrhovateľ vzal NZ späť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88"/>
    <x v="0"/>
    <s v="Legislatívny proces"/>
    <s v="Aplikačné funkcie formulára pre editovanie a zmenu „Číselník ...“ - 6. štádium – Rokovanie výboru"/>
    <s v="Pri použití aplikačnej funkcie „Prideliť výborom“ v štádiu legislatívneho procesu „stanovisko LO“ a vytvorí toľko štádií legislatívneho procesu typu „rokovanie výboru“ v informačnom zdroji „workflows“ pre daný legislatívny proces, koľkým výborom bola pridelená PT. Po vygenerovaní štádií sa všetky štádia „Rokovania výborov“ označia farebne (červené pozadie, čierne pozadie je aktuálne zobrazené štádium), pretože tieto výbory ešte neposunuli rokovanie daného bodu do gestorského výboru. Akonáhle ho posunú do gestorského výboru, farebné zvýraznenie štádia zmizne._x000a__x000a_V prípade, že užívateľ zvolí preddefinovaný filter v ľavom menu, ktorý je stavom legislatívneho procesu podriadený štádiu „Rokovanie výboru“, zobrazia sa vo výstupnej časti všetky výbory, ktoré majú v tomto štádiu nejaké záznamy a v rámci výboru záznamy (procesy) legislatívneho procesu, ktoré sú v tomto štádiu. Všetky tieto záznamy v ľubovoľnom štádiu sa zobrazujú na formulári popísanom v predchádzajúcej časti. Pri editácii údajov sa zobrazujú vždy tie dáta, v akom štádiu sa proces nachádza. _x000a__x000a_Na formulári  sú vlastne zobrazené všetky dáta záznamu informačného zdroja „Agenda výboru“, ktoré má rovnaké volebné obdobie, rovnaký identifikátor parlamentnej tlače a prislúcha danému výboru NR SR. V časovom slede sa zobrazia v tomto štádií údaje, ktoré sa pri vygenerovaní záznamu o Stanovisko LO nastavia automaticky (napr. ID, ČPT, volebné obdobie). Následne sa v čase vytvárania vyplnia ostatné údaje (napr. dátum, bod rokovania, či schôdza výboru) a v poslednom štádiu po publikovaní záznamu pribudne záznam stanoviska v záložke „Dokumenty“ a výsledok rokovania._x000a__x000a_Každopádne, aplikačné funkcie na posunutie štádia legislatívneho procesu ďalej (aplikačná funkcia „Postúpiť gestorskému výboru“) bude prístupná už pri vygenerovanom zázname o bode programu do agendy výboru bez ohľadu či bol bod posunutý gestorskému výboru, alebo nie (v agende výborov)._x000a__x000a_Vzhľadom na skutočnosť, že legislatívny proces sa môže dostať do ďalšieho štádia aj bez posunutia do gestorského výboru z agendy výborov, požaduje sa, aby záložky všetkých_x000a__x000a_výborov formulára procesu legislatívneho procesu (v ľubovoľnom štádiu po štádiu „Rokovanie výboru“) pre zvolený legislatívny proces boli pre stav, keď neboli posunuté do gestorského výboru farebne zvýraznené od ostatných záložiek, čo nám signalizuje, že všetky požiadavky daného štádia ešte neboli naplnené _x000a__x000a_Zatvoriť - Zatvorenie formulára bez uloženia zmien. Pred samotným zatvorením formulára sa systém pri zmene dát opýta, či sa zmeny majú nahrať a ukončí formulár bez nahratia iba v prípade, že užívateľ takúto voľbu potvrdí._x000a__x000a_Uložiť - Uloženie zmien dát do záznamu. “. Požadovaná zmena údajov je popísaná v časti Workflow._x000a_Ukončiť proces - Požadovaná zmena údajov je popísaná v časti Workflow. Navrhovateľ vzal NZ späť - Požadovaná zmena údajov je popísaná v časti Workflow. Vziať NZ pred schôdzou - Požadovaná zmena údajov je popísaná v časti Workflow._x000a_Postúpiť GV a na plénum - Požadovaná zmena údajov je popísaná v časti Workflow._x000a_Opätovné sedenie výboru  -Požadovaná zmena údajov je popísaná v časti Workflow._x000a_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89"/>
    <x v="0"/>
    <s v="Legislatívny proces"/>
    <s v="Aplikačné funkcie formulára pre editovanie a zmenu „Číselník ...“ - 7. štádium – Rokovanie gestorského výboru"/>
    <s v="Každý výbor, ktorý mal pridelenú tlač na prerokovaní v II. čítaní, po ukončení rokovania o bode (nastavení stavu výsledku a príslušných dokumentov) použije aplikačnú funkciu „Prideliť gestorskému výborom“. V prípade, že túto funkciu použil posledný výbor (všetky už posunuli PT gestorskému výboru pred ním), aplikačná funkcia automaticky zmení štádium legislatívneho procesu na „Rokovanie gestorského výboru“ a stav legislatívneho procesu na „čaká sa na rokovanie gestorského výboru“._x000a__x000a_V prípade, že užívateľ zvolí preddefinovaný filter v ľavom menu, ktorý je stavom legislatívneho procesu podriadený štádiu „Rokovanie gestorského výboru“, zobrazia sa vo výstupnej časti všetky výbory, ktoré majú v tomto štádiu nejaké záznamy a v rámci výboru záznamy (procesy) legislatívneho procesu, ktoré sú v tomto štádiu Všetky tieto záznamy v ľubovoľnom štádiu sa zobrazujú na formulári popísanom v predchádzajúcej časti. Pri editácii údajov sa zobrazujú vždy tie dáta, v akom štádiu sa proces nachádza. _x000a__x000a_Na formulári sú vlastne zobrazené všetky dáta záznamu informačného zdroja „Agenda výboru“, ktoré má rovnaké volebné obdobie, rovnaký identifikátor parlamentnej tlače a prislúcha danému gestorskému výboru NR SR._x000a__x000a_Každopádne, aplikačné funkcie na posunutie štádia legislatívneho procesu ďalej (aplikačná funkcia „Postúpiť na rokovanie NR SR“) bude prístupná už pri vygenerovanom zázname o bode programu do agendy výboru bez ohľadu či bol bod posunutý na rokovanie výboru, alebo nie (v agende výborov).._x000a__x000a_Vzhľadom na skutočnosť, že legislatívny proces sa môže dostať do ďalšieho štádia aj bez posunutia na rokovanie výboru z rokovania gestorského výboru, požaduje sa, aby záložka gestorského výboru formulára procesu legislatívneho procesu (v ľubovoľnom štádiu po štádiu „Rokovanie gestorského výboru“) pre zvolený legislatívny proces bola pre stav, keď nebola posunutá na rokovanie NR SR farebne zvýraznená od ostatných záložiek, čo nám signalizuje, že všetky požiadavky daného štádia ešte neboli naplnené.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Ukončiť proces - Požadovaná zmena údajov je popísaná v časti Workflow. Navrhovateľ vzal NZ späť - Požadovaná zmena údajov je popísaná v časti Workflow. _x000a_Vziať NZ pred schôdzou - Požadovaná zmena údajov je popísaná v časti Workflow. Postúpiť na rokovanie NR SR -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0"/>
    <x v="0"/>
    <s v="Legislatívny proces"/>
    <s v="Aplikačné funkcie formulára pre editovanie a zmenu „Číselník ...“ - 8. štádium – II. čítanie"/>
    <s v="V prípade, že užívateľ zvolí preddefinovaný filter v ľavom menu, ktorý je stavom legislatívneho procesu podriadený štádiu „I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_x000a__x000a_Na formulári sú vlastne zobrazené všetky dáta záznamu informačného zdroja „Uznesenia NR SR“, ktoré má rovnaké volebné obdobie, rovnaký identifikátor parlamentnej tlače a typ uznesenia prislúchajúci II. čítaniu. V časovom slede sa zobrazia v tomto štádií údaje, ktoré sa pri vygenerovaní záznamu o Uznesení NR SR nastavia automaticky (napr. ID, číslo uznesenia, volebné obdobie, typ uznesenia). Následne sa v čase vytvárania vyplnia ostatné údaje (napr. časové) a v poslednom štádiu po publikovaní záznamu sa objaví vyplnené pole „zverejnené“._x000a__x000a_Každopádne, aplikačné funkcie na posunutie štádia legislatívneho procesu ďalej (aplikačná funkcia „Postúpiť do III. čítania“) budú prístupné už pri vygenerovanom zázname o uznesení NR SR bez ohľadu či bol publikovaný, alebo nie._x000a__x000a_Vzhľadom na skutočnosť, že legislatívny proces sa môže dostať do ďalšieho štádia aj bez publikovania prislúchajúceho „Uznesenia NR SR“, požaduje sa, aby záložka formulára procesu legislatívneho procesu (v ľubovoľnom štádiu po štádiu „II. čítanie“) pre zvolený legislatívny proces bola pre stav, keď neexistuje publikovaný záznam daného uznesenia, alebo hlasovanie daného typu o posunutí do III. čítania bola farebne zvýraznená od ostatných záložiek, čo nám signalizuje, že všetky požiadavky daného štádia ešte neboli naplnené.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Nepokračovať - Požadovaná zmena údajov je popísaná v časti Workflow._x000a_Postúpiť do III. čítania - Požadovaná zmena údajov je popísaná v časti Workflow._x000a_Vrátiť do gestorského výboru - Požadovaná zmena údajov je popísaná v časti Workflow. _x000a_Nepokračovať - Požadovaná zmena údajov je popísaná v časti Workflow._x000a_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1"/>
    <x v="0"/>
    <s v="Legislatívny proces"/>
    <s v="Aplikačné funkcie formulára pre editovanie a zmenu „Číselník ...“ - 9. štádium – III. čítanie"/>
    <s v="V prípade, že užívateľ zvolí preddefinovaný filter v ľavom menu, ktorý je stavom legislatívneho procesu podriadený štádiu „III. čít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_x000a_Na formulári sú vlastne zobrazené všetky dáta záznamu informačného zdroja „Uznesenia NR SR“, ktoré má rovnaké volebné obdobie, rovnaký identifikátor parlamentnej tlače a typ uznesenia prislúchajúci III. čítaniu. V časovom slede sa zobrazia v tomto štádií údaje, ktoré sa pri vygenerovaní záznamu o Uznesení NR SR nastavia automaticky (napr. ID, číslo uznesenia, volebné obdobie, typ uznesenia). Následne sa v čase vytvárania vyplnia ostatné údaje (napr. časové) a v poslednom štádiu po publikovaní záznamu sa objaví vyplnené pole „zverejnené“._x000a__x000a_Každopádne, aplikačné funkcie na posunutie štádia legislatívneho procesu ďalej (aplikačná funkcia „Postúpiť do redakcie“) budú prístupné už pri vygenerovanom zázname o uznesení NR SR bez ohľadu či bol publikovaný, alebo nie._x000a__x000a_Vzhľadom na skutočnosť, že legislatívny proces sa môže dostať do ďalšieho štádia aj bez publikovania prislúchajúceho „Uznesenia NR SR“, požaduje sa, aby záložka formulára procesu legislatívneho procesu (v ľubovoľnom štádiu po štádiu „III. čítanie“) pre zvolený legislatívny proces bola pre stav, keď neexistuje publikovaný záznam daného uznesenia bola farebne zvýraznená od ostatných záložiek, čo nám signalizuje, že všetky požiadavky daného štádia ešte neboli naplnené.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Vrátiť do II. čítania - Požadovaná zmena údajov je popísaná v časti Workflow._x000a_Postúpiť do redakcie - Požadovaná zmena údajov je popísaná v časti Workflow._x000a_Vrátiť do gestorského výboru - Požadovaná zmena údajov je popísaná v časti Workflow._x000a_Vrátiť výborom - Požadovaná zmena údajov je popísaná v časti Workflow. NZ nebol schválený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2"/>
    <x v="0"/>
    <s v="Legislatívny proces"/>
    <s v="Aplikačné funkcie formulára pre editovanie a zmenu „Číselník ...“ - 10. štádium – Redakcia"/>
    <s v="V prípade, že užívateľ zvolí preddefinovaný filter v ľavom menu, ktorý je stavom legislatívneho procesu podriadený štádiu „Redakcia“,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Odoslané do Z. z. - Požadovaná zmena údajov je popísaná v časti Workflow._x000a_Zákon vyšiel v Z. z. - Požadovaná zmena údajov je popísaná v časti Workflow. _x000a_Zákon vrátený prezidentom -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3"/>
    <x v="0"/>
    <s v="Legislatívny proces"/>
    <s v="Aplikačné funkcie formulára pre editovanie a zmenu „Číselník ...“ - 11. štádium – Zákon vrátený prezidentom"/>
    <s v="V prípade, že užívateľ zvolí preddefinovaný filter v ľavom menu, ktorý je stavom legislatívneho procesu podriadený štádiu „Zákon vrátený prezidentom“,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Odoslané do Z. z. - Požadovaná zmena údajov je popísaná v časti Workflow._x000a_Zákon vyšiel v Z. z. - Požadovaná zmena údajov je popísaná v časti Workflow. Zákon vrátený prezidentom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4"/>
    <x v="0"/>
    <s v="Legislatívny proces"/>
    <s v="Aplikačné funkcie formulára pre editovanie a zmenu „Číselník ...“ - 12. štádium – Ukončený proces"/>
    <s v="V prípade, že užívateľ zvolí preddefinovaný filter v ľavom menu, ktorý je stavom legislatívneho procesu podriadený štádiu „Ukončený proces“,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Vzhľadom na skutočnosť, že ukončený proces sa môže dostať do tohto štádia rôznymi etapami nachádza sa tu aj samostatné needitovateľné pole „stav legislatívneho procesu“, ako aj údaje zo štádií „Redakcia“, „Zákon vrátený prezidentom“, „Zákon napadnutý na Ústavnom súde“. V zozname „ukončených procesov“ sa požaduje, aby záznamy, ktoré nemajú splnené formálne náležitosti čo i len jedného štádia legislatívneho procesu boli označené farebným zvýraznením a nachádzali sa na prvých riadkoch zoznamu (napr. červenou farbou)._x000a_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Zákon napadnutý na Ústavnom súde -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5"/>
    <x v="0"/>
    <s v="Legislatívny proces"/>
    <s v="Aplikačné funkcie formulára pre editovanie a zmenu „Číselník ...“ - 13. štádium – Zákon napadnutý na Ústavnom súde"/>
    <s v="V prípade, že užívateľ zvolí preddefinovaný filter v ľavom menu, ktorý je stavom legislatívneho procesu podriadený štádiu „Zákon napadnutý na Ústavnom súd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_x000a_Na editovacom formulári sa nachádzajú needitovateľné polia z modulu „Zákony napadnuté na Ústavnom súde“. 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 Požadovaná zmena údajov je popísaná v časti Workflow._x000a_Ukončiť proces -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6"/>
    <x v="0"/>
    <s v="Legislatívny proces"/>
    <s v="Aplikačné funkcie formulára pre editovanie a zmenu „Číselník ...“ - 14. štádium – Rokovanie"/>
    <s v="V prípade, že užívateľ zvolí preddefinovaný filter v ľavom menu, ktorý je stavom legislatívneho procesu podriadený štádiu „Rokovanie“, zobrazia sa vo výstupnej časti záznamy (procesy) legislatívneho procesu, ktoré sú v tomto štádiu. Všetky tieto záznamy v ľubovoľnom štádiu sa zobrazujú na formulári popísanom v predchádzajúcej časti. Pri editácii údajov sa zobrazujú vždy tie dáta, v akom štádiu sa proces nachádza. Rokovanie je štádium legislatívneho procesu, ktoré je pre také parlamentné tlače_x000a_Zatvoriť - Zatvorenie formulára bez uloženia zmien. Pred samotným zatvorením formulára sa systém pri zmene dát opýta, či sa zmeny majú nahrať a ukončí formulár bez nahratia iba v prípade, že užívateľ takúto voľbu potvrdí. _x000a_Uložiť - Uloženie zmien dát do záznamu. “. Požadovaná zmena údajov je popísaná v časti Workflow._x000a_Ukončiť-  Požadovaná zmena údajov je popísaná v časti Workflow. Vrátiť navrhovateľovi Požadovaná zmena údajov je popísaná v časti Workflow._x000a_Vzaté pred schôdzou - Požadovaná zmena údajov je popísaná v časti Workflow._x000a_Vzaté na schôdzi - Požadovaná zmena údajov je popísaná v časti Workflow. Vrátiť do gestorského výboru Požadovaná zmena údajov je popísaná v časti Workflow._x000a_Záložka dokumenty bude obsahovať všetky prislúchajúce dokumenty z informačného systému „Registratúra“, resp. „Digitálny archív“ k uvedenej parlamentnej tlači a uvedenému legislatívnemu procesu."/>
    <s v="Zamestnanec odboru  odboru informačných a komunikačných technológií K NR SR"/>
    <x v="28"/>
    <n v="1"/>
    <n v="10"/>
    <n v="1"/>
    <n v="10"/>
    <n v="0.47727272727272729"/>
    <n v="0.72"/>
    <n v="1.04"/>
    <n v="7.845381818181818"/>
    <n v="117.68072727272727"/>
  </r>
  <r>
    <s v="ID_597"/>
    <x v="0"/>
    <s v="Legislatívny proces"/>
    <s v="Workflow - vseobecne"/>
    <s v="Celý modul „Legislatívny proces“ musí vyhovovať všetkým požiadavkám uvedeným v legislatívnych zákonoch popísaných na začiatku projektu (najmä Rokovací poriadok NR SR). Celá proces musí prebiehať podľa popísaných číselníkov."/>
    <s v="Zamestnanec odboru  odboru informačných a komunikačných technológií K NR SR"/>
    <x v="28"/>
    <n v="1"/>
    <n v="10"/>
    <n v="1"/>
    <n v="10"/>
    <n v="0.47727272727272729"/>
    <n v="0.72"/>
    <n v="1.04"/>
    <n v="7.845381818181818"/>
    <n v="117.68072727272727"/>
  </r>
  <r>
    <s v="ID_598"/>
    <x v="0"/>
    <s v="Legislatívny proces"/>
    <s v="Workflow - „Legislatívny proces“ (krok 1 – kategorizácia parlamentnej tlače)"/>
    <s v="• každý materiál, ktorý príde na rokovanie Národnej rady musí byť zaevidovaný v module „Parlamentné tlače“. V informačnom zdroji „Parlamentné tlače“ je jedným z metadát, ktoré sa pre každú parlamentnú tlač zaznamenávajú „typ tlače“. Jedná sa o položku, ktorá je vyberaná z informačného zdroja „číselník typov parlamentných tlačí“, v rámci ktorej je údaj, či daný typ parlamentnej tlače zakladá legislatívny proces, alebo nie_x000a_• v prípade, že typ parlamentnej tlače zakladá legislatívny proces, aplikovaním funkcie „Publikovať záznam“ v editovacom formulári modulu „Parlamentné tlače“ sa založí záznam do informačného zdroja „Legislatívny proces“. V štádiu založenia nového záznamu sa do informačného zdroja „legislatívny proces“ zapíšu údaje:_x000a_o založí sa nový jednoznačný identifikátor záznamu_x000a_o do poľa [A-2] sa zapíše jednoznačný identifikátor parlamentnej tlače, z ktorej bol „legislatívny proces“ spustený_x000a_o do poľa [A-7] sa zapíše jednoznačný identifikátor štádia legislatívneho procesu z číselníka štádií legislatívneho procesu prislúchajúci štádiu_x000a_„Kategorizácia PT“ o do poľa [A-8] sa zapíše jednoznačný identifikátor stavu legislatívneho procesu z číselníka stavov legislatívneho procesu prislúchajúci štádiu „čaká sa na kategorizáciu PT“ o do poľa [A-9] sa zapíše jednoznačný identifikátor stavu záznamu prislúchajúci stavu „publikovaný záznam“_x000a_o a súčasne sa odošle e-mail osobe, zodpovednej za „1. štádium legislatívneho procesu – Kategorizovanie PT“_x000a_• následne si osoba zodpovedná za kategorizovanie PT (1. štádium legislatívneho procesu) otvorí formulár na obrázku č. 3 a: o nastaví kategóriu parlamentnej tlače o nastaví typ navrhovateľa (vláda, poslanci, výbory) o nastaví navrhovateľa a ďalšie metadáta (podľa kategórie tlače) o počas evidencie má možnosť aplikačnou funkciou „Uložiť“ uložiť nastavené dáta, čo okrem uloženia nastavených dát zmení stav záznamu na „prebieha kategorizácia PT“_x000a_• v prípade voľby aplikačnej funkcie „postúpiť riaditeľovi LO“:_x000a_o vygeneruje nový záznam do informačného zdroja „rýchla informácia“ s číslom PT a jeho jednoznačný identifikátor zapíše do poľa [A-14]_x000a_o do poľa [A-7] sa zapíše jednoznačný identifikátor štádia legislatívneho procesu z číselníka štádií legislatívneho procesu prislúchajúci štádiu „Pridelenie poradcov“ o do poľa [A-8] sa zapíše jednoznačný identifikátor stavu legislatívneho procesu z číselníka stavov legislatívneho procesu prislúchajúci štádiu „Čaká sa na pridelenie poradcov“ o a súčasne sa odošle e-mail osobe, zodpovednej za „2. štádium legislatívneho procesu – Pridelenie poradcov“_x000a_o od tohto štádia sú všetky editované polia v tomto štádiu legislatívneho procesu už needitovateľné (iba administrátorom modulu) • v prípade voľby aplikačnej funkcie „postúpiť predsedovi NR SR“:_x000a_o založí nový záznam do informačného zdroja „rozhodnutie predsedu NR_x000a_SR“, s nastavenými metadátami:_x000a_ do poľa [B] stav záznamu zapíše jednoznačný identifikátor stavu_x000a_„pripravovaný záznam“_x000a_ do poľa [C] vygeneruje nasledujúceho číslo, ktoré nasleduje v rozhodnutiach predsedu v rámci VO_x000a_ do poľa [D] jednoznačný identifikátor volebného obdobia zapíše údaj z poľa [A-9-1] informačného zdroja „legislatívny proces“_x000a_ do poľa [G] jednoznačný identifikátor typu rozhodnutie zapíše údaj zodpovedajúci typu „Rozhodnutie o pridelení tlače výborom“ o do poľa [A-7] sa zapíše jednoznačný identifikátor štádia legislatívneho procesu z číselníka štádií legislatívneho procesu prislúchajúci štádiu „Rozhodnutia predsedu“ o do poľa [A-8] sa zapíše jednoznačný identifikátor stavu legislatívneho procesu z číselníka stavov legislatívneho procesu prislúchajúci štádiu_x000a_„Čaká sa na rozhodnutie predsedu NR SR“ o a súčasne sa odošle e-mail osobe, zodpovednej za „modul – Rozhodnutia predsedu NR SR“_x000a_o táto aplikačná funkcia „akoby“ preskočila krok pridelenia poradcov, no v skutočnosti úloha pridelenia poradcov ostane aktívna a vyžaduje sa pridelenie poradcov aj dodatočne, no proces pokračuje aj bez toho • v prípade voľby aplikačnej funkcie „navrhovateľ vzal PT spä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Kategorizovanie PT - Navrhovateľ vzal PT späť“ • v prípade voľby aplikačnej funkcie „Parlamentná tlač“:_x000a_o otvorenie formulára na zobrazenie/editovanie PT v module_x000a_„Parlamentné tlače“ (aplikačná funkcia je však zobrazená iba tomu, čo má na editovanie/zobrazenie daného formulára oprávnenie) • v prípade voľby aplikačnej funkcie „uložiť“:_x000a_o uloží zmenené dáta formulára_x000a_o do poľa [A-8] sa zapíše jednoznačný identifikátor stavu legislatívneho procesu z číselníka stavov legislatívneho procesu prislúchajúci štádiu_x000a_„prebieha kategorizácia PT“_x000a_• v prípade voľby aplikačnej funkcie „prepojiť pôvodnú tlač“:_x000a_o Vyžiada si ČPT z daného volebného obdobia a do poľa „číslo pôvodnej tlače“ zapíše jednoznačný identifikátor PT zodpovedajúci danému ČPT_x000a_"/>
    <s v="Zamestnanec odboru  odboru informačných a komunikačných technológií K NR SR"/>
    <x v="28"/>
    <n v="1"/>
    <n v="10"/>
    <n v="1"/>
    <n v="10"/>
    <n v="0.47727272727272729"/>
    <n v="0.72"/>
    <n v="1.04"/>
    <n v="7.845381818181818"/>
    <n v="117.68072727272727"/>
  </r>
  <r>
    <s v="ID_599"/>
    <x v="0"/>
    <s v="Legislatívny proces"/>
    <s v="Workflow - „Legislatívny proces“ (krok 2 – výber poradcov)"/>
    <s v="• v prípade, že štádium legislatívneho procesu sa dostane do stavu „výber poradcov“, užívateľ zodpovedný za evidovanie daného štádia dostane mail s informáciou, že legislatívny krok postúpil do spomenutého štádia_x000a_• následne si osoba zodpovedná za výber poradcov (2. štádium legislatívneho procesu) otvorí formulár na obrázku č. 13 a: o nastaví poradcu k parlamentnej tlačí o nastaví poradcu k parlamentnej tlačí pre EU o nastaví termín_x000a_• v prípade aplikovania funkcie „Uložiť“:_x000a_o do poľa [A-8] sa zapíše jednoznačný identifikátor stavu legislatívneho procesu z číselníka stavov legislatívneho procesu prislúchajúci štádiu „Prideľujú sa poradcovia“_x000a_• okrem spomenutých údajov sa v tomto štádiu očakáva vygenerovanie_x000a_„Informácie podľa §70 Rokovacieho poriadku“. Táto aplikačná funkcia je prístupná, až keď sú pridelený obaja poradcovia. Túto činnosť vykonávajú zamestnanci v poliach [A-10] a [A-11]. Zamestnanec zodpovedný za krok 2 legislatívneho procesu – výber poradcov zvolením aplikačnej funkcie „Žiadosť o informáciu podľa § 70 RP“: o založí sa nový záznam do informačného zdroja „Informácia podľa §70_x000a_RP“_x000a_ jednoznačný identifikátor volebného obdobia [C] sa nastaví podľa poľa z informačného zdroja „legislatívny proces“ [A-9-1]_x000a_ jednoznačný identifikátor parlamentnej tlače [D] sa nastaví podľa poľa z informačného zdroja „legislatívny proces“ [A-2]_x000a_ pole [G] stav záznamu je v stave „pripravovaný záznam“ o pošle sa mail cez „notifikačný modul“ zodpovednému zamestnancovi za modul „Informácie podľa §70 Rokovacieho poriadku“_x000a_o zneprístupní sa aplikačná funkcia „Žiadosť o informáciu podľa § 70 RP“ pre opätovné použitie_x000a_o do poľa [A-8] sa zapíše jednoznačný identifikátor stavu legislatívneho procesu z číselníka stavov legislatívneho procesu prislúchajúci štádiu_x000a_„Generuje sa informácia podľa §70 RP“_x000a_• v prípade voľby aplikačnej funkcie „postúpiť predsedovi NR SR“:_x000a_o do poľa [A-7] sa zapíše jednoznačný identifikátor štádia legislatívneho procesu z číselníka štádií legislatívneho procesu prislúchajúci štádiu „Rozhodnutia predsedu NR SR“ o do poľa [A-8] sa zapíše jednoznačný identifikátor stavu legislatívneho procesu z číselníka stavov legislatívneho procesu prislúchajúci štádiu „Čaká sa na rozhodnutie predsedu NR SR“ o odošle e-mail osobe, zodpovednej za „modul – Rozhodnutia predsedu_x000a_NR SR“ cez notifikačný modul o v informačnom zdroji „Rozhodnutia predsedu NR SR“ sa vygeneruje nový záznam s metadátami:_x000a_• pole [B] stav záznamu je v stave „pripravovaný záznam“_x000a_• pole [D] jednoznačný identifikátor volebného obdobia sa nastaví podľa poľa z informačného zdroja „legislatívny proces“ [A-9-1]_x000a_• pole [C] číslo rozhodnutia sa vygeneruje automaticky_x000a_• pole [F] popis rozhodnutia sa vygeneruje automaticky_x000a_• pole [G] jednoznačný identifikátor typu rozhodnutia sa nastaví podľa typu „Rozhodnutie o pridelení parlamentnej tlače výborom“_x000a_• v informačnom zdroji „Rozhodnutia predsedu – PT“ sa vygeneruje záznam podľa jednoznačného identifikátora parlamentnej tlače záznamu legislatívneho procesu_x000a_• do informačného zdroja „Rozhodnutia predsedu – pridelené výborom“ sa vygenerujú výbory podľa údajov v „informácii podľa_x000a_§70 RP“_x000a_• v prípade voľby aplikačnej funkcie „navrhovateľ vzal PT spä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Výber poradcov - navrhovateľ vzal PT späť“_x000a_• očakáva sa, že poradcovia sa môžu meniť / dopĺňať počas celého legislatívneho procesu_x000a__x000a_"/>
    <s v="Zamestnanec odboru  odboru informačných a komunikačných technológií K NR SR"/>
    <x v="28"/>
    <n v="1"/>
    <n v="10"/>
    <n v="1"/>
    <n v="10"/>
    <n v="0.47727272727272729"/>
    <n v="0.72"/>
    <n v="1.04"/>
    <n v="7.845381818181818"/>
    <n v="117.68072727272727"/>
  </r>
  <r>
    <s v="ID_600"/>
    <x v="0"/>
    <s v="Legislatívny proces"/>
    <s v="Workflow - „Legislatívny proces“ (krok 3 – Rozhodnutie predsedu NR SR) -"/>
    <s v="Záznam legislatívneho procesu sa môže dostať do štádia legislatívneho procesu_x000a_„Rozhodnutie predsedu NR SR“:_x000a_• zo štádia „Kategorizácia PT“, vtedy však záznam o rozhodnutí predsedu v informačnom zdroji „Rozhodnutia predsedu NR SR“ nemá pri vzniku žiadne vybrané výbory ani gestorský výbor (v prípade, že neexistuje „informácia podľa §70 RP“)_x000a_• zo štádia „Výber poradcov“ (štandardný postup), keď je už vytvorená aj informácia podľa §70 RP – z nej sa údaje generujú_x000a_• v prípade, že štádium legislatívneho procesu sa dostane do stavu „Rozhodnutie predsedu“, užívateľ zodpovedný za modul „Rozhodnutia predsedu“, aj za modul „legislatívny proces“ dostane mail s informáciou, že legislatívny krok postúpil do spomenutého štádia_x000a_• formulár legislatívneho procesu (obrázok č. 16) pre štádium legislatívneho procesu „Rozhodnutie predsedu NR SR“ zobrazuje údaje z informačného zdroja „Rozhodnutia predsedu“ pre príslušné rozhodnutie. Užívateľ modulu legislatívneho procesu môže postúpiť legislatívny proces do ďalšieho štádia aj bez publikovaného rozhodnutia, no kým nebude publikované rozhodnutie, záložka „Rozhodnutie predsedu“ formulárov každého ďalšieho štádia legislatívneho procesu farebne odlíšená, čo znamená že nie sú splnené ešte všetky náležitosti_x000a_• v prípade voľby aplikačnej funkcie „navrhovateľ vzal PT spä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zhodnutie predsedu NR SR - navrhovateľ vzal PT späť“ • v prípade voľby aplikačnej funkcie „vrátiť navrhovateľovi“:_x000a_o do poľa [A-7] sa zapíše jednoznačný identifikátor štádia legislatívneho procesu z číselníka štádií legislatívneho procesu prislúchajúci štádiu „Ukončený proces“_x000a_o do poľa [A-8] sa zapíše jednoznačný identifikátor stavu legislatívneho procesu z číselníka stavov legislatívneho procesu prislúchajúci štádiu_x000a_„Rozhodnutie predsedu NR SR – PT vrátená navrhovateľovi späť“_x000a_• v prípade voľby aplikačnej funkcie „zastaviť opätovne prerokovávaný zákon“: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zhodnutie predsedu NR SR – zastavené opätovne prerokovávanie zákona“_x000a_• v prípade voľby aplikačnej funkcie „postúpiť do I. čítania“:_x000a_o do poľa [A-7] sa zapíše jednoznačný identifikátor štádia legislatívneho procesu z číselníka štádií legislatívneho procesu prislúchajúci štádiu „I. čítanie“_x000a_o do poľa [A-8] sa zapíše jednoznačný identifikátor stavu legislatívneho procesu z číselníka stavov legislatívneho procesu prislúchajúci štádiu_x000a_„Čaká sa na Uznesenie NR SR v I. čítaní“ o odošle e-mail osobe, zodpovednej za „modul – Uznesenia NR SR“ cez notifikačný modul_x000a_o v informačnom zdroji „Uznesenia NR SR“ sa vygeneruje nový záznam s metadátami:_x000a_• pole [B] stav záznamu je v stave „pripravovaný záznam“_x000a_• pole [D] jednoznačný identifikátor volebného obdobia sa nastaví podľa poľa z informačného zdroja „legislatívny proces“ [A-9-1]_x000a_• pole [C] číslo uznesenia sa vygeneruje automaticky_x000a_• pole [F] popis uznesenia sa vygeneruje automaticky_x000a_• pole [G] jednoznačný identifikátor typu uznesenia sa nastaví podľa typu „Uznesenie o pridelení parlamentnej tlače výborom“_x000a_• v informačnom zdroji „Uznesenia NR SR – PT“ sa vygeneruje záznam podľa jednoznačného identifikátora parlamentnej tlače záznamu legislatívneho procesu_x000a_• do informačného zdroja „Uznesenia NR SR – pridelené výborom“ sa vygenerujú výbory podľa údajov v „Rozhodnutí predsedu NR SR“ s daným typom k tejto tlači a v tomto volebnom období"/>
    <s v="Zamestnanec odboru  odboru informačných a komunikačných technológií K NR SR"/>
    <x v="28"/>
    <n v="1"/>
    <n v="10"/>
    <n v="1"/>
    <n v="10"/>
    <n v="0.47727272727272729"/>
    <n v="0.72"/>
    <n v="1.04"/>
    <n v="7.845381818181818"/>
    <n v="117.68072727272727"/>
  </r>
  <r>
    <s v="ID_601"/>
    <x v="0"/>
    <s v="Legislatívny proces"/>
    <s v="Workflow -  „Legislatívny proces“ (krok 4 - I. čítanie)"/>
    <s v="• v prípade, že štádium legislatívneho procesu sa dostane do stavu „I. čítanie“, užívateľ zodpovedný za modul „Uznesenia NR SR“, aj za modul „legislatívny proces“ dostane mail s informáciou, že legislatívny krok postúpil do spomenutého štádia_x000a_• formulár legislatívneho procesu (obrázok č. 19) pre štádium legislatívneho procesu „I. čítanie“ zobrazuje údaje z informačného zdroja „Uznesenia NR SR“ pre príslušný typ uznesenia. Užívateľ modulu legislatívneho procesu môže postúpiť legislatívny proces do ďalšieho štádia aj bez publikovaného uznesenia,_x000a_no kým nebude publikované rozhodnutie, záložka „I. čítanie“ formulárov každého ďalšieho štádia legislatívneho procesu farebne odlíšená, čo znamená že nie sú splnené ešte všetky náležitosti_x000a_• v prípade voľby aplikačnej funkcie „vrátiť navrhovateľovi“: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_x000a_čítanie – NZ vrátený navrhovateľovi“_x000a_• v prípade voľby aplikačnej funkcie „postúpiť na LO“:_x000a_o do poľa [A-7] sa zapíše jednoznačný identifikátor štádia legislatívneho procesu z číselníka štádií legislatívneho procesu prislúchajúci štádiu „Stanovisko LO“ o do poľa [A-8] sa zapíše jednoznačný identifikátor stavu legislatívneho procesu z číselníka stavov legislatívneho procesu prislúchajúci štádiu_x000a_„Čaká sa na stanovisko LO“ o odošle e-mail osobe, zodpovednej za modul – „Stanovisko LO“ cez notifikačný modul_x000a_o v informačnom zdroji „Stanoviska LO“ sa vygeneruje nový záznam s metadátami:_x000a_• pole [B] stav záznamu je v stave „pripravovaný záznam“_x000a_• pole [D] jednoznačný identifikátor volebného obdobia sa nastaví podľa poľa z informačného zdroja „legislatívny proces“ [A-9-1]_x000a_• do poľa [E] sa zapíše údaj podľa jednoznačného identifikátora parlamentnej tlače záznamu legislatívneho procesu • v prípade voľby aplikačnej funkcie „vzatý späť pred schôdzou“: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_x000a_čítanie – NZ vzatý späť pred schôdzou“_x000a_• v prípade voľby aplikačnej funkcie „vzatý späť na schôdzi“: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_x000a_čítanie – NZ vzatý späť na schôdzi“_x000a_• v prípade voľby aplikačnej funkcie „nepokračova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 čítanie – nepokračovať v rokovaní“_x000a__x000a_"/>
    <s v="Zamestnanec odboru  odboru informačných a komunikačných technológií K NR SR"/>
    <x v="28"/>
    <n v="1"/>
    <n v="10"/>
    <n v="1"/>
    <n v="10"/>
    <n v="0.47727272727272729"/>
    <n v="0.72"/>
    <n v="1.04"/>
    <n v="7.845381818181818"/>
    <n v="117.68072727272727"/>
  </r>
  <r>
    <s v="ID_602"/>
    <x v="0"/>
    <s v="Legislatívny proces"/>
    <s v="Workflow - „Legislatívny proces“ (krok 5 – Stanovisko LO)"/>
    <s v="• v prípade, že štádium legislatívneho procesu sa dostane do stavu „Stanovisko_x000a_LO“, užívateľ zodpovedný za modul „Stanoviská LO“, aj za modul „legislatívny proces“ dostane mail s informáciou, že legislatívny krok postúpil do spomenutého štádia_x000a_• formulár legislatívneho procesu (obrázok č. 22) pre štádium legislatívneho procesu „Stanovisko LO“ zobrazuje údaje z informačného zdroja „Stanoviská LO“ pre príslušný legislatívny proces. Užívateľ modulu legislatívneho procesu môže postúpiť legislatívny proces do ďalšieho štádia aj bez publikovaného stanoviska, no kým nebude publikované stanovisko LO, záložka „Stanoviská LO“ formulárov každého ďalšieho štádia legislatívneho procesu farebne odlíšená, čo znamená že nie sú splnené ešte všetky náležitosti_x000a_• v prípade voľby aplikačnej funkcie „postúpiť výborom“:_x000a_o v štádiách legislatívneho procesu (informačný zdroj “workflow“ pre daný legislatívny proces) vygeneruje toľko štádií typu „Rokovanie výboru“, koľko výborov koľkým výborom bola príslušná tlač v príslušnom uznesení pridelená (názov bude vždy „Výbor – „ a skratka výboru z informačného zdroja „výbory NR SR“)_x000a_o do poľa [A-7] sa zapíše jednoznačný identifikátor štádia legislatívneho procesu z číselníka štádií legislatívneho procesu prislúchajúci štádiu „Rokovanie výboru“. o do poľa [A-8] sa zapíše jednoznačný identifikátor stavu legislatívneho procesu z číselníka stavov legislatívneho procesu prislúchajúci štádiu_x000a_„Čaká sa na rokovanie výboru“ o odošle e-mail osobe, zodpovednej za modul – „Agenda výboru“ každého výboru, ktorému bol pridelený legislatívny proces (cez notifikačný modul)_x000a_o príklad formulára pre editovanie legislatívneho procesu po použití funkcie (doplnené štádia výborov) vidieť na obrázku č. 22_x000a_o zároveň sa do informačného zdroja „Agenda výborov – program schôdze“ vygenerujú nové záznamy, ktoré však ešte nebudú priradené do žiadneho programu (pre každý výbor, ktorý bol v uznesení NR SR) s nasledovnými metadátami:_x000a_ stav záznamu [C] – “pripravovaný záznam”_x000a_ jednoznačný identifikátor parlamentnej tlače [D] – zo záznamu legislatívneho procesu_x000a_ jednoznačný identifikátor, že sa nejedná o GV [T] = 0 o zároveň sa do informačného zdroja „Agenda výborov – program schôdze“ vygeneruje nový záznam, ktoré však ešte nebude priradený do žiadneho programu (pre gestorský výbor, ktorý bol v uznesení NR SR) s nasledovnými metadátami:_x000a_ stav záznamu [C] – “pripravovaný záznam”_x000a_ jednoznačný identifikátor parlamentnej tlače [D] – zo záznamu legislatívneho procesu_x000a_ jednoznačný identifikátor, že sa nejedná o GV [T] = 1_x000a_• v prípade voľby aplikačnej funkcie „navrhovateľ vzal NZ späť“:_x000a_o do poľa [A-7] sa zapíše jednoznačný identifikátor štádia legislatívneho procesu z číselníka štádií legislatívneho procesu prislúchajúci štádiu_x000a_„Ukončený proces“ o do poľa [A-8] sa zapíše jednoznačný identifikátor stavu legislatívneho procesu z číselníka stavov legislatívneho procesu prislúchajúci štádiu_x000a_„Stanovisko LO – NZ vzatý späť pred schôdzou“_x000a__x000a_"/>
    <s v="Zamestnanec odboru  odboru informačných a komunikačných technológií K NR SR"/>
    <x v="28"/>
    <n v="1"/>
    <n v="10"/>
    <n v="1"/>
    <n v="10"/>
    <n v="0.47727272727272729"/>
    <n v="0.72"/>
    <n v="1.04"/>
    <n v="7.845381818181818"/>
    <n v="117.68072727272727"/>
  </r>
  <r>
    <s v="ID_603"/>
    <x v="0"/>
    <s v="Legislatívny proces"/>
    <s v="Workflow - „Legislatívny proces“ (krok 6 – Rokovanie výboru)"/>
    <s v="• v prípade, že štádium legislatívneho procesu sa dostane do stavu „Rokovanie výboru“, užívatelia jednotlivých výborov zodpovední za modul „Agenda výboru“, aj za modul „legislatívny proces“ dostanú mail s informáciou, že legislatívny krok postúpil do spomenutého štádia_x000a_• formulár legislatívneho procesu (obrázok č. 26) pre štádium legislatívneho procesu „Rokovanie výboru“ sa zobrazujú údaje z informačného zdroja „Agenda výboru“ pre príslušný legislatívny proces a pre príslušný výbor NR SR. Užívateľ modulu legislatívneho procesu môže postúpiť legislatívny proces do ďalšieho štádia aj bez posunutia štádia výborom gestorskému výboru, no kým nebude v danom výbore posunutý bod s danou PT gestorskému výboru, záložka „Výbor ...“ formulárov každého ďalšieho štádia legislatívneho procesu farebne odlíšená, čo znamená že nie sú splnené ešte všetky náležitosti_x000a_• v prípade voľby aplikačnej funkcie „postúpiť GV a na plénum“:_x000a_o táto funkcia sa používa v legislatívnom procese iba výnimočne, štandardne je povinnosťou modulu „Agenda výboru“ každého výboru posunúť dané štádium legislatívneho procesu do štádia „Rokovanie gestorského výboru“. Každopádne sa proces legislatívneho procesu presunie do tohto štádia až keď všetky výbory posunú rokovanie o danej PT gestorskému výboru o v prípade, že už všetky výbory, ktoré rokujú o danom bode posunuli proces do gestorského výboru, do poľa [A-7] sa zapíše jednoznačný identifikátor štádia legislatívneho procesu z číselníka štádií legislatívneho procesu prislúchajúci štádiu „Rokovanie gestorského výboru“._x000a_o do položky [WF-8] doplní dátum posunutia do „gestorského výboru“ o v prípade, že už všetky výbory, ktoré rokujú o danom bode posunuli proces do gestorského výboru, do poľa [A-8] sa zapíše jednoznačný identifikátor stavu legislatívneho procesu z číselníka stavov legislatívneho procesu prislúchajúci štádiu „Čaká sa na rokovanie gestorského výboru“_x000a_o odošle e-mail osobe, zodpovednej za modul – „Agenda výboru“ gestorskému výboru, ktorému bol pridelený legislatívny proces (cez notifikačný modul)_x000a_• v prípade voľby aplikačnej funkcie „Ukončiť proces“:_x000a_o do poľa [A-7] sa zapíše jednoznačný identifikátor štádia legislatívneho procesu z číselníka štádií legislatívneho procesu prislúchajúci štádiu „Ukončený proces“_x000a_o do poľa [A-8] sa zapíše jednoznačný identifikátor stavu legislatívneho procesu z číselníka stavov legislatívneho procesu prislúchajúci štádiu_x000a_„Rokovanie výborov – ukončený proces“_x000a_• v prípade voľby aplikačnej funkcie „Navrhovateľ vzal NZ spä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výborov – navrhovateľ vzal NZ späť“_x000a_• v prípade voľby aplikačnej funkcie „Vziať NZ pred schôdzou“: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výborov – NZ vzatý späť pred schôdzou“_x000a_• v prípade voľby aplikačnej funkcie „Opätovné sedenie výboru“:_x000a_o do poľa [A-7] sa zapíše jednoznačný identifikátor štádia legislatívneho procesu z číselníka štádií legislatívneho procesu prislúchajúci štádiu „Rokovanie výborov“ o do poľa [A-8] sa zapíše jednoznačný identifikátor stavu legislatívneho procesu z číselníka stavov legislatívneho procesu prislúchajúci štádiu „Rokovanie výborov – čaká sa na rokovanie výboru“ o vygeneruje sa nové štádium „Opätovné prerokovanie výboru“ pre každý výbor, ktorému bolo rokovanie vrátené_x000a__x000a_"/>
    <s v="Zamestnanec odboru  odboru informačných a komunikačných technológií K NR SR"/>
    <x v="28"/>
    <n v="1"/>
    <n v="10"/>
    <n v="1"/>
    <n v="10"/>
    <n v="0.47727272727272729"/>
    <n v="0.72"/>
    <n v="1.04"/>
    <n v="7.845381818181818"/>
    <n v="117.68072727272727"/>
  </r>
  <r>
    <s v="ID_604"/>
    <x v="0"/>
    <s v="Legislatívny proces"/>
    <s v="Workflow - „Legislatívny proces“ (krok 7 – Rokovanie gestorského výboru)"/>
    <s v="• v prípade, že posledný z výborov, ktoré mali pridelenú parlamentnú tlač v štádiu_x000a_„Rokovanie výboru“ posunie štádium legislatívneho procesu do stavu „Rokovanie gestorského výboru“, užívateľ gestorského výboru zodpovedný za modul „Agenda výboru“, aj za modul „legislatívny proces“ dostane mail s informáciou, že legislatívny proces postúpil do spomenutého štádia_x000a_• v prípade, že užívateľ modulu „legislatívneho procesu“ posunul štádium legislatívneho procesu (obrázok č. 29) do štádia legislatívneho procesu „II. čítanie“ a nie užívateľ modulu „Agenda výboru“ a zároveň záložka „Gestorský výbor ...“ výboru (ktorý ešte neposunul proces do gestorského výboru) formulárov každého ďalšieho štádia legislatívneho procesu farebne bude odlíšená, čo znamená že nie sú splnené ešte všetky náležitosti_x000a_• v rámci tohto štádia sa objavuje na formulári aplikačná funkcia „Postúpiť do II._x000a_čítania“, alebo „Postúpiť na rokovanie NR SR“ vždy iba tá funkcia, ktorá súvisí s podporovaným štádiom (ak je vo workflowe daného typu podporované štádium „II. čítanie“ objaví s voľba „Postúpiť do II. čítanie“ a ak „Rokovanie“ tak sa objaví funkcia „Postúpiť na rokovanie NR SR“ (obrázok WF 30, resp. 30A) • v prípade voľby aplikačnej funkcie „postúpiť do II. čítania“:_x000a_o táto funkcia sa používa v legislatívnom procese iba výnimočne, štandardne je povinnosťou modulu „Agenda výboru“ gestorského výboru posunúť dané štádium legislatívneho procesu do štádia „II. čítanie“. o do poľa [A-7] sa zapíše jednoznačný identifikátor štádia legislatívneho procesu z číselníka štádií legislatívneho procesu prislúchajúci štádiu „II. čítanie“_x000a_o do poľa [A-8] sa zapíše jednoznačný identifikátor stavu legislatívneho procesu z číselníka stavov legislatívneho procesu prislúchajúci štádiu_x000a_„Čaká sa na rokovanie NR SR v II. čítaní“ o odošle e-mail osobe, zodpovednej za modul legislatívny proces (cez notifikačný modul)_x000a_• v prípade voľby aplikačnej funkcie „postúpiť na rokovanie NR SR“:_x000a_o táto funkcia sa používa v legislatívnom procese iba výnimočne, štandardne je povinnosťou modulu „Agenda výboru“ gestorského výboru posunúť dané štádium legislatívneho procesu do štádia_x000a_„Rokovanie“. o do poľa [A-7] sa zapíše jednoznačný identifikátor štádia legislatívneho procesu z číselníka štádií legislatívneho procesu prislúchajúci štádiu „Rokovanie“ o do poľa [A-8] sa zapíše jednoznačný identifikátor stavu legislatívneho procesu z číselníka stavov legislatívneho procesu prislúchajúci štádiu „Čaká sa na rokovanie NR SR“ o odošle e-mail osobe, zodpovednej za modul legislatívny proces (cez notifikačný modul)_x000a_• v prípade voľby aplikačnej funkcie „Ukončiť proces“: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gestorského výboru – ukončený proces“_x000a_• v prípade voľby aplikačnej funkcie „Navrhovateľ vzal NZ späť“: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gestorského výboru – navrhovateľ vzal NZ späť“ • v prípade voľby aplikačnej funkcie „Vziať NZ pred schôdzou“: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gestorského výboru – NZ vzatý späť pred schôdzou“_x000a__x000a_"/>
    <s v="Zamestnanec odboru  odboru informačných a komunikačných technológií K NR SR"/>
    <x v="28"/>
    <n v="1"/>
    <n v="10"/>
    <n v="1"/>
    <n v="10"/>
    <n v="0.47727272727272729"/>
    <n v="0.72"/>
    <n v="1.04"/>
    <n v="7.845381818181818"/>
    <n v="117.68072727272727"/>
  </r>
  <r>
    <s v="ID_605"/>
    <x v="0"/>
    <s v="Legislatívny proces"/>
    <s v="Workflow -  „Legislatívny proces“ (krok 8 – II. čítanie)"/>
    <s v="• v prípade, že užívateľ modulu „Agenda výboru“ gestorského výboru, ktorý mal pridelenú parlamentnú tlač v štádiu „Rokovanie gestorského výboru“ posunie štádium legislatívneho procesu do stavu „II. čítanie“, užívateľ modulu „Uznesenia NR SR“, aj za modul „legislatívny proces“ dostane mail s informáciou, že legislatívny proces postúpil do spomenutého štádia_x000a_• v prípade, že užívateľ modulu „legislatívneho procesu“ posunul štádium legislatívneho procesu (obrázok č. 29) do štádia legislatívneho procesu „III. čítanie“ a nie užívateľ modulu „Agenda gestorského výboru“, záložka „Rokovanie gestorského výboru“ formulárov každého ďalšieho štádia legislatívneho procesu farebne bude odlíšená, čo znamená že nie sú splnené ešte všetky náležitosti_x000a_• v prípade voľby aplikačnej funkcie „postúpiť do III. čítania“:_x000a_o táto funkcia sa používa v legislatívnom procese iba výnimočne, štandardne je povinnosťou modulu „Agenda výboru“ gestorského výboru posunúť dané štádium legislatívneho procesu do štádia „III. čítania“. o do poľa [A-7] sa zapíše jednoznačný identifikátor štádia legislatívneho procesu z číselníka štádií legislatívneho procesu prislúchajúci štádiu „III. čítanie“_x000a_o do poľa [A-8] sa zapíše jednoznačný identifikátor stavu legislatívneho procesu z číselníka stavov legislatívneho procesu prislúchajúci štádiu „Čaká sa na uznesenie NR SR v III. čítaní“ o odošle e-mail osobe, zodpovednej za modul legislatívny proces (cez notifikačný modul)_x000a_• v prípade voľby aplikačnej funkcie „Ukončiť proces“: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I._x000a_čítanie – nepokračovať v rokovaní NR SR“_x000a_• v prípade voľby aplikačnej funkcie „Vrátiť navrhovateľovi“: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II._x000a_čítanie – NZ vrátený navrhovateľovi“_x000a_• v prípade voľby aplikačnej funkcie „Vrátiť gestorskému výboru“:_x000a_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_x000a_o do poľa [A-8] sa zapíše jednoznačný identifikátor stavu legislatívneho procesu z číselníka stavov legislatívneho procesu prislúchajúci štádiu „II. čítanie – NZ vrátený do gestorského výboru_x000a__x000a_"/>
    <s v="Zamestnanec odboru  odboru informačných a komunikačných technológií K NR SR"/>
    <x v="28"/>
    <n v="1"/>
    <n v="10"/>
    <n v="1"/>
    <n v="10"/>
    <n v="0.47727272727272729"/>
    <n v="0.72"/>
    <n v="1.04"/>
    <n v="7.845381818181818"/>
    <n v="117.68072727272727"/>
  </r>
  <r>
    <s v="ID_606"/>
    <x v="0"/>
    <s v="Legislatívny proces"/>
    <s v="Workflow -  „Legislatívny proces“ (krok 9 – III. čítanie)"/>
    <s v="• v prípade, že užívateľ modulu „legislatívny proces“, posunie štádium procesu do stavu „III. čítanie“, užívateľ modulu „legislatívny proces“ dostane mail s informáciou, že legislatívny proces postúpil do spomenutého štádia_x000a_• v prípade, že užívateľ modulu „legislatívneho procesu“ posunul štádium legislatívneho procesu (obrázok č. 36) do štádia legislatívneho procesu „Redakcie“ a ešte nebolo publikované príslušné uznesenie NR SR, záložka „II. čítanie“ formulárov každého ďalšieho štádia legislatívneho procesu farebne_x000a_bude odlíšená, čo znamená že nie sú splnené ešte všetky náležitosti • v prípade voľby aplikačnej funkcie „Vrátiť do II. čítania“:_x000a_o vygeneruje opätovné štádium „II. čítanie“ a pošle mail zodpovednej osobe za modul „legislatívny proces“ štádium „II. čítanie“_x000a_o do poľa [A-7] sa zapíše jednoznačný identifikátor štádia legislatívneho procesu z číselníka štádií legislatívneho procesu prislúchajúci štádiu „II. čítanie“_x000a_o do poľa [A-8] sa zapíše jednoznačný identifikátor stavu legislatívneho procesu z číselníka stavov legislatívneho procesu prislúchajúci štádiu_x000a_„Čaká sa na opätovné uznesenie z II. čítania“_x000a_• v prípade voľby aplikačnej funkcie „postúpiť do redakcie“:_x000a_o do poľa [A-7] sa zapíše jednoznačný identifikátor štádia legislatívneho procesu z číselníka štádií legislatívneho procesu prislúchajúci štádiu_x000a_„Redakcia“ o do poľa [A-8] sa zapíše jednoznačný identifikátor stavu legislatívneho procesu z číselníka stavov legislatívneho procesu prislúchajúci štádiu_x000a_„Čaká sa na zaslanie do redakcie“ o odošle e-mail osobe, zodpovednej za modul legislatívny proces (cez notifikačný modul) štádium „Redakcia“ ako aj osobe za modul „Schválené zákony“ o vygeneruje nový záznam v module „Schválené zákony“ do stavu_x000a_„pripravovaný zákon“ s volebným obdobím a jednoznačným identifikátorom parlamentnej tlače zo záznamu legislatívneho procesu (v prípade, že taký záznam už existuje, tento krok sa preskočí) • v prípade voľby aplikačnej funkcie „Vrátiť do gestorského výboru“:_x000a_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 o do poľa [A-8] sa zapíše jednoznačný identifikátor stavu legislatívneho procesu z číselníka stavov legislatívneho procesu prislúchajúci štádiu „III. čítanie – NZ vrátený do gestorského výboru“_x000a_• v prípade voľby aplikačnej funkcie „Vrátiť výborom“:_x000a_o vygeneruje opätovné štádium „Rokovanie výboru“ pre každý výbor, ktorému bola PT pridelená uznesením NR SR a pošle mail zodpovednej osobe za modul „Agenda výboru“ príslušných výborov NR SR_x000a_o do poľa [A-7] sa zapíše jednoznačný identifikátor štádia legislatívneho procesu z číselníka štádií legislatívneho procesu prislúchajúci štádiu „Rokovanie výboru“ o do poľa [A-8] sa zapíše jednoznačný identifikátor stavu legislatívneho procesu z číselníka stavov legislatívneho procesu prislúchajúci štádiu „III._x000a_čítanie – NZ vrátený do výborov“_x000a_• v prípade voľby aplikačnej funkcie „NZ nebol schválený“:_x000a_o do poľa [A-7] sa zapíše jednoznačný identifikátor štádia legislatívneho procesu z číselníka štádií legislatívneho procesu prislúchajúci štádiu_x000a_„Ukončený proces“ o do poľa [A-8] sa zapíše jednoznačný identifikátor stavu legislatívneho procesu z číselníka stavov legislatívneho procesu prislúchajúci štádiu „III. čítanie – NZ nebol schválený“_x000a__x000a_"/>
    <s v="Zamestnanec odboru  odboru informačných a komunikačných technológií K NR SR"/>
    <x v="28"/>
    <n v="1"/>
    <n v="10"/>
    <n v="1"/>
    <n v="10"/>
    <n v="0.47727272727272729"/>
    <n v="0.72"/>
    <n v="1.04"/>
    <n v="7.845381818181818"/>
    <n v="117.68072727272727"/>
  </r>
  <r>
    <s v="ID_607"/>
    <x v="0"/>
    <s v="Legislatívny proces"/>
    <s v="Workflow -  „Legislatívny proces“ (krok 10 – III. Redakcia)"/>
    <s v="• v prípade, že užívateľ modulu „legislatívny proces“, posunie štádium procesu do stavu „Redakcie“, užívateľ modulu „legislatívny proces“ dostane mail s informáciou, že legislatívny proces postúpil do spomenutého štádia_x000a_• v prípade, že užívateľ modulu „legislatívneho procesu“ posunul štádium legislatívneho procesu (obrázok č. 36) do štádia legislatívneho procesu „Redakcie“ a ešte nebolo publikované príslušné uznesenie NR SR, záložka „II. čítanie“ formulárov každého ďalšieho štádia legislatívneho procesu farebne_x000a_bude odlíšená, čo znamená že nie sú splnené ešte všetky náležitosti • v prípade voľby aplikačnej funkcie „Odoslané do Zbierky zákonov“:_x000a_o do poľa [A-8] sa zapíše jednoznačný identifikátor stavu legislatívneho procesu z číselníka stavov legislatívneho procesu prislúchajúci štádiu_x000a_„Postúpené do redakcie“_x000a_• v prípade voľby aplikačnej funkcie „Zákon vyšiel v Zbierke zákonov“: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edakcia – NZ bol publikovaný“_x000a_• v prípade voľby aplikačnej funkcie „Zákon vrátený prezidentom“:_x000a_o do poľa [A-7] sa zapíše jednoznačný identifikátor štádia legislatívneho procesu z číselníka štádií legislatívneho procesu prislúchajúci štádiu „Zákon vrátený prezidentom“ o do poľa [A-8] sa zapíše jednoznačný identifikátor stavu legislatívneho procesu z číselníka stavov legislatívneho procesu prislúchajúci štádiu_x000a_„Čaká sa na zaevidovanie vráteného zákona“_x000a__x000a_"/>
    <s v="Zamestnanec odboru  odboru informačných a komunikačných technológií K NR SR"/>
    <x v="28"/>
    <n v="1"/>
    <n v="10"/>
    <n v="1"/>
    <n v="10"/>
    <n v="0.47727272727272729"/>
    <n v="0.72"/>
    <n v="1.04"/>
    <n v="7.845381818181818"/>
    <n v="117.68072727272727"/>
  </r>
  <r>
    <s v="ID_608"/>
    <x v="0"/>
    <s v="Legislatívny proces"/>
    <s v="Workflow -  „Legislatívny proces“ (krok 11 – Zákon vrátený prezidentom republiky)"/>
    <s v="• v prípade, že užívateľ modulu „legislatívny proces“ štádia „Redakcia“, posunie štádium procesu do stavu „Zákon vrátený prezidentom“, užívateľ modulu „legislatívny proces“ štádia „Zákon vrátený prezidentom“ dostane mail_x000a_s informáciou, že legislatívny proces postúpil do spomenutého štádia • v prípade voľby aplikačnej funkcie „Žiadosť o zaevidovanie PT“:_x000a_o vygeneruje nový záznam do informačného zdroja „Parlamentné tlače“, ktorý bude mať stav „Pripravovaný“, automaticky vygenerované ČPT a nastaví typ tlače a automaticky vygeneruje nový záznam v informačnom zdroji „legislatívny proces“, ktorý bude mať nastavenú kategóriu „Zákon vrátený prezidentom“ a pole [A-9-2] – jednoznačný identifikátor pôvodnej tlače nastavený na jednoznačný identifikátor parlamentnej tlače evidovaného zákona v legislatívnom procese. Po tomto úkone by sa v poli „ČPT“ mala objaviť hodnota novej ČPT vráteného zákona, no pole názov bude prázdne. o do poľa [A-7] sa zapíše jednoznačný identifikátor štádia legislatívneho procesu z číselníka štádií legislatívneho procesu prislúchajúci štádiu „Zákon vrátený prezidentom“ o do poľa [A-8] sa zapíše jednoznačný identifikátor stavu legislatívneho procesu z číselníka stavov legislatívneho procesu prislúchajúci štádiu_x000a_„Postúpené na zaevidovanie NZ“ o pošle sa mail editorovi modulu „Parlamentné tlače“ o žiadosti o doeditovanie vráteného návrhu zákona_x000a_• v prípade voľby aplikačnej funkcie „Ukončiť proces“: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Zákon vrátený prezidentom – ukončený proces“_x000a__x000a_"/>
    <s v="Zamestnanec odboru  odboru informačných a komunikačných technológií K NR SR"/>
    <x v="28"/>
    <n v="1"/>
    <n v="10"/>
    <n v="1"/>
    <n v="10"/>
    <n v="0.47727272727272729"/>
    <n v="0.72"/>
    <n v="1.04"/>
    <n v="7.845381818181818"/>
    <n v="117.68072727272727"/>
  </r>
  <r>
    <s v="ID_609"/>
    <x v="0"/>
    <s v="Legislatívny proces"/>
    <s v="Workflow -  „Legislatívny proces“ (krok 12 – Ukončený proces)"/>
    <s v="• „Ukončený proces“ je štádium, ktorý značí že legislatívny tok zákona „dočasne“, alebo „úplne skončil“. Z ukončeného procesu môže byť ešte naštartované jediné štádium a to „Zákon napadnutý na Ústavnom súde“_x000a_• v prípade voľby aplikačnej funkcie „Zákon napadnutý na Ústavnom súde“:_x000a_o Funkcia je prístupná iba pre parlamentné tlače, ktorých výsledok bol schválený NR SR a bol riadne vyhlásené spôsobom ustanoveným zákonom (boli publikované v Zbierke zákonov)_x000a_o vygeneruje nový záznam do informačného zdroja „Zákony napadnuté na_x000a_Ústavnom súde“, ktorý bude mať stav „Pripravovaný“, automaticky vygenerované ČPT_x000a_o do poľa [A-7] sa zapíše jednoznačný identifikátor štádia legislatívneho procesu z číselníka štádií legislatívneho procesu prislúchajúci štádiu „Zákon napadnutý na Ústavnom súde“ o do poľa [A-8] sa zapíše jednoznačný identifikátor stavu legislatívneho procesu z číselníka stavov legislatívneho procesu prislúchajúci štádiu „Zákon napadnutý na Ústavnom súde“ o pošle sa mail editorovi modulu „Zákony napadnuté na Ústavnom súde“ so žiadosťou o zaevidovanie_x000a__x000a_"/>
    <s v="Zamestnanec odboru  odboru informačných a komunikačných technológií K NR SR"/>
    <x v="28"/>
    <n v="1"/>
    <n v="10"/>
    <n v="1"/>
    <n v="10"/>
    <n v="0.47727272727272729"/>
    <n v="0.72"/>
    <n v="1.04"/>
    <n v="7.845381818181818"/>
    <n v="117.68072727272727"/>
  </r>
  <r>
    <s v="ID_610"/>
    <x v="0"/>
    <s v="Legislatívny proces"/>
    <s v="Workflow -  „Legislatívny proces“ (krok 13 – Zákon napadnutý na Ústavnom súde)"/>
    <s v="• v prípade, že užívateľ modulu „legislatívny proces“, posunie štádium procesu do stavu „Zákon napadnutý na ÚS“, užívateľ modulu „legislatívny proces“ štádia „Zákon napadnutý na Ústavnom súde“ dostane mail s informáciou, že_x000a_legislatívny proces postúpil do spomenutého štádia_x000a_• v prípade voľby aplikačnej funkcie „Ukončiť proces“: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Zákon napadnutý na ÚS – ukončený proces“_x000a__x000a_"/>
    <s v="Zamestnanec odboru  odboru informačných a komunikačných technológií K NR SR"/>
    <x v="28"/>
    <n v="1"/>
    <n v="10"/>
    <n v="1"/>
    <n v="10"/>
    <n v="0.47727272727272729"/>
    <n v="0.72"/>
    <n v="1.04"/>
    <n v="7.845381818181818"/>
    <n v="117.68072727272727"/>
  </r>
  <r>
    <s v="ID_611"/>
    <x v="0"/>
    <s v="Legislatívny proces"/>
    <s v="Workflow -  „Legislatívny proces“ (krok 14 – Rokovanie NR SR)"/>
    <s v="• v prípade, že užívateľ modulu „Agenda výboru“ gestorského výboru, ktorý mal pridelenú parlamentnú tlač v štádiu „Rokovanie gestorského výboru“ posunie štádium legislatívneho procesu do stavu „Rokovanie“, užívateľ modulu „Uznesenia NR SR“, aj za modul „legislatívny proces“ dostane mail s informáciou, že legislatívny proces postúpil do spomenutého štádia_x000a_• v prípade, že užívateľ modulu „legislatívneho procesu“ posunul štádium legislatívneho procesu (obrázok č. 29) do štádia legislatívneho procesu „Rokovanie“ a nie užívateľ modulu „Agenda gestorského výboru“, záložka „Rokovanie gestorského výboru“ formulárov každého ďalšieho štádia legislatívneho procesu farebne bude odlíšená, čo znamená že nie sú splnené ešte všetky náležitosti_x000a_• v prípade voľby aplikačnej funkcie „Ukončiť proces“: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NR SR – Ukončiť proces“_x000a_• v prípade voľby aplikačnej funkcie „Vrátiť navrhovateľovi“: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 vrátené navrhovateľovi“_x000a_• v prípade voľby aplikačnej funkcie „Vrátiť do gestorského výboru“:_x000a_o vygeneruje opätovné štádium „Rokovanie gestorského výboru“ a pošle mail zodpovednej osobe za modul „Agenda výboru“ príslušného výboru NR SR o do poľa [A-7] sa zapíše jednoznačný identifikátor štádia legislatívneho procesu z číselníka štádií legislatívneho procesu prislúchajúci štádiu „Rokovanie gestorského výboru“ o do poľa [A-8] sa zapíše jednoznačný identifikátor stavu legislatívneho procesu z číselníka stavov legislatívneho procesu prislúchajúci štádiu_x000a_„Rokovanie – NZ vrátený do gestorského výboru“_x000a_• v prípade voľby aplikačnej funkcie „Vziať pred schôdzou“: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_x000a_„Rokovanie – vzaté pred schôdzou“_x000a_• v prípade voľby aplikačnej funkcie „Vziať na schôdzi“:_x000a_o do poľa [A-7] sa zapíše jednoznačný identifikátor štádia legislatívneho procesu z číselníka štádií legislatívneho procesu prislúchajúci štádiu „Ukončený proces“ o do poľa [A-8] sa zapíše jednoznačný identifikátor stavu legislatívneho procesu z číselníka stavov legislatívneho procesu prislúchajúci štádiu „Rokovanie – vzaté na schôdzi“_x000a__x000a_"/>
    <s v="Zamestnanec odboru  odboru informačných a komunikačných technológií K NR SR"/>
    <x v="28"/>
    <n v="1"/>
    <n v="10"/>
    <n v="1"/>
    <n v="10"/>
    <n v="0.47727272727272729"/>
    <n v="0.72"/>
    <n v="1.04"/>
    <n v="7.845381818181818"/>
    <n v="117.68072727272727"/>
  </r>
  <r>
    <s v="ID_612"/>
    <x v="1"/>
    <s v="Legislatívny proces"/>
    <s v="Moje aktívne úlohy"/>
    <s v="voľba „LP – v procese“. Jedná sa o zoznam všetkých spustených legislatívnych procesov, ktoré sú aktívne (teda nie sú v stave „ukončený proces“, alebo ktoré sú v stave „ukončený proces“, ale ešte nie sú splnené všetky náležitosti každého štádia (napr. Publikované uznesenie)._x000a__x000a_Veľmi podobná je aj voľba „Moje aktívne úlohy“, ktoré zobrazia všetky aktívne úlohy no iba v takých štádiách, v ktorých je prihlásený užívateľ nastavený v užívateľskej role „editor“, teda zodpovedný za daný stav._x000a__x000a_V legislatívnom procese sa musí vytvoriť informačný zdroj, ktorý bude pre každé štádium definovať požiadavky nato, aby bolo štádium považované za definitívne ukončené a proces bolo možné ukončiť. Samozrejme proces musí mať možnosť pokračovať ďalej aj bez splnenia týchto povinností, no potom musí byť jeho záložka farebne odlišná aby sa v závere dalo identifikovať čo ešte treba dotiahnuť. Každopádne uzavrieť proces (posunúť do stavu_x000a__x000a_„uzavretý proces“ je možné iba pri splnení všetkých definovaných povinností (jediný, kto to môže posunúť a uzavrieť bez ich splnenia je administrátor celého modulu)._x000a__x000a_V procese je veľmi dôležité navrhnúť uchovávanie dát tak, aby sa dalo jednoznačne identifikovať kto, kedy a akým spôsobom zmeniť údaje. Navrhuje sa, aby bola založená kópia informačného zdroja s nazvom napr. „ – log“, ktorá bude mať rovnaké metadáta, no naviac bude obsahovať:_x000a_- jednoznačný identifikátor osoby z organizačnej štruktúry, ktorá zmenu vykonala (napr. klikla na tlačidlo uložiť),_x000a_- dátum a čas kedy bola zmena vykonaná,_x000a_- jednoznačný identifikátor aplikačnej funkcie z ktorej bola zmena vykonaná do databázy by sa vždy zapísali nové údaje, alebo kópia údajov a teda by existovala možnosť sledovania ich zmien (samozrejme dodávateľ môže navrhnúť na dosiahnutie cieľa aj iný spôsob). Štandardnou požiadavkou každého „legislatívneho procesu“ je poznať štádium procesu v ktorom sa v danom čase proces nachádza a stav legislatívneho procesu (teda stav v akom je pridružená agenda procesu)."/>
    <s v="Zamestnanec odboru  odboru informačných a komunikačných technológií K NR SR"/>
    <x v="28"/>
    <m/>
    <m/>
    <n v="0"/>
    <n v="0"/>
    <n v="0"/>
    <n v="0"/>
    <n v="0"/>
    <n v="0"/>
    <n v="0"/>
  </r>
  <r>
    <s v="ID_613"/>
    <x v="1"/>
    <s v="Agenda výborov"/>
    <s v="Agenda výborov - všeobecne"/>
    <s v="Cieľom agendy „Agenda výborov“ je evidovanie všetkých aktivít výborov NR SR, najmä:_x000a_• zoznamu rokovaní výborov_x000a_• programu jednotlivých rokovaní výborov_x000a_• informácie o prerokovaní bodu (najmä záver každého bodu z číselníka možných záverov)_x000a_• informácia o dokumentoch výboru podľa typov a podľa druhov (kontrola úplnosti podľa záveru bodu_x000a_• informácia o pozmeňujúcich a doplňujúcich návrhoch (systém musí umožňovať evidovanie ručného vkladania či už osoby, ktorá podala pozmeňujúci návrh, alebo aj pripojiť elektronickú verziu návrhu, ako aj možnosť elektronického formulára, ktorá umožní vkladať poslancom pozmeňujúce návrhy k prerokúvaným bodom – aj počas schôdze NR SR)_x000a_• informácia o vystupujúcich (či už z radov poslancov, osôb z organizačnej štruktúry, alebo hostí; systém musí podporovať v prípade zakúpenia digitálneho kongresového systému spoluprácu s ňou v automatickom režime – obdoba rokovacej sály NR SR, kde DKS bude priamo zapisovať do informačného zdroja „agenda výborov“ ako vystupujúcich, tak aj výsledky hlasovania. Obdobne však musí systém podporovať aj ručné vkladanie vystupujúcich)._x000a_• informácie o hlasovaniach (v prípade nákupu hlasovacieho zariadenia musí systém podporovať automatické zapisovanie výsledkov hlasovania, ako aj ručné zapisovanie aspoň sumárnych výsledkov)_x000a__x000a_"/>
    <s v="Zamestnanec odboru  odboru informačných a komunikačných technológií K NR SR"/>
    <x v="29"/>
    <m/>
    <m/>
    <n v="0"/>
    <n v="0"/>
    <n v="0"/>
    <n v="0"/>
    <n v="0"/>
    <n v="0"/>
    <n v="0"/>
  </r>
  <r>
    <s v="ID_614"/>
    <x v="0"/>
    <s v="Agenda výborov"/>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29"/>
    <n v="1"/>
    <n v="5"/>
    <n v="1"/>
    <n v="5"/>
    <n v="1.2352941176470589"/>
    <n v="0.74"/>
    <n v="0.86"/>
    <n v="3.9681411764705885"/>
    <n v="59.522117647058828"/>
  </r>
  <r>
    <s v="ID_615"/>
    <x v="1"/>
    <s v="Agenda výborov"/>
    <s v="Oprávnenia súčasťou informačného zdroja &quot;Posty oprávnení&quot;"/>
    <s v="Všetky posty oprávnenia (užívateľskérole) musia byť súčasťou informačného zdroja „Posty oprávnení“. "/>
    <s v="Zamestnanec odboru  odboru informačných a komunikačných technológií K NR SR"/>
    <x v="29"/>
    <m/>
    <m/>
    <n v="0"/>
    <n v="0"/>
    <n v="0"/>
    <n v="0"/>
    <n v="0"/>
    <n v="0"/>
    <n v="0"/>
  </r>
  <r>
    <s v="ID_616"/>
    <x v="1"/>
    <s v="Agenda výborov"/>
    <s v="Rola Editor"/>
    <s v="Môže všetko okrem definitívne mazať údaje"/>
    <s v="Zamestnanec odboru  odboru informačných a komunikačných technológií K NR SR"/>
    <x v="29"/>
    <m/>
    <m/>
    <n v="0"/>
    <n v="0"/>
    <n v="0"/>
    <n v="0"/>
    <n v="0"/>
    <n v="0"/>
    <n v="0"/>
  </r>
  <r>
    <s v="ID_617"/>
    <x v="1"/>
    <s v="Agenda výborov"/>
    <s v="Rola Administrátor"/>
    <s v="Môže robiť všetko, aj definitívne mazať vymazané záznamy"/>
    <s v="Zamestnanec odboru  odboru informačných a komunikačných technológií K NR SR"/>
    <x v="29"/>
    <m/>
    <m/>
    <n v="0"/>
    <n v="0"/>
    <n v="0"/>
    <n v="0"/>
    <n v="0"/>
    <n v="0"/>
    <n v="0"/>
  </r>
  <r>
    <s v="ID_618"/>
    <x v="1"/>
    <s v="Agenda výborov"/>
    <s v="Rola Viewer"/>
    <s v="Môže údaje iba prezerať"/>
    <s v="Zamestnanec odboru  odboru informačných a komunikačných technológií K NR SR"/>
    <x v="29"/>
    <m/>
    <m/>
    <n v="0"/>
    <n v="0"/>
    <n v="0"/>
    <n v="0"/>
    <n v="0"/>
    <n v="0"/>
    <n v="0"/>
  </r>
  <r>
    <s v="ID_619"/>
    <x v="1"/>
    <s v="Agenda výborov"/>
    <s v="Typy oprávnení pre číselníky"/>
    <s v="Všetky číselníky agendy musia mať rovnaké typy oprávnení._x000a__x000a_V oprávneniach je dôležité vedieť nastaviť obdobne ako aj pri module „Podujatia NR SR“ nielen kto modul „Agenda výboru“ uvidí, ale aj kto aký výbor bude vidieť. Podobne je potrebné navrhnúť spôsob zastupovania ak daný zamestnanec nebude prítomný."/>
    <s v="Zamestnanec odboru  odboru informačných a komunikačných technológií K NR SR"/>
    <x v="29"/>
    <m/>
    <m/>
    <n v="0"/>
    <n v="0"/>
    <n v="0"/>
    <n v="0"/>
    <n v="0"/>
    <n v="0"/>
    <n v="0"/>
  </r>
  <r>
    <s v="ID_620"/>
    <x v="1"/>
    <s v="Agenda výborov"/>
    <s v="Štruktúra informačného zdroja „Agenda výborov - rokovania“"/>
    <s v="[A] jednoznačný identifikátor záznamu_x000a_[B] Jednoznačný identifikátor volebného obdobia _x000a_z informačného zdroja „volebné obdobia“_x000a_[C] Jednoznačný identifikátor výboru z informačného zdroja „výbory NR SR“_x000a_[D] Číslo schôdze Čísluje sa automaticky (s možnosťou prepisu) od 1 v každom volebnom období_x000a_[E] Rokovací deň Dátum_x000a_[F] Čas začiatku rokovania Čas [G] Čas konca rokovania Čas_x000a_[H] Jednoznačný identifikátor osoby z informačného zdroja „organizačná štruktúra – osoby“, ktorá zvolala rokovanie - Default „funkcia predsedu výboru“_x000a_[I] Dátum pozvánky Pre generovanie pozvánky_x000a_[J] Jednoznačný identifikátor rokovacej miestnosti Z informačného zdroja „číselník rokovacích miestností“_x000a_[K] Poznámka RTF text_x000a_[L] stav záznamu možné stavy pre daný informačný zdroj sú v informačnom zdroji &quot;Stavy záznamov&quot; (viac v kapitole 3.6.1)_x000a_[M] Čas ako text Napr. 30 minút po skončení rokovania (ak sa čas nedá vyplniť presne)_x000a_[N] Jednoznačný identifikátor rokovania výboru_x000a_[O] Dátum zverejnenia"/>
    <s v="Zamestnanec odboru  odboru informačných a komunikačných technológií K NR SR"/>
    <x v="29"/>
    <m/>
    <m/>
    <n v="0"/>
    <n v="0"/>
    <n v="0"/>
    <n v="0"/>
    <n v="0"/>
    <n v="0"/>
    <n v="0"/>
  </r>
  <r>
    <s v="ID_621"/>
    <x v="1"/>
    <s v="Agenda výborov"/>
    <s v="Štruktúra informačného zdroja „Číselník rokovacích miestností“"/>
    <s v="Očakáva sa, že číselník rokovacích miestností bude ten istý ako využíva modul „Rezervácia podujatí“ a v danom module bude popísaný podrobnejšie. Každá miestnosť bude môcť byť prednostne pridelené nejakému útvaru z organizačnej štruktúry – útvary. Ak si potom daný výbor vyberie nové rokovanie výboru, prednostne sa ako „defulat value“ nastaví „jeho“ rokovacia miestnosť, no bude ju možné vymeniť za inú (ak v danom čase nebude obsadená)."/>
    <s v="Zamestnanec odboru  odboru informačných a komunikačných technológií K NR SR"/>
    <x v="29"/>
    <m/>
    <m/>
    <n v="0"/>
    <n v="0"/>
    <n v="0"/>
    <n v="0"/>
    <n v="0"/>
    <n v="0"/>
    <n v="0"/>
  </r>
  <r>
    <s v="ID_622"/>
    <x v="1"/>
    <s v="Agenda výborov"/>
    <s v="Štruktúra informačného zdroja „Agenda výborov – program schôdze“"/>
    <s v="[A] jednoznačný identifikátor záznamu_x000a_[B] Jednoznačný identifikátor rokovania výboru Z informačného zdroja „Agenda výborov - rokovania“_x000a_[C] stav záznamu možné stavy pre daný informačný zdroj sú v informačnom zdroji &quot;Stavy záznamov&quot; _x000a_[D] Jednoznačný identifikátor parlamentnej tlače z informačného zdroja „parlamentné tlače“_x000a_[E] Popis Text_x000a_[F] Poradové číslo_x000a_[G] Číslo bodu_x000a_[I] Čas začiatku_x000a_[J] Čas konca_x000a_[H] Jednoznačný identifikátor osoby z informačného zdroja „organizačná štruktúra – osoby“, ktorá je spravodajcom_x000a_[K] Jednoznačný identifikátor výsledku rokovania Z informačného zdroja „číselník výsledkov rokovania výborov“_x000a_[L] Jednoznačný identifikátor, či sa jedná o rokovanie gestorského výboru_x000a_[M] Jednoznačný identifikátor pôvodu vzniku bodu Z informačného zdroja „číselník pôvodu bodu“"/>
    <s v="Zamestnanec odboru  odboru informačných a komunikačných technológií K NR SR"/>
    <x v="29"/>
    <m/>
    <m/>
    <n v="0"/>
    <n v="0"/>
    <n v="0"/>
    <n v="0"/>
    <n v="0"/>
    <n v="0"/>
    <n v="0"/>
  </r>
  <r>
    <s v="ID_623"/>
    <x v="1"/>
    <s v="Agenda výborov"/>
    <s v="Štruktúra informačného zdroja „Číselník pôvodu bodu“"/>
    <s v="[A] jednoznačný identifikátor záznamu_x000a_[B] Jednoznačný identifikátor pôvodu _x000a_[C] Popis Text_x000a_Očakáva sa minimálne nasledovné záznamy:_x000a_-program schôdze_x000a_- návrh na doplnenie počas schôdze"/>
    <s v="Zamestnanec odboru  odboru informačných a komunikačných technológií K NR SR"/>
    <x v="29"/>
    <m/>
    <m/>
    <n v="0"/>
    <n v="0"/>
    <n v="0"/>
    <n v="0"/>
    <n v="0"/>
    <n v="0"/>
    <n v="0"/>
  </r>
  <r>
    <s v="ID_624"/>
    <x v="1"/>
    <s v="Agenda výborov"/>
    <s v="Štruktúra informačného zdroja „Číselník výsledkov rokovania výboru“"/>
    <s v="[A] jednoznačný identifikátor záznamu _x000a_[B] Jednoznačný identifikátor výsledku _x000a_[C] Popis - Text_x000a__x000a_Očakáva sa minimálne nasledovné záznamy:_x000a_NU Neprijaté uznesenie / správa – výbor nebol uznášaniaschopný_x000a_NV Neprijaté uznesenie / správa – návrh nedostal súhlas väčšiny poslancov_x000a_P Prijaté uznesenie / správa_x000a_VN Výbor nerokoval_x000a_OSV Opätovné sedenie výboru (na iný deň)"/>
    <s v="Zamestnanec odboru  odboru informačných a komunikačných technológií K NR SR"/>
    <x v="29"/>
    <m/>
    <m/>
    <n v="0"/>
    <n v="0"/>
    <n v="0"/>
    <n v="0"/>
    <n v="0"/>
    <n v="0"/>
    <n v="0"/>
  </r>
  <r>
    <s v="ID_625"/>
    <x v="1"/>
    <s v="Agenda výborov"/>
    <s v="Štruktúra informačného zdroja „Číselník adresárov“"/>
    <s v="[A] jednoznačný identifikátor záznamu _x000a_[B] Adresár Podadresár_x000a_[C] stav záznamu možné stavy pre daný informačný zdroj sú v informačnom zdroji &quot;Stavy záznamov&quot; _x000a_[D] Jednoznačný identifikátor, či sa vytvára aj adresár EUUznesenia_x000a__x000a_Očakáva sa pre každý výbor minimálne nasledovné adresáre:_x000a_- EUUznesenia (iba pre výbor pre Európske záležitosti)_x000a_- Komisie_x000a_- Odporucania_x000a_- Ostatne_x000a_- Peticie_x000a_- PoslPrieskum_x000a_- Pozvanka_x000a_- PrezListina_x000a_- SpolSprava_x000a_- Uznesenia_x000a_- ZahrAktivity_x000a_- Zapisnice"/>
    <s v="Zamestnanec odboru  odboru informačných a komunikačných technológií K NR SR"/>
    <x v="29"/>
    <m/>
    <m/>
    <n v="0"/>
    <n v="0"/>
    <n v="0"/>
    <n v="0"/>
    <n v="0"/>
    <n v="0"/>
    <n v="0"/>
  </r>
  <r>
    <s v="ID_626"/>
    <x v="1"/>
    <s v="Agenda výborov"/>
    <s v="Štruktúra informačného zdroja „Číselník typov dokumentov“"/>
    <s v="[A] jednoznačný identifikátor záznamu _x000a_[B] Jednoznačný identifikátor typu dokumentu_x000a_[C] Popis Text_x000a_[D] Adresár Adresár z informačného zdroja „číselník adresárov“_x000a_[E] Jednoznačný identifikátor či dokument je súčasťou rokovania výboru Áno / nie_x000a_[F] stav záznamu možné stavy pre daný informačný zdroj sú v informačnom zdroji &quot;Stavy záznamov&quot; _x000a_[G] Poradové číslo_x000a__x000a_Očakáva sa pre každý výbor minimálne nasledovné adresáre:_x000a_EUUznesenie EÚ uznesenie EUUznesenia áno_x000a_Informacia Informácia SpolSprava áno_x000a_Komisia Komisia Komisie nie_x000a_Odporucanie Odporúčanie Odporucania nie_x000a_Ostatne Ostatné Ostatne nie_x000a_Peticia Petícia Peticie nie_x000a_PoslPrieskum Poslanecký prieskum PoslPrieskum nie_x000a_Pozvanka Pozvánka Pozvanka áno_x000a_PrezListina Prezenčná listina PrezListina áno SpolSprava Spoločná správa SpolSprava áno_x000a_SpolSpravaPriloha Príloha k spoločnej správe SpolSprava áno SpolSpravaZaznam Záznam k spoločnej správe SpolSprava áno_x000a_Uznesenie Uznesenie Uznesenia áno_x000a_UzneseniePriloha Príloha k uzneseniu Uznesenia áno_x000a_UznesenieSpolSprPriloha Príloha k uzneseniu k spoločnej správe SpolSprava áno_x000a_UznSpolSpr Uznesenie k spoločnej správe Uznesenia áno VypisZoZapisnice Výpis zo zápisnice Uznesenia áno_x000a__x000a_VypisZoZapSpolSprava Výpis zo zápisnice k spoločnej správe Uznesenia áno_x000a_ZahrAktivita Zahraničná aktivita ZahrAktivity nie_x000a_Zapisnica Zápisnica Zapisnica áno_x000a_Zaznam Záznam Uznesenia áno"/>
    <s v="Zamestnanec odboru  odboru informačných a komunikačných technológií K NR SR"/>
    <x v="29"/>
    <m/>
    <m/>
    <n v="0"/>
    <n v="0"/>
    <n v="0"/>
    <n v="0"/>
    <n v="0"/>
    <n v="0"/>
    <n v="0"/>
  </r>
  <r>
    <s v="ID_627"/>
    <x v="1"/>
    <s v="Agenda výborov"/>
    <s v="Štruktúra informačného zdroja „Číselník druhov dokumentov“"/>
    <s v="[A] jednoznačný identifikátor záznamu _x000a_[B] Jednoznačný identifikátor dokumentu _x000a_[C] Popis druhu dokumentu text_x000a_[D] Jednoznačný identifikátor typu dokumentu z informačného zdroja „Číselník typov dokumentov“ _x000a_[E] Template Cesta k dokumentu, ktorý je podkladom daného druhu dokumentu_x000a_[F] Jednoznačný identifikátor či dokument je súčasťou bodu rokovania výboru Áno / nie_x000a_[G] Poradové číslo_x000a_[H] Jednoznačný identifikátor, či sa jedná o dokument pre gestorský výbor Áno / nie_x000a_[I] Jednoznačný identifikátor, či sa jedná o dokument pre ČPT Áno / nie_x000a_[J] stav záznamu možné stavy pre daný informačný zdroj sú v informačnom zdroji &quot;Stavy záznamov&quot; _x000a_[K] Jednoznačný identifikátor výsledku rokovania výboru Z informačného zdroja „číselník výsledkov rokovania výboru“_x000a_[L] Jednoznačný identifikátor či sa jedná o dokument ku skrátenému legislatívnemu konaniu Áno / nie"/>
    <s v="Zamestnanec odboru  odboru informačných a komunikačných technológií K NR SR"/>
    <x v="29"/>
    <m/>
    <m/>
    <n v="0"/>
    <n v="0"/>
    <n v="0"/>
    <n v="0"/>
    <n v="0"/>
    <n v="0"/>
    <n v="0"/>
  </r>
  <r>
    <s v="ID_628"/>
    <x v="1"/>
    <s v="Agenda výborov"/>
    <s v="Štruktúra informačného zdroja „Číselník šablón dokumentov“"/>
    <s v="[A] jednoznačný identifikátor záznamu _x000a_[B] Jednoznačný identifikátor dokumentu Z informačného zdroja „číselník druhov dokumentov“_x000a_[C] Vzorový dokument_x000a__x000a_Očakáva sa, že každý druh dokumentu bude mať svoju šablónu, ktorá sa bude dopĺňať na základe uchovávaných metadát a výsledok môže byť vytlačený a fyzicky podpísaný, alebo ako elektronický dokument uložený do informačného systému „Registratúra“, ktorý ho umožní podpísať elektronickým podpisom, alebo elektronickou pečaťou."/>
    <s v="Zamestnanec odboru  odboru informačných a komunikačných technológií K NR SR"/>
    <x v="29"/>
    <m/>
    <m/>
    <n v="0"/>
    <n v="0"/>
    <n v="0"/>
    <n v="0"/>
    <n v="0"/>
    <n v="0"/>
    <n v="0"/>
  </r>
  <r>
    <s v="ID_629"/>
    <x v="1"/>
    <s v="Agenda výborov"/>
    <s v="Štruktúra informačného zdroja „Rokovanie výboru – prezentácia poslanci“"/>
    <s v="[A] jednoznačný identifikátor záznamu význam poľa je popísaný v časti 3.4.1_x000a_[B] Jednoznačný identifikátor rokovania výboru Z informačného zdroja „Agenda výboru - rokovanie“_x000a_[C] Jednoznačný identifikátor poslanca Z informačného zdroja „poslanci“, alebo z „organizačnej štruktúry – osoby“_x000a_[D] Prítomný Áno / nie_x000a_[E] Ospravedlnenie Áno / nie"/>
    <s v="Zamestnanec odboru  odboru informačných a komunikačných technológií K NR SR"/>
    <x v="29"/>
    <m/>
    <m/>
    <n v="0"/>
    <n v="0"/>
    <n v="0"/>
    <n v="0"/>
    <n v="0"/>
    <n v="0"/>
    <n v="0"/>
  </r>
  <r>
    <s v="ID_630"/>
    <x v="1"/>
    <s v="Agenda výborov"/>
    <s v="Štruktúra informačného zdroja „Rokovanie výboru – prezentácia hostia“"/>
    <s v="[A] jednoznačný identifikátor záznamu _x000a_[B] Jednoznačný identifikátor rokovania výboru Z informačného zdroja „Agenda výboru - rokovanie“_x000a_[C] Jednoznačný identifikátor osoby Z informačného zdroja „poslanci“, alebo z „organizačnej štruktúry – osoby“_x000a_[D] Meno a priezvisko Osoba mimo organizačnej štruktúry"/>
    <s v="Zamestnanec odboru  odboru informačných a komunikačných technológií K NR SR"/>
    <x v="29"/>
    <m/>
    <m/>
    <n v="0"/>
    <n v="0"/>
    <n v="0"/>
    <n v="0"/>
    <n v="0"/>
    <n v="0"/>
    <n v="0"/>
  </r>
  <r>
    <s v="ID_631"/>
    <x v="1"/>
    <s v="Agenda výborov"/>
    <s v="Štruktúra informačného zdroja „Rokovanie výboru – vystupujúci“"/>
    <s v="[A] jednoznačný identifikátor záznamu _x000a_[B] Jednoznačný identifikátor rokovania výboru Z informačného zdroja „Agenda výboru - rokovanie“_x000a_[C] Jednoznačný identifikátor poslanca Z informačného zdroja „poslanci“, alebo z „organizačnej štruktúry – osoby“_x000a_[D] Jednoznačný identifikátor typu vystúpenia Z informačného zdroja „číselník typov vystúpenia“_x000a_[E] Začiatok vystúpenia_x000a_[F] Koniec vystúpenia"/>
    <s v="Zamestnanec odboru  odboru informačných a komunikačných technológií K NR SR"/>
    <x v="29"/>
    <m/>
    <m/>
    <n v="0"/>
    <n v="0"/>
    <n v="0"/>
    <n v="0"/>
    <n v="0"/>
    <n v="0"/>
    <n v="0"/>
  </r>
  <r>
    <s v="ID_632"/>
    <x v="1"/>
    <s v="Agenda výborov"/>
    <s v="Štruktúra informačného zdroja „Číselník typov vystúpenia&quot;"/>
    <s v="[A] jednoznačný identifikátor záznamu _x000a_[B] Jednoznačný identifikátor typu vystúpenia _x000a_[C] Popis typu vystúpenia text"/>
    <s v="Zamestnanec odboru  odboru informačných a komunikačných technológií K NR SR"/>
    <x v="29"/>
    <m/>
    <m/>
    <n v="0"/>
    <n v="0"/>
    <n v="0"/>
    <n v="0"/>
    <n v="0"/>
    <n v="0"/>
    <n v="0"/>
  </r>
  <r>
    <s v="ID_633"/>
    <x v="1"/>
    <s v="Agenda výborov"/>
    <s v="Štruktúra informačného zdroja „Rokovanie výboru – pozmeňujúce návrhy“"/>
    <s v="[A] jednoznačný identifikátor záznamu _x000a_[B] Jednoznačný identifikátor rokovania výboru Z informačného zdroja „Agenda výboru - rokovanie“_x000a_[C] Jednoznačný identifikátor poslanca Z informačného zdroja „poslanci“, alebo z „organizačnej štruktúry – osoby“"/>
    <s v="Zamestnanec odboru  odboru informačných a komunikačných technológií K NR SR"/>
    <x v="29"/>
    <m/>
    <m/>
    <n v="0"/>
    <n v="0"/>
    <n v="0"/>
    <n v="0"/>
    <n v="0"/>
    <n v="0"/>
    <n v="0"/>
  </r>
  <r>
    <s v="ID_634"/>
    <x v="1"/>
    <s v="Agenda výborov"/>
    <s v="Stavy záznamov súčasťou informačného zdroja &quot;Stavy záznamov&quot;"/>
    <s v="Všetky stavy záznamov musia byť súčasťou informačného zdroja „Stavy záznamov“ "/>
    <s v="Zamestnanec odboru  odboru informačných a komunikačných technológií K NR SR"/>
    <x v="29"/>
    <m/>
    <m/>
    <n v="0"/>
    <n v="0"/>
    <n v="0"/>
    <n v="0"/>
    <n v="0"/>
    <n v="0"/>
    <n v="0"/>
  </r>
  <r>
    <s v="ID_635"/>
    <x v="1"/>
    <s v="Agenda výborov"/>
    <s v="Požadované stavy pre informačný zdroj „Agenda výborov – rokovania“"/>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vyžiadaný záznam - záznam, ktorý bol vyžiadaný _x000a_ukončené spracovanie - Ukončené spracovanie celej schôdze. Až z tohto procesu sa môže publikovať rokovanie."/>
    <s v="Zamestnanec odboru  odboru informačných a komunikačných technológií K NR SR"/>
    <x v="29"/>
    <m/>
    <m/>
    <n v="0"/>
    <n v="0"/>
    <n v="0"/>
    <n v="0"/>
    <n v="0"/>
    <n v="0"/>
    <n v="0"/>
  </r>
  <r>
    <s v="ID_636"/>
    <x v="1"/>
    <s v="Agenda výborov"/>
    <s v="Požadované stavy pre ostatn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29"/>
    <m/>
    <m/>
    <n v="0"/>
    <n v="0"/>
    <n v="0"/>
    <n v="0"/>
    <n v="0"/>
    <n v="0"/>
    <n v="0"/>
  </r>
  <r>
    <s v="ID_637"/>
    <x v="1"/>
    <s v="Agenda výborov"/>
    <s v="Preddefinované filtre súčasťou informačného zdroja &quot;Preddefinované filtre&quot;"/>
    <s v="Všetky preddefinované filtre (menu v úvodnej obrazovke v časti „Preddefinované filtre“"/>
    <s v="Zamestnanec odboru  odboru informačných a komunikačných technológií K NR SR"/>
    <x v="29"/>
    <m/>
    <m/>
    <n v="0"/>
    <n v="0"/>
    <n v="0"/>
    <n v="0"/>
    <n v="0"/>
    <n v="0"/>
    <n v="0"/>
  </r>
  <r>
    <s v="ID_638"/>
    <x v="1"/>
    <s v="Agenda výborov"/>
    <s v="Požadované filtre pre modul"/>
    <s v="Agenda Agenda výboru _x000a_%VO% %OznačenieVolebnehoObdobia%_x000a_%Vybor% %OznacenieVyboru%  Zoznam rokovaní výboru v zvolenom volebnom období_x000a_Neprerokovane Neprerokované PT v LP zoznam pridelených a ešte neprerokovaných parlamentných tlačí v legislatívnom procese_x000a_Prerokovane Prerokované PT Zoznam prerokovaných parlamentných tlačí_x000a_Rokovania Rokovania výboru zoznam pridelených a ešte neprerokovaných parlamentných tlačí v legislatívnom procese_x000a_Dokumenty Dokumenty výboru Zoznam všetkých dokumentov výboru_x000a_%TypDokumentu% %OznacenieTypuDokumentu% Zoznam všetkých dokumentov výboru zvoleného typu_x000a_V tabuľke označenie „%VO%“ znamená že sa vypíšu všetky volebné obdobia (najaktuálnejšie hore) – obdobne aj pre typy rozhodnutí a stavy záznamov ."/>
    <s v="Zamestnanec odboru  odboru informačných a komunikačných technológií K NR SR"/>
    <x v="29"/>
    <m/>
    <m/>
    <n v="0"/>
    <n v="0"/>
    <n v="0"/>
    <n v="0"/>
    <n v="0"/>
    <n v="0"/>
    <n v="0"/>
  </r>
  <r>
    <s v="ID_639"/>
    <x v="1"/>
    <s v="Agenda výborov"/>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29"/>
    <m/>
    <m/>
    <n v="0"/>
    <n v="0"/>
    <n v="0"/>
    <n v="0"/>
    <n v="0"/>
    <n v="0"/>
    <n v="0"/>
  </r>
  <r>
    <s v="ID_640"/>
    <x v="1"/>
    <s v="Agenda výborov"/>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29"/>
    <m/>
    <m/>
    <n v="0"/>
    <n v="0"/>
    <n v="0"/>
    <n v="0"/>
    <n v="0"/>
    <n v="0"/>
    <n v="0"/>
  </r>
  <r>
    <s v="ID_641"/>
    <x v="0"/>
    <s v="Agenda výborov"/>
    <s v="Aplikačné funkcie formulára pre editovanie a zmenu číselníkov „Agenda výborov“"/>
    <s v="Nový záznam - Založenie nového záznamu do informačného zdroja &quot;číselník typov podujatí&quot;_x000a_Editovať záznam - funkcia na editovanie položiek informačného zdroja &quot;číselník typov podujatí&quot;_x000a_Zmazať záznam - Presunutie stavu záznamu na &quot;vymazaný záznam&quot;._x000a_Stiahnuť záznam - Presunutie stavu záznamu na &quot;stiahnutý záznam&quot;._x000a_Publikovať záznam - Presunutie stavu záznamu na &quot;publikovaný záznam&quot;. Čas prvého publikovania záznamu sa zapíše do informačného zdroja do poľa [O] datum zverejnenia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9"/>
    <n v="1"/>
    <n v="5"/>
    <n v="1"/>
    <n v="5"/>
    <n v="1.2352941176470589"/>
    <n v="0.74"/>
    <n v="0.86"/>
    <n v="3.9681411764705885"/>
    <n v="59.522117647058828"/>
  </r>
  <r>
    <s v="ID_642"/>
    <x v="0"/>
    <s v="Agenda výborov"/>
    <s v="Editovanie a zmena informačného zdroja „Agenda výborov“"/>
    <s v="V prípade, že užívateľ zvolí preddefinovaný filter v ľavom menu „neprerokované PT z LP“, tak sa zobrazí zoznam pridelených parlamentných tlačí výboru, ktoré ešte neboli ukončené. Prihlásený užívateľ vidí iba tie výbory, na ktoré má oprávnenia. Na tomto formulári sa vyžadujú minimálne tieto aplikačné funkcie:_x000a_Označ - Zvýraznenie zvoleného záznamu PT. Funkcia sa používa vtedy, ak užívateľ chce vygenerovať rokovanie výboru z nie všetkých pridelených tlačí. Touto funkciou si vyznačí tlače, ktoré chce do generovania rokovania zahrnúť._x000a_Označ všetky - Zvýraznenie všetkých záznamov pridelených PT._x000a_Generovať rokovanie - Funkcia vygeneruje nové rokovanie a zaradí do bodov zvýraznené PT. Funkcia je prístupná iba ak je zvýraznený aspoň jeden záznam PT._x000a_Tlač zostavu - Vytlačenie požadovanej zostavy na tlačiareň. Definovanie požadovaných zostáv bude až súčasťou &quot;Definitívnej funkčnej špecifikácie&quot;_x000a_Exportovať - Vyexportovanie požadovanej zostavy do pdf, xml, txt,... podoby._x000a__x000a_V prípade, že užívateľ zvolí preddefinovaný filter v ľavom menu „Rokovania výboru“, tak sa zobrazí zoznam rokovaní zvoleného výboru v danom volebnom období.  Na tomto formulári sa vyžadujú minimálne tieto aplikačné funkcie:_x000a_Nový záznam  - Založenie nového záznamu do informačného zdroja_x000a_Editovať záznam - Otvorenie formulára na editovanie zvoleného záznamu z informačného zdroja_x000a_Zmazať záznam -Presunutie stavu záznamu na &quot;vymazaný záznam&quot;. _x000a_Stiahnuť záznam  - Presunutie stavu záznamu na &quot;stiahnutý záznam&quot;._x000a_Publikovať záznam - Presunutie stavu záznamu na &quot;publikovaný záznam&quot;. Čas prvého publikovania záznamu sa zapíše do informačného zdroja do poľa [O] datum zverejnenia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29"/>
    <n v="1"/>
    <n v="5"/>
    <n v="1"/>
    <n v="5"/>
    <n v="1.2352941176470589"/>
    <n v="0.74"/>
    <n v="0.86"/>
    <n v="3.9681411764705885"/>
    <n v="59.522117647058828"/>
  </r>
  <r>
    <s v="ID_643"/>
    <x v="0"/>
    <s v="Agenda výborov"/>
    <s v="Editovanie a zmena informačného zdroja „Agenda výborov“ - aplikovanie funkcie „Editovať záznam“"/>
    <s v="Po dobleclicku na niektorý záznam informačného zdroja, alebo aplikovaním funkcie „Editovať záznam“ sa zobrazí formulár na editovanie všetkých dát zvoleného záznamu. Požadované aplikačné funkcie tohto formulára: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Vymazať - Presunutie stavu záznamu na &quot;vymazaný záznam&quot;._x000a_Publikovať - Presunutie stavu záznamu na &quot;publikovaný záznam&quot;. Dátum a čas prvého použitia tejto funkcie sa zapíše do poľa [O] – datum zverejnenia. Publikovať možno iba záznam, ktorý je v stave „ukončené spracúvanie“ a prebehla kontrola ukončenia všetkých bodov a vygenerovaných dokumentov._x000a_Stiahnuť - Presunutie stavu záznamu na &quot;stiahnutý záznam&quot;._x000a_Ukončiť rokovanie - Presunutie stavu záznamu na &quot;ukončené spracúvanie&quot;. Skontroluje, či všetky body majú nastavené ukončenie z číselníka a či každému ukončenému bodu sú vygenerované dokumenty, ktoré sú nevyhnutné pre daný stav._x000a_Vygenerovať adresáre - Funkcia na vygenerovanie adresárov. V module „výbory NR SR“ sa v informačnom zdroji „výbory NR SR“ v poli [L] nachádza cesta, kde sa založia adresáre z informačného zdroja “číselník adresárov”. Aplikačná funkcia je prístupná iba ak adresáre neboli vytvorené v čase generovania schôdze, alebo sa zmenila cesta k nim._x000a_Definitívne vymazať - Funkcia prístupná iba administrátorovi. Funkcia definitívne vymaže záznam z databázy. Pred vymazaním sa ešte raz potvrdí voľba."/>
    <s v="Zamestnanec odboru  odboru informačných a komunikačných technológií K NR SR"/>
    <x v="29"/>
    <n v="1"/>
    <n v="5"/>
    <n v="1"/>
    <n v="5"/>
    <n v="1.2352941176470589"/>
    <n v="0.74"/>
    <n v="0.86"/>
    <n v="3.9681411764705885"/>
    <n v="59.522117647058828"/>
  </r>
  <r>
    <s v="ID_644"/>
    <x v="0"/>
    <s v="Agenda výborov"/>
    <s v="Aplikačné  funkcie pre editovanie a zmenu informačného zdroja „Agenda výborov“ - záložka  &quot;Program schôdze&quot;"/>
    <s v="Zatvoriť -  Zatvorenie formulára bez uloženia zmien._x000a_Zobraz / nezobraz pridelené ČPT z LP - Zobrazí zoznam všetkých pridelených parlamentných tlačí výboru v danom volebnom období, rokovanie o ktorých ešte nebolo na danom výbore ukončené._x000a_Pridaj bod programu - Pridá nový záznam do informačného zdroja „Agendy výborov – program schôdze“_x000a_Odstráň bod - Presunutie stavu záznamu na &quot;vymazaný záznam&quot;._x000a_Editovať bod - Editovanie vybraného bodu programu schôdze (záložka na formulári „Bod rokovania“). Totožná funkcia s doubleclikom na riadok s daným bodom rokovania._x000a_Vymeniť body -  Prehodenie poradových čísiel bodov rokovania_x000a_Tlačiť - Vyexportovanie požadovanej zostavy do pdf, xml, txt,... podoby._x000a_Definitívne vymazať záznam - Funkcia prístupná iba administrátorovi. Funkcia definitívne vymaže záznam z databázy. Pred vymazaním sa ešte raz potvrdí voľba._x000a__x000a_Táto záložka slúži najmä na:_x000a_- v štádiu prípravy schôdze na vygenerovanie programu schôdze_x000a_- v štádiu po schôdzi (po vygenerovaní dokumentov) na definovanie výsledku rokovania o danom bode programu"/>
    <s v="Zamestnanec odboru  odboru informačných a komunikačných technológií K NR SR"/>
    <x v="29"/>
    <n v="1"/>
    <n v="5"/>
    <n v="1"/>
    <n v="5"/>
    <n v="1.2352941176470589"/>
    <n v="0.74"/>
    <n v="0.86"/>
    <n v="3.9681411764705885"/>
    <n v="59.522117647058828"/>
  </r>
  <r>
    <s v="ID_645"/>
    <x v="0"/>
    <s v="Agenda výborov"/>
    <s v="Aplikačné  funkcie pre editovanie a zmenu informačného zdroja „Agenda výborov“ - záložka  „Bod rokovania“"/>
    <s v="Zatvoriť Zatvorenie formulára bez uloženia zmien._x000a_Pridaj spravodajcu - Pridanie jednoznačného identifikátora spravodajcu z organizačnej štruktúry_x000a_Postúpiť GV - Postúpiť gestorskému výboru (zmena príznaku v legislatívnom procese). Funkcia je prístupná až vtedy, ak je k bodu vygenerovaný „prislúchajúci dokument“ a bod má zadefinovaný výsledok rokovania_x000a_Opätovné sedenie výboru - Zmena stavu záznamu bodu rokovania – opäť sa dostane medzi neprerokované body LP a možno ho prideliť k ďalšej schôdzi výboru._x000a_Stiahni - Zmena stavu záznamu – aplikačná funkcia je prístupná iba pre body mimo legislatívneho procesu._x000a_Publikuj Zmena stavu záznamu na „publikovaný záznam“_x000a_Vymazať Presunutie stavu záznamu na &quot;vymazaný záznam&quot;._x000a_Definitívne vymazať záznam - Funkcia prístupná iba administrátorovi. Funkcia definitívne vymaže záznam z databázy. Pred vymazaním sa ešte raz potvrdí voľba – aplikačná funkcia je prístupná iba pre body mimo legislatívneho procesu._x000a_Spustiť Označenie začiatku (času) rokovania o danom bode_x000a_Zastaviť Označenie konca (času) rokovania o danom bode_x000a_Rečníci - Pridaj Pridaj nového vystupujúceho (automaticky sa ukončí čas vystúpenia predchádzajúceho a nastaví sa začiatok vystúpenia nového rečníka – bez ohľadu na ostatné metadáta)_x000a_Rečníci – Vymaž Vymazanie vystupujúceho_x000a_Rečníci – Pridaj hosťa Pridanie vystupujúceho z hostí_x000a_Pozmeňujúce návrhy – Pridaj Pridanie nového pozmeňovacieho návrhu ručne_x000a_Pozmeňujúce návrhy – Vymaž Vymazanie pozmeňovacieho návrhu ručne_x000a_Hlasovanie – Spusti_x000a_Spustenie hlasovania (webservis) na hlasovacom zariadení – aplikačná funkcia prístupná iba pri nie ručnom režime_x000a_Hlasovanie – Pridaj ručne Zaevidovanie nového hlasovania_x000a_Hlasovanie – Vymaž Vymazanie hlasovania_x000a_Hlasovanie – Edituj Editovanie hlasovania_x000a_Dokumenty – Vložiť Vloženie nového dokumentu do digitálnej knižnice s prepojením na bod rokovania v module „prepojenia modulov“_x000a_Dokumenty – Vymazať Vymazanie dokumentu_x000a_Dokumenty – Otvoriť Otvorenie dokumentu na zobrazenie_x000a__x000a_Táto záložka slúži najmä na:_x000a_- v čase rokovanie výboru o označenie začiatku a konca rokovania o danom bode schôdze o zaznamenávanie vystupujúcich_x000a_o zaznamenávanie pozmeňujúcich a doplňujúcich návrhov o zaznamenávanie hlasovaní_x000a_- po skončení rokovania o vložiť dokumenty k danému bodu_x000a_Formulár má aj záložku „Gestorský výbor“ a záložky „Prezentácia poslancov“ a „Prezentácia hostí“, ktorých význam je popísaný v časti Workflow._x000a_"/>
    <s v="Zamestnanec odboru  odboru informačných a komunikačných technológií K NR SR"/>
    <x v="29"/>
    <n v="1"/>
    <n v="5"/>
    <n v="1"/>
    <n v="5"/>
    <n v="1.2352941176470589"/>
    <n v="0.74"/>
    <n v="0.86"/>
    <n v="3.9681411764705885"/>
    <n v="59.522117647058828"/>
  </r>
  <r>
    <s v="ID_646"/>
    <x v="0"/>
    <s v="Agenda výborov"/>
    <s v="Workflow - Vygenerovanie záznamu o novom rokovaní výboru"/>
    <s v="Ako prvý krok musí „editor“ modulu „Agenda výboru“ vygenerovať nový záznam o rokovaní výboru._x000a__x000a_Prvou z možností je použiť aplikačnú funkciu „Generuj rokovanie“ zo zoznamu neprerokovaných parlamentných tlačí pridelených výboru v rámci legislatívneho procesu. Pred použitím funkcie však treba označiť parlamentné tlače, ktoré sa automaticky vygenerujú ako „body rokovania vygenerovanej schôdzi“. V zozname sa zobrazujú všetky tlače, ktoré boli pridelené výboru v danom volebnom období a neboli ešte_x000a_posunuté na rokovanie gestorského výboru aplikačnou funkciou „postúpiť gestorskému výboru“._x000a_Druhou možnosťou je z formulára pri preddefinovanom filtri „Rokovania výborov“ použiť aplikačnú funkciu „Nový záznam“, ktorý automaticky vygeneruje nové rokovanie výboru, no bez bodov rokovania._x000a_V čase založenia záznamu o novom rokovaní sa program pokúsi založiť v ceste definovanej v module „výbory NR SR“ v informačnom zdroji „výbory NR SR“ v poli [L] adresár v tvare číslo schôdze + bodka + schôdza a pod týmto adresárom všetky podadresáre z informačného zdroja „číselník adresárov“."/>
    <s v="Zamestnanec odboru  odboru informačných a komunikačných technológií K NR SR"/>
    <x v="29"/>
    <n v="1"/>
    <n v="5"/>
    <n v="1"/>
    <n v="5"/>
    <n v="1.2352941176470589"/>
    <n v="0.74"/>
    <n v="0.86"/>
    <n v="3.9681411764705885"/>
    <n v="59.522117647058828"/>
  </r>
  <r>
    <s v="ID_647"/>
    <x v="0"/>
    <s v="Agenda výborov"/>
    <s v="Workflow - Vyplnenie základných údajov rokovania."/>
    <s v="Ako prvý krok musí „editor“ modulu „Agenda výboru“ vygenerovať nový záznam o rokovaní výboru._x000a_V informačnom zdroji sa po vygenerovaní záznamu o rokovaní automaticky nastavia nasledovné metadáta, ktoré nie je možné zmeniť:_x000a_• jednoznačný identifikátor záznamu [A]_x000a_• jednoznačný identifikátor výboru NR SR [C]_x000a_• jednoznačný identifikátor volebného obdobia [B]_x000a_V informačnom zdroji sa po vygenerovaní záznamu o rokovaní automaticky nastavia nasledovné metadáta, ktoré je možné zmeniť:_x000a_• číslo schôdze [D] – schôdze sa automaticky číslujú od č. 1 v rámci každého volebného obdobia_x000a_• rokovací deň [D] – aktuálny dátum_x000a_• pozýva [H] – predseda daného výboru_x000a_• rokovacia miestnosť [J] – v číselníku miestností je vždy definovaný „vlastník“ miestnosti – jednoznačný identifikátor útvaru z organizačnej štruktúry (nájde prvú miestnosť daného výboru a tú vyberie)_x000a_V informačnom zdroji sa nachádzajú aj údaje, ktoré sa vyplnia až aplikačnou funkciou a nie je možné ich meniť:_x000a_• dátum zverejnenia [O] – dátum a čas prvého „publikovania“ záznamu aplikačnou funkciou „Publikovať“_x000a_Ostatné metadáta je možné doplniť. Po vyplnení údajov a použije aplikačná funkcia „uložiť“, čím sa údaje uložia do informačného zdroja."/>
    <s v="Zamestnanec odboru  odboru informačných a komunikačných technológií K NR SR"/>
    <x v="29"/>
    <n v="1"/>
    <n v="5"/>
    <n v="1"/>
    <n v="5"/>
    <n v="1.2352941176470589"/>
    <n v="0.74"/>
    <n v="0.86"/>
    <n v="3.9681411764705885"/>
    <n v="59.522117647058828"/>
  </r>
  <r>
    <s v="ID_648"/>
    <x v="0"/>
    <s v="Agenda výborov"/>
    <s v="Workflow - Program schôdze výboru."/>
    <s v="Ako druhý krok musí „editor“ modulu „Agenda výboru“ vytvoriť program schôdze. Program schôdze sa vytvára buď pridaním parlamentných tlačí z legislatívneho procesu (parlamentné tlače, ktoré boli pridelené danému výboru), alebo pridaním bodov mimo legislatívneho procesu._x000a_Po ukončení vytvárania programu schôdze sa očakáva vytvorenie pozvánky s programom schôdze, ktorá sa :_x000a_- nechá podpísať predsedom a následne sa vloží do dokumentov_x000a_- vygeneruje sa elektronický dokument, ktorý sa cez „Registratúru“ ponúkne predsedovi výboru na elektronické podpísanie_x000a_Po vložení pozvánky a programu schôdze (ako elektronické dokumenty) sa sprístupní aplikačná funkcia „Publikovať“ (záložka formulára „Základné údaje“), ktorou aplikáciou sa dosiahne:_x000a_- stav záznamu rokovania (as s informačným zdrojom „program schôdze“) sa stane prístupným aj pre middleware_x000a_- odošle sa cez notifikačný modul informácia o publikovaní výboru_x000a_- zašle sa e-mailom pozvánka a program všetkým členom výboru (cez notifikačný modul), rovnako ako aj tajomníkovi a „referentke“ výboru (pre kontrolu odoslania mailu_x000a_"/>
    <s v="Zamestnanec odboru  odboru informačných a komunikačných technológií K NR SR"/>
    <x v="29"/>
    <n v="1"/>
    <n v="5"/>
    <n v="1"/>
    <n v="5"/>
    <n v="1.2352941176470589"/>
    <n v="0.74"/>
    <n v="0.86"/>
    <n v="3.9681411764705885"/>
    <n v="59.522117647058828"/>
  </r>
  <r>
    <s v="ID_649"/>
    <x v="0"/>
    <s v="Agenda výborov"/>
    <s v="Workflow - Prezentácia."/>
    <s v="Ako prvý krok na začiatku rokovania výboru musí „editor“ modulu „Agenda výboru“ zaznamenať prítomnosť (prezentáciu) ako poslancov, tak aj hostí. V prípade hostí musí systém umožniť zaznamenať aj ľudí mimo organizačnej štruktúry (zaznamenaním priamo mena a priezviska)._x000a__x000a_Požaduje sa, aby časť prezentácie bola priamo previazaná s modulom „evidencia výborov“ s informačným zdrojom „členstvo vo výboroch“ (resp. s organizačnou štruktúrou) a teda po vygenerovaní nového rokovania výboru sa do prezentácii automaticky vygenerujú všetci členovia výboru (bez označenia prítomnosti, resp. ospravedlnenia)._x000a__x000a_Zároveň sa požaduje, aby prezentácia bola priamo previazaná s modulom „ospravedlneniami poslancov“ (resp. rozhodnutiami predsedu NR SR o ospravedlnení poslanca), teda ak sa vygeneruje schôdza výboru a poslanec má zaznamenané „ospravedlnenie“, automaticky sa zaznamená jeho prítomnosť ako false a „ospravedlnenie“ ako true."/>
    <s v="Zamestnanec odboru  odboru informačných a komunikačných technológií K NR SR"/>
    <x v="29"/>
    <n v="1"/>
    <n v="5"/>
    <n v="1"/>
    <n v="5"/>
    <n v="1.2352941176470589"/>
    <n v="0.74"/>
    <n v="0.86"/>
    <n v="3.9681411764705885"/>
    <n v="59.522117647058828"/>
  </r>
  <r>
    <s v="ID_650"/>
    <x v="0"/>
    <s v="Agenda výborov"/>
    <s v="Workflow - Rokovanie o bode programu - všeobecné"/>
    <s v="Na začiatku každého rokovania o bode sa aplikačnou funkciou „Spustiť“ zaznamená čas začiatku rokovania o danom bode._x000a__x000a_Pri každom bode sa môžu uchovávať nasledovné skupiny metadát:_x000a_o rečníci _x000a_o pozmeňovacie návrhy _x000a_o hlasovania _x000a_o dokumenty,_x000a__x000a_pričom pri každej schôdzi sa musí dať nastaviť (nastavenia sa prenášajú na každú novú schôdzu, no možno ich zmeniť) ktoré skupiny metadát sa budú uchovávať."/>
    <s v="Zamestnanec odboru  odboru informačných a komunikačných technológií K NR SR"/>
    <x v="29"/>
    <n v="1"/>
    <n v="5"/>
    <n v="1"/>
    <n v="5"/>
    <n v="1.2352941176470589"/>
    <n v="0.74"/>
    <n v="0.86"/>
    <n v="3.9681411764705885"/>
    <n v="59.522117647058828"/>
  </r>
  <r>
    <s v="ID_651"/>
    <x v="0"/>
    <s v="Agenda výborov"/>
    <s v="Workflow - Rokovanie o bode programu - Rečníci"/>
    <s v="Systém musí umožňovať funkciu „ručného režimu“, alebo „automatického režimu“ zaznamenávania vystupujúcich. Pri ručnom režime sa očakáva že sa ručne bude využívať aplikačná funkcia „pridaj“, resp. „pridaj hosťa“ a automaticky sa bude nastavovať začiatok_x000a__x000a_a koniec vystúpenia daného vystupujúceho. Počas jeho vystúpenia sa očakáva ručné vloženie typu vystúpenia a identifikáciu vystupujúceho._x000a_Pri automatickom režime zaznamenávania vystupujúcich sa očakáva, že bude vytvorený webservis na vloženie vystupujúceho s časom začiatku a webservis na ukončenie vystúpenia rečníka. Tieto bude využívať systém riadenia mikrofónov v rokovacích miestnostiach výborov._x000a_Nastavenie režimu sa automaticky preberie z predchádzajúcej schôdze, no bude ho možné zmeniť počas rokovania."/>
    <s v="Zamestnanec odboru  odboru informačných a komunikačných technológií K NR SR"/>
    <x v="29"/>
    <n v="1"/>
    <n v="5"/>
    <n v="1"/>
    <n v="5"/>
    <n v="1.2352941176470589"/>
    <n v="0.74"/>
    <n v="0.86"/>
    <n v="3.9681411764705885"/>
    <n v="59.522117647058828"/>
  </r>
  <r>
    <s v="ID_652"/>
    <x v="0"/>
    <s v="Agenda výborov"/>
    <s v="Workflow - Rokovanie o bode programu - Pozmeňovacie návrhy"/>
    <s v="Systém musí umožňovať zaznamenávať pozmeňovacie návrhy poslancov (ak sa budú zasielať) v ručnom, aj automatickom režime. V prípade, že poslanec pošle pozmeňovacie návrhy „editor“ ich vie zaznamenať aj dopredu a budú zverejnené na webovom sídle._x000a__x000a_Očakáva sa, že aj pre výbory bude navrhnutý a dodaný systém na „elektronické zasielanie pozmeňovacích návrhov“ cez webový formulár (obdoba zasielania parlamentných tlačí)."/>
    <s v="Zamestnanec odboru  odboru informačných a komunikačných technológií K NR SR"/>
    <x v="29"/>
    <n v="1"/>
    <n v="5"/>
    <n v="1"/>
    <n v="5"/>
    <n v="1.2352941176470589"/>
    <n v="0.74"/>
    <n v="0.86"/>
    <n v="3.9681411764705885"/>
    <n v="59.522117647058828"/>
  </r>
  <r>
    <s v="ID_653"/>
    <x v="0"/>
    <s v="Agenda výborov"/>
    <s v="Workflow - Rokovanie o bode programu - Pozmeňovacie návrhy"/>
    <s v="Systém musí umožňovať zaznamenávať hlasovania členov výboru (ak sa budú zaznamenávať) v ručnom, aj automatickom režime. V prípade ručného hlasovania sa umožní využívať iba metadáta „Názov hlasovania“ a „výsledok hlasovania“, ale aj možnosť editovania hlasovania (evidujú sa počty poslancov za, ... a výsledok sa generuje automaticky)._x000a__x000a_Pri automatickom režime sa očakáva, že bude vytvorený webservis na vloženie hlasovania z „hlasovacieho systému“._x000a__x000a_Nastavenie režimu sa automaticky preberie z predchádzajúcej schôdze, no bude ho možné zmeniť počas rokovania."/>
    <s v="Zamestnanec odboru  odboru informačných a komunikačných technológií K NR SR"/>
    <x v="29"/>
    <n v="1"/>
    <n v="5"/>
    <n v="1"/>
    <n v="5"/>
    <n v="1.2352941176470589"/>
    <n v="0.74"/>
    <n v="0.86"/>
    <n v="3.9681411764705885"/>
    <n v="59.522117647058828"/>
  </r>
  <r>
    <s v="ID_654"/>
    <x v="0"/>
    <s v="Agenda výborov"/>
    <s v="Workflow - Rokovanie o bode programu - Dokumenty"/>
    <s v="Systém musí umožňovať zaznamenávať vkladanie všetkých typov dokumentov do digitálneho archívu, resp. Registratúry cez modul „prepojenie modulov“._x000a_Systém musí dokázať podľa typu vloženého dokumentu nastaviť „výsledok rokovania o bode“."/>
    <s v="Zamestnanec odboru  odboru informačných a komunikačných technológií K NR SR"/>
    <x v="29"/>
    <n v="1"/>
    <n v="5"/>
    <n v="1"/>
    <n v="5"/>
    <n v="1.2352941176470589"/>
    <n v="0.74"/>
    <n v="0.86"/>
    <n v="3.9681411764705885"/>
    <n v="59.522117647058828"/>
  </r>
  <r>
    <s v="ID_655"/>
    <x v="0"/>
    <s v="Agenda výborov"/>
    <s v="Workflow - Gestorský výbor"/>
    <s v="V prípade, že zvolený bod (parlamentná tlač) je v legislatívnom procese určená ako „gestorský výbor“, daný výbor má pri danom bode (ČPT) k dispozícii aj záložku „gestorský výbor“._x000a_Na danej záložke vidí „gestorský výbor“ výsledky rokovaní každého „výboru“, ako aj dokumenty a prípadne pozmeňovacie návrhy k danému bodu._x000a_Na tejto záložke si môže pozerať jednotlivé dokumenty výborov, ale aj poslať legislatívny proces prerokovávanej parlamentnej tlače do ďalšieho štádia."/>
    <s v="Zamestnanec odboru  odboru informačných a komunikačných technológií K NR SR"/>
    <x v="29"/>
    <n v="1"/>
    <n v="5"/>
    <n v="1"/>
    <n v="5"/>
    <n v="1.2352941176470589"/>
    <n v="0.74"/>
    <n v="0.86"/>
    <n v="3.9681411764705885"/>
    <n v="59.522117647058828"/>
  </r>
  <r>
    <s v="ID_656"/>
    <x v="0"/>
    <s v="Agenda výborov"/>
    <s v="Workflow - Gestorský výbor"/>
    <s v="V prípade, že všetky body sú „ukončené“ s výsledkom rokovania (a teda majú aj príslušné požadované dokumenty), sprístupní sa aplikačná funkcia na „ukončenie rokovania“"/>
    <s v="Zamestnanec odboru  odboru informačných a komunikačných technológií K NR SR"/>
    <x v="29"/>
    <n v="1"/>
    <n v="5"/>
    <n v="1"/>
    <n v="5"/>
    <n v="1.2352941176470589"/>
    <n v="0.74"/>
    <n v="0.86"/>
    <n v="3.9681411764705885"/>
    <n v="59.522117647058828"/>
  </r>
  <r>
    <s v="ID_657"/>
    <x v="1"/>
    <s v="Podujatia NR SR"/>
    <s v="Podujatia NR SR - všeobecné"/>
    <s v="Cieľom agendy „Podujatia NR SR“ je evidovanie všetkých podujatí NR SR najprv v etape plánovania (na webe sa prezentujú vo forme „Týždeň v parlamente“ ako prehľad plánovaných udalostí v NR SR“) a následne v etape realizácie._x000a__x000a_Jednotlivé agendy sú prezentované ako „typy podujatí“ v rôznych skupinách, ako:_x000a__x000a_- Tlačové besedy,_x000a_- Konferencie,_x000a_- Školenia, _x000a_- Rokovania, _x000a_-  ..._x000a__x000a_Špecifickými udalosťami je evidencia „sviatkov“ v podobe „štátnych sviatkov“, „dní pracovného pokoja“, resp. „pamätných dní“, ktoré sú špecifické v tom, že sa v určitom definovanom intervale (ukončenom, resp. otvorenom z pohľadu ukončenia) opakujú v pravidelných intervaloch (spravidla 1 rok). Tieto „sviatky“ sa objavujú v kalendári pri plánovaní udalostí, resp. pri prehľade udalostí v danom období._x000a__x000a_Špecifickým typom udalostí je „Harmonogram schôdze“, ktorý je popísaný v samostatnej „agende“, no využíva, resp. je súčasťou informačných zdrojov agendy „Podujatia NR SR“."/>
    <s v="Zamestnanec odboru  odboru informačných a komunikačných technológií K NR SR"/>
    <x v="30"/>
    <m/>
    <m/>
    <n v="0"/>
    <n v="0"/>
    <n v="0"/>
    <n v="0"/>
    <n v="0"/>
    <n v="0"/>
    <n v="0"/>
  </r>
  <r>
    <s v="ID_658"/>
    <x v="0"/>
    <s v="Podujatia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0"/>
    <n v="1"/>
    <n v="5"/>
    <n v="1"/>
    <n v="5"/>
    <n v="2.625"/>
    <n v="0.72"/>
    <n v="0.84"/>
    <n v="4.6116000000000001"/>
    <n v="69.174000000000007"/>
  </r>
  <r>
    <s v="ID_659"/>
    <x v="1"/>
    <s v="Podujatia NR SR"/>
    <s v="Oprávnenia súčasťou informačného zdroja &quot;Posty oprávnení&quot;"/>
    <s v="Všetky posty oprávnenia (užívateľskérole) musia byť súčasťou informačného zdroja „Posty oprávnení“. "/>
    <s v="Zamestnanec odboru  odboru informačných a komunikačných technológií K NR SR"/>
    <x v="30"/>
    <m/>
    <m/>
    <n v="0"/>
    <n v="0"/>
    <n v="0"/>
    <n v="0"/>
    <n v="0"/>
    <n v="0"/>
    <n v="0"/>
  </r>
  <r>
    <s v="ID_660"/>
    <x v="1"/>
    <s v="Podujatia NR SR"/>
    <s v="Rola Editor"/>
    <s v="Môže všetko okrem definitívne mazať údaje"/>
    <s v="Zamestnanec odboru  odboru informačných a komunikačných technológií K NR SR"/>
    <x v="30"/>
    <m/>
    <m/>
    <n v="0"/>
    <n v="0"/>
    <n v="0"/>
    <n v="0"/>
    <n v="0"/>
    <n v="0"/>
    <n v="0"/>
  </r>
  <r>
    <s v="ID_661"/>
    <x v="1"/>
    <s v="Podujatia NR SR"/>
    <s v="Rola Administrátor"/>
    <s v="Môže robiť všetko, aj definitívne mazať vymazané záznamy"/>
    <s v="Zamestnanec odboru  odboru informačných a komunikačných technológií K NR SR"/>
    <x v="30"/>
    <m/>
    <m/>
    <n v="0"/>
    <n v="0"/>
    <n v="0"/>
    <n v="0"/>
    <n v="0"/>
    <n v="0"/>
    <n v="0"/>
  </r>
  <r>
    <s v="ID_662"/>
    <x v="1"/>
    <s v="Podujatia NR SR"/>
    <s v="Rola Viewer"/>
    <s v="Môže údaje iba prezerať"/>
    <s v="Zamestnanec odboru  odboru informačných a komunikačných technológií K NR SR"/>
    <x v="30"/>
    <m/>
    <m/>
    <n v="0"/>
    <n v="0"/>
    <n v="0"/>
    <n v="0"/>
    <n v="0"/>
    <n v="0"/>
    <n v="0"/>
  </r>
  <r>
    <s v="ID_663"/>
    <x v="1"/>
    <s v="Podujatia NR SR"/>
    <s v="Rola Editor podujatí"/>
    <s v="Môže pridávať udalosti pre nastavený výbor_x000a__x000a_V module oprávnenia je možné zadávať aj špecifický post „Editor podujatí“, ktorý umožní nastaviť užívateľa do role, v ktorej bude oprávnený v obmedzenej miere ovládať dáta danej agendy. Teda, ak sa takýto užívateľ prihlási do tohto modulu, uvidí iba tie udalosti, ktoré vložili užívatelia tohto typu v danom výbore. Takýto užívateľ nebude mať oprávnenia na zmenu „číselníkov“ a keď zvolí aplikačnú funkciu na pridanie podujatia, automaticky sa nastaví typ podujatia na „výbor“ a pole [I] na daný výbor, za ktorý to robí a nebude mať oprávnenie na zmenu, alebo doplnenie iného typu podujatia – teda užívateľ v tejto skupine bude vidieť iba podujatia „svojho výboru“. V prípade, že užívateľ v tejto role je aj užívateľom v obdobnej role ale pre iný výbor, sprístupní sa mu pole [I] na editovanie, ale v zozname výborov uvidí iba výbory, v ktorých má oprávnenie pre tento modul. V prípade, že má spomenuté oprávnenie iba pre jeden výbor, pole je automaticky vyplnené a nedá sa zmeniť. Pre daného užívateľa sa nedá uložiť záznam bez vyplnenia tohto poľa aspoň jedným výborom. Obdobný princíp platí aj pre prepojovanie údajov s inými modulmi. Prepojenie je možné iba s modulom výboru, ktorý je v poly [G] a toto prepojenie sa nastaví automaticky, poprípade s podujatiami „výboru“_x000a__x000a_(podobne iba ktoré boli vložené s týmto oprávnením, poslancami z daného výboru a podobne)..."/>
    <s v="Zamestnanec odboru  odboru informačných a komunikačných technológií K NR SR"/>
    <x v="30"/>
    <m/>
    <m/>
    <n v="0"/>
    <n v="0"/>
    <n v="0"/>
    <n v="0"/>
    <n v="0"/>
    <n v="0"/>
    <n v="0"/>
  </r>
  <r>
    <s v="ID_664"/>
    <x v="1"/>
    <s v="Podujatia NR SR"/>
    <s v="Štruktúra informačného zdroja „Číselník typov podujatí“"/>
    <s v="[A] jednoznačný identifikátor záznamu_x000a_[B] jednoznačný identifikátor informačného zdroja (typu podujatia)_x000a_[C] názov (v 4 jazykoch) názov udalosti v 4 jazykoch_x000a_[D] popis (v 4 jazykoch) popis udalosti v 4 jazykoch_x000a_[E] opakuje sa ? (ročne) príklad „štátny sviatok“ – pri takomto type udalosti sa nepozerá na rok, ale sa zobrazuje v daný mesiac a deň každý rok v a po roku uvedenom v podujatí_x000a_[F] Stav záznamu možné stavy pre daný informačný zdroj sú v informačnom zdroji &quot;Stavy záznamov&quot; _x000a_[G] Platnosť do začiatok platnosti typu udalosti_x000a_[H] Platnosť do koniec platnosti typu udalosti "/>
    <s v="Zamestnanec odboru  odboru informačných a komunikačných technológií K NR SR"/>
    <x v="30"/>
    <m/>
    <m/>
    <n v="0"/>
    <n v="0"/>
    <n v="0"/>
    <n v="0"/>
    <n v="0"/>
    <n v="0"/>
    <n v="0"/>
  </r>
  <r>
    <s v="ID_665"/>
    <x v="1"/>
    <s v="Podujatia NR SR"/>
    <s v="Štruktúra informačného zdroja „Významné dni“"/>
    <s v="[A] jednoznačný identifikátor záznamu_x000a_[B] začiatok danej udalosti - napr. 20.10.1993 - schválený zákon 241/1993 Z. z. o štátnych sviatkoch_x000a_[D] jednoznačný identifikátor podujatia z číselníka podujatí napr. ID pre typ &quot;štátny sviatok&quot;_x000a_[E] odkedy udalosť platí (ak nie je zhodná s [B]) napr. 01.01.1994 (ak sa opakuje, zobrazuje sa každý rok 1.1.)_x000a_[F] názov udalosti (v 4 jazykoch) napr. &quot;Deň vzniku Slovenskej republiky&quot;_x000a_[G] popis udalosti (v 4 jazykoch)_x000a_[H] Stav záznamu možné stavy pre daný informačný zdroj sú v informačnom zdroji &quot;Stavy záznamov&quot;"/>
    <s v="Zamestnanec odboru  odboru informačných a komunikačných technológií K NR SR"/>
    <x v="30"/>
    <m/>
    <m/>
    <n v="0"/>
    <n v="0"/>
    <n v="0"/>
    <n v="0"/>
    <n v="0"/>
    <n v="0"/>
    <n v="0"/>
  </r>
  <r>
    <s v="ID_666"/>
    <x v="1"/>
    <s v="Podujatia NR SR"/>
    <s v="Štruktúra informačného zdroja „Podujatia“"/>
    <s v="[A] jednoznačný identifikátor záznamu_x000a_[B] začiatok dátum a čas začiatku podujatia_x000a_[C] koniec dátum a čas konca podujatia_x000a_[D] jednoznačný identifikátor typu podujatia z číselníka typov podujatí_x000a_[E] názov (v 4 jazykoch) názov udalosti v 4 jazykoch_x000a_[F] popis (v 4 jazykoch) popis udalosti v 4 jazykoch_x000a_[G] miesto (v 4 jazykoch) miesto konania udalosti v 4 jazykoch_x000a_[H] identifikátor, či sa jedná o podujatie predsedu NR SR_x000a_[I] jednoznačný identifikátor výboru jednoznačný identifikátor výboru z informačného zdroja &quot;výbory NR SR&quot;_x000a_[J] stav záznamu možné stavy pre daný informačný zdroj sú v informačnom zdroji &quot;Stavy záznamov&quot; _x000a_[K] dátum zverejnenia dátum, kedy sa záznam prvý krát poskytom middleweru (prešiel do stavu &quot;publikovaný záznam&quot;)"/>
    <s v="Zamestnanec odboru  odboru informačných a komunikačných technológií K NR SR"/>
    <x v="30"/>
    <m/>
    <m/>
    <n v="0"/>
    <n v="0"/>
    <n v="0"/>
    <n v="0"/>
    <n v="0"/>
    <n v="0"/>
    <n v="0"/>
  </r>
  <r>
    <s v="ID_667"/>
    <x v="1"/>
    <s v="Podujatia NR SR"/>
    <s v="Štruktúra informačného zdroja „Podujatia dni“"/>
    <s v="[A] jednoznačný identifikátor záznamu_x000a_[B] jednoznačný identifikátor záznamu z informačného zdroja &quot;Podujatia&quot;_x000a_[C] dátum dňa podujatia (bez času)_x000a_[D] čas začiatku podujatia v daný deň_x000a_[E] čas konca podujatia v daný deň_x000a_[F] názov podujatia v 4 jazykoch_x000a_[G] popis (text) v 4 jazykoch_x000a_[H] miesto (text) v 4 jazykoch_x000a_[I] dátum zverejnenia dátum, kedy sa záznam prvý krát poskytol middleweru (prešiel do stavu &quot;publikovaný záznam&quot;)_x000a_[J] stav záznamu možné stavy pre daný informačný zdroj sú v informačnom zdroji &quot;Stavy záznamov&quot;"/>
    <s v="Zamestnanec odboru  odboru informačných a komunikačných technológií K NR SR"/>
    <x v="30"/>
    <m/>
    <m/>
    <n v="0"/>
    <n v="0"/>
    <n v="0"/>
    <n v="0"/>
    <n v="0"/>
    <n v="0"/>
    <n v="0"/>
  </r>
  <r>
    <s v="ID_668"/>
    <x v="1"/>
    <s v="Podujatia NR SR"/>
    <s v="Stavy záznamov súčasťou informačného zdroja &quot;Stavy záznamov&quot;"/>
    <s v="Všetky stavy záznamov musia byť súčasťou informačného zdroja „Stavy záznamov“ "/>
    <s v="Zamestnanec odboru  odboru informačných a komunikačných technológií K NR SR"/>
    <x v="30"/>
    <m/>
    <m/>
    <n v="0"/>
    <n v="0"/>
    <n v="0"/>
    <n v="0"/>
    <n v="0"/>
    <n v="0"/>
    <n v="0"/>
  </r>
  <r>
    <s v="ID_669"/>
    <x v="1"/>
    <s v="Podujatia NR SR"/>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_x000a_vyžiadaný záznam - záznam, ktorý bol vyžiadaný (napr. z LP)"/>
    <s v="Zamestnanec odboru  odboru informačných a komunikačných technológií K NR SR"/>
    <x v="30"/>
    <m/>
    <m/>
    <n v="0"/>
    <n v="0"/>
    <n v="0"/>
    <n v="0"/>
    <n v="0"/>
    <n v="0"/>
    <n v="0"/>
  </r>
  <r>
    <s v="ID_670"/>
    <x v="1"/>
    <s v="Podujatia NR SR"/>
    <s v="Preddefinované filtre súčasťou informačného zdroja &quot;Preddefinované filtre&quot;"/>
    <s v="Všetky preddefinované filtre (menu v úvodnej obrazovke v časti „Preddefinované filtre“"/>
    <s v="Zamestnanec odboru  odboru informačných a komunikačných technológií K NR SR"/>
    <x v="30"/>
    <m/>
    <m/>
    <n v="0"/>
    <n v="0"/>
    <n v="0"/>
    <n v="0"/>
    <n v="0"/>
    <n v="0"/>
    <n v="0"/>
  </r>
  <r>
    <s v="ID_671"/>
    <x v="1"/>
    <s v="Podujatia NR SR"/>
    <s v="Požadované filtre pre modul"/>
    <s v="Podujatia - Podujatia_x000a_%Rok% - %Rok% - Zobrazia sa všetky záznamy pre daný rok bez ohľadu na typ_x000a_%Identifikator typy podujatia% - %Nazov typu podujatia% - Zobrazia sa všetky záznamy pre daný rok daného typu_x000a__x000a_V tabuľke označenie „%Rok%“ znamená že sa vypíšu všetky Roky (najaktuálnejšie hore)_x000a__x000a_– obdobne aj pre typy podujatí. Samozrejme v informačnom zdroji sa môžu nepoužívať symboly %%, ale sa jednoducho všetky roky vypíšu samostatne. Je však dôležité, aby existovala aplikačná funkcia, ktorá všetky nové záznamy pre nový rok."/>
    <s v="Zamestnanec odboru  odboru informačných a komunikačných technológií K NR SR"/>
    <x v="30"/>
    <m/>
    <m/>
    <n v="0"/>
    <n v="0"/>
    <n v="0"/>
    <n v="0"/>
    <n v="0"/>
    <n v="0"/>
    <n v="0"/>
  </r>
  <r>
    <s v="ID_672"/>
    <x v="1"/>
    <s v="Podujatia NR SR"/>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0"/>
    <m/>
    <m/>
    <n v="0"/>
    <n v="0"/>
    <n v="0"/>
    <n v="0"/>
    <n v="0"/>
    <n v="0"/>
    <n v="0"/>
  </r>
  <r>
    <s v="ID_673"/>
    <x v="0"/>
    <s v="Podujatia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0"/>
    <n v="1"/>
    <n v="5"/>
    <n v="1"/>
    <n v="5"/>
    <n v="2.625"/>
    <n v="0.72"/>
    <n v="0.84"/>
    <n v="4.6116000000000001"/>
    <n v="69.174000000000007"/>
  </r>
  <r>
    <s v="ID_674"/>
    <x v="0"/>
    <s v="Podujatia NR SR"/>
    <s v="Aplikačné funkcie formulára pre editovanie a zmenu „Číselník typov fotodokumentácie“"/>
    <s v="Nový záznam - Založenie nového záznamu do informačného zdroja &quot;číselník typov podujatí&quot;_x000a_Editovať záznam - funkcia na editovanie položiek informačného zdroja &quot;číselník typov podujatí&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30"/>
    <n v="1"/>
    <n v="5"/>
    <n v="1"/>
    <n v="5"/>
    <n v="2.625"/>
    <n v="0.72"/>
    <n v="0.84"/>
    <n v="4.6116000000000001"/>
    <n v="69.174000000000007"/>
  </r>
  <r>
    <s v="ID_675"/>
    <x v="0"/>
    <s v="Podujatia NR SR"/>
    <s v="Aplikačné funkcie formulára pre editovanie a zmenu „Podujatia NR SR“"/>
    <s v="Nový rok - Založenie nového roka do ľavého výberového filtra_x000a_Nové podujatia - Založenie nového záznamu do informačného zdroja &quot;Podujatia NR SR&quot;. Funkcia prístupná iba pri nastavení filtra - stav niektorého typu podujatia. Podľa zvoleného typu sa nastaví do nového záznamu automaticky typ podujatia a aktuálne volebné obdobie._x000a_Editovať podujatie - funkcia na editovanie položiek informačného zdroja &quot;rozhodnutia predsedu&quot;_x000a_Zmazať podujatie - Presunutie stavu záznamu na &quot;vymazaný záznam&quot;. Presunie do tohto stavu aj všetky podradené záznamy v informačnom zdroji &quot;Podujatia dni&quot;._x000a_Tlačiť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Vymazané budú aj všetky podradené záznamy v informačnom zdroji &quot;Podujatia dni&quot;. Pred vymazaním sa ešte raz potvrdí voľba."/>
    <s v="Zamestnanec odboru  odboru informačných a komunikačných technológií K NR SR"/>
    <x v="30"/>
    <n v="1"/>
    <n v="5"/>
    <n v="1"/>
    <n v="5"/>
    <n v="2.625"/>
    <n v="0.72"/>
    <n v="0.84"/>
    <n v="4.6116000000000001"/>
    <n v="69.174000000000007"/>
  </r>
  <r>
    <s v="ID_676"/>
    <x v="0"/>
    <s v="Podujatia NR SR"/>
    <s v="Aplikačné funkcie formulára pre editovanie a zmenu „Podujatia NR SR“ - Aplikácia funkcia editovať záznam"/>
    <s v="Po dobleclicku na niektorý záznam informačného zdroja, alebo aplikovaním funkcie „Editovať záznam“ sa zobrazí formulár na editovanie všetkých dát zvoleného záznamu._x000a_Ako prvé je potrebné vyplniť základné údaje o podujatí Vzhľadom na skutočnosť, že niektoré údaje v budúcnosti zobrazované na webe aj v inom jazyku, požaduje sa aplikačná funkcia, ktorá umožní „zvolené položky“ zadávať aj do iných jazykov, poprípade tam využije aj automatický preklad zo slovenčiny. Požadované aplikačné funkcie tohto formulára:_x000a_Zatvoriť - Zatvorenie formulára bez uloženia zmien. Pred samotným zatvorením formulára sa systém pri zmene dát opýta, či sa zmeny majú nahrať a ukončí formulár bez nahratia iba v prípade, že užívateľ takúto voľbu potvrdí._x000a_Vymazať - Presunutie stavu záznamu na &quot;vymazaný záznam&quot;. Presunie do tohto stavu aj všetky podradené záznamy v informačnom zdroji &quot;Podujatia dni&quot;._x000a_Uložiť - Uloženie zmien dát do záznamu._x000a_Zverejniť - Záznam informačného zdroja prenesie do stavu &quot;publikovaný záznam&quot;. V prípade, že sa jedná o prvé zverejnenie záznamu (pole [K] je prázdne, vyplní ho aktuálnym dátumom a časom). Presunie do tohto stavu aj všetky podradené záznamy v informačnom zdroji &quot;Podujatia dni&quot;._x000a_Stiahnuť - Presunutie stavu záznamu na &quot;stiahnutý záznam&quot;. Presunie do tohto stavu aj všetky podradené záznamy v informačnom zdroji &quot;Podujatia dni&quot;._x000a_Zmena jazyka - Umožní po kliknutí (napr.) na vlajočku zmeniť pole, do ktorého sa bude ukladať zvolený jazyk._x000a_Definitívne vymazať záznam - Funkcia prístupná iba administrátorovi. Funkcia definitívne vymaže záznam z databázy. Vymazané budú aj všetky podradené záznamy v informačnom zdroji &quot;Podujatia dni&quot;. Pred vymazaním sa ešte raz potvrdí voľba._x000a_Vlož fotografiu - Funkcia umožní vloženie fotografie do HTML podoby údajov v poli [F]_x000a_Vlož video - Funkcia umožní vloženie videa do HTML podoby údajov v poli [F]"/>
    <s v="Zamestnanec odboru  odboru informačných a komunikačných technológií K NR SR"/>
    <x v="30"/>
    <n v="1"/>
    <n v="5"/>
    <n v="1"/>
    <n v="5"/>
    <n v="2.625"/>
    <n v="0.72"/>
    <n v="0.84"/>
    <n v="4.6116000000000001"/>
    <n v="69.174000000000007"/>
  </r>
  <r>
    <s v="ID_677"/>
    <x v="0"/>
    <s v="Podujatia NR SR"/>
    <s v="Aplikačné funkcie formulára pre editovanie a zmenu „Podujatia NR SR“ - záložka „Dni podujatia“"/>
    <s v="Formulár má aj záložku „Dni podujatia“, na ktorej sa editujú podrobnosti o podujatí (v každom dni), teda informácie z informačného zdroje „Podujatia – dni“._x000a_Pridať deň - Umožní vložiť nový záznam do informačného zdroja „Podujatia – dni“. Automaticky sa doplnia údaje do poľa [B], a do poľa [C] – v prípade prvého záznamu dátum začiatku a v prípade ďalších dní prvý nasledujúci deň, ktorý ešte chýba do dátumu skončenia podujatia._x000a_Upraviť deň - Umožní upraviť údaje v zvolenom zázname informačného zdroje „Podujatia – dni“_x000a_Odstrániť deň - Presunutie stav zvoleného záznamu z informačného zdroja „Podujatia – dni“ do &quot;vymazaný záznam&quot;._x000a_Definitívne odstrániť deň - Funkcia prístupná iba administrátorovi. Funkcia definitívne vymaže zvolený záznam z informačného zdroja „Podujatia – dni“ z databázy. Pred vymazaním sa ešte raz potvrdí voľba."/>
    <s v="Zamestnanec odboru  odboru informačných a komunikačných technológií K NR SR"/>
    <x v="30"/>
    <n v="1"/>
    <n v="5"/>
    <n v="1"/>
    <n v="5"/>
    <n v="2.625"/>
    <n v="0.72"/>
    <n v="0.84"/>
    <n v="4.6116000000000001"/>
    <n v="69.174000000000007"/>
  </r>
  <r>
    <s v="ID_678"/>
    <x v="0"/>
    <s v="Podujatia NR SR"/>
    <s v="Aplikačné funkcie formulára pre editovanie a zmenu „Podujatia NR SR“ - záložka „Dokumenty“"/>
    <s v="Formulár má aj záložku „Dokumenty“, na ktorej sa editujú všetky dokumenty, súvisiace s daným podujatím. Dokumenty sa budú ukladať v Digitálnom archíve (DMS) a prepojenie modulu „Podujatia“ s modulom „Digitálny archív“ musí byť súčasťou modulu „Prepojenia modulov, pričom primárnym modulom bude vždy ten modul, z ktorého sa prepojenie inicializuje._x000a__x000a_Všetky údaje a aplikačné funkcie pre prácu s dokumentami budú upresnené po nasadení nového Document Managment Systému (ktorý nie je súčasťou tohto projektu)."/>
    <s v="Zamestnanec odboru  odboru informačných a komunikačných technológií K NR SR"/>
    <x v="30"/>
    <n v="1"/>
    <n v="5"/>
    <n v="1"/>
    <n v="5"/>
    <n v="2.625"/>
    <n v="0.72"/>
    <n v="0.84"/>
    <n v="4.6116000000000001"/>
    <n v="69.174000000000007"/>
  </r>
  <r>
    <s v="ID_679"/>
    <x v="0"/>
    <s v="Podujatia NR SR"/>
    <s v="Aplikačné funkcie formulára pre editovanie a zmenu „Podujatia NR SR“ - záložka „Prepojenia“"/>
    <s v="Poslednou záložkou formulára má záložka „Prepojenia“, na ktorej sa editujú všetky prepojenia s inými modulmi ako „Digitálny archív“, súvisiace s daným podujatím._x000a_Možnosti, ktoré moduly je medzi sebou prepájať musí byť súčasťou informačného zdroja „Moduly – možné prepojenia modulov“."/>
    <s v="Zamestnanec odboru  odboru informačných a komunikačných technológií K NR SR"/>
    <x v="30"/>
    <n v="1"/>
    <n v="5"/>
    <n v="1"/>
    <n v="5"/>
    <n v="2.625"/>
    <n v="0.72"/>
    <n v="0.84"/>
    <n v="4.6116000000000001"/>
    <n v="69.174000000000007"/>
  </r>
  <r>
    <s v="ID_680"/>
    <x v="0"/>
    <s v="Videodokumentácia"/>
    <s v="Videodokumentácia - všeobecné"/>
    <s v="Cieľom agendy „Videodokumentácie“ je nielen, evidovať všetky vídeá(samotné vídeása však nachádzajú vexistujúcom „Video Managmentsystéme“), ale aj evidovať metadáta ku každémuvideu. Podrobnosti VMS systému budú poskytnuté víťaznému uchádzačovi, rovnako aj  sexistujúcimi webservismi pre ovládanie záznamov vDMS (vkladanie, čítanie, ...). Tieto webservisy budú vytvorené mimo afinancované mimo tohto projektu „Elektronizácie služieb NR SR aKNR SR“.Súčasťou  agendy  „Fotodokumentácia“  je  možnosť  evidovať  prepojenia  zvolenej fotografie sinými agendami (modulmi) ako:_x000a_-Podujatia_x000a_- Poslanci _x000a_- Výbory NR SR_x000a_- Poslanecké kluby_x000a_- Tlačové správypri týchto prepojeniach sa vyžaduje okrem zvolenia modulu sktorým je modul prepojený zvolenie  aj  konkrétneho  záznamu  zinformačného  zdroja  (napr.  konkrétneho  poslanca). Vtakom prípade sa pri poslancovi (webové sídlo NR SR) zobrazia aj prepojené videá."/>
    <s v="Zamestnanec odboru  odboru informačných a komunikačných technológií K NR SR"/>
    <x v="31"/>
    <n v="1"/>
    <n v="5"/>
    <n v="1"/>
    <n v="5"/>
    <n v="3"/>
    <n v="0.72"/>
    <n v="0.84"/>
    <n v="4.8384"/>
    <n v="72.575999999999993"/>
  </r>
  <r>
    <s v="ID_681"/>
    <x v="0"/>
    <s v="Videodokumentáci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1"/>
    <n v="1"/>
    <n v="5"/>
    <n v="1"/>
    <n v="5"/>
    <n v="3"/>
    <n v="0.72"/>
    <n v="0.84"/>
    <n v="4.8384"/>
    <n v="72.575999999999993"/>
  </r>
  <r>
    <s v="ID_682"/>
    <x v="1"/>
    <s v="Videodokumentácia"/>
    <s v="Oprávnenia súčasťou informačného zdroja &quot;Posty oprávnení&quot;"/>
    <s v="Všetky posty oprávnenia (užívateľskérole) musia byť súčasťou informačného zdroja „Posty oprávnení“. "/>
    <s v="Zamestnanec odboru  odboru informačných a komunikačných technológií K NR SR"/>
    <x v="31"/>
    <m/>
    <m/>
    <n v="0"/>
    <n v="0"/>
    <n v="0"/>
    <n v="0"/>
    <n v="0"/>
    <n v="0"/>
    <n v="0"/>
  </r>
  <r>
    <s v="ID_683"/>
    <x v="1"/>
    <s v="Videodokumentácia"/>
    <s v="Rola Editor"/>
    <s v="Môže všetko okrem definitívne mazať údaje"/>
    <s v="Zamestnanec odboru  odboru informačných a komunikačných technológií K NR SR"/>
    <x v="31"/>
    <m/>
    <m/>
    <n v="0"/>
    <n v="0"/>
    <n v="0"/>
    <n v="0"/>
    <n v="0"/>
    <n v="0"/>
    <n v="0"/>
  </r>
  <r>
    <s v="ID_684"/>
    <x v="1"/>
    <s v="Videodokumentácia"/>
    <s v="Rola Administrátor"/>
    <s v="Môže robiť všetko, aj definitívne mazať vymazané záznamy"/>
    <s v="Zamestnanec odboru  odboru informačných a komunikačných technológií K NR SR"/>
    <x v="31"/>
    <m/>
    <m/>
    <n v="0"/>
    <n v="0"/>
    <n v="0"/>
    <n v="0"/>
    <n v="0"/>
    <n v="0"/>
    <n v="0"/>
  </r>
  <r>
    <s v="ID_685"/>
    <x v="1"/>
    <s v="Videodokumentácia"/>
    <s v="Rola Viewer"/>
    <s v="Môže údaje iba prezerať"/>
    <s v="Zamestnanec odboru  odboru informačných a komunikačných technológií K NR SR"/>
    <x v="31"/>
    <m/>
    <m/>
    <n v="0"/>
    <n v="0"/>
    <n v="0"/>
    <n v="0"/>
    <n v="0"/>
    <n v="0"/>
    <n v="0"/>
  </r>
  <r>
    <s v="ID_686"/>
    <x v="1"/>
    <s v="Videodokumentácia"/>
    <s v="Štruktúra informačného zdroja „Číselník typov Videodokumentácie“"/>
    <s v="[A] jednoznačný identifikátor záznamu _x000a_[B] jednoznačný identifikátor zdroja (typu) jednoznačný identifikátor zdroja (typu)_x000a_[C] Názov názov typu_x000a_[D] Stav záznamu možné stavy pre daný informačný zdroj sú v informačnom zdroji &quot;Stavy záznamov&quot;"/>
    <s v="Zamestnanec odboru  odboru informačných a komunikačných technológií K NR SR"/>
    <x v="31"/>
    <m/>
    <m/>
    <n v="0"/>
    <n v="0"/>
    <n v="0"/>
    <n v="0"/>
    <n v="0"/>
    <n v="0"/>
    <n v="0"/>
  </r>
  <r>
    <s v="ID_687"/>
    <x v="1"/>
    <s v="Videodokumentácia"/>
    <s v="Štruktúra informačného zdroja „Videodokumentácia“"/>
    <s v="[A] jednoznačný identifikátor záznamu_x000a_[B] stav záznamu možné stavy pre daný informačný zdroj sú v informačnom zdroji &quot;Stavy záznamov&quot;_x000a_[C] jednoznačný identifikátor volebného obdobia - jednoznačný identifikátor volebného obdobia z informačného zdroja &quot;volebné obdobia&quot;_x000a_[D] dátum dátum fotografie_x000a_[E] popis v 4 jazykoch popis fotografie v 4 jazykoch_x000a_[F] jednoznačný identifikátor videa v VMS jednoznačný identifikátor záznamu z VMS_x000a_[G] Dátum zverejnenia - dátum zverejnenia fotografie (prvého publikovania záznamu)_x000a_[H] url URL na video (ak nie je súčasťou VMS)_x000a_[I] jednoznačný identifikátor typu fotodokumentácie z číselníka typu fotodokumentácie"/>
    <s v="Zamestnanec odboru  odboru informačných a komunikačných technológií K NR SR"/>
    <x v="31"/>
    <m/>
    <m/>
    <n v="0"/>
    <n v="0"/>
    <n v="0"/>
    <n v="0"/>
    <n v="0"/>
    <n v="0"/>
    <n v="0"/>
  </r>
  <r>
    <s v="ID_688"/>
    <x v="1"/>
    <s v="Videodokumentácia"/>
    <s v="Stavy záznamov súčasťou informačného zdroja &quot;Stavy záznamov&quot;"/>
    <s v="Všetky stavy záznamov musia byť súčasťou informačného zdroja „Stavy záznamov“ "/>
    <s v="Zamestnanec odboru  odboru informačných a komunikačných technológií K NR SR"/>
    <x v="31"/>
    <m/>
    <m/>
    <n v="0"/>
    <n v="0"/>
    <n v="0"/>
    <n v="0"/>
    <n v="0"/>
    <n v="0"/>
    <n v="0"/>
  </r>
  <r>
    <s v="ID_689"/>
    <x v="1"/>
    <s v="Videodokumentácia"/>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31"/>
    <m/>
    <m/>
    <n v="0"/>
    <n v="0"/>
    <n v="0"/>
    <n v="0"/>
    <n v="0"/>
    <n v="0"/>
    <n v="0"/>
  </r>
  <r>
    <s v="ID_690"/>
    <x v="1"/>
    <s v="Videodokumentácia"/>
    <s v="Preddefinované filtre súčasťou informačného zdroja &quot;Preddefinované filtre&quot;"/>
    <s v="Všetky preddefinované filtre (menu v úvodnej obrazovke v časti „Preddefinované filtre“"/>
    <s v="Zamestnanec odboru  odboru informačných a komunikačných technológií K NR SR"/>
    <x v="31"/>
    <m/>
    <m/>
    <n v="0"/>
    <n v="0"/>
    <n v="0"/>
    <n v="0"/>
    <n v="0"/>
    <n v="0"/>
    <n v="0"/>
  </r>
  <r>
    <s v="ID_691"/>
    <x v="1"/>
    <s v="Videodokumentácia"/>
    <s v="Požadované filtre pre modul"/>
    <s v="Fotodokumentácia - Fotodokumentácia_x000a_%VO% %OznačenieVO% - zoznam videi v danom volebnom období, bez rozdielu stavu záznamu_x000a_%StavZaznamu% %PopisStavuZaznamu%  - zoznam videi v danom volebnom období daného typu, s daným stavom záznamu"/>
    <s v="Zamestnanec odboru  odboru informačných a komunikačných technológií K NR SR"/>
    <x v="31"/>
    <m/>
    <m/>
    <n v="0"/>
    <n v="0"/>
    <n v="0"/>
    <n v="0"/>
    <n v="0"/>
    <n v="0"/>
    <n v="0"/>
  </r>
  <r>
    <s v="ID_692"/>
    <x v="1"/>
    <s v="Videodokumentácia"/>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1"/>
    <m/>
    <m/>
    <n v="0"/>
    <n v="0"/>
    <n v="0"/>
    <n v="0"/>
    <n v="0"/>
    <n v="0"/>
    <n v="0"/>
  </r>
  <r>
    <s v="ID_693"/>
    <x v="0"/>
    <s v="Videodokumentáci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1"/>
    <n v="1"/>
    <n v="5"/>
    <n v="1"/>
    <n v="5"/>
    <n v="3"/>
    <n v="0.72"/>
    <n v="0.84"/>
    <n v="4.8384"/>
    <n v="72.575999999999993"/>
  </r>
  <r>
    <s v="ID_694"/>
    <x v="0"/>
    <s v="Videodokumentácia"/>
    <s v="Aplikačné funkcie formulára pre editovanie a zmenu „Číselník typov videodokumentácie“"/>
    <s v="Pridaj záznam - Založenie nového záznamu do informačného zdroja &quot;číselník typov videodokumentácie&quot;_x000a_Editovať záznam - funkcia na editovanie položiek informačného zdroja &quot;číselník typov videodokumentácie &quot;_x000a_Zmazať záznam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31"/>
    <n v="1"/>
    <n v="5"/>
    <n v="1"/>
    <n v="5"/>
    <n v="3"/>
    <n v="0.72"/>
    <n v="0.84"/>
    <n v="4.8384"/>
    <n v="72.575999999999993"/>
  </r>
  <r>
    <s v="ID_695"/>
    <x v="0"/>
    <s v="Videodokumentácia"/>
    <s v="Aplikačné funkcie formulára pre editovanie a zmenu „Videodokumentácia“"/>
    <s v="V prípade, že užívateľ zvolí preddefinovaný filter v ľavom menu volebné obdobia, alebo niektorý zo stavov záznamov, vyžadujú sa minimálne tieto aplikačné funkcie:_x000a_Nový záznam -  Založenie nového záznamu do informačného zdroja &quot;Videodokumentácia&quot;._x000a_Editovať záznam funkcia na editovanie položiek informačného zdroja &quot; Videodokumentácia &quot; Zmazať záznam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_x000a_Definitívne vymazať záznam - Funkcia prístupná iba administrátorovi. Funkcia definitívne vymaže záznam z databázy. Pred vymazaním sa ešte raz potvrdí voľba."/>
    <s v="Zamestnanec odboru  odboru informačných a komunikačných technológií K NR SR"/>
    <x v="31"/>
    <n v="1"/>
    <n v="5"/>
    <n v="1"/>
    <n v="5"/>
    <n v="3"/>
    <n v="0.72"/>
    <n v="0.84"/>
    <n v="4.8384"/>
    <n v="72.575999999999993"/>
  </r>
  <r>
    <s v="ID_696"/>
    <x v="0"/>
    <s v="Videodokumentácia"/>
    <s v="Aplikačné funkcie formulára pre editovanie a zmenu „Videodokumentácia“ - Aplikácia funkcia editovať záznam"/>
    <s v="Po dobleclicku na niektorý záznam informačného zdroja, alebo aplikovaním funkcie „Editovať záznam“ sa zobrazí formulár na editovanie všetkých dát zvoleného záznamu.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_x000a_Zverejniť - Záznam informačného zdroja prenesie do stavu &quot;publikovaný záznam&quot;. Funkcia je dostupná ak je pripojený záznam v VMD. V prípade, že sa jedná o prvé zverejnenie záznamu (pole [G] je prázdne, vyplní ho aktuálnym dátumom a časom)._x000a_Zmazať - Presunutie stavu záznamu na &quot;vymazaný záznam&quot;._x000a_Stiahnuť - Presunutie stavu záznamu na &quot;stiahnutý záznam_x000a_Zmena jazyka - Pri zmene jazyka je možné zadávať polia [E] vo zvolenom jazyku_x000a_Definitívne vymazať - Funkcia prístupná iba administrátorovi. Pred vymazaním sa ešte raz potvrdí voľba."/>
    <s v="Zamestnanec odboru  odboru informačných a komunikačných technológií K NR SR"/>
    <x v="31"/>
    <n v="1"/>
    <n v="5"/>
    <n v="1"/>
    <n v="5"/>
    <n v="3"/>
    <n v="0.72"/>
    <n v="0.84"/>
    <n v="4.8384"/>
    <n v="72.575999999999993"/>
  </r>
  <r>
    <s v="ID_697"/>
    <x v="0"/>
    <s v="Videodokumentácia"/>
    <s v="Aplikačné funkcie formulára pre editovanie a zmenu „Videodokumentácia“ - záložka „Prepojenia“"/>
    <s v="Formulár má aj časť „Prepojenia“, na ktorej sa objavia prepojenia videa (daného záznamu z modulu „Videodokumentácia“) s inými modulmi informačného systému. Vyžadujú sa tu minimálne nasledovné funkcie:_x000a_Nové prepojenie - Umožní vložiť nové prepojenie s modulom „Videodokumentácia“_x000a_Zmeniť prepojenie - Umožní zmeniť existujúce prepojenie s modulom „Videodokumentácia“_x000a_Zobraz prepojenie - Zobrazí prepojený záznam „podradeného modulu“ v prípade, že má daný užívateľ právo na prístup k podradenému modulu._x000a_Vymaž prepojenie - Presunie záznam prepojenia do stavu „zmazaný“. Takýto záznam bude prístupný už iba pre „administrátora“ a nebude poskytovaný pre middleware._x000a_Definitívne vymazať záznam - Definitívne vymaže záznam prepojenia z databázy. Ešte raz si voľbu potvrdí u užívateľa._x000a_Po zvolení aplikačnej funkcie „Nové pripojenie“ je potrebné zvoliť „podradený modul“ a následne vybrať záznam podradeného modulu. Odporúča sa navrhnúť v danom výbere filter (id záznamu, dátum, popis, ...) v ktorom bude možné zúžiť zoznam záznamov, z ktorých sa vyberá._x000a_To ktoré moduly je možné prepojiť s videodokumentáciou je súčasťou informačného zdroja „Moduly – možné prepojenia modulov“, kde zoznam modulov, ktoré je možné prepojiť s modulom „Videodokumentácia“ sa nájde v poli „Podradený modul“ pre záznamy, ktoré v poli „Primárny modul“ majú jednoznačný identifikátor modulu informačného systému „Videodokumentácia“._x000a_Výsledok prepojení sa zapisuje do informačného zdroja „Prepojenia modulov“."/>
    <s v="Zamestnanec odboru  odboru informačných a komunikačných technológií K NR SR"/>
    <x v="31"/>
    <n v="1"/>
    <n v="5"/>
    <n v="1"/>
    <n v="5"/>
    <n v="3"/>
    <n v="0.72"/>
    <n v="0.84"/>
    <n v="4.8384"/>
    <n v="72.575999999999993"/>
  </r>
  <r>
    <s v="ID_698"/>
    <x v="0"/>
    <s v="Denná informácia"/>
    <s v="Denná informácia - všeobecne"/>
    <s v="Cieľom modulu „Denná informácia“ je naplnenie § 42 Rokovacieho poriadku, v ktorom sa uvádza:_x000a_§ 42 _x000a_(1) O výsledku denného rokovania národnej rady sa vypracúva stručná informácia, ktorá má náležitosti uvedené v odseku 2. Uvedená informácia sa vypracuje do začiatku rokovania ďalšieho dňa._x000a_(2) Náležitosti informácie o výsledku rokovania národnej rady v uvedenom dni rokovania národnej rady sú:_x000a_a) poradie jednotlivých bodov programu schôdze národnej rady vrátane úplného názvu a čísla parlamentnej tlače,_x000a_b) mená navrhovateľov a spravodajcov k jednotlivým bodom programu schôdze národnej rady a rečníkov, ktorí vystúpili v rozprave,_x000a_c) výsledok hlasovania o návrhu ako o celku._x000a_Modul musí úzko spolupracovať s modulmi SSLP:_x000a_- Program schôdze NR SR_x000a_- Poslanci NR SR_x000a_- Organizačná štruktúra_x000a_- Hlasovania poslancov (definitívna štruktúra sa upraví podľa možností nového DKS)_x000a_- Vystúpenia poslancov (definitívna štruktúra sa upraví podľa možností nového DKS)_x000a_Denná informácia za každý deň je zobrazovaná na webovom sídle Národnej rady Slovenskej republiky priebežne tak, ako je vytváraná."/>
    <s v="Zamestnanec odboru  odboru informačných a komunikačných technológií K NR SR"/>
    <x v="32"/>
    <n v="1"/>
    <n v="5"/>
    <n v="1"/>
    <n v="5"/>
    <n v="1.9090909090909092"/>
    <n v="0.72"/>
    <n v="0.84"/>
    <n v="4.178618181818182"/>
    <n v="62.679272727272732"/>
  </r>
  <r>
    <s v="ID_699"/>
    <x v="0"/>
    <s v="Denná informáci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2"/>
    <n v="1"/>
    <n v="5"/>
    <n v="1"/>
    <n v="5"/>
    <n v="1.9090909090909092"/>
    <n v="0.72"/>
    <n v="0.84"/>
    <n v="4.178618181818182"/>
    <n v="62.679272727272732"/>
  </r>
  <r>
    <s v="ID_700"/>
    <x v="1"/>
    <s v="Denná informácia"/>
    <s v="Oprávnenia súčasťou informačného zdroja &quot;Posty oprávnení&quot;"/>
    <s v="Všetky posty oprávnenia (užívateľskérole) musia byť súčasťou informačného zdroja „Posty oprávnení“. "/>
    <s v="Zamestnanec odboru  odboru informačných a komunikačných technológií K NR SR"/>
    <x v="32"/>
    <m/>
    <m/>
    <n v="0"/>
    <n v="0"/>
    <n v="0"/>
    <n v="0"/>
    <n v="0"/>
    <n v="0"/>
    <n v="0"/>
  </r>
  <r>
    <s v="ID_701"/>
    <x v="1"/>
    <s v="Denná informácia"/>
    <s v="Rola Editor"/>
    <s v="Môže všetko okrem definitívne mazať údaje"/>
    <s v="Zamestnanec odboru  odboru informačných a komunikačných technológií K NR SR"/>
    <x v="32"/>
    <m/>
    <m/>
    <n v="0"/>
    <n v="0"/>
    <n v="0"/>
    <n v="0"/>
    <n v="0"/>
    <n v="0"/>
    <n v="0"/>
  </r>
  <r>
    <s v="ID_702"/>
    <x v="1"/>
    <s v="Denná informácia"/>
    <s v="Rola Administrátor"/>
    <s v="Môže robiť všetko, aj definitívne mazať vymazané záznamy"/>
    <s v="Zamestnanec odboru  odboru informačných a komunikačných technológií K NR SR"/>
    <x v="32"/>
    <m/>
    <m/>
    <n v="0"/>
    <n v="0"/>
    <n v="0"/>
    <n v="0"/>
    <n v="0"/>
    <n v="0"/>
    <n v="0"/>
  </r>
  <r>
    <s v="ID_703"/>
    <x v="1"/>
    <s v="Denná informácia"/>
    <s v="Rola Viewer"/>
    <s v="Môže údaje iba prezerať"/>
    <s v="Zamestnanec odboru  odboru informačných a komunikačných technológií K NR SR"/>
    <x v="32"/>
    <m/>
    <m/>
    <n v="0"/>
    <n v="0"/>
    <n v="0"/>
    <n v="0"/>
    <n v="0"/>
    <n v="0"/>
    <n v="0"/>
  </r>
  <r>
    <s v="ID_704"/>
    <x v="1"/>
    <s v="Denná informácia"/>
    <s v="Štruktúra informačného zdroja „Denné informácie“"/>
    <s v="[A] jednoznačný identifikátor záznamu _x000a_[B] jednoznačný identifikátor zdroja (typu) jednoznačný identifikátor zdroja (typu)_x000a_[C] Jednoznačný identifikátor volebného obdobia z informačného zdroja „volebné obdobia“_x000a_[D] Dátum_x000a_[E] Stav záznamu možné stavy pre daný informačný zdroj sú v informačnom zdroji &quot;Stavy záznamov&quot;_x000a_[F] Popis Text (html)_x000a_[G] Jednoznačný identifikátor, či záznam vznikol ručným režimom, alebo automatickým 1 – ručný režim, 0 – automatický režim_x000a_[H] Dátum zverejnenia Dátum prvej publikácie záznamu"/>
    <s v="Zamestnanec odboru  odboru informačných a komunikačných technológií K NR SR"/>
    <x v="32"/>
    <m/>
    <m/>
    <n v="0"/>
    <n v="0"/>
    <n v="0"/>
    <n v="0"/>
    <n v="0"/>
    <n v="0"/>
    <n v="0"/>
  </r>
  <r>
    <s v="ID_705"/>
    <x v="1"/>
    <s v="Denná informácia"/>
    <s v="Štruktúra informačného zdroja „Denné informácie – body programu“"/>
    <s v="[A] jednoznačný identifikátor záznamu_x000a_[B] jednoznačný identifikátor dennej informácie ku ktorej sa body rokovania viažu z informačného zdroja „denné informácie“_x000a_[C] Poradie bodu - Poradové číslo v akom bod daný bod prerokúvaný v rámci danej informácie (rokovacieho dňa)_x000a_[D] Jednoznačný identifikátor bodu schôdze z informačného zdroja „Body programu schôdze“_x000a_[E] Jednoznačný identifikátor osoby z organizačnej štruktúry, ktorý uviedol bod programu z informačného zdroja „organizačná štruktúra - osoby“_x000a_[F] Jednoznačný identifikátor záznamu vystúpenia osoby v poly [E] z „Digitálneho kongresového systému“ z informačného zdroja „štruktúrovaná rozprava“ (nie je súčasťou tohto projektu) – údaje budú poskytované cez middleware_x000a_[G] jednoznačný identifikátor poslanca, ktorý bol spravodajcom daného bodu z informačného zdroja „poslanci NR SR“_x000a_[I] Stav záznamu - možné stavy pre daný informačný zdroj sú v informačnom zdroji &quot;Stavy záznamov&quot; _x000a_[J] Jednoznačný identifikátor stavu prerokovávania bodu - Z informačného zdroja „Denné informácie – stav bodu“_x000a_[K] Jednoznačný identifikátor bodu rokovania z E-schôdzi- Z informačného zdroja „E-schôdza – body rokovania“"/>
    <s v="Zamestnanec odboru  odboru informačných a komunikačných technológií K NR SR"/>
    <x v="32"/>
    <m/>
    <m/>
    <n v="0"/>
    <n v="0"/>
    <n v="0"/>
    <n v="0"/>
    <n v="0"/>
    <n v="0"/>
    <n v="0"/>
  </r>
  <r>
    <s v="ID_706"/>
    <x v="1"/>
    <s v="Denná informácia"/>
    <s v="Štruktúra informačného zdroja „Denná informácia – body rokovania - rečníci“"/>
    <s v="[A] jednoznačný identifikátor záznamu _x000a_[B] jednoznačný identifikátor bodu rokovania dennej informácie jednoznačný identifikátor záznamu z informačného zdroja &quot;Denné informácie – body rokovania&quot;_x000a_[C] Jednoznačný identifikátor osoby z organizačnej štruktúry, ktorá vystúpila v rozprave z informačného zdroja „organizačná štruktúra - osoby“_x000a_[D] Jednoznačný identifikátor záznamu vystúpenia osoby v poly [C] z „Digitálneho kongresového systému“ z informačného zdroja „štruktúrovaná rozprava“ (nie je súčasťou tohto projektu) – údaje budú poskytované cez middleware_x000a_[E] Stav záznamu - možné stavy pre daný informačný zdroj sú v informačnom zdroji &quot;Stavy záznamov&quot; _x000a_[F] Poradové číslo Poradové číslo vystúpenia v rámci bodu programu_x000a_[G] Typ vystúpenia Z informačného zdroja „Typy vystúpení“ z DKS"/>
    <s v="Zamestnanec odboru  odboru informačných a komunikačných technológií K NR SR"/>
    <x v="32"/>
    <m/>
    <m/>
    <n v="0"/>
    <n v="0"/>
    <n v="0"/>
    <n v="0"/>
    <n v="0"/>
    <n v="0"/>
    <n v="0"/>
  </r>
  <r>
    <s v="ID_707"/>
    <x v="1"/>
    <s v="Denná informácia"/>
    <s v="Štruktúra informačného zdroja „Denná informácia – body rokovania - hlasovania“"/>
    <s v="[A] jednoznačný identifikátor záznamu _x000a_[B] jednoznačný identifikátor bodu rokovania dennej informácie - jednoznačný identifikátor záznamu z informačného zdroja &quot;Denné informácie – body rokovania&quot;_x000a_[C] jednoznačný identifikátor hlasovania z informačného systému „hlasovania“_x000a_[D] Stav záznamu - možné stavy pre daný informačný zdroj sú v informačnom zdroji &quot;Stavy záznamov&quot; _x000a_[E] Stav hlasovania z informačného systému „hlasovania“ [F] Stav hlasovania 1 Z číselníka „Denná informácia – stav hlasovania“"/>
    <s v="Zamestnanec odboru  odboru informačných a komunikačných technológií K NR SR"/>
    <x v="32"/>
    <m/>
    <m/>
    <n v="0"/>
    <n v="0"/>
    <n v="0"/>
    <n v="0"/>
    <n v="0"/>
    <n v="0"/>
    <n v="0"/>
  </r>
  <r>
    <s v="ID_708"/>
    <x v="1"/>
    <s v="Denná informácia"/>
    <s v="Štruktúra informačného zdroja „Denná informácia – stav hlasovania“"/>
    <s v="[A] jednoznačný identifikátor záznamu_x000a_[B] jednoznačný identifikátor stavu jednoznačný identifikátor zdroja (typu)_x000a_[C] popis stavu Text_x000a_[D] Stav záznamu možné stavy pre daný informačný zdroj sú v informačnom zdroji &quot;Stavy záznamov&quot; _x000a__x000a_V číselníku sa očakávajú nasledovné hodnoty:_x000a_- hlasovanie bolo odložené_x000a_- hlasovanie prebehlo"/>
    <s v="Zamestnanec odboru  odboru informačných a komunikačných technológií K NR SR"/>
    <x v="32"/>
    <m/>
    <m/>
    <n v="0"/>
    <n v="0"/>
    <n v="0"/>
    <n v="0"/>
    <n v="0"/>
    <n v="0"/>
    <n v="0"/>
  </r>
  <r>
    <s v="ID_709"/>
    <x v="1"/>
    <s v="Denná informácia"/>
    <s v="Stavy záznamov súčasťou informačného zdroja &quot;Stavy záznamov&quot;"/>
    <s v="Všetky stavy záznamov musia byť súčasťou informačného zdroja „Stavy záznamov“ "/>
    <s v="Zamestnanec odboru  odboru informačných a komunikačných technológií K NR SR"/>
    <x v="32"/>
    <m/>
    <m/>
    <n v="0"/>
    <n v="0"/>
    <n v="0"/>
    <n v="0"/>
    <n v="0"/>
    <n v="0"/>
    <n v="0"/>
  </r>
  <r>
    <s v="ID_710"/>
    <x v="1"/>
    <s v="Denná informácia"/>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32"/>
    <m/>
    <m/>
    <n v="0"/>
    <n v="0"/>
    <n v="0"/>
    <n v="0"/>
    <n v="0"/>
    <n v="0"/>
    <n v="0"/>
  </r>
  <r>
    <s v="ID_711"/>
    <x v="1"/>
    <s v="Denná informácia"/>
    <s v="Preddefinované filtre súčasťou informačného zdroja &quot;Preddefinované filtre&quot;"/>
    <s v="Všetky preddefinované filtre (menu v úvodnej obrazovke v časti „Preddefinované filtre“"/>
    <s v="Zamestnanec odboru  odboru informačných a komunikačných technológií K NR SR"/>
    <x v="32"/>
    <m/>
    <m/>
    <n v="0"/>
    <n v="0"/>
    <n v="0"/>
    <n v="0"/>
    <n v="0"/>
    <n v="0"/>
    <n v="0"/>
  </r>
  <r>
    <s v="ID_712"/>
    <x v="1"/>
    <s v="Denná informácia"/>
    <s v="Požadované filtre pre modul"/>
    <s v="%VO% %OznačenieVO% - zoznam denných informácií v danom volebnom období, bez rozdielu stavu záznamu_x000a_%StavZaznamu% %PopisStavuZaznamu% - _x000a_zoznam denných informácií v danom volebnom období daného typu, s daným stavom záznamu_x000a__x000a_V tabuľke označenie „%VO%“ znamená že sa vypíšu všetky volebné obdobia_x000a_(najaktuálnejšie hore) – obdobne aj pre stavy záznamov. Samozrejme v informačnom zdroji sa môžu nepoužívať symboly %%, ale sa jednoducho všetky volebné obdobia vypíšu samostatne. Je však dôležité, aby existovala aplikačná funkcia, ktorá všetky nové záznamy pre nové volebné obdobie vygeneruje."/>
    <s v="Zamestnanec odboru  odboru informačných a komunikačných technológií K NR SR"/>
    <x v="32"/>
    <m/>
    <m/>
    <n v="0"/>
    <n v="0"/>
    <n v="0"/>
    <n v="0"/>
    <n v="0"/>
    <n v="0"/>
    <n v="0"/>
  </r>
  <r>
    <s v="ID_713"/>
    <x v="1"/>
    <s v="Denná informácia"/>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2"/>
    <m/>
    <m/>
    <n v="0"/>
    <n v="0"/>
    <n v="0"/>
    <n v="0"/>
    <n v="0"/>
    <n v="0"/>
    <n v="0"/>
  </r>
  <r>
    <s v="ID_714"/>
    <x v="0"/>
    <s v="Denná informáci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2"/>
    <n v="1"/>
    <n v="5"/>
    <n v="1"/>
    <n v="5"/>
    <n v="1.9090909090909092"/>
    <n v="0.72"/>
    <n v="0.84"/>
    <n v="4.178618181818182"/>
    <n v="62.679272727272732"/>
  </r>
  <r>
    <s v="ID_715"/>
    <x v="0"/>
    <s v="Denná informácia"/>
    <s v="Aplikačné funkcie formulára pre editovanie a zmenu „Denná informácia – stav hlasovania“"/>
    <s v="Pridaj záznam - Založenie nového záznamu do informačného zdroja_x000a_Editovať záznam - funkcia na editovanie položiek informačného zdroja Zmazať záznam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Vymazané budú aj všetky podradené záznamy v informačnom zdroji &quot; Fotodokumentácia-typ &quot;. Pred vymazaním sa ešte raz potvrdí voľba."/>
    <s v="Zamestnanec odboru  odboru informačných a komunikačných technológií K NR SR"/>
    <x v="32"/>
    <n v="1"/>
    <n v="5"/>
    <n v="1"/>
    <n v="5"/>
    <n v="1.9090909090909092"/>
    <n v="0.72"/>
    <n v="0.84"/>
    <n v="4.178618181818182"/>
    <n v="62.679272727272732"/>
  </r>
  <r>
    <s v="ID_716"/>
    <x v="0"/>
    <s v="Denná informácia"/>
    <s v="Aplikačné funkcie formulára pre editovanie a zmenu „Denné informácie“"/>
    <s v="Záznamy informačného zdroja „Denné informácie“ musia podporovať ako „ručný režim“, tak aj „automatický režim“. Pri ručnom režime je denná informácia (ako modul) zodpovedná za vznik záznamu v informačnom zdroji „denná informácia“, ako aj za vznik záznamov v informačnom zdroji „Rokovacie dni“ modulu „E-schôdza“, v informačnom zdroji „Kontextové informácie“ modulu „E-schôdza“, v informačnom zdroji „Body rokovania“ modulu „E-schôdza“, ako aj ostatných informačných zdrojov modulu „Denná informácia“. Pri automatickom režime budú tieto záznamy vytvárať a aktualizovať „Middleware“ a jeho pravidlá. Podrobnosti ako by to malo fungovať sú popísané v module „E-schôdza“._x000a__x000a_Prehľad údajov informačného zdroja sa zobrazia na úvodnej strane aplikácie v časti „Výstupy“. Default (pri prvom otvorení modulu) sa v preddefinovaných filtroch vyberie aktuálne volebné obdobie._x000a__x000a_Očakáva sa, že pri automatickom režime sa bude „automaticky aktualizovať obrazovka“ (napríklad ak v daný deň prebieha rokovanie a ešte nebola vytvorená „denná informácia“) a akonáhle je záznam o dennej informácii vytvorený, zobrazí sa na obrazovke a bude prístupný pre editovanie stavov bodov a prípadne stavov hlasovania._x000a_V prípade, že užívateľ zvolí preddefinovaný filter v ľavom menu volebné obdobia, alebo niektorý zo stavov záznamov, vyžadujú minimálne tieto aplikačné funkcie:_x000a_Pridaj záznam - Založenie nového záznamu do informačného zdroja. Funkcia je prístupná iba pri ručnom režime._x000a_Editovať záznam - funkcia na editovanie položiek informačného zdroja_x000a_Zmazať záznam - Presunutie stavu záznamu na &quot;vymazaný záznam&quot;. Presunie do tohto stavu aj všetky podradené záznamy v informačnom zdroji &quot;Denná informácia – body rokovania&quot;, „Denná informácia – body rokovania – rečníci“ a „Denná informácia – body rokovania – hlasovania“.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Vymazané budú aj všetky podradené záznamy v informačnom zdroji &quot; Fotodokumentácia-typ &quot;. Pred vymazaním sa ešte raz potvrdí voľba."/>
    <s v="Zamestnanec odboru  odboru informačných a komunikačných technológií K NR SR"/>
    <x v="32"/>
    <n v="1"/>
    <n v="5"/>
    <n v="1"/>
    <n v="5"/>
    <n v="1.9090909090909092"/>
    <n v="0.72"/>
    <n v="0.84"/>
    <n v="4.178618181818182"/>
    <n v="62.679272727272732"/>
  </r>
  <r>
    <s v="ID_717"/>
    <x v="0"/>
    <s v="Denná informácia"/>
    <s v="Aplikačné funkcie formulára pre editovanie a zmenu „Denné informácie“ - Aplikačná funkcia editovať záznam"/>
    <s v="Po dobleclicku na niektorý záznam informačného zdroja, alebo aplikovaním funkcie „Editovať záznam“ sa zobrazí formulár na editovanie všetkých dát zvoleného záznamu. _x000a_V hornej časti formulára „Základné informácie“ sa evidujú údaje informačného zdroja „Denne informácie“. V prípade že sa ide v automatickom režime, údaje sú iba „readonly“ a meniť ich môže iba administrátor (to isté platí aj o aplikačných funkciách). V prípade ručného režimu je práve táto časť zodpovedná za správne údaje v zázname o dennej informácii a preto sú editovateľné._x000a_Táto časť formulára má nasledovné aplikačné funkcie: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Funkcia prístupná iba v „ručnom režime“, alebo iba administrátorovi modulu._x000a_Zverejniť - Záznam informačného zdroja prenesie do stavu &quot;publikovaný záznam&quot;. V prípade, že sa jedná o prvé zverejnenie záznamu (pole [H] je prázdne, vyplní ho aktuálnym dátumom a časom). Funkcia prístupná iba v „ručnom režime“, alebo iba administrátorovi modulu._x000a_Zmazať - Presunutie stavu záznamu na &quot;vymazaný záznam&quot;. Funkcia prístupná iba v „ručnom režime“, alebo iba administrátorovi modulu._x000a_Stiahnuť - Presunutie stavu záznamu na &quot;stiahnutý záznam&quot;. Funkcia prístupná iba v „ručnom režime“, alebo iba administrátorovi modulu._x000a_Publikovať - Presunutie stavu záznamu na &quot;publikovaný záznam&quot;. Funkcia prístupná iba v „ručnom režime“, alebo iba administrátorovi modulu. Používa sa vtedy, ak je dočasne stiahnutý záznam, na jeho opätovné publikovanie._x000a_Ukončenie rokovania - Aplikačná funkcia zmení v informačnom zdroji „Program schôdze“ pole [J] – štádium programu schôdze na stav „ukončené rokovanie“._x000a_Definitívne vymazať - Funkcia prístupná iba administrátorovi. Funkcia definitívne vymaže záznam z databázy. Pred vymazaním sa ešte raz potvrdí voľba."/>
    <s v="Zamestnanec odboru  odboru informačných a komunikačných technológií K NR SR"/>
    <x v="32"/>
    <n v="1"/>
    <n v="5"/>
    <n v="1"/>
    <n v="5"/>
    <n v="1.9090909090909092"/>
    <n v="0.72"/>
    <n v="0.84"/>
    <n v="4.178618181818182"/>
    <n v="62.679272727272732"/>
  </r>
  <r>
    <s v="ID_718"/>
    <x v="0"/>
    <s v="Denná informácia"/>
    <s v="Aplikačné funkcie formulára pre editovanie a zmenu „Kontextové informácie“"/>
    <s v="V strednej časti formulára „Kontextové informácie“ sa evidujú údaje informačného zdroja „Kontextové informácie“ z modulu „E-schôdza“. V prípade že sa ide v automatickom režime, táto časť formulára sa nezobrazuje. V prípade ručného režimu je práve táto časť zodpovedná za správne údaje v záznamoch o kontextových informáciách a preto sú editovateľné. Podrobné funkcie oboch v režimoch sú popísané v module „E-schôdza“. Táto časť formulára má nasledovné aplikačné funkcie:_x000a_Otvorenie schôdze - Funkcia je prístupná iba pri ručnom režime a iba dovtedy, kým nie je vytvorený z daného dňa záznam v informačnom systéme „Rokovacie dni“. Aplikačná funkcia založí nový záznam v informačnom zdroji „Rokovacie dni“ modulu „E-schôdza“ - čas začiatku bude čas spustenia kontextovej informácie. Zároveň sa vytvorí prepojenie záznamu informačného zdroja „Denné informácie“ a záznamu informačného zdroja „Rokovacie dni“, zapísaním ID záznamu „Dennej informácie“ do poľa [H] nového záznamu informačného zdroja „Rokovacie dni“ a pole [I] nového záznamu informačného zdroja „Rokovacie dni“ sa nastaví na hodnotu 1, čo indikuje, že záznam bol vytvorený v ručnom režime. Pole [J] nového záznamu informačného zdroja „Rokovacie dni“ sa nastaví na hodnotu 0, čo indikuje, že záznam ešte neprebehol aplikačnou funkciou „konsolidácia dát rokovacích dní“. Stav záznamu nastaví na hodnotu „publikovaný záznam“. Obdobne zmení v informačnom zdroji „program schôdze“ stav na „prebieha“._x000a_Rokovanie o bodoch - Aplikačná funkcia zabezpečí vloženie nového záznamu o kontextovej informácii „Rokovanie o bodoch“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_x000a_Blok hlasovaní - Aplikačná funkcia zabezpečí vloženie nového záznamu o kontextovej informácii „Blok hlasovaní“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_x000a_Prestávka - Aplikačná funkcia zabezpečí vloženie nového záznamu o kontextovej informácii „Prestávka“ do informačného zdroja „Kontextové informácie“ s vyplnením začiatku [E] zhodným s časom aplikovania funkcie, pole stav záznamu [G] nastaví na hodnotu „publikovaný záznam“, pole [I] nastaví na hodnotu 1 – teda, že ide o ručný režim a pole [J] nastaví na hodnotu 0, teda že neprebehla na zázname ešte konsolidácia dát_x000a_Aplikovanie každej funkcie buď napíše text do poľa „Prebieha“, alebo aktívna kontextová informácia ostane farebne zvýraznená, aby editor modulu vedel v akej kontextovej informácii prebieha schôdza."/>
    <s v="Zamestnanec odboru  odboru informačných a komunikačných technológií K NR SR"/>
    <x v="32"/>
    <n v="1"/>
    <n v="5"/>
    <n v="1"/>
    <n v="5"/>
    <n v="1.9090909090909092"/>
    <n v="0.72"/>
    <n v="0.84"/>
    <n v="4.178618181818182"/>
    <n v="62.679272727272732"/>
  </r>
  <r>
    <s v="ID_719"/>
    <x v="0"/>
    <s v="Denná informácia"/>
    <s v="Aplikačné funkcie formulára pre editovanie a zmenu „Denné informácie – body rokovania“"/>
    <s v="V dolnej časti formulára na obrázku č. 3 „Body programu“ sa evidujú údaje informačného zdroja „Denné informácie – body rokovania“ z tohto modulu. V prípade že sa ide v automatickom režime, táto časť formulára sa zobrazuje iba v stave „read-only a aplikačné funkcie podľa toho, koľko z ich funkcií preberie middleware. V prípade ručného režimu je práve táto časť zodpovedná za správne údaje v záznamoch o bodoch programu (poradie ako sa o nich rokovalo, ako aj ktorý je v akom režime) a preto sú editovateľné. Podrobné funkcie oboch v režimoch sú popísané v module „E-schôdza“._x000a__x000a_Očakáva sa, že v automatickom režime budú do tejto časti automaticky pribúdať body rokovania podľa toho, ako sa budú objavovať v Digitálnom kongresovom systéme v časti vystúpenia. Očakáva sa, že dodávateľ modulu nájde spôsob efektívneho obnovovania tejto časti formulára, aby sa objavovali nové body rokovania. Každopádne editor modulu „Denná informácia“ bude musieť pri každom prerokovanom bode zmeniť jeho stav, ako aj stav schôdze (na začiatku pri spustení – aplikačnou funkciou „Otvorenie schôdze“, alebo zmenou stavu schôdze). Táto časť formulára má nasledovné aplikačné funkcie:_x000a_Vložiť bod - Aplikačná funkcia zabezpečí vloženie nového záznamu do informačného zdroja „Body rokovania“ s vyplnením začiatku [C] zhodným s časom aplikovania funkcie, pole stav záznamu [F] nastaví na hodnotu „publikovaný záznam“, pole [K] nastaví na hodnotu 1 – teda, že ide o ručný režim a pole [L] nastaví na hodnotu 0, teda že neprebehla na zázname ešte konsolidácia dát. Funkcia je prístupná iba v ručnom režime, alebo „administrátorovi“._x000a_Editovať - Otvorenie formulára na obrázku č. 4 na editovanie dát bodu programu, ako aj na pridelenie vystupujúcich a hlasovaní k danému bodu programu._x000a_Odstrániť - Presunutie stavu záznamu na &quot;vymazaný záznam&quot;. Funkcia prístupná iba v „ručnom režime“, alebo iba administrátorovi modulu._x000a_Stiahnuť - Presunutie stavu záznamu na &quot;stiahnutý záznam&quot;. Funkcia prístupná iba v „ručnom režime“, alebo iba administrátorovi modulu._x000a_Publikovať - Presunutie stavu záznamu na &quot;publikovaný záznam&quot;. Funkcia prístupná iba v „ručnom režime“, alebo iba administrátorovi modulu. Používa sa vtedy, ak je dočasne stiahnutý záznam, na jeho opätovné publikovanie._x000a_Prebieha - Rýchle presunutie vybraného bodu (prepojeného záznamu v informačnom zdroji „Body programu schôdze“ do stavu „prebieha rokovanie“._x000a_Definitívne vymaž bod rokovania - Funkcia prístupná iba administrátorovi. Funkcia definitívne vymaže záznam z databázy. Pred vymazaním sa ešte raz potvrdí voľba._x000a__x000a_Pole s výberom programu schôdze. Toto pole sa neukladá k dennej informácii, pretože v rámci jedného rokovacieho dňa môžu byť rokovania aj viacerých schôdzí. Pole slúži iba pre identifikáciu, aká schôdza prebieha a k akej schôdzi budú priradené body, či kontextové informácie._x000a__x000a_Pri dropdownliste v menu časti formulára „Body rokovania“ sa očakáva, že sa budú objevovať iba „neprerokované“ body danej schôdze NR SR. A po aplikovaní funkcie „Vložiť bod“ sa vloží vybraný bod programu v dropdownliste."/>
    <s v="Zamestnanec odboru  odboru informačných a komunikačných technológií K NR SR"/>
    <x v="32"/>
    <n v="1"/>
    <n v="5"/>
    <n v="1"/>
    <n v="5"/>
    <n v="1.9090909090909092"/>
    <n v="0.72"/>
    <n v="0.84"/>
    <n v="4.178618181818182"/>
    <n v="62.679272727272732"/>
  </r>
  <r>
    <s v="ID_720"/>
    <x v="0"/>
    <s v="Denná informácia"/>
    <s v="Aplikačné funkcie formulára pre editovanie a zmenu „Denné informácie – body rokovania 2“"/>
    <s v="Formulár na editovanie záznamov informačného zdroja „Denná informácia – body rokovania“. Údaje, týkajúce sa tohto informačného zdroja sa nachádzajú v hornej časti označenej „Základné údaje bodu programu“. Tieto údaje (ako aj aplikačné funkcie pre ich zmeny, ktoré budú v rámci „automatického režimu“ zakladané a menené na základe funkcií middlewaru musia byť v ručnom režime „read only“._x000a_Každopádne, to čo sa od editora modulu očakáva, je pri každej zmene bodu programu pri predchádzajúcom bode zmeniť „stav jeho prerokúvania“ príslušnými aplikačnými funkciami (nie všetky zmeny dokážeme identifikovať na základe činnosti Digitálneho kongresového systému)._x000a__x000a_Táto časť formulára má nasledovné aplikačné funkcie:_x000a_Zatvoriť - Zatvorenie formulára bez uloženia zmien. Pred samotným zatvorením formulára sa systém pri zmene dát opýta, či sa zmeny majú nahrať a ukončí formulár bez nahratia iba v prípade, že užívateľ takúto voľbu potvrdí._x000a_Uložiť - Uloženie zmien dát do záznamu. Funkcia prístupná iba v „ručnom režime“, alebo iba administrátorovi modulu._x000a_Odstrániť - Presunutie stavu záznamu na &quot;vymazaný záznam&quot;. Funkcia prístupná iba v „ručnom režime“, alebo iba administrátorovi modulu._x000a_Stiahnuť - Presunutie stavu záznamu na &quot;stiahnutý záznam&quot;. Funkcia prístupná iba v „ručnom režime“, alebo iba administrátorovi modulu._x000a_Publikovať - Presunutie stavu záznamu na &quot;publikovaný záznam&quot;. Funkcia prístupná iba v „ručnom režime“, alebo iba administrátorovi modulu. Používa sa vtedy, ak je dočasne stiahnutý záznam, na jeho opätovné publikovanie._x000a_Definitívne vymazať - Funkcia prístupná iba administrátorovi. Funkcia definitívne vymaže záznam z databázy. Pred vymazaním sa ešte raz potvrdí voľba._x000a_Samostatnou časťou sú aplikačné funkcie na zmenu „stavu programu schôdze“, ktoré menia pole [I] informačného zdroja „Body programu schôdze“."/>
    <s v="Zamestnanec odboru  odboru informačných a komunikačných technológií K NR SR"/>
    <x v="32"/>
    <n v="1"/>
    <n v="5"/>
    <n v="1"/>
    <n v="5"/>
    <n v="1.9090909090909092"/>
    <n v="0.72"/>
    <n v="0.84"/>
    <n v="4.178618181818182"/>
    <n v="62.679272727272732"/>
  </r>
  <r>
    <s v="ID_721"/>
    <x v="0"/>
    <s v="Denná informácia"/>
    <s v="Aplikačné funkcie formulára pre editovanie a zmenu „Denné informácie – body rokovania - rečníci“"/>
    <s v="V Dennej informácii sa nachádzajú iba tie vystúpenia k bodom programu, ktoré predniesol „uvádzajúci“, „spravodajca“, alebo rečník v rámci rozpravy (teda s typom vystúpenia „Vstúpenie v rozprave“). V strednej časti formulára sa evidujú údaje informačného zdroja „Denné informácie – body rokovania - vystupujúci“ z tohto modulu. V prípade že sa ide v automatickom režime, táto časť formulára sa zobrazuje iba v stave „read-only a aplikačné funkcie podľa toho, koľko z ich funkcií preberie middleware. V prípade ručného režimu je práve táto časť zodpovedná za správne údaje v záznamoch o vystupujúcich k bodom programu a preto sú editovateľné. Podrobné funkcie oboch v režimoch sú popísané v module „E-schôdza“._x000a__x000a_Táto časť formulára má nasledovné aplikačné funkcie:_x000a_Pridať uvádzajúceho - Pridá do informačného zdroja nový záznam s typom vystúpenia, ktoré prináleží uvádzajúcemu bod programu. Následne sa ručne doplní jeho meno a priezvisko z dropdownlistu._x000a_Pridať spravodajcu - Pridá do informačného zdroja nový záznam s typom vystúpenia, ktoré prináleží spravodajcovi bod programu. Následne sa doplní jeho meno a priezvisko z dropdownlistu._x000a_Pridať rečníka - Pridá do informačného zdroja nový záznam s typom vystúpenia, ktoré prináleží vystúpeniu v rozprave k bodu programu. Následne sa doplní jeho meno a priezvisko z dropdownlistu._x000a_Odstrániť vystupujúceho - Presunutie stavu záznamu na &quot;vymazaný záznam&quot;. Funkcia prístupná iba v „ručnom režime“, alebo iba administrátorovi modulu._x000a_Definitívne vymazať - Funkcia prístupná iba administrátorovi. Funkcia definitívne vymaže záznam z databázy. Pred vymazaním sa ešte raz potvrdí voľba."/>
    <s v="Zamestnanec odboru  odboru informačných a komunikačných technológií K NR SR"/>
    <x v="32"/>
    <n v="1"/>
    <n v="5"/>
    <n v="1"/>
    <n v="5"/>
    <n v="1.9090909090909092"/>
    <n v="0.72"/>
    <n v="0.84"/>
    <n v="4.178618181818182"/>
    <n v="62.679272727272732"/>
  </r>
  <r>
    <s v="ID_722"/>
    <x v="0"/>
    <s v="Denná informácia"/>
    <s v="Aplikačné funkcie formulára pre editovanie a zmenu „Denné informácie – body rokovania - hlasovania“"/>
    <s v="V Dennej informácii sa nachádzajú iba tie hlasovania k bodom programu, ktoré sú „Hlasovanie o celku“._x000a__x000a_V spodnej časti formulára „Hlasovania“ sa evidujú údaje informačného zdroja „Denné informácie – body rokovania - hlasovania“ z tohto modulu. Jedná sa hlavne o prepojenie hlasovania s hlasovaním z informačného zdroja „Hlasovania na schôdzach NR SR“._x000a__x000a_Táto časť formulára má nasledovné aplikačné funkcie:_x000a_Pridať hlasovanie - Pridá záznam z informačného zdroja „hlasovania na schôdzach NR SR“, ktoré je k danému bodu programu (ČPT) a je „Hlasovanie o celku._x000a_Zobraziť hlasovanie - Zobrazí hlasovanie z modulu „Hlasovania na schôdzach NR SR“ – z digitálneho archívu_x000a_Odstrániť hlasovanie - Presunutie stavu záznamu na &quot;vymazaný záznam&quot;. Funkcia prístupná iba v „ručnom režime“, alebo iba administrátorovi modulu._x000a_Definitívne vymazať - Funkcia prístupná iba administrátorovi. Funkcia definitívne vymaže záznam z databázy. Pred vymazaním sa ešte raz potvrdí voľba."/>
    <s v="Zamestnanec odboru  odboru informačných a komunikačných technológií K NR SR"/>
    <x v="32"/>
    <n v="1"/>
    <n v="5"/>
    <n v="1"/>
    <n v="5"/>
    <n v="1.9090909090909092"/>
    <n v="0.72"/>
    <n v="0.84"/>
    <n v="4.178618181818182"/>
    <n v="62.679272727272732"/>
  </r>
  <r>
    <s v="ID_723"/>
    <x v="0"/>
    <s v="Fotodokumentácia"/>
    <s v="Fotodokumentácia - všeobecné"/>
    <s v="Cieľom agendy „Fotodokumentácia“ je nielen, evidovať všetky fotografie (samotné fotografie sa však nachádzajú v existujúcom „DMS“ systéme s typom záznamu „fotografia“), ale aj evidovať metadáta ku každej fotografii a označovanie, v akej skupine / skupinách v rámci webu sa má fotografia zobrazovať. Podrobnosti DMS systému budú poskytnuté víťaznému uchádzačovi, rovnako aj s existujúcimi webservismi pre ovládanie záznamov v DMS (vkladanie, čítanie, ...). Tieto webservisy budú vytvorené mimo a financované mimo tohto projektu „Elektronizácie služieb NR SR a K NR SR“._x000a__x000a_Súčasťou agendy „Fotodokumentácia“ je možnosť evidovať prepojenia zvolenej fotografie s inými agendami (modulmi) ako:_x000a_- Podujatia_x000a_- Poslanc_x000a_- Výbory NR SR_x000a_- Poslanecké kluby_x000a_- Tlačové správy pri týchto prepojeniach sa vyžaduje okrem zvolenia modulu s ktorým je modul prepojený zvolenie aj konkrétneho záznamu z informačného zdroja (napr. konkrétneho poslanca). V takom prípade sa pri poslancovi (webové sídlo NR SR) zobrazia aj prepojené fotografie."/>
    <s v="Zamestnanec odboru  odboru informačných a komunikačných technológií K NR SR"/>
    <x v="33"/>
    <n v="1"/>
    <n v="5"/>
    <n v="1"/>
    <n v="5"/>
    <n v="3"/>
    <n v="0.72"/>
    <n v="0.84"/>
    <n v="4.8384"/>
    <n v="72.575999999999993"/>
  </r>
  <r>
    <s v="ID_724"/>
    <x v="1"/>
    <s v="Fotodokumentáci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3"/>
    <m/>
    <m/>
    <n v="0"/>
    <n v="0"/>
    <n v="0"/>
    <n v="0"/>
    <n v="0"/>
    <n v="0"/>
    <n v="0"/>
  </r>
  <r>
    <s v="ID_725"/>
    <x v="1"/>
    <s v="Fotodokumentácia"/>
    <s v="Oprávnenia súčasťou informačného zdroja &quot;Posty oprávnení&quot;"/>
    <s v="Všetky posty oprávnenia (užívateľskérole) musia byť súčasťou informačného zdroja „Posty oprávnení“. "/>
    <s v="Zamestnanec odboru  odboru informačných a komunikačných technológií K NR SR"/>
    <x v="33"/>
    <m/>
    <m/>
    <n v="0"/>
    <n v="0"/>
    <n v="0"/>
    <n v="0"/>
    <n v="0"/>
    <n v="0"/>
    <n v="0"/>
  </r>
  <r>
    <s v="ID_726"/>
    <x v="1"/>
    <s v="Fotodokumentácia"/>
    <s v="Rola Editor"/>
    <s v="Môže všetko okrem definitívne mazať údaje"/>
    <s v="Zamestnanec odboru  odboru informačných a komunikačných technológií K NR SR"/>
    <x v="33"/>
    <m/>
    <m/>
    <n v="0"/>
    <n v="0"/>
    <n v="0"/>
    <n v="0"/>
    <n v="0"/>
    <n v="0"/>
    <n v="0"/>
  </r>
  <r>
    <s v="ID_727"/>
    <x v="1"/>
    <s v="Fotodokumentácia"/>
    <s v="Rola Administrátor"/>
    <s v="Môže robiť všetko, aj definitívne mazať vymazané záznamy"/>
    <s v="Zamestnanec odboru  odboru informačných a komunikačných technológií K NR SR"/>
    <x v="33"/>
    <m/>
    <m/>
    <n v="0"/>
    <n v="0"/>
    <n v="0"/>
    <n v="0"/>
    <n v="0"/>
    <n v="0"/>
    <n v="0"/>
  </r>
  <r>
    <s v="ID_728"/>
    <x v="1"/>
    <s v="Fotodokumentácia"/>
    <s v="Rola Viewer"/>
    <s v="Môže údaje iba prezerať"/>
    <s v="Zamestnanec odboru  odboru informačných a komunikačných technológií K NR SR"/>
    <x v="33"/>
    <m/>
    <m/>
    <n v="0"/>
    <n v="0"/>
    <n v="0"/>
    <n v="0"/>
    <n v="0"/>
    <n v="0"/>
    <n v="0"/>
  </r>
  <r>
    <s v="ID_729"/>
    <x v="1"/>
    <s v="Fotodokumentácia"/>
    <s v="Editor fotodokumentácie"/>
    <s v="_x000a__x000a_Môže pridávať fotodokumentáciu za svoj výbor:_x000a_V module oprávnenia je možné zadávať aj špecifický post „Editor fotodokumentácie“, ktorý umožní nastaviť užívateľa do role, v ktorej bude oprávnený v obmedzenej miere ovládať dáta danej agendy. Teda, ak sa takýto užívateľ prihlási do tohto modulu, uvidí iba tie fotografie, ktoré vložili užívatelia tohto typu v danom výbore. Takýto užívateľ nebude mať oprávnenia na zmenu „číselníkov“ a keď zvolí aplikačnú funkciu na pridanie fotografie, automaticky sa nastaví typ fotografie na výbor a nebude mať oprávnenie na zmenu, alebo doplnenie iného typu fotografie – teda užívateľ v tejto skupine bude vidieť iba fotografie „svojho výboru“. V prípade, že užívateľ v tejto role je aj užívateľom v obdobnej role ale pre iný výbor, sprístupní sa mu pole [G] na editovanie, ale v zozname výborov uvidí iba výbory, v ktorých má oprávnenie vkladať fotodokumentáciu. V prípade, že má spomenuté oprávnenie iba pre jeden výbor, pole je automaticky vyplnené a nedá sa zmeniť. Pre daného užívateľa sa nedá uložiť záznam bez vyplnenia tohto poľa aspoň jedným výborom. Obdobný princíp platí aj pre prepojovanie údajov s inými modulmi. Prepojenie je možné iba s modulom výboru, ktorý je v poly [G] a toto prepojenie sa nastaví automaticky, poprípade s udalosťami „výboru“ (podobne iba ktoré boli vložené s týmto oprávnením, poslancami z daného výboru a podobne)..."/>
    <s v="Zamestnanec odboru  odboru informačných a komunikačných technológií K NR SR"/>
    <x v="33"/>
    <m/>
    <m/>
    <n v="0"/>
    <n v="0"/>
    <n v="0"/>
    <n v="0"/>
    <n v="0"/>
    <n v="0"/>
    <n v="0"/>
  </r>
  <r>
    <s v="ID_730"/>
    <x v="1"/>
    <s v="Fotodokumentácia"/>
    <s v="Štruktúra informačného zdroja „Číselník typov Fotodokumentácie“"/>
    <s v="[A] jednoznačný identifikátor záznamu _x000a_[B] jednoznačný identifikátor zdroja (typu) jednoznačný identifikátor zdroja (typu)_x000a_[C] Názov názov typu_x000a_[D] Stav záznamu možné stavy pre daný informačný zdroj sú v informačnom zdroji &quot;Stavy záznamov&quot;"/>
    <s v="Zamestnanec odboru  odboru informačných a komunikačných technológií K NR SR"/>
    <x v="33"/>
    <m/>
    <m/>
    <n v="0"/>
    <n v="0"/>
    <n v="0"/>
    <n v="0"/>
    <n v="0"/>
    <n v="0"/>
    <n v="0"/>
  </r>
  <r>
    <s v="ID_731"/>
    <x v="1"/>
    <s v="Fotodokumentácia"/>
    <s v="Štruktúra informačného zdroja „Fotodokumentácia“"/>
    <s v="A] jednoznačný identifikátor záznamu _x000a_[B] stav záznamu - možné stavy pre daný informačný zdroj sú v informačnom zdroji &quot;Stavy záznamov&quot; _x000a_[C] jednoznačný identifikátor volebného obdobia jednoznačný identifikátor volebného obdobia z informačného zdroja &quot;volebné obdobia&quot;_x000a_[D] dátum dátum fotografie_x000a_[E] popis v 4 jazykoch popis fotografie v 4 jazykoch_x000a_[F] jednoznačný identifikátor fotografie v DMS jednoznačný identifikátor záznamu z DMS_x000a_[G] jednoznačný identifikátor výboru - jednoznačný identifikátor výboru z informačného zdroja &quot;výbory NR SR&quot; (vkladá sa ak vloží fotografiu užívateľ s oprávnením &quot;výbor&quot;)_x000a_[H] Dátum zverejnenia - dátum zverejnenia fotografie (prvého publikovania záznamu)"/>
    <s v="Zamestnanec odboru  odboru informačných a komunikačných technológií K NR SR"/>
    <x v="33"/>
    <m/>
    <m/>
    <n v="0"/>
    <n v="0"/>
    <n v="0"/>
    <n v="0"/>
    <n v="0"/>
    <n v="0"/>
    <n v="0"/>
  </r>
  <r>
    <s v="ID_732"/>
    <x v="1"/>
    <s v="Fotodokumentácia"/>
    <s v="Štruktúra informačného zdroja „Fotodokumentácia - typ“"/>
    <s v="Vzhľadom na skutočnosť, že jedna fotografia sa môže týkať viacerých typov fotodokumentácie, je potrebné aby existoval aj informačný zdroj „Fotodokumentácia - typ“, ktorý umožní zaevidovať k jednej fotografii viac typov fotogalérii (vzťah zdrojov bude 1:N), v ktorých sa má objavovať._x000a_[A] jednoznačný identifikátor záznamu _x000a_[B] jednoznačný identifikátor fotografie - jednoznačný identifikátor záznamu z informačného zdroja &quot;Fotodokumentácia&quot;_x000a_[C] jednoznačný identifikátor typu fotodokumentácie z číselníka typu fotodokumentácie_x000a_[D] Stav záznamu - možné stavy pre daný informačný zdroj sú v informačnom zdroji &quot;Stavy záznamov&quot;"/>
    <s v="Zamestnanec odboru  odboru informačných a komunikačných technológií K NR SR"/>
    <x v="33"/>
    <m/>
    <m/>
    <n v="0"/>
    <n v="0"/>
    <n v="0"/>
    <n v="0"/>
    <n v="0"/>
    <n v="0"/>
    <n v="0"/>
  </r>
  <r>
    <s v="ID_733"/>
    <x v="1"/>
    <s v="Fotodokumentácia"/>
    <s v="Stavy záznamov súčasťou informačného zdroja &quot;Stavy záznamov&quot;"/>
    <s v="Všetky stavy záznamov musia byť súčasťou informačného zdroja „Stavy záznamov“ "/>
    <s v="Zamestnanec odboru  odboru informačných a komunikačných technológií K NR SR"/>
    <x v="33"/>
    <m/>
    <m/>
    <n v="0"/>
    <n v="0"/>
    <n v="0"/>
    <n v="0"/>
    <n v="0"/>
    <n v="0"/>
    <n v="0"/>
  </r>
  <r>
    <s v="ID_734"/>
    <x v="1"/>
    <s v="Fotodokumentácia"/>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33"/>
    <m/>
    <m/>
    <n v="0"/>
    <n v="0"/>
    <n v="0"/>
    <n v="0"/>
    <n v="0"/>
    <n v="0"/>
    <n v="0"/>
  </r>
  <r>
    <s v="ID_735"/>
    <x v="1"/>
    <s v="Fotodokumentácia"/>
    <s v="Preddefinované filtre súčasťou informačného zdroja &quot;Preddefinované filtre&quot;"/>
    <s v="Všetky preddefinované filtre (menu v úvodnej obrazovke v časti „Preddefinované filtre“"/>
    <s v="Zamestnanec odboru  odboru informačných a komunikačných technológií K NR SR"/>
    <x v="33"/>
    <m/>
    <m/>
    <n v="0"/>
    <n v="0"/>
    <n v="0"/>
    <n v="0"/>
    <n v="0"/>
    <n v="0"/>
    <n v="0"/>
  </r>
  <r>
    <s v="ID_736"/>
    <x v="1"/>
    <s v="Fotodokumentácia"/>
    <s v="Požadované filtre pre modul"/>
    <s v="Fotodokumentácia - Fotodokumentácia_x000a_%VO% %OznačenieVO% - zoznam fotografií v danom volebnom období, bez rozdielu stavu záznamu_x000a_%StavZaznamu% %PopisStavuZaznamu%  - zoznam fotografií v danom volebnom období daného typu, s daným stavom záznamu"/>
    <s v="Zamestnanec odboru  odboru informačných a komunikačných technológií K NR SR"/>
    <x v="33"/>
    <m/>
    <m/>
    <n v="0"/>
    <n v="0"/>
    <n v="0"/>
    <n v="0"/>
    <n v="0"/>
    <n v="0"/>
    <n v="0"/>
  </r>
  <r>
    <s v="ID_737"/>
    <x v="1"/>
    <s v="Fotodokumentácia"/>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3"/>
    <m/>
    <m/>
    <n v="0"/>
    <n v="0"/>
    <n v="0"/>
    <n v="0"/>
    <n v="0"/>
    <n v="0"/>
    <n v="0"/>
  </r>
  <r>
    <s v="ID_738"/>
    <x v="0"/>
    <s v="Fotodokumentáci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3"/>
    <n v="1"/>
    <n v="5"/>
    <n v="1"/>
    <n v="5"/>
    <n v="3"/>
    <n v="0.72"/>
    <n v="0.84"/>
    <n v="4.8384"/>
    <n v="72.575999999999993"/>
  </r>
  <r>
    <s v="ID_739"/>
    <x v="0"/>
    <s v="Fotodokumentácia"/>
    <s v="Aplikačné funkcie formulára pre editovanie a zmenu „Číselník typov fotodokumentácie“"/>
    <s v="Pridaj záznam - Založenie nového záznamu do informačného zdroja &quot;číselník typov fotodokumentácie&quot;_x000a_Editovať záznam - funkcia na editovanie položiek informačného zdroja &quot;číselník typov fotodokumentácie&quot;_x000a_Zmazať záznam - Presunutie stavu záznamu na &quot;vymazaný záznam&quot;._x000a_Tlač zostavu - Vytlačenie požadovanej zostavy na tlačiareň. Definovanie požadovaných zostáv bude až súčasťou &quot;Definitívnej funkčnej špecifikácie&quot;_x000a_Exportovať - Vyexportovanie požadovanej zostavy do pdf, xml, txt,... podoby. Definovanie požadovaných zostáv a formátov bude až súčasťou &quot;Definitívnej funkčnej špecifikácie&quot;_x000a_Definitívne vymazať záznam - Funkcia prístupná iba administrátorovi. Funkcia definitívne vymaže záznam z databázy. Pred vymazaním sa ešte raz potvrdí voľba."/>
    <s v="Zamestnanec odboru  odboru informačných a komunikačných technológií K NR SR"/>
    <x v="33"/>
    <n v="1"/>
    <n v="5"/>
    <n v="1"/>
    <n v="5"/>
    <n v="3"/>
    <n v="0.72"/>
    <n v="0.84"/>
    <n v="4.8384"/>
    <n v="72.575999999999993"/>
  </r>
  <r>
    <s v="ID_740"/>
    <x v="0"/>
    <s v="Fotodokumentácia"/>
    <s v="Aplikačné funkcie formulára pre editovanie a zmenu „Fotodokumentácia“"/>
    <s v="V prípade, že užívateľ zvolí preddefinovaný filter v ľavom menu volebné obdobia, alebo niektorý zo stavov záznamov, vyžadujú sa minimálne tieto aplikačné funkcie:_x000a_Nový záznam -  Založenie nového záznamu do informačného zdroja &quot;Fotodokumentácia&quot;._x000a_Nový záznam - Založenie nového záznamu do informačného zdroja &quot;Fotodokumentácia&quot;._x000a_Editovať záznam - funkcia na editovanie položiek informačného zdroja &quot; Fotodokumentácia &quot;_x000a_Zmazať záznam - Presunutie stavu záznamu na &quot;vymazaný záznam&quot;. Presunie do tohto stavu aj všetky podradené záznamy v informačnom zdroji &quot;Fotodokumentácia-typ&quot;._x000a_Tlač zostavu - Vytlačenie požadovanej zostavy na tlačiareň. Definovanie požadovaných zostáv bude až súčasťou &quot;Definitívnej funkčnej špecifikácie&quot;_x000a_Exportovať - Vyexportovanie požadovanej zostavy do pdf, xml, txt,... podoby. Definovanie požadovaných zostáv a formátov bude až súčasťou &quot;Definitívnej funkčnej špecifikácie&quot;_x000a_Definitívne vymazať záznam - Funkcia prístupná iba administrátorovi. Funkcia definitívne vymaže záznam z databázy. Vymazané budú aj všetky podradené záznamy v informačnom zdroji &quot; Fotodokumentácia-typ &quot;. Pred vymazaním sa ešte raz potvrdí voľba."/>
    <s v="Zamestnanec odboru  odboru informačných a komunikačných technológií K NR SR"/>
    <x v="33"/>
    <n v="1"/>
    <n v="5"/>
    <n v="1"/>
    <n v="5"/>
    <n v="3"/>
    <n v="0.72"/>
    <n v="0.84"/>
    <n v="4.8384"/>
    <n v="72.575999999999993"/>
  </r>
  <r>
    <s v="ID_741"/>
    <x v="0"/>
    <s v="Fotodokumentácia"/>
    <s v="Aplikačné funkcie formulára pre editovanie a zmenu „Fotodokumentácia“ - Aplikácia funkcia editovať záznam"/>
    <s v="Po dobleclicku na niektorý záznam informačného zdroja, alebo aplikovaním funkcie „Editovať záznam“ sa zobrazí formulár na editovanie všetkých dát zvoleného záznamu. Požadované aplikačné funkcie tohto formulára._x000a_Zatvoriť - Zatvorenie formulára bez uloženia zmien. Pred samotným zatvorením formulára sa systém pri zmene dát opýta, či sa zmeny majú nahrať a ukončí formulár bez nahratia iba v prípade, že užívateľ takúto voľbu potvrdí._x000a_Uložiť - Uloženie zmien dát do záznamu._x000a_Zverejniť - Záznam informačného zdroja prenesie do stavu &quot;publikovaný záznam&quot;. Funkcia je dostupná ak je pripojený záznam v digitálnej knižnici. V prípade, že sa jedná o prvé zverejnenie záznamu (pole [H] je prázdne, vyplní ho aktuálnym dátumom a časom)._x000a_Zmazať - Presunutie stavu záznamu na &quot;vymazaný záznam&quot;. Presunie do tohto stavu aj všetky podradené záznamy v informačnom zdroji &quot;Fotodokumentácia-typ&quot;._x000a_Stiahnuť - Presunutie stavu záznamu na &quot;stiahnutý záznam&quot;. Presunie do tohto stavu aj všetky podradené záznamy v informačnom zdroji &quot;Fotodokumentácia-typ&quot;._x000a_Zmena jazyka - Pri zmene jazyka je možné zadávať polia [E] vo zvolenom jazyku_x000a_Definitívne vymazať - Funkcia prístupná iba administrátorovi. Funkcia definitívne vymaže záznam z databázy. Vymazané budú aj všetky podradené záznamy v informačnom zdroji &quot;Fotodokumentácia - typ&quot;. Pred vymazaním sa ešte raz potvrdí voľba._x000a_Formulár obsahuje aj pole „Výbory NR SR“ na zadávanie poľa [G], ktoré je však viditeľné iba pre typ fotodokumentácie „výbor“."/>
    <s v="Zamestnanec odboru  odboru informačných a komunikačných technológií K NR SR"/>
    <x v="33"/>
    <n v="1"/>
    <n v="5"/>
    <n v="1"/>
    <n v="5"/>
    <n v="3"/>
    <n v="0.72"/>
    <n v="0.84"/>
    <n v="4.8384"/>
    <n v="72.575999999999993"/>
  </r>
  <r>
    <s v="ID_742"/>
    <x v="0"/>
    <s v="Fotodokumentácia"/>
    <s v="Aplikačné funkcie formulára pre editovanie a zmenu „Fotodokumentácia“ - záložka „Dokumenty“"/>
    <s v="Formulár má aj záložku „Dokumenty“, na ktorej sa objavia prepojenia na dokumenty v Digitálnom archíve, resp. DMS. Vyžadujú sa tu minimálne nasledovné funkcie:_x000a_Nová fotografia - Umožní vložiť elektronický dokument fotografie do DMS. Podrobnosti webservisu budú zverejnené víťaznej firme._x000a_Prepoj existujúcu fotografiu - Umožní vložiť prepojenie na existujúci elektronický dokument v DMS typu „fotografia“. Podrobnosti popísané v časti &quot;Digitálny archív&quot;. Slúži k tomu, aby bolo možné prepojiť tú istú fotografiu k viacerým záznamom iných modulov ..._x000a_Vymaž prepojenie na fotografiu - _x000a_Vymaže prepojenie na záznam v DMS, pričom samotná fotografia v DMS ostane._x000a_Vymazanie fotografie z DMS - Výsledok funkcie sa dohodne podľa možnosti DMS._x000a_Definitívne vymazať fotografie v DMS - Výsledok funkcie sa dohodne podľa možnosti DM_x000a_"/>
    <s v="Zamestnanec odboru  odboru informačných a komunikačných technológií K NR SR"/>
    <x v="33"/>
    <n v="1"/>
    <n v="5"/>
    <n v="1"/>
    <n v="5"/>
    <n v="3"/>
    <n v="0.72"/>
    <n v="0.84"/>
    <n v="4.8384"/>
    <n v="72.575999999999993"/>
  </r>
  <r>
    <s v="ID_743"/>
    <x v="0"/>
    <s v="Fotodokumentácia"/>
    <s v="Aplikačné funkcie formulára pre editovanie a zmenu „Fotodokumentácia“ - záložka „Prepojenia“"/>
    <s v="Formulár má aj záložku „Prepojenia“, na ktorej sa objavia prepojenia fotografie (daného záznamu z modulu „Fotodokumentácia“) s inými modulmi informačného systému. Vyžadujú sa tu minimálne nasledovné funkcie:_x000a_Nové prepojenie - Umožní vložiť nové prepojenie s modulom „Fotodokumentácia“_x000a_Zmeniť prepojenie - Umožní zmeniť existujúce prepojenie s modulom „Fotodokumentácia“_x000a_Zobraz prepojenie - Zobrazí prepojený záznam „podradeného modulu“ v prípade, že má daný užívateľ právo na prístup k podradenému modulu._x000a_Vymaž prepojenie - Presunie záznam prepojenia do stavu „zmazaný“. Takýto záznam bude prístupný už iba pre „administrátora“ a nebude poskytovaný pre middleware._x000a_Definitívne vymazať prepojenie - Definitívne vymaže záznam prepojenia z databázy. Ešte raz si voľbu potvrdí u užívateľa._x000a_Po zvolení aplikačnej funkcie „Nové pripojenie“ je potrebné zvoliť „podradený modul“ a následne vybrať záznam podradeného modulu. Odporúča sa navrhnúť v danom výbere filter (id záznamu, dátum, popis, ...) v ktorom bude možné zúžiť zoznam záznamov, z ktorých sa vyberá._x000a_To ktoré moduly je možné prepojiť s fotodokumentáciou je súčasťou informačného zdroja „Moduly – možné prepojenia modulov“, kde zoznam modulov, ktoré je možné prepojiť_x000a_s modulom „Fotodokumentácia“ sa nájde v poli „Podradený modul“ pre záznamy, ktoré v poli „Primárny modul“ majú jednoznačný identifikátor modulu informačného systému „Fotodokumentácia“._x000a_Výsledok prepojení sa zapisuje do informačného zdroja „Prepojenia modulov“._x000a_"/>
    <s v="Zamestnanec odboru  odboru informačných a komunikačných technológií K NR SR"/>
    <x v="33"/>
    <n v="1"/>
    <n v="5"/>
    <n v="1"/>
    <n v="5"/>
    <n v="3"/>
    <n v="0.72"/>
    <n v="0.84"/>
    <n v="4.8384"/>
    <n v="72.575999999999993"/>
  </r>
  <r>
    <s v="ID_744"/>
    <x v="0"/>
    <s v="E-schôdza"/>
    <s v="E-schôdza - všeobecné"/>
    <s v="Cieľom modulu „E-schôdza“ je podrobne zaznamenať priebeh schôdze NR SR“ s nasledovnými možnými účelmi:_x000a_ poskytnúť on-line „virtuálne sledovanie“ nielen priebehu schôdze, ale aj všetkých relevantných informácii, viazaných k aktuálne prerokovávanému bodu, ako:_x000a_o všetky predložené elektronické materiály s možnosťou ich prezerania o všetky hlasovania, ktoré už prebehli k prerokovávanej parlamentnej_x000a_tlači_x000a_o výsledky hlasovania_x000a_o zoznam prihlásených a podobne_x000a_ možnosť „virtuálneho rokovania“ rokovacieho dňa offline (napr. na druhý deň)_x000a_ možnosť „virtuálneho rokovania“ o parlamentnej tlači cez všetky rokovania, na_x000a_ktorých sa prerokovávala_x000a_Modul musí úzko spolupracovať s modulmi SSLP:_x000a_ Program schôdze NR SR_x000a_ Poslanci NR SR_x000a_ Organizačná štruktúra_x000a_ Hlasovania poslancov (definitívna štruktúra sa upraví podľa možností nového DKS)_x000a_ Vystúpenia poslancov (definitívna štruktúra sa upraví podľa možností nového DKS)_x000a_E-schôdza je agenda, resp. modul, ktorý zbiera údaje z Digitálneho kongresového systému (hlasovania a vystúpenie rečníkov) a Dennej informácie (rokovacie dni) a vytvára_x000a_ z nich ucelené_x000a_    _x000a_časti:_x000a_Rokovacie dni_x000a_Body rokovania Kontextové informácie Vystúpenia poslancov Hlasovania_x000a_Samotná agenda „E-schôdza“, je iba pasívnym modulom, v ktorom sa síce budú môcť údaje modifikovať, no primárne sa budú meniť cez iné moduly (prevažne „Denná informácia“ – rokovacie dni, body rokovania, kontextové informácie), resp. cez modul SSLP „Hlasovania poslancov na schôdzach NR SR“ – hlasovania, alebo „Prepis rozpravy“ – vystúpenia poslancov)._x000a_Samostatnou časťou modulu je prezentačná aplikácie (klient-server), ktorá bude podrobne zobrazovať jednotlivé pohľady na rokovanie NR SR (popísané v samostatnej kapitole aj s názornými obrázkami)."/>
    <s v="Zamestnanec odboru  odboru informačných a komunikačných technológií K NR SR"/>
    <x v="34"/>
    <n v="1"/>
    <n v="5"/>
    <n v="1"/>
    <n v="5"/>
    <n v="1.1666666666666667"/>
    <n v="0.72"/>
    <n v="0.93500000000000005"/>
    <n v="4.1514000000000006"/>
    <n v="62.271000000000008"/>
  </r>
  <r>
    <s v="ID_745"/>
    <x v="1"/>
    <s v="E-schôdz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4"/>
    <m/>
    <m/>
    <n v="0"/>
    <n v="0"/>
    <n v="0"/>
    <n v="0"/>
    <n v="0"/>
    <n v="0"/>
    <n v="0"/>
  </r>
  <r>
    <s v="ID_746"/>
    <x v="1"/>
    <s v="E-schôdza"/>
    <s v="Oprávnenia súčasťou informačného zdroja &quot;Posty oprávnení&quot;"/>
    <s v="Všetky posty oprávnenia (užívateľskérole) musia byť súčasťou informačného zdroja „Posty oprávnení“. "/>
    <s v="Zamestnanec odboru  odboru informačných a komunikačných technológií K NR SR"/>
    <x v="34"/>
    <m/>
    <m/>
    <n v="0"/>
    <n v="0"/>
    <n v="0"/>
    <n v="0"/>
    <n v="0"/>
    <n v="0"/>
    <n v="0"/>
  </r>
  <r>
    <s v="ID_747"/>
    <x v="1"/>
    <s v="E-schôdza"/>
    <s v="Rola Editor"/>
    <s v="Môže všetko okrem definitívne mazať údaje"/>
    <s v="Zamestnanec odboru  odboru informačných a komunikačných technológií K NR SR"/>
    <x v="34"/>
    <m/>
    <m/>
    <n v="0"/>
    <n v="0"/>
    <n v="0"/>
    <n v="0"/>
    <n v="0"/>
    <n v="0"/>
    <n v="0"/>
  </r>
  <r>
    <s v="ID_748"/>
    <x v="1"/>
    <s v="E-schôdza"/>
    <s v="Rola Administrátor"/>
    <s v="Môže robiť všetko, aj definitívne mazať vymazané záznamy"/>
    <s v="Zamestnanec odboru  odboru informačných a komunikačných technológií K NR SR"/>
    <x v="34"/>
    <m/>
    <m/>
    <n v="0"/>
    <n v="0"/>
    <n v="0"/>
    <n v="0"/>
    <n v="0"/>
    <n v="0"/>
    <n v="0"/>
  </r>
  <r>
    <s v="ID_749"/>
    <x v="1"/>
    <s v="E-schôdza"/>
    <s v="Rola Viewer"/>
    <s v="Môže údaje iba prezerať"/>
    <s v="Zamestnanec odboru  odboru informačných a komunikačných technológií K NR SR"/>
    <x v="34"/>
    <m/>
    <m/>
    <n v="0"/>
    <n v="0"/>
    <n v="0"/>
    <n v="0"/>
    <n v="0"/>
    <n v="0"/>
    <n v="0"/>
  </r>
  <r>
    <s v="ID_750"/>
    <x v="1"/>
    <s v="E-schôdza"/>
    <s v="Štruktúra informačného zdroja „Rokovacie dni““"/>
    <s v="[A jednoznačný identifikátor záznamu_x000a_[B] jednoznačný identifikátor rokovacieho dna na danej schôdzi_x000a_[C] Jednoznačný identifikátor volebného obdobia z informačného zdroja „volebné obdobia“_x000a_[D] Začiatok rokovania - Dátum a čas_x000a_[E] Koniec rokovania - Dátum a čas_x000a_[F] Jednoznačný identifikátor schôdze Z informačného zdroja „Program schôdze“_x000a_[G] Stav záznamu - možné stavy pre daný informačný zdroj sú v informačnom zdroji &quot;Stavy záznamov&quot;_x000a_[H] Jednoznačný záznam dennej informácie daného rokovacieho dňa z informačného zdroja „denná informácia“_x000a_[I] Identifikátor, či ide proces v ručnom, alebo automatickom režime_x000a_[J] Identifikátor, či prebehla konsolidácia, alebo nie"/>
    <s v="Zamestnanec odboru  odboru informačných a komunikačných technológií K NR SR"/>
    <x v="34"/>
    <m/>
    <m/>
    <n v="0"/>
    <n v="0"/>
    <n v="0"/>
    <n v="0"/>
    <n v="0"/>
    <n v="0"/>
    <n v="0"/>
  </r>
  <r>
    <s v="ID_751"/>
    <x v="1"/>
    <s v="E-schôdza"/>
    <s v="Štruktúra informačného zdroja „Kontextové informácie“"/>
    <s v="[A] jednoznačný identifikátor záznamu _x000a_[B] jednoznačný identifikátor kontextovej informácie - Z informačného zdroja „číselník kontextových informácií“_x000a_[C] Jednoznačný identifikátor volebného obdobia z informačného zdroja „volebné obdobia“_x000a_[D] Jednoznačný identifikátor schôdze Z informačného zdroja „Program schôdze“_x000a_[E] Začiatok kontextu Dátum a čas_x000a_[F] Koniec kontextu Dátum a čas_x000a_[G] Stav záznamu možné stavy pre daný informačný zdroj sú v informačnom zdroji &quot;Stavy záznamov&quot;_x000a_[I] Identifikátor, či ide proces v ručnom, alebo automatickom režime_x000a_[J] Identifikátor, či prebehla konsolidácia, alebo nie_x000a_[K] Predpokladaný dátum a čas ukončenia - Bude používať pri prestávke, aby externý zdroj vedel kedy očakávať pokračovanie"/>
    <s v="Zamestnanec odboru  odboru informačných a komunikačných technológií K NR SR"/>
    <x v="34"/>
    <m/>
    <m/>
    <n v="0"/>
    <n v="0"/>
    <n v="0"/>
    <n v="0"/>
    <n v="0"/>
    <n v="0"/>
    <n v="0"/>
  </r>
  <r>
    <s v="ID_752"/>
    <x v="1"/>
    <s v="E-schôdza"/>
    <s v="Štruktúra informačného zdroja „Číselník kontextových informácií“"/>
    <s v="A] jednoznačný identifikátor záznamu _x000a_[B] jednoznačný identifikátor kontextovej informácie_x000a_[C] Názov kontextovej informácie Text_x000a_[D] Stav záznamu - možné stavy pre daný informačný zdroj sú v informačnom zdroji &quot;Stavy záznamov&quot;_x000a__x000a_V číselníku sa očakávajú nasledovné hodnoty:_x000a_ Rokovanie o bodoch_x000a_ Blok hlasovaní_x000a_ Prestávka"/>
    <s v="Zamestnanec odboru  odboru informačných a komunikačných technológií K NR SR"/>
    <x v="34"/>
    <m/>
    <m/>
    <n v="0"/>
    <n v="0"/>
    <n v="0"/>
    <n v="0"/>
    <n v="0"/>
    <n v="0"/>
    <n v="0"/>
  </r>
  <r>
    <s v="ID_753"/>
    <x v="1"/>
    <s v="E-schôdza"/>
    <s v="Štruktúra informačného zdroja „E-schôdza – Body programu“"/>
    <s v="[A] jednoznačný identifikátor záznamu_x000a_[B] jednoznačný identifikátor bodu rokovania Z informačného zdroja „Body programu schôdze“_x000a_[C] Začiatok rokovania o bode Dátum a čas_x000a_[D] Koniec rokovania o bode Dátum a čas _x000a_[F] Stav záznamu - možné stavy pre daný informačný zdroj sú v informačnom zdroji &quot;Stavy záznamov&quot; _x000a_[G] Jednoznačný identifikátor kategórie rokovania o tlači - Z informačného zdroja „Číselník kategórie rokovania o tlači“_x000a_[H] Jednoznačný identifikátor volebného obdobia - z informačného zdroja „volebné obdobia“_x000a_[I] Jednoznačný identifikátor schôdze- Z informačného zdroja „Program schôdze“_x000a_[K] Identifikátor, či ide proces v ručnom, alebo automatickom režime_x000a_[L] Identifikátor, či prebehla konsolidácia, alebo nie"/>
    <s v="Zamestnanec odboru  odboru informačných a komunikačných technológií K NR SR"/>
    <x v="34"/>
    <m/>
    <m/>
    <n v="0"/>
    <n v="0"/>
    <n v="0"/>
    <n v="0"/>
    <n v="0"/>
    <n v="0"/>
    <n v="0"/>
  </r>
  <r>
    <s v="ID_754"/>
    <x v="1"/>
    <s v="E-schôdza"/>
    <s v="Štruktúra informačného zdroja „Vystúpenia“"/>
    <s v="[A] jednoznačný identifikátor záznamu_x000a_[B] Jednoznačný identifikátor volebného obdobia z informačného zdroja „volebné obdobia“_x000a_[C] jednoznačný identifikátor schôdze z informačného zdroja „Program schôdze“_x000a_[E] Jednoznačný identifikátor osoby z organizačnej štruktúry, v prípade že sa nejedná o poslanca NR SR_x000a_z informačného zdroja „Organizačná štruktúra - osoby“_x000a_[F] Jednoznačný identifikátor typu vystúpenia Z informačného zdroja „typy vystúpení“_x000a_[G] Začiatok vystúpenia Dátum a čas_x000a_[H] Koniec vystúpenia  Dátum a čas_x000a_[I] Miesto v rokovacej sále Označenie miesta v rokovacej sále z ktorého bolo vystúpenie realizované_x000a_[J] Jednoznačný identifikátor kontextovej informácie vrámci ktorej sa vystúpenie uskutočnilo - rozhodujúci je stav nastavenie v SW technikov v čase ukončenia vystúpenia (počas vystúpenia sa môže meniť)_x000a_[K] Jednoznačný identifikátor štádia rokovania v rámci ktorej sa vystúpenie uskutočnilo_x000a_rozhodujúci je stav nastavenie v SW technikov v čase ukončenia vystúpenia (počas vystúpenia sa môže meniť)_x000a_[L] Jednoznačný identifikátor kategórie rokovania o tlači v rámci ktorej sa vystúpenie uskutočnilo_x000a_rozhodujúci je stav nastavenie v SW technikov v čase ukončenia vystúpenia (počas vystúpenia sa môže meniť)_x000a_[M] Jednoznačný identifikátor bodu programu v rámci ktorého sa vystúpenie uskutočnilo Z informačného zdroja „Body programu schôdze“ modulu „Program schôdze“_x000a_[N] Jednoznačný identifikátor parlamentnej tlače - Z informačného zdroja „Body programu schôdze“ modulu „Program schôdze“_x000a_[O] Stav záznamu - možné stavy pre daný informačný zdroj sú v informačnom zdroji &quot;Stavy záznamov&quot; (viac v kapitole 3.6.1)_x000a_[P] Jednoznačný identifikátor otázky z hodiny otázok z informačného zdroja „hodina otázok“, v rámci ktorej bolo vystúpenie uskutočnené Pri štádiu rokovania „Hodina otázok“_x000a_[Q] Jednoznačný identifikátor interpelácie z informačného zdroja „interpelácie“, v rámci ktorej bolo vystúpenie uskutočnené Pri štádiu rokovania „Interpelácie“ a jedná sa o bod „Písomné odpovede členov vlády Slovenskej republiky“_x000a_[R] Jednoznačný identifikátor vystúpenia rečníka v rozprave (s typom vystúpenia „R“), na ktorého boli dávané faktické poznámky_x000a_[S] Jednoznačný identifikátor záznamu z Digitálneho kongresového systému (vystúpenia), z ktorého kópiou záznam vznikol"/>
    <s v="Zamestnanec odboru  odboru informačných a komunikačných technológií K NR SR"/>
    <x v="34"/>
    <m/>
    <m/>
    <n v="0"/>
    <n v="0"/>
    <n v="0"/>
    <n v="0"/>
    <n v="0"/>
    <n v="0"/>
    <n v="0"/>
  </r>
  <r>
    <s v="ID_755"/>
    <x v="1"/>
    <s v="E-schôdza"/>
    <s v="Štruktúra informačného zdroja „Hlasovania“"/>
    <s v="[A] jednoznačný identifikátor záznamu_x000a_[B] jednoznačný identifikátor kontextovej informácie v rámci ktorej bolo hlasovanie_x000a_[C] jednoznačný identifikátor štádia rokovania, v rámci ktorého bolo hlasovanie_x000a_[D] Jednoznačný identifikátor kategórie rokovania o tlači, v rámci ktorého bolo hlasovanie uskutočnené_x000a_[E] Jednoznačný identifikátor bodu rokovania_x000a_[F] Jednoznačný identifikátor hlasovania v informačnom zdroji „hlasovania na schôdzi NR SR“_x000a_[G] Stav záznamu možné stavy pre daný informačný zdroj sú v informačnom zdroji &quot;Stavy záznamov&quot; _x000a_[H] Začiatok hlasovania Dátum a čas_x000a_[I] Jednoznačný identifikátor parlamentnej tlače Z informačného zdroja „Body programu schôdze“ modulu „Program schôdze“_x000a_[J] Jednoznačný identifikátor volebného obdobia_x000a_z informačného zdroja „volebné obdobia“_x000a_[K] jednoznačný identifikátor schôdze_x000a_z informačného zdroja „Program schôdze“"/>
    <s v="Zamestnanec odboru  odboru informačných a komunikačných technológií K NR SR"/>
    <x v="34"/>
    <m/>
    <m/>
    <n v="0"/>
    <n v="0"/>
    <n v="0"/>
    <n v="0"/>
    <n v="0"/>
    <n v="0"/>
    <n v="0"/>
  </r>
  <r>
    <s v="ID_756"/>
    <x v="1"/>
    <s v="E-schôdza"/>
    <s v="Stavy záznamov súčasťou informačného zdroja &quot;Stavy záznamov&quot;"/>
    <s v="Všetky stavy záznamov musia byť súčasťou informačného zdroja „Stavy záznamov“ "/>
    <s v="Zamestnanec odboru  odboru informačných a komunikačných technológií K NR SR"/>
    <x v="34"/>
    <m/>
    <m/>
    <n v="0"/>
    <n v="0"/>
    <n v="0"/>
    <n v="0"/>
    <n v="0"/>
    <n v="0"/>
    <n v="0"/>
  </r>
  <r>
    <s v="ID_757"/>
    <x v="1"/>
    <s v="E-schôdza"/>
    <s v="Požadované stavy pre jednotlivé informačné zdroje"/>
    <s v="pripravovaný záznam - záznam, ktorý je v štádiu prípravy a ešte nebol publikovaný do middlewaru_x000a_publikovaný záznam - záznam, ktorý je už poskytnutí pre middleware_x000a_stiahnutý záznam - záznam, ktorý bol stiahnutý a už nie je poskytnutí pre middleware_x000a_vymazaný záznam - záznam, ktorý bol zmazaný užívateľom a je prístupný iba pre administrátora. Záznam už nie je poskytovaný do middlewaru"/>
    <s v="Zamestnanec odboru  odboru informačných a komunikačných technológií K NR SR"/>
    <x v="34"/>
    <m/>
    <m/>
    <n v="0"/>
    <n v="0"/>
    <n v="0"/>
    <n v="0"/>
    <n v="0"/>
    <n v="0"/>
    <n v="0"/>
  </r>
  <r>
    <s v="ID_758"/>
    <x v="1"/>
    <s v="E-schôdza"/>
    <s v="Preddefinované filtre súčasťou informačného zdroja &quot;Preddefinované filtre&quot;"/>
    <s v="Všetky preddefinované filtre (menu v úvodnej obrazovke v časti „Preddefinované filtre“"/>
    <s v="Zamestnanec odboru  odboru informačných a komunikačných technológií K NR SR"/>
    <x v="34"/>
    <m/>
    <m/>
    <n v="0"/>
    <n v="0"/>
    <n v="0"/>
    <n v="0"/>
    <n v="0"/>
    <n v="0"/>
    <n v="0"/>
  </r>
  <r>
    <s v="ID_759"/>
    <x v="1"/>
    <s v="E-schôdza"/>
    <s v="Požadované filtre pre modul"/>
    <s v="Fotodokumentácia - Fotodokumentácia_x000a_%VO% - %OznačenieVO% _x000a_RokovacieDni - Rokovacie dni zoznam rokovacích dní v danom volebnom období_x000a_Kontexty - Kontextové informácie -  zoznam kontextových informáciív danom volebnom období_x000a_Body-  Body rokovania -zoznam bodov rokovania v danom volebnom období_x000a_Vystupenia -  Vystúpenia -zoznam vystúpení na  rokovaniach v danom volebnom období_x000a_Hlasovania -  Hlasovania -  zoznam hlasovaní na  rokovaniach v danom volebnom období_x000a_Vtabuľke  označenie „%VO%“znamená že  sa  vypíšu  všetky volebnéobdobia (najaktuálnejšie hore)–obdobne aj pre stavy záznamov.Samozrejme vinformačnom zdroji sa môžu nepoužívať symboly %%, ale sa jednoducho všetky volebné obdobia vypíšu samostatne.Je však dôležité, aby existovala aplikačná funkcia, ktorá všetky nové záznamy pre nové volebné obdobie vygeneruje."/>
    <s v="Zamestnanec odboru  odboru informačných a komunikačných technológií K NR SR"/>
    <x v="34"/>
    <m/>
    <m/>
    <n v="0"/>
    <n v="0"/>
    <n v="0"/>
    <n v="0"/>
    <n v="0"/>
    <n v="0"/>
    <n v="0"/>
  </r>
  <r>
    <s v="ID_760"/>
    <x v="1"/>
    <s v="E-schôdza"/>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4"/>
    <m/>
    <m/>
    <n v="0"/>
    <n v="0"/>
    <n v="0"/>
    <n v="0"/>
    <n v="0"/>
    <n v="0"/>
    <n v="0"/>
  </r>
  <r>
    <s v="ID_761"/>
    <x v="0"/>
    <s v="E-schôdz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4"/>
    <n v="1"/>
    <n v="5"/>
    <n v="1"/>
    <n v="5"/>
    <n v="1.1666666666666667"/>
    <n v="0.72"/>
    <n v="0.93500000000000005"/>
    <n v="4.1514000000000006"/>
    <n v="62.271000000000008"/>
  </r>
  <r>
    <s v="ID_762"/>
    <x v="0"/>
    <s v="E-schôdza"/>
    <s v="Aplikačné funkcie formulára pre editovanie a zmenu„Rokovacie dni“"/>
    <s v="Systém musí umožňovať činnosť vzniku aúpravy dát vinformačnom zdroji ako vautomatickomrežime, tak aj vmanuálnomrežime. Prepínanie vakom režime schôdza pobeží bude riadené modulom „Denná informácia“, no aj pri tomto režime musí byť jasne viditeľnévakom režime modul pracuje. Každopádne sa očakáva, že informačný zdroj „Rokovacie dni“ bude ovládaný buď zmodulu „Denná informácia“ (pri ručnom režime), alebo „middlewarom“ (pri automatickom režime).  Napriek  tejto  skutočnosti  požadujeme  mať  formuláre  saplikačnými  funkciami prístupné na prezeranie dát avprípade potreby aj pre administrátorov pre modifikáciu metadát._x000a_Pridaj záznam - Založenie nového záznamu do informačného zdroja.Po aplikovaní funkcie sa ponúkne iba zoznam záznamov „dennej informácie“ zdaného volebného obdobia, ktoré nemajú spárovaný -prepojený záznam vinformačnom zdroji „rokovacie dni“. Funkcia je prístupná iba administrátorom._x000a_Editovať záznam- funkcia na editovanie položiek informačného zdroja. Vymazaťzáznam - Presunutie stavuzáznamu na &quot;vymazaný záznam&quot;. Funkcia sa nebude štandardne nepoužívať aje prístupná iba pre administrátora modulu._x000a_Tlačiť- Vytlačenie požadovanej zostavy na tlačiareň._x000a_Exportovať - Vyexportovanie požadovanej zostavy do pdf, xml, txt,... podoby. _x000a_Definitívne vymazať záznam - Funkcia prístupná iba administrátorovi. Funkcia definitívne vymaže záznam z databázy. "/>
    <s v="Zamestnanec odboru  odboru informačných a komunikačných technológií K NR SR"/>
    <x v="34"/>
    <n v="1"/>
    <n v="5"/>
    <n v="1"/>
    <n v="5"/>
    <n v="1.1666666666666667"/>
    <n v="0.72"/>
    <n v="0.93500000000000005"/>
    <n v="4.1514000000000006"/>
    <n v="62.271000000000008"/>
  </r>
  <r>
    <s v="ID_763"/>
    <x v="0"/>
    <s v="E-schôdza"/>
    <s v="Aplikačné funkcie formulára pre editovanie a zmenu „Rokovacie dni“ - Aplikačná funkcia editovať záznam"/>
    <s v="Po dobleclicku na niektorý záznam informačného zdroja, alebo aplikovaním funkcie „Editovať záznam“ sa zobrazí formulár na editovanie všetkých dát zvoleného záznamu. Požadované aplikačné funkcie tohto formulára._x000a_Zatvoriť - Zatvorenie formulára bez uloženia zmien. Pred samotným zatvorením formulára sa systém pri zmene dát opýta, či sa zmeny majú nahrať a ukončí formulár bez nahratia iba v prípade, že užívateľ takúto voľbu potvrdí._x000a_Uložiť - _x000a_Uloženie zmien dát do záznamu. Vzhľadom na skutočnosť, že sa jedná iba o modul na „zhromažďovanie dát“, funkcia je prístupná iba pre administrátora._x000a_Publikovať - Záznam informačného zdroja prenesie do stavu &quot;publikovaný záznam&quot;. Vzhľadom na skutočnosť, že sa jedná iba o modul na „zhromažďovanie dát“, funkcia je prístupná iba pre administrátora._x000a_Vymazať - Záznam informačného zdroja prenesie do stavu &quot;vymazaný záznam&quot;. Vzhľadom na skutočnosť, že sa jedná iba o modul na „zhromažďovanie dát“, funkcia je prístupná iba pre administrátora._x000a_Stiahnuť -  Záznam informačného zdroja prenesie do stavu &quot;stiahnutý záznam&quot;. Vzhľadom na skutočnosť, že sa jedná iba o modul na „zhromažďovanie dát“, funkcia je prístupná iba pre administrátora._x000a_Definitívne vymaž - _x000a_Funkcia prístupná iba administrátorovi. Funkcia definitívne vymaže záznam z databázy"/>
    <s v="Zamestnanec odboru  odboru informačných a komunikačných technológií K NR SR"/>
    <x v="34"/>
    <n v="1"/>
    <n v="5"/>
    <n v="1"/>
    <n v="5"/>
    <n v="1.1666666666666667"/>
    <n v="0.72"/>
    <n v="0.93500000000000005"/>
    <n v="4.1514000000000006"/>
    <n v="62.271000000000008"/>
  </r>
  <r>
    <s v="ID_764"/>
    <x v="0"/>
    <s v="E-schôdza"/>
    <s v="Aplikačné funkcie formulára pre editovanie a zmenu „Rokovacie dni“ - Rokovací deň"/>
    <s v="Informačný zdroj Rokovacie dni obsahuje záznamy všetkých rokovacích dní schôdzí NR SR s hodnotami začiatku a konca rokovania._x000a_Očakáva sa, že rokovacie dni budú mať začiatok zhodný so začiatkom prvého vystupujúceho v daný deň z informačného systému vystúpenia a čas ukončenia zhodný s časom ukončenia posledného vystupujúceho v daný rokovací deň.._x000a_Od rokovacích dní sa očakáva nasledovné:_x000a_• Publikovanie dát v aplikácii E-SCHODZA_x000a_• pri prehľade schôdzi sa zobrazujú vystúpenia v schéme • Kontextová informácia / kontextové informácie_x000a_• Pod kontextovou informáciou Rokovanie o bodoch sú body, ktoré sa prerokovávali v časovom intervale danej kontextovej informácie_x000a_• Pod kontextovou informáciou Blok hlasovaní sú hlasovania, ktoré sa uskutočnili v rámci daného bodu_x000a_• Pod bodmi sa nachádzajú vystúpenia, ktoré zazneli v rámci daného bodu_x000a_• Pod vystúpeniami s typom Vystúpenia v rozprave sa nachádzajú vystúpenia poslancov s faktickými poznámkami, ktoré boli reakciou na predchádzajúceho rečníka v rozprave_x000a__x000a_"/>
    <s v="Zamestnanec odboru  odboru informačných a komunikačných technológií K NR SR"/>
    <x v="34"/>
    <n v="1"/>
    <n v="5"/>
    <n v="1"/>
    <n v="5"/>
    <n v="1.1666666666666667"/>
    <n v="0.72"/>
    <n v="0.93500000000000005"/>
    <n v="4.1514000000000006"/>
    <n v="62.271000000000008"/>
  </r>
  <r>
    <s v="ID_765"/>
    <x v="0"/>
    <s v="E-schôdza"/>
    <s v="Aplikačné funkcie formulára pre editovanie a zmenu „Rokovacie dni“ - Rokovací deň – ručný režim"/>
    <s v="• Editor modulu Denná informácia pred spustením schôdze založí nový záznam v informačnom zdroji Denné informácie_x000a_• Editor modulu Denná informácia pred vystúpením prvého rečníka daný deň spustením kontextovej informácie Otvorenie schôdze založí nový záznam v informačnom zdroji Rokovacie dni modulu E-schôdza - čas začiatku bude čas spustenia kontextovej informácie. Zároveň sa vytvorí prepojenie záznamu informačného zdroja Denné informácie a záznamu informačného zdroja Rokovacie dni , zapísaním ID záznamu Dennej informácie do poľa [H] nového záznamu informačného zdroja Rokovacie dni a pole [I] nového záznamu informačného zdroja Rokovacie dni sa nastaví na hodnotu 1, čo indikuje, že záznam bol vytvorený v ručnom režime. Pole [J] nového záznamu informačného zdroja Rokovacie dni sa nastaví na hodnotu 0, čo indikuje, že záznam ešte neprebehol aplikačnou funkciou konsolidácia dát rokovacích dní . Stav záznamu nastaví na hodnotu publikovaný záznam_x000a_Pri ukončení modulu Denná informácia sa pri ručnom režime automaticky spustí aplikačná funkcia modulu E-schôdza Konsolidácia dát rokovacích dní , ktorá zabezpečí, že:_x000a_• v zázname kontextovej informácie vytvorenej z danej dennej informácie sa pole [D] - začiatok rokovania nastaví na čas začiatku vystúpenie prvého rečníka v daný rokovací deň na danej schôdzi NR SR (podľa dennej informácie)_x000a_• v zázname kontextovej informácie vytvorenej z danej dennej informácie sa pole [E] - koniec rokovania nastaví na čas konca vystúpenie posledného rečníka v daný rokovací deň na danej schôdzi NR SR (podľa dennej informácie)_x000a_• pole [J] Konsolidovaného záznamu z informačného zdroja Rokovacie dni sa nastaví na hodnotu_x000a_1 - čo znamená, že na ňom prebehla konsolidácia_x000a_• Stav záznamu nastaví na hodnotu publikovaný záznam_x000a__x000a__x000a_Vymaž prepojenie na fotografiu - _x000a_Vymaže prepojenie na záznam v DMS, pričom samotná fotografia v DMS ostane._x000a_Vymazanie fotografie z DMS - Výsledok funkcie sa dohodne podľa možnosti DMS._x000a_Definitívne vymazať fotografie v DMS - Výsledok funkcie sa dohodne podľa možnosti DM_x000a_"/>
    <s v="Zamestnanec odboru  odboru informačných a komunikačných technológií K NR SR"/>
    <x v="34"/>
    <n v="1"/>
    <n v="5"/>
    <n v="1"/>
    <n v="5"/>
    <n v="1.1666666666666667"/>
    <n v="0.72"/>
    <n v="0.93500000000000005"/>
    <n v="4.1514000000000006"/>
    <n v="62.271000000000008"/>
  </r>
  <r>
    <s v="ID_766"/>
    <x v="0"/>
    <s v="E-schôdza"/>
    <s v="Aplikačné funkcie formulára pre editovanie a zmenu „Rokovacie dni“ -  Rokovací deň – automatický režim"/>
    <s v="Akonáhle vznikne záznam o prvom vystúpení v daný rokovací deň (pri spustení mikrofónu) založí sa: • nový záznam v informačnom zdroji Denná informácia s časom začiatku vystúpenia poslanca • nový záznam v informačnom zdroji Rokovacie dni s nastavením:_x000a_• začiatku rokovania zhodným so začiatkom vystúpenia daného poslanca_x000a_• nastavením poľa [I] na hodnotu 0 – teda, že ideme v automatickom režime_x000a_• nastavením poľa [J] na hodnotu 0 – teda, že neprebehla konsolidácia_x000a_Pri ukončení modulu Denná informácia sa automaticky spustí aplikačná funkcia modulu E-schôdza Konsolidácia dát rokovacích dní , ktorá zabezpečí, že:_x000a_• v zázname informačného zdroja Rokovacie dni sa pole [E] - koniec rokovania nastaví na čas konca vystúpenie posledného rečníka z informačného zdroja vystúpenia v daný rokovací deň na danej schôdzi NR SR (pozor nie z dennej informácie, kde sú iba vystúpenia s typom Vystúpenia v rozprave )_x000a__x000a_"/>
    <s v="Zamestnanec odboru  odboru informačných a komunikačných technológií K NR SR"/>
    <x v="34"/>
    <n v="1"/>
    <n v="5"/>
    <n v="1"/>
    <n v="5"/>
    <n v="1.1666666666666667"/>
    <n v="0.72"/>
    <n v="0.93500000000000005"/>
    <n v="4.1514000000000006"/>
    <n v="62.271000000000008"/>
  </r>
  <r>
    <s v="ID_767"/>
    <x v="0"/>
    <s v="E-schôdza"/>
    <s v="Aplikačné funkcie formulára pre editovanie a zmenu &quot;Kontextová informácia&quot;"/>
    <s v="Systém musí umožňovať činnosť vzniku a úpravy dát v informačnom zdroji ako v automatickom režime, tak aj v manuálnom režime. Prepínanie v akom režime schôdza pobeží bude riadené modulom „Denná informácia“, no aj pri tomto režime musí byť jasne viditeľné v akom režime modul pracuje_x000a__x000a_Každopádne sa očakáva, že informačný zdroj „Rokovacie dni“ bude ovládaný buď z modulu „Denná informácia“ (pri ručnom režime), alebo „middlewarom“ (pri automatickom režime). Napriek tejto skutočnosti požadujeme mať formuláre s aplikačnými funkciami prístupné na prezeranie dát a v prípade potreby aj pre administrátorov pre modifikáciu metadát._x000a__x000a_Spôsob výmeny dát pri automatickom režime bude upresnený / navrhnutý optimálna verzia výmeny dát na stretnutí s dodávateľom Digitálneho kongresového systému, zástupcom dodávateľa tohto projektu a zástupcom integrátora middlewaru pre Kanceláriu NR SR._x000a__x000a_Po kliknutí na voľbu „Kontextové informácie“ v preddefinovaných filtroch sa zobrazí prehľad údajov informačného zdroja „Kontextové informácie“ v časti „Výstupy“Default (pri prvom otvorení modulu) sa v preddefinovaných filtroch vyberie aktuálne volebné obdobie._x000a__x000a_Všetky aplikačné funkcie formulárov sú totožné s popísanými funkciami v predchádzajúcom bode, ale samozrejme funkcia „Pridaj záznam“ pridá nový záznam do zdroja „Kontextové informácie“."/>
    <s v="Zamestnanec odboru  odboru informačných a komunikačných technológií K NR SR"/>
    <x v="34"/>
    <n v="1"/>
    <n v="5"/>
    <n v="1"/>
    <n v="5"/>
    <n v="1.1666666666666667"/>
    <n v="0.72"/>
    <n v="0.93500000000000005"/>
    <n v="4.1514000000000006"/>
    <n v="62.271000000000008"/>
  </r>
  <r>
    <s v="ID_768"/>
    <x v="0"/>
    <s v="E-schôdza"/>
    <s v="Aplikačné funkcie formulára pre editovanie a zmenu „Kontextová informácia“ - Kontextová informácia"/>
    <s v="Informačný zdroj Kontextové informácie obsahuje záznam všetkých zmien v kontextových informáciách v priebehu schôdze NR SR s hodnotami začiatku a konca. Ukladajú sa iba tie kontextové informácie, v ktorých zaznelo aspoň jedno vystúpenie ( Rokovanie o bodoch ), alebo bolo aspoň jedno hlasovanie ( Blok hlasovaní ). Jedinou výnimkou je prestávka, počas ktorej nie je podradené nič._x000a_Očakáva sa, že kontextové informácie budú navzájom nasledovať, teda že začiatok novej kontextovej informácie bude zhodný s koncom predchádzajúcej kontextovej informácie._x000a_Od kontextových informácii sa očakáva nasledovné:_x000a_• bude poskytovať prostredníctvom webservisu externým subjektom, či do OPENDAT informáciu, či prebieha rokovania, alebo nie... Preto je nevyhnutné, aby sa cez aplikáciu Denná informácia kontroloval stav, že iba jeden záznam môže byť v stave aktívny , čo môže byť prezentované ako že nemá dátum ukončenia kontextovej informácie, alebo niečo iné ..._x000a_• Publikovanie dát v aplikácii E-SCHODZA_x000a_• pri prehľade schôdzi sa zobrazujú vystúpenia v schéme • Kontextová informácia / kontextové informácie_x000a_• Pod kontextovou informáciou Rokovanie o bodoch sú body, ktoré sa prerokovávali v časovom intervale danej kontextovej informácie_x000a_• Pod kontextovou informáciou Blok hlasovaní sú hlasovania, ktoré sa uskutočnili v rámci daného bodu • Pod bodmi sa nachádzajú vystúpenia, ktoré zazneli v rámci daného bodu_x000a_• Pod vystúpeniami s typom Vystúpenia v rozprave sa nachádzajú vystúpenia poslancov s faktickými poznámkami, ktoré boli reakciou na predchádzajúceho rečníka v rozprave_x000a__x000a_"/>
    <s v="Zamestnanec odboru  odboru informačných a komunikačných technológií K NR SR"/>
    <x v="34"/>
    <n v="1"/>
    <n v="5"/>
    <n v="1"/>
    <n v="5"/>
    <n v="1.1666666666666667"/>
    <n v="0.72"/>
    <n v="0.93500000000000005"/>
    <n v="4.1514000000000006"/>
    <n v="62.271000000000008"/>
  </r>
  <r>
    <s v="ID_769"/>
    <x v="0"/>
    <s v="E-schôdza"/>
    <s v="Aplikačné funkcie formulára pre editovanie a zmenu „Kontextová informácia“ - Kontextová informácia – ručný režim"/>
    <s v="• Editor modulu Denná informácia pri každej zmene kontextovej informácie schôdze ( Bod rokovania , Prestávka , Blok hlasovaní ) zvolí aplikačnú funkciu pridelenia danej kontextovej informácie, ktorá zabezpečí:_x000a_• vloženie nového záznamu do informačného zdroja Kontextové informácie s vyplnením začiatku [E] zhodným s časom aplikovania funkcie, pole stav záznamu [G] nastaví na hodnotu publikovaný záznam , pole [I] nastaví na hodnotu 1 – teda, že ide o ručný režim a pole [J] nastaví na hodnotu 0, teda že neprebehla na zázname ešte konsolidácia dát_x000a_Pri ukončení modulu Denná informácia sa pri ručnom režime automaticky spustí aplikačná funkcia modulu E-schôdza Konsolidácia dát kontextovej informácie , ktorá zabezpečí, že:_x000a_• Pri každej kontextovej informácii kde sa nejedná o Prestávku sa pokúsi nájsť prvého rečníka ktorý vystupoval počas začiatku kontextovej informácie, alebo začas svoje vystúpenie po jej spustení a čas začiatku jeho vystúpenia zapíše ako čas začiatku kontextovej informácie. Zároveň tento čas zapíše aj ako čas skončenia predošlej kontextovej informácie._x000a_• Pri prestávke nastaví čas začiatku čas skončenia predchádzajúcej kontextovej informácie a čas skončenia čas začiatku ďalšej kontextovej informácie - zmeny vykoná iba ak taký záznam nájde_x000a_• U všetkých záznamoch o kontextovej informácii, kde menil čas začiatku, alebo čas konca nastaví hodnotu poľa [J] na hodnotu 1, teda že prebehla na zázname konsolidácia._x000a_• všetky záznamy vystúpení poslancov v daný deň a na danej schôdzi doplní o pole [J] – kontextovej Informácie, v rámci ktorej vznikol (podľa času vystúpenia poslanca a času začiatku a konca kontextovej informácie) – v rámci ručného režimu sa údaj o kontextovej informácii nepreberá z DKS_x000a__x000a_"/>
    <s v="Zamestnanec odboru  odboru informačných a komunikačných technológií K NR SR"/>
    <x v="34"/>
    <n v="1"/>
    <n v="5"/>
    <n v="1"/>
    <n v="5"/>
    <n v="1.1666666666666667"/>
    <n v="0.72"/>
    <n v="0.93500000000000005"/>
    <n v="4.1514000000000006"/>
    <n v="62.271000000000008"/>
  </r>
  <r>
    <s v="ID_770"/>
    <x v="0"/>
    <s v="E-schôdza"/>
    <s v="Aplikačné funkcie formulára pre editovanie a zmenu „Kontextová informácia“ -  Kontextová informácia – automatický režim"/>
    <s v="Akonáhle vznikne záznam o prvom vystúpení v daný rokovací deň (pri spustení mikrofónu) v novej kontextovej informácii, založí sa:_x000a_• nový záznam v informačnom zdroji Kontextové informácie s časom začiatku [E] Zhodným s časom začiatku vystúpenia poslanca_x000a_• nastavením poľa [I] na hodnotu 0 – teda, že ideme v automatickom režime_x000a_• nastavením poľa [J] na hodnotu 0 – teda, že neprebehla konsolidácia_x000a_Pri ukončení modulu Denná informácia sa pri ručnom režime automaticky spustí aplikačná funkcia modulu E-schôdza Konsolidácia dát kontextovej informácie II , ktorá zabezpečí, že:_x000a_• Pri každej kontextovej informácii kde sa nejedná o Prestávku sa pokúsi nájsť posledného rečníka ktorý vystupoval počas v danej kontextovej informácii pole [J], a čas konca jeho vystúpenia zapíše ako čas konca kontextovej informácie._x000a_• U všetkých záznamoch o kontextovej informácii, kde menil čas konca nastaví hodnotu poľa [J] na hodnotu 1, teda že prebehla na zázname konsolidácia._x000a__x000a_"/>
    <s v="Zamestnanec odboru  odboru informačných a komunikačných technológií K NR SR"/>
    <x v="34"/>
    <n v="1"/>
    <n v="5"/>
    <n v="1"/>
    <n v="5"/>
    <n v="1.1666666666666667"/>
    <n v="0.72"/>
    <n v="0.93500000000000005"/>
    <n v="4.1514000000000006"/>
    <n v="62.271000000000008"/>
  </r>
  <r>
    <s v="ID_771"/>
    <x v="0"/>
    <s v="E-schôdza"/>
    <s v="Aplikačné funkcie formulára pre editovanie a zmenu „Body programu“"/>
    <s v="Systém musí umožňovať činnosť vzniku a úpravy dát v informačnom zdroji ako v automatickom režime, tak aj v manuálnom režime. Prepínanie v akom režime schôdza pobeží bude riadené modulom „Denná informácia“, no aj pri tomto režime musí byť jasne viditeľné v akom režime modul pracuje._x000a__x000a_Každopádne sa očakáva, že informačný zdroj „Body rokovania“ bude ovládaný buď z modulu „Denná informácia“ (pri ručnom režime), alebo „middlewarom“ (pri automatickom režime). Napriek tejto skutočnosti požadujeme mať formuláre s aplikačnými funkciami prístupné na prezeranie dát a v prípade potreby aj pre administrátorov pre modifikáciu metadát._x000a_Spôsob výmeny dát pri automatickom režime bude upresnený / navrhnutý optimálna verzia výmeny dát na stretnutí s dodávateľom Digitálneho kongresového systému, zástupcom dodávateľa tohto projektu a zástupcom integrátora middlewaru pre Kanceláriu NR SR._x000a__x000a_Po kliknutí na voľbu „Body programu“ v preddefinovaných filtroch sa zobrazí prehľad údajov informačného zdroja „Body programu“ v časti „Výstupy“. Default (pri prvom otvorení modulu) sa v preddefinovaných filtroch vyberie aktuálne volebné obdobie._x000a__x000a_Všetky aplikačné funkcie formulárov, musia byť súčasťou informačného zdroja „aplikačné funkcie“ , ako aj „Aplikačné funkcie vo formulároch pre pozície oprávnenia“. V nasledovne tabuľke uvádzame požadované aplikačné funkcie tohto formulára._x000a__x000a_Všetky aplikačné funkcie formulárov  sú totožné s popísanými funkciami v predchádzajúcom bode, ale samozrejme funkcia „Pridaj záznam“ pridá nový záznam do zdroja „Body programu“."/>
    <s v="Zamestnanec odboru  odboru informačných a komunikačných technológií K NR SR"/>
    <x v="34"/>
    <n v="1"/>
    <n v="5"/>
    <n v="1"/>
    <n v="5"/>
    <n v="1.1666666666666667"/>
    <n v="0.72"/>
    <n v="0.93500000000000005"/>
    <n v="4.1514000000000006"/>
    <n v="62.271000000000008"/>
  </r>
  <r>
    <s v="ID_772"/>
    <x v="0"/>
    <s v="E-schôdza"/>
    <s v="Aplikačné funkcie formulára pre editovanie a zmenu „Body programu“ - Body programu"/>
    <s v="Informačný zdroj Body programu obsahuje záznamy všetkých časových intervalov rokovacích dní schôdzí NR SR, na ktorých sa prejednávalo rokovanie o danej parlamentnej tlači s hodnotami začiatku a konca rokovania. Cieľom uvedeného informačného zdroja je poskytnúť užívateľovi možnosť prehľadu rokovaní iba o zvolenej parlamentnej tlači (nezávisle na schôdzi NR SR, rokovacom dni, či časovom intervale – teoreticky sa ten istý bod môže prerokovávať aj viac krát v rámci jedného rokovacieho dňa)._x000a_Očakáva sa, že rokovacie dni v danej kontextovej informácii ( Rokovanie o bodoch ) budú mať záznamy začiatok zhodný so začiatkom prvého vystupujúceho v daný deň k danému kontextu a bodu z informačného systému vystúpenia a čas ukončenia zhodný s časom ukončenia posledného vystupujúceho v daný rokovací deň. Rovnako sa očakáva, že v rámci jednej kontextovej informácie ( Rokovania o bodoch ) bude mať vždy záznam nasledujúceho začiatku zhodný s koncom predchádzajúceho záznamu o bode._x000a_Od rokovacích dní sa očakáva nasledovné:_x000a_• Publikovanie dát v aplikácii E-SCHODZA_x000a_• pri prehľade schôdzi sa zobrazujú vystúpenia v schéme • Kontextová informácia / kontextové informácie_x000a_• Pod kontextovou informáciou Rokovanie o bodoch sú body, ktoré sa prerokovávali v časovom intervale danej kontextovej informácie_x000a_• Pod kontextovou informáciou Blok hlasovaní sú hlasovania, ktoré sa uskutočnili v rámci daného bodu • Pod bodmi sa nachádzajú vystúpenia, ktoré zazneli v rámci daného bodu_x000a_• Pod vystúpeniami s typom Vystúpenia v rozprave sa nachádzajú vystúpenia poslancov s faktickými poznámkami, ktoré boli reakciou na predchádzajúceho rečníka v rozprave_x000a__x000a_"/>
    <s v="Zamestnanec odboru  odboru informačných a komunikačných technológií K NR SR"/>
    <x v="34"/>
    <n v="1"/>
    <n v="5"/>
    <n v="1"/>
    <n v="5"/>
    <n v="1.1666666666666667"/>
    <n v="0.72"/>
    <n v="0.93500000000000005"/>
    <n v="4.1514000000000006"/>
    <n v="62.271000000000008"/>
  </r>
  <r>
    <s v="ID_773"/>
    <x v="0"/>
    <s v="E-schôdza"/>
    <s v="Aplikačné funkcie formulára pre editovanie a zmenu „Body programu“ - Body programu – ručný režim"/>
    <s v="• Editor modulu Denná informácia pri zmene bod rokovania zvolí aplikačnú funkciu pridelenia nového bodu rokovania, ktorá zabezpečí:_x000a_• vloženie nového záznamu do informačného zdroja Body rokovania s vyplnením začiatku [C] zhodným s časom aplikovania funkcie, pole stav záznamu [F] nastaví na hodnotu publikovaný záznam , pole [K] nastaví na hodnotu 1 – teda, že ide o ručný režim a pole [L] nastaví na hodnotu 0, teda že neprebehla na zázname ešte konsolidácia dát_x000a_Pri ukončení modulu Denná informácia sa pri ručnom režime automaticky spustí aplikačná funkcia modulu E-schôdza Konsolidácia dát bodov rokovania , ktorá zabezpečí, že:_x000a_• pri každom zázname o bode rokovania, sa pokúsi nájsť prvého rečníka ktorý vystupoval počas začiatku rokovania o danom bode, alebo začal svoje vystúpenie po jej spustení a čas začiatku jeho vystúpenia zapíše ako čas začiatku rokovania o bode. Zároveň tento čas zapíše aj ako čas skončenia rokovania o predošlom bode._x000a_• U všetkých záznamoch o bodoch, kde menil čas začiatku, alebo čas konca nastaví hodnotu poľa [L] na hodnotu 1, teda že prebehla na zázname konsolidácia._x000a_Digitálny kongresový systém_x000a_Hlasovania Zobrazovacia tabuľa_x000a_Body rokovania_x000a_Hlasovania_x000a_Vystúpenia_x000a_• Editor modulu Denná informácia pri zmene bod rokovania zvolí aplikačnú funkciu pridelenia nového bodu rokovania, ktorá zabezpečí:_x000a_• vloženie nového záznamu do informačného zdroja Body rokovania s vyplnením začiatku [C] zhodným s časom aplikovania funkcie, pole stav záznamu [F] nastaví na hodnotu publikovaný záznam , pole [K] nastaví na hodnotu 1 – teda, že ide o ručný režim a pole [L] nastaví na hodnotu 0, teda že neprebehla na záznam_x000a__x000a_"/>
    <s v="Zamestnanec odboru  odboru informačných a komunikačných technológií K NR SR"/>
    <x v="34"/>
    <n v="1"/>
    <n v="5"/>
    <n v="1"/>
    <n v="5"/>
    <n v="1.1666666666666667"/>
    <n v="0.72"/>
    <n v="0.93500000000000005"/>
    <n v="4.1514000000000006"/>
    <n v="62.271000000000008"/>
  </r>
  <r>
    <s v="ID_774"/>
    <x v="0"/>
    <s v="E-schôdza"/>
    <s v="Aplikačné funkcie formulára pre editovanie a zmenu „Body programu“ -  Body programu – automatický režim"/>
    <s v="Akonáhle vznikne záznam o prvom vystúpení v daný rokovací deň (pri spustení mikrofónu) k novému bodu programu, založí sa:_x000a_• nový záznam v informačnom zdroji Body programu s časom začiatku [C] Zhodným s časom začiatku vystúpenia poslanca_x000a_• nastavením poľa [K] na hodnotu 0 – teda, že ideme v automatickom režime_x000a_• nastavením poľa [L] na hodnotu 0 – teda, že neprebehla konsolidácia_x000a_Pri ukončení modulu Denná informácia sa pri ručnom režime automaticky spustí aplikačná funkcia modulu E-schôdza Konsolidácia dát bodov programue II , ktorá zabezpečí, že:_x000a_• Pri každom zázname v informačnom zdroji body programu sa pokúsi nájsť posledného rečníka ktorý vystupoval počas rokovania o danom bode, a čas konca jeho vystúpenia zapíše ako čas konca rokovania bodu programu._x000a_• U všetkých záznamoch o bodoch programui, kde menil čas konca nastaví hodnotu poľa [L] na hodnotu 1, teda že prebehla na zázname konsolidácia._x000a__x000a_"/>
    <s v="Zamestnanec odboru  odboru informačných a komunikačných technológií K NR SR"/>
    <x v="34"/>
    <n v="1"/>
    <n v="5"/>
    <n v="1"/>
    <n v="5"/>
    <n v="1.1666666666666667"/>
    <n v="0.72"/>
    <n v="0.93500000000000005"/>
    <n v="4.1514000000000006"/>
    <n v="62.271000000000008"/>
  </r>
  <r>
    <s v="ID_775"/>
    <x v="0"/>
    <s v="E-schôdza"/>
    <s v="Aplikačné funkcie formulára pre editovanie a zmenu „Vystúpenia“"/>
    <s v="Systém umožňuje činnosť vzniku a úpravy dát v informačnom zdroji iba v automatickom režime. Čo znamená že aj pre ručný režim nastavenia systému aj pre automatický režim existuje iba jedna funkcionalita a to prenášanie záznamov z „digitálneho kongresového systému“ do SSLP v tvare 1:1._x000a__x000a_Každopádne sa očakáva, že informačný zdroj „Vystúpenia“ bude ovládaný iba „middlewarom“ (pri oboch režimoch). Napriek tejto skutočnosti požadujeme mať formuláre s aplikačnými funkciami prístupné na prezeranie dát a v prípade potreby aj pre administrátorov pre modifikáciu metadát._x000a__x000a_Spôsob výmeny dát pri automatickom režime bude upresnený / navrhnutý optimálna verzia výmeny dát na stretnutí s dodávateľom Digitálneho kongresového systému, zástupcom dodávateľa tohto projektu a zástupcom integrátora middlewaru pre Kanceláriu NR SR._x000a__x000a_Po kliknutí na voľbu „Vystúpenia“ v preddefinovaných filtroch sa zobrazí prehľad údajov informačného zdroja „Kontextové informácie“ v časti „Výstupy“. Default (pri prvom otvorení modulu) sa v preddefinovaných filtroch vyberie aktuálne volebné obdobie._x000a_Všetky aplikačné funkcie formulárov, musia byť súčasťou informačného zdroja „aplikačné funkcie“ , ako aj „Aplikačné funkcie vo formulároch pre pozície oprávnenia“ . V nasledovne tabuľke uvádzame požadované aplikačné funkcie tohto formulára._x000a__x000a_Všetky aplikačné funkcie formulárov sú totožné s popísanými funkciami v predchádzajúcom bode, ale samozrejme funkcia „Pridaj záznam“ nebude existovať."/>
    <s v="Zamestnanec odboru  odboru informačných a komunikačných technológií K NR SR"/>
    <x v="34"/>
    <n v="1"/>
    <n v="5"/>
    <n v="1"/>
    <n v="5"/>
    <n v="1.1666666666666667"/>
    <n v="0.72"/>
    <n v="0.93500000000000005"/>
    <n v="4.1514000000000006"/>
    <n v="62.271000000000008"/>
  </r>
  <r>
    <s v="ID_776"/>
    <x v="0"/>
    <s v="E-schôdza"/>
    <s v="Aplikačné funkcie formulára pre editovanie a zmenu „Vystúpenia“ - Vystúpenia - výmena dát"/>
    <s v="Informačný zdroj vystúpenia obsahuje všetky vystúpenia v rámci rokovania schôdze NR SR v presne definovanej štruktúre dát._x000a_Očakávania pri zapisovaní vystúpenia:_x000a_• v prípade, že začne vystupovať rečník okamžite sa založí záznam s metadátami do informačného systému DKS do informačného zdroja vystúpenia (všetko okrem času ukončenia)_x000a_• následne sa vytvorí nový záznam v informačnom systéme SSLP v informačnom zdroji vystúpenia_x000a_• v prípade, že sa jedná o vystúpenie s typom Vystúpenie v rozprave sa vytvorí nová záznam aj v informačnom systéme SSLP v informačnom zdroji Denná informácia – body rokovania - rečníci v module Denná informácia_x000a_• v čase ukončenia vystúpenia rečníka sa zaktualizuje založené vystúpenie v ISVS DKS (ak sa zmenili niektoré nastavenia – bod, ČPT, ...) a uloží sa aj koniec vystúpenia_x000a_• následne sa aktualizujú údaje aj v zázname ISVS v module SSSLP e-schôdza v informačnom zdroji vystúpenia_x000a_• následne sa aktualizujú údaje aj v zázname ISVS v module SSSLP denná infromácia v informačnom zdroji Denná informácia – body rokovania - rečníci (ak ide o vystúpenie v rozprave)_x000a__x000a_"/>
    <s v="Zamestnanec odboru  odboru informačných a komunikačných technológií K NR SR"/>
    <x v="34"/>
    <n v="1"/>
    <n v="5"/>
    <n v="1"/>
    <n v="5"/>
    <n v="1.1666666666666667"/>
    <n v="0.72"/>
    <n v="0.93500000000000005"/>
    <n v="4.1514000000000006"/>
    <n v="62.271000000000008"/>
  </r>
  <r>
    <s v="ID_777"/>
    <x v="0"/>
    <s v="E-schôdza"/>
    <s v="Aplikačné funkcie formulára pre editovanie a zmenu „Hlasovania“"/>
    <s v="Informačný zdroj „Hlasovania“ bude výhradne vznikať v informačnom systéme Digitálneho kongresového systému. Pomocou middleware sa budú informácie „kopírovať“ z informačného systému DKS (po ukončení hlasovania):_x000a_• ako nový záznam do informačného systému SSLP, informačného zdroja_x000a_„hlasovania na schôdzach NR SR“_x000a_• v prípade, že ide o „hlasovanie ako o celku“, tak aj do informačného systému_x000a_SSLP, informačného zdroja „Hlasovania“ modulu „Denná informácia“_x000a_Každopádne sa očakáva, že informačný zdroj „Halsovania“ bude ovládaný iba „middlewarom“ (pri oboch režimoch). Napriek tejto skutočnosti požadujeme mať formuláre s aplikačnými funkciami prístupné na prezeranie dát a v prípade potreby aj pre administrátorov pre modifikáciu metadát._x000a_Spôsob výmeny dát pri automatickom režime bude upresnený / navrhnutý optimálna verzia výmeny dát na stretnutí s dodávateľom Digitálneho kongresového systému, zástupcom dodávateľa tohto projektu a zástupcom integrátora middlewaru pre Kanceláriu NR SR._x000a_Po kliknutí na voľbu „Hlasovania“ v preddefinovaných filtroch sa zobrazí prehľad údajov informačného zdroja „Hlasovaní“ v časti „Výstupy“. Default (pri prvom otvorení modulu) sa v preddefinovaných filtroch vyberie aktuálne volebné obdobie._x000a_Všetky aplikačné funkcie formulárov, musia byť súčasťou informačného zdroja „aplikačné funkcie“ , ako aj „Aplikačné funkcie vo formulároch pre pozície oprávnenia“. V nasledovne tabuľke uvádzame požadované aplikačné funkcie tohto formulára._x000a_Všetky aplikačné funkcie formulárov  sú totožné s popísanými funkciami v predchádzajúcom bode, ale samozrejme funkcia „Pridaj záznam“ nebude existovať._x000a__x000a_"/>
    <s v="Zamestnanec odboru  odboru informačných a komunikačných technológií K NR SR"/>
    <x v="34"/>
    <n v="1"/>
    <n v="5"/>
    <n v="1"/>
    <n v="5"/>
    <n v="1.1666666666666667"/>
    <n v="0.72"/>
    <n v="0.93500000000000005"/>
    <n v="4.1514000000000006"/>
    <n v="62.271000000000008"/>
  </r>
  <r>
    <s v="ID_778"/>
    <x v="0"/>
    <s v="Notifikácie"/>
    <s v="Notifikácie  - všeobecné"/>
    <s v="Cieľom agendy „notifikácie“ je na jednom mieste zhromažďovať všetky notifikácie, ktoré je možné v systéme posielať s cieľom:_x000a_- informovať užívateľa, užívateľov o nejakej situácii (napr. že v jeho „module“ bol založený systémom nový záznam a čaká sa na jeho reakciu)_x000a_- informovať užívateľa, ktorý sa o daný mail zaujímal zaregistrovaním do abonentského portálu_x000a__x000a_Očakáva sa, že v systéme budú zhromaždení všetci „potencionálni“ adresáti, ako aj všetky typy a nastavené mailové notifikácie. Zároveň sa požaduje, aby boli v systéme uchovávané všetky maily, ktoré boli rozoslané na základe danej notifikácie aj so štatistikou a informáciou ktoré maily boli úspešne cez SMTP (napr) protokol odoslané, ktoré boli doručené adresátom (ak mailový server adresáta posiela potvrdenia), ktoré boli odoslané a nevrátila sa žiadna chybová hláška a aj tie ktoré sa od adresátov vrátili ako „nedoručiteľné“."/>
    <s v="Zamestnanec odboru  odboru informačných a komunikačných technológií K NR SR"/>
    <x v="35"/>
    <n v="1"/>
    <n v="5"/>
    <n v="1"/>
    <n v="5"/>
    <n v="1.5"/>
    <n v="0.72"/>
    <n v="0.90999999999999992"/>
    <n v="4.258799999999999"/>
    <n v="63.881999999999984"/>
  </r>
  <r>
    <s v="ID_779"/>
    <x v="0"/>
    <s v="Notifikácie"/>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5"/>
    <n v="1"/>
    <n v="5"/>
    <n v="1"/>
    <n v="5"/>
    <n v="1.5"/>
    <n v="0.72"/>
    <n v="0.90999999999999992"/>
    <n v="4.258799999999999"/>
    <n v="63.881999999999984"/>
  </r>
  <r>
    <s v="ID_780"/>
    <x v="1"/>
    <s v="Notifikácie"/>
    <s v="Oprávnenia súčasťou informačného zdroja &quot;Posty oprávnení&quot;"/>
    <s v="Všetky posty oprávnenia (užívateľskérole) musia byť súčasťou informačného zdroja „Posty oprávnení“. "/>
    <s v="Zamestnanec odboru  odboru informačných a komunikačných technológií K NR SR"/>
    <x v="35"/>
    <m/>
    <m/>
    <n v="0"/>
    <n v="0"/>
    <n v="0"/>
    <n v="0"/>
    <n v="0"/>
    <n v="0"/>
    <n v="0"/>
  </r>
  <r>
    <s v="ID_781"/>
    <x v="1"/>
    <s v="Notifikácie"/>
    <s v="Rola Editor"/>
    <s v="Môže všetko okrem definitívne mazať údaje"/>
    <s v="Zamestnanec odboru  odboru informačných a komunikačných technológií K NR SR"/>
    <x v="35"/>
    <m/>
    <m/>
    <n v="0"/>
    <n v="0"/>
    <n v="0"/>
    <n v="0"/>
    <n v="0"/>
    <n v="0"/>
    <n v="0"/>
  </r>
  <r>
    <s v="ID_782"/>
    <x v="1"/>
    <s v="Notifikácie"/>
    <s v="Rola Administrátor"/>
    <s v="Môže robiť všetko, aj definitívne mazať vymazané záznamy"/>
    <s v="Zamestnanec odboru  odboru informačných a komunikačných technológií K NR SR"/>
    <x v="35"/>
    <m/>
    <m/>
    <n v="0"/>
    <n v="0"/>
    <n v="0"/>
    <n v="0"/>
    <n v="0"/>
    <n v="0"/>
    <n v="0"/>
  </r>
  <r>
    <s v="ID_783"/>
    <x v="1"/>
    <s v="Notifikácie"/>
    <s v="Rola Viewer"/>
    <s v="Môže údaje iba prezerať"/>
    <s v="Zamestnanec odboru  odboru informačných a komunikačných technológií K NR SR"/>
    <x v="35"/>
    <m/>
    <m/>
    <n v="0"/>
    <n v="0"/>
    <n v="0"/>
    <n v="0"/>
    <n v="0"/>
    <n v="0"/>
    <n v="0"/>
  </r>
  <r>
    <s v="ID_784"/>
    <x v="1"/>
    <s v="Notifikácie"/>
    <s v="Štruktúra informačného zdroja „Adresáti notifikácií“"/>
    <s v="[A jednoznačný identifikátor záznamu_x000a_[B] Jednoznačný identifikátor osoby z modulu „organizačná štruktúra“_x000a_ informačného zdroja „organizačná štruktúra – osoby“_x000a_[C] jednoznačný identifikátor postu z organizačnej štruktúryz informačného zdroja &quot;organizačná štruktúra - posty&quot;_x000a_[D] Externý e-mail e-mail_x000a_[E] Začiatok Dátum a čas_x000a_[F] Koniec Dátum a čas_x000a_[G] Externý e-mail - popis Text (prečo a kto to je)_x000a_[H] Označenie poľa v ktorom je mail 1, 2, alebo 3 (pole v informačnom zdroji „Organizačná štruktúra – osoby“ pole mail 1, 2, alebo 3_x000a_[G] Stav záznamu - možné stavy pre daný informačný zdroj sú v informačnom zdroji &quot;Stavy záznamov&quot;_x000a_[H] Jednoznačný záznam dennej informácie daného rokovacieho dňa z informačného zdroja „denná informácia“_x000a_[I] Identifikátor, či ide proces v ručnom, alebo automatickom režime_x000a_[J] Identifikátor, či prebehla konsolidácia, alebo nie"/>
    <s v="Zamestnanec odboru  odboru informačných a komunikačných technológií K NR SR"/>
    <x v="35"/>
    <m/>
    <m/>
    <n v="0"/>
    <n v="0"/>
    <n v="0"/>
    <n v="0"/>
    <n v="0"/>
    <n v="0"/>
    <n v="0"/>
  </r>
  <r>
    <s v="ID_785"/>
    <x v="1"/>
    <s v="Notifikácie"/>
    <s v="Štruktúra informačného zdroja „Notifikácie“"/>
    <s v="[A] jednoznačný identifikátor záznamu _x000a_[B] Jednoznačný identifikátor notifikácie _x000a_[C] Jednoznačný identifikátor modulu Z informačného zdroja „Moduly“_x000a_[D] Názov notifikácie Text_x000a_[E] Popis notifikácie Text_x000a_[F] Mailová adresa/adresy kam posielať notifikácie v prípade neúspešného odoslania e-mailu_x000a_Nepovinné pole (ak je vyplnené pošle sa notifikácia o neúspešnom odoslaní e-mailu)_x000a_[G] Stav záznamu Z informačného zdroja „stavy záznamom“ (3.6.1)_x000a_[H] Udalosť notifikácie - Popis udalosti (stavu v informačných zdrojoch), ktoré sa bude sledovať pre splnenie podmienky na zaslanie notifikácie_x000a_[I] Parametre notifikácie Ako často opakovať, ... (napr. z typu notifikácie)_x000a_[J] Jednoznačný identifikátor aplikačnej funkcie, ktorá spúšťa notifikácie Z informačného zdroja „Aplikačné funkcie_x000a_[K] Predmet mailu_x000a_[L] Telo mailu Text s označením premenných napr. %CPT%_x000a_[M] Jednoznačný identifikátor typu Z informačného zdroja „notifikácie – typy“_x000a_[N] Je poskytnutá abonentskému portálu ? Áno / nie"/>
    <s v="Zamestnanec odboru  odboru informačných a komunikačných technológií K NR SR"/>
    <x v="35"/>
    <m/>
    <m/>
    <n v="0"/>
    <n v="0"/>
    <n v="0"/>
    <n v="0"/>
    <n v="0"/>
    <n v="0"/>
    <n v="0"/>
  </r>
  <r>
    <s v="ID_786"/>
    <x v="1"/>
    <s v="Notifikácie"/>
    <s v="Štruktúra informačného zdroja „Notifikácie - adresáti“"/>
    <s v="A] jednoznačný identifikátor záznamu _x000a_[B] Jednoznačný identifikátor notifikácie z informačného zdroja „notifikácie“_x000a_[C] Jednoznačný identifikátor adresáta z informačného zdroja „adresáti notifikácií“_x000a_[D] Začiatok Dátum a čas_x000a_[E] Koniec Dátum a čas"/>
    <s v="Zamestnanec odboru  odboru informačných a komunikačných technológií K NR SR"/>
    <x v="35"/>
    <m/>
    <m/>
    <n v="0"/>
    <n v="0"/>
    <n v="0"/>
    <n v="0"/>
    <n v="0"/>
    <n v="0"/>
    <n v="0"/>
  </r>
  <r>
    <s v="ID_787"/>
    <x v="1"/>
    <s v="Notifikácie"/>
    <s v="Štruktúra informačného zdroja „Notifikácie - maily“"/>
    <s v="[A] jednoznačný identifikátor záznamu_x000a_[B] Jednoznačný identifikátor mailu _x000a_[C] Jednoznačný identifikátor notifikácie z informačného zdroja „notifikácie“_x000a_[D] Dátum odoslania Dátum a čas_x000a_[E] Jednoznačný identifikátor či bol mail zrušený Áno / nie_x000a_[F] Stav záznamu_x000a_[G] Typ mailu_x000a_"/>
    <s v="Zamestnanec odboru  odboru informačných a komunikačných technológií K NR SR"/>
    <x v="35"/>
    <m/>
    <m/>
    <n v="0"/>
    <n v="0"/>
    <n v="0"/>
    <n v="0"/>
    <n v="0"/>
    <n v="0"/>
    <n v="0"/>
  </r>
  <r>
    <s v="ID_788"/>
    <x v="1"/>
    <s v="Notifikácie"/>
    <s v="Štruktúra informačného zdroja „Notifikácie - typy“"/>
    <s v="[A] jednoznačný identifikátor záznamu_x000a_[B] Jednoznačný identifikátor mailu _x000a_[C] Spúšťaná udalosťou ? Áno / nie_x000a_[D] Spúšťaná 1 x denne Áno / nie_x000a_[E] Ako často generovať testovanie udalosti ? Napr. denne, každú hodinu, minútu ..._x000a_[F] Spúšťané aplikačnou funkciou ? Áno / nie"/>
    <s v="Zamestnanec odboru  odboru informačných a komunikačných technológií K NR SR"/>
    <x v="35"/>
    <m/>
    <m/>
    <n v="0"/>
    <n v="0"/>
    <n v="0"/>
    <n v="0"/>
    <n v="0"/>
    <n v="0"/>
    <n v="0"/>
  </r>
  <r>
    <s v="ID_789"/>
    <x v="1"/>
    <s v="Notifikácie"/>
    <s v="Stavy záznamov súčasťou informačného zdroja &quot;Stavy záznamov&quot;"/>
    <s v="Všetky stavy záznamov musia byť súčasťou informačného zdroja „Stavy záznamov“ "/>
    <s v="Zamestnanec odboru  odboru informačných a komunikačných technológií K NR SR"/>
    <x v="35"/>
    <m/>
    <m/>
    <n v="0"/>
    <n v="0"/>
    <n v="0"/>
    <n v="0"/>
    <n v="0"/>
    <n v="0"/>
    <n v="0"/>
  </r>
  <r>
    <s v="ID_790"/>
    <x v="1"/>
    <s v="Notifikácie"/>
    <s v="Požadované stavy pre jednotlivé informačné zdroje"/>
    <s v="publikovaný záznam - záznam, ktorý je už poskytnutí pre middleware_x000a_vymazaný záznam - záznam, ktorý bol zmazaný užívateľom a je prístupný iba pre administrátora. Záznam už nie je poskytovaný do middlewaru_x000a_Neodoslaný mail _x000a_Čakajúci mail _x000a_Testovací mail"/>
    <s v="Zamestnanec odboru  odboru informačných a komunikačných technológií K NR SR"/>
    <x v="35"/>
    <m/>
    <m/>
    <n v="0"/>
    <n v="0"/>
    <n v="0"/>
    <n v="0"/>
    <n v="0"/>
    <n v="0"/>
    <n v="0"/>
  </r>
  <r>
    <s v="ID_791"/>
    <x v="1"/>
    <s v="Notifikácie"/>
    <s v="Preddefinované filtre súčasťou informačného zdroja &quot;Preddefinované filtre&quot;"/>
    <s v="Všetky preddefinované filtre (menu v úvodnej obrazovke v časti „Preddefinované filtre“"/>
    <s v="Zamestnanec odboru  odboru informačných a komunikačných technológií K NR SR"/>
    <x v="35"/>
    <m/>
    <m/>
    <n v="0"/>
    <n v="0"/>
    <n v="0"/>
    <n v="0"/>
    <n v="0"/>
    <n v="0"/>
    <n v="0"/>
  </r>
  <r>
    <s v="ID_792"/>
    <x v="1"/>
    <s v="Notifikácie"/>
    <s v="Požadované filtre pre modul"/>
    <s v="Pri default filtry sa vyžaduje nastavenie koniec platnosti aktuálny dátum zobrazenia zostavy - budú zobrazení teda iba aktívne záznamy - adresáti, ktorých koniec platnosti je väčší do aktuálny dátum , alebo prázdna hodnota_x000a__x000a_Požaduje sa aby neaktívne záznamy (podľa konca platnosti záznamu) boli menej výraznou farbou na konci zostavy (ak sa zruší filter)_x000a__x000a_Požaduje sa aby boli zoradení najprv aktívne záznamy postov, potom priradených osôb a potom externé mailyjednoducho všetky volebné obdobia vypíšu samostatne.Je však dôležité, aby existovala aplikačná funkcia, ktorá všetky nové záznamy pre nové volebné obdobie vygeneruje."/>
    <s v="Zamestnanec odboru  odboru informačných a komunikačných technológií K NR SR"/>
    <x v="35"/>
    <m/>
    <m/>
    <n v="0"/>
    <n v="0"/>
    <n v="0"/>
    <n v="0"/>
    <n v="0"/>
    <n v="0"/>
    <n v="0"/>
  </r>
  <r>
    <s v="ID_793"/>
    <x v="1"/>
    <s v="Notifikácie"/>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5"/>
    <m/>
    <m/>
    <n v="0"/>
    <n v="0"/>
    <n v="0"/>
    <n v="0"/>
    <n v="0"/>
    <n v="0"/>
    <n v="0"/>
  </r>
  <r>
    <s v="ID_794"/>
    <x v="0"/>
    <s v="Notifikácie"/>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5"/>
    <n v="1"/>
    <n v="5"/>
    <n v="1"/>
    <n v="5"/>
    <n v="1.5"/>
    <n v="0.72"/>
    <n v="0.90999999999999992"/>
    <n v="4.258799999999999"/>
    <n v="63.881999999999984"/>
  </r>
  <r>
    <s v="ID_795"/>
    <x v="0"/>
    <s v="Notifikácie"/>
    <s v="Aplikačné funkcie formulára pre editovanie a zmenu „Adresáti notifikácií“"/>
    <s v="Nový adresát - Založenie nového záznamu do informačného zdroja. Otvorí sa formulár na obrázku č. 2_x000a_Zmazať adresáta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35"/>
    <n v="1"/>
    <n v="5"/>
    <n v="1"/>
    <n v="5"/>
    <n v="1.5"/>
    <n v="0.72"/>
    <n v="0.90999999999999992"/>
    <n v="4.258799999999999"/>
    <n v="63.881999999999984"/>
  </r>
  <r>
    <s v="ID_796"/>
    <x v="0"/>
    <s v="Notifikácie"/>
    <s v="Aplikačné funkcie formulára pre editovanie a zmenu „Adresáti notifikácií“ - nový adresát"/>
    <s v="Po zvolení aplikačnej funkcie „Nový adresát“ sa zobrazí čistý formulár za účelom zadefinovania nového adresáta k mailovým notifikáciám. Vo všeobecnosti sa môže nastaviť mailová notifikácia:_x000a_- na osobu z informačného zdroja „organizačná štruktúra – osoby“ a vtedy sa posiela mail na jeden zo zvolených mailov zadaných v informačnom zdroji „organizačná štruktúra – osoby“ (zvolí sa na ktorý)_x000a_- na post z organizačnej štruktúry a vtedy sa posiela mail na mail-1 z organizačnej štruktúry všetkých osôb z organizačnej štruktúry posadených na tento post (výhodou je že pri zmene osoby na poste sa automaticky zmení adresát bez potreby zmeny nastavenia adresáta)_x000a__x000a_- priamo na externý e-mail (nastavuje sa v prípade, že sa jedná o osobu, ktorá nie je nastavená v organizačnej štruktúre)_x000a__x000a_Zatvoriť - Zatvorenie formulára bez uloženia nového adresáta a návrat do formulára _x000a_Pridať osobu z organizačnej štruktúry - Otvorenie formulára na s cieľom pridať nového adresára z osôb v organizačnej štruktúre_x000a_Pridať post z organizačnej štruktúry - Otvorenie formulára  s cieľom pridať nový post z organizačnej štruktúry_x000a_Pridať externý e-mail - Otvorenie formulára na s cieľom pridať externý post_x000a_Vymaž adresáta - _x000a_Po pridaní adresáta sa zapíše do informačného zdroja adresátov a ak s tým nesúhlasíme, možno ho vymazať. V takomto prípade sa jeho stav prepíše na „vymazaný záznam“"/>
    <s v="Zamestnanec odboru  odboru informačných a komunikačných technológií K NR SR"/>
    <x v="35"/>
    <n v="1"/>
    <n v="5"/>
    <n v="1"/>
    <n v="5"/>
    <n v="1.5"/>
    <n v="0.72"/>
    <n v="0.90999999999999992"/>
    <n v="4.258799999999999"/>
    <n v="63.881999999999984"/>
  </r>
  <r>
    <s v="ID_797"/>
    <x v="0"/>
    <s v="Notifikácie"/>
    <s v="Aplikačné funkcie formulára pre editovanie a zmenu „Adresáti notifikácií“ - Pridať osobu"/>
    <s v="Po zvolení aplikačnej funkcie „Pridať osobu z organizačnej štruktúry“ sa zobrazí formulár za účelom zadefinovania nového adresáta z osôb v organizačnej štruktúre. V adresári sa zobrazia všetky osoby z organizačnej štruktúry, ktoré majú zadané aspoň jeden e-mailový kontakt. V riadku pod označením stĺpca je možné filtrovať údaje napr. napísaním „Andr“ a zobrazia sa už iba údaje, v ktorých sa v danom poli údaje s takým stringom v texte nachádzajú ..._x000a__x000a_Zatvoriť - Zatvorenie formulára bez uloženia nového adresáta a návrat do formulára _x000a_Pridať - Funkcia prístupná pri poklepnutí (zvolené záznamu) s niektorou osobou z organizačnej štruktúry – po zvolení sa farebne zvýrazní záznam. Funkcia zapíše jednoznačný identifikátor do poľa formulára ([B] a vpíše do poľa priezvisko, meno). Zároveň už zapíše nového adresára do informačného zdroja."/>
    <s v="Zamestnanec odboru  odboru informačných a komunikačných technológií K NR SR"/>
    <x v="35"/>
    <n v="1"/>
    <n v="5"/>
    <n v="1"/>
    <n v="5"/>
    <n v="1.5"/>
    <n v="0.72"/>
    <n v="0.90999999999999992"/>
    <n v="4.258799999999999"/>
    <n v="63.881999999999984"/>
  </r>
  <r>
    <s v="ID_798"/>
    <x v="0"/>
    <s v="Notifikácie"/>
    <s v="Aplikačné funkcie formulára pre editovanie a zmenu „Adresáti notifikácií“ - Pridať post z organizačnej štruktúry"/>
    <s v="Po zvolení aplikačnej funkcie „Pridať post z organizačnej štruktúry“ sa zobrazí formulár za účelom zadefinovania nového adresáta z postov v organizačnej štruktúre. V adresári sa zobrazia všetky posty z organizačnej štruktúry, ktoré majú priradené osoby z organizačnej štruktúry s aspoň jedným e-mailovým kontaktom._x000a__x000a_Zatvoriť - Zatvorenie formulára bez uloženia nového adresáta a návrat do formulára_x000a_Pridať  - Pridá post do informačného zdroja adresátov_x000a__x000a_Pri pokliknutí na post sa post farebne zvýrazní. Po kliknutí iba na osobu sa zvýrazní osoba. V prípade výberu osoby sa vloží iba osoba (obdobne ako v predošlom prípade)."/>
    <s v="Zamestnanec odboru  odboru informačných a komunikačných technológií K NR SR"/>
    <x v="35"/>
    <n v="1"/>
    <n v="5"/>
    <n v="1"/>
    <n v="5"/>
    <n v="1.5"/>
    <n v="0.72"/>
    <n v="0.90999999999999992"/>
    <n v="4.258799999999999"/>
    <n v="63.881999999999984"/>
  </r>
  <r>
    <s v="ID_799"/>
    <x v="0"/>
    <s v="Notifikácie"/>
    <s v="Aplikačné funkcie formulára pre editovanie a zmenu „Adresáti notifikácií“ - Pridať externý e-mail"/>
    <s v="Po zvolení aplikačnej funkcie „Pridať externý e-mail“ sa zobrazí formulár  za účelom zadefinovania nového adresáta priamo zadaním e-mailovej adresy._x000a__x000a_Zatvoriť - Zatvorenie formulára bez uloženia nového adresáta a návrat do formulára_x000a_Pridať - Pridá post do informačného zdroja adresátov cez pole externý – e-mail"/>
    <s v="Zamestnanec odboru  odboru informačných a komunikačných technológií K NR SR"/>
    <x v="35"/>
    <n v="1"/>
    <n v="5"/>
    <n v="1"/>
    <n v="5"/>
    <n v="1.5"/>
    <n v="0.72"/>
    <n v="0.90999999999999992"/>
    <n v="4.258799999999999"/>
    <n v="63.881999999999984"/>
  </r>
  <r>
    <s v="ID_800"/>
    <x v="0"/>
    <s v="Notifikácie"/>
    <s v="Aplikačné funkcie formulára pre editovanie a zmenu „Notifikácie“, „Notifikácie – adresáti“"/>
    <s v="Nová notifikácie -  Otvorí sa formulár s preddefinovanými údajmi (popis nižšie)_x000a_Detail notifikácie  - Otvorí sa formulár, vyplnený dátami zvoleného _x000a_Nový adresát k notifikácii - Otvorí sa formulár  za účelom pridania nového adresáta k danej notifikácii_x000a_Odobrať adresáta z notifikácii -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35"/>
    <n v="1"/>
    <n v="5"/>
    <n v="1"/>
    <n v="5"/>
    <n v="1.5"/>
    <n v="0.72"/>
    <n v="0.90999999999999992"/>
    <n v="4.258799999999999"/>
    <n v="63.881999999999984"/>
  </r>
  <r>
    <s v="ID_801"/>
    <x v="0"/>
    <s v="Notifikácie"/>
    <s v="Aplikačné funkcie formulára pre editovanie a zmenu „Notifikácie“, „Notifikácie – adresáti“ - Nová notifikácia"/>
    <s v="Po zvolení aplikačnej funkcie „Nová notifikácia“ sa zobrazí formulár za účelom zadefinovania novej notifikácie s preddefinovanými metadátami:_x000a_- v prípade, že zvolená záznam v preddefinovanom filtri je „Moduly“, tak všetky údaje formuláre budú „prázdne, nevyplnené“_x000a_- v prípade, že zvolená záznam v preddefinovanom filtri je „názov konkrétneho modulu“, tak pole „modul“ je predvyplnené podľa preddefinovaného filtra_x000a_Zatvoriť - Zatvorenie formulára bez uloženia nového adresáta a návrat do formulára _x000a_Vymazať - Presunutie stavu záznamu na &quot;vymazaný záznam&quot;._x000a_Uložiť - Uloženie dát do informačného zdroja bez zavretia formulára. Definitívne vymazať Vyplnenie poľa platnosť od zvoleným dátumom."/>
    <s v="Zamestnanec odboru  odboru informačných a komunikačných technológií K NR SR"/>
    <x v="35"/>
    <n v="1"/>
    <n v="5"/>
    <n v="1"/>
    <n v="5"/>
    <n v="1.5"/>
    <n v="0.72"/>
    <n v="0.90999999999999992"/>
    <n v="4.258799999999999"/>
    <n v="63.881999999999984"/>
  </r>
  <r>
    <s v="ID_802"/>
    <x v="0"/>
    <s v="Notifikácie"/>
    <s v="Aplikačné funkcie formulára pre editovanie a zmenu „Notifikácie“, „Notifikácie – adresáti“ - Adresáti"/>
    <s v="Formulár má aj druhú záložku „Adresáti“, na ktorom sa zobrazí aj zoznam adresátov s tým, že v prípade:_x000a_- že sa jedná o záznam s osoby z organizačnej štruktúry a tá je na nejakom poste, tak ten sa predvyplní s „italic“ označením a mail, na ktorý sa bude posielať sa zobrazí v poli „externý link“. Zvýraznené je pole, ktoré je definované v adresároch, teda „osoba z organizačnej štruktúry“_x000a_- že je záznam s „postom z organizačnej štruktúry“, zobrazí sa toľko jeho kópií, koľko je osôb na tomto poste, pričom pri každom zázname sa: o zvýraznené je pole, ktoré je definované v adresároch, teda „post z organizačnej štruktúry“ o doplní sa osoba z organizačnej štruktúry typom „italic“_x000a__x000a_V tejto záložke sú naviac nasledovné aplikačné funkcie:_x000a_Pridaj adresáta k modulu - Otvorí sa formulár  za účelom pridania nového adresáta k danej notifikácii_x000a_Odober adresáta z modulu - Presunutie stavu záznamu na &quot;vymazaný záznam&quot;._x000a_Hromadné zadávanie adresátov - Otvorí sa formulár za účelom pridania viacerých adresátov k danej notifikácii. Formulár umožní zvýrazniť viaceré záznamy._x000a_Definitívne vymazať Vyplnenie poľa platnosť od zvoleným dátumom."/>
    <s v="Zamestnanec odboru  odboru informačných a komunikačných technológií K NR SR"/>
    <x v="35"/>
    <n v="1"/>
    <n v="5"/>
    <n v="1"/>
    <n v="5"/>
    <n v="1.5"/>
    <n v="0.72"/>
    <n v="0.90999999999999992"/>
    <n v="4.258799999999999"/>
    <n v="63.881999999999984"/>
  </r>
  <r>
    <s v="ID_803"/>
    <x v="0"/>
    <s v="Notifikácie"/>
    <s v="Aplikačné funkcie formulára pre editovanie a zmenu „Notifikácie“, „Notifikácie – adresáti“ - Detail notifikácia"/>
    <s v="Po zvolení aplikačnej funkcie „Detail notifikácia“ sa zobrazí formulár  za účelom zadefinovania novej notifikácie s preddefinovanými metadátami:_x000a_-s predvyplneným zvoleným záznamom z informačného zdroja_x000a_Všetky aplikačné funkcie sú totožné s už popísanými pre prípad „Nová notifikácia“"/>
    <s v="Zamestnanec odboru  odboru informačných a komunikačných technológií K NR SR"/>
    <x v="35"/>
    <n v="1"/>
    <n v="5"/>
    <n v="1"/>
    <n v="5"/>
    <n v="1.5"/>
    <n v="0.72"/>
    <n v="0.90999999999999992"/>
    <n v="4.258799999999999"/>
    <n v="63.881999999999984"/>
  </r>
  <r>
    <s v="ID_804"/>
    <x v="0"/>
    <s v="Notifikácie"/>
    <s v="Aplikačné funkcie formulára pre editovanie a zmenu „Notifikácie – maily“"/>
    <s v="Náhľad e-mailu -  Otvorí sa formulár_x000a_Rozposlať čakajúce e-maily - Predpokladá sa, že systém môže niektoré maily pripraviť, no ešte neboli odoslané, ale dostanú sa do stavu „čakajúci mail“ – napr. neboli úspešne odoslané. Aplikovaním tejto funkcie sa pokúsi systém dané maily opätovne rozposlať._x000a_Zrušiť požiadavku na mail - Presunutie stavu záznamu na &quot;vymazaný záznam&quot; a už sa nebude pokúšať ho opätovne rozposlať._x000a_Označiť mail ako čakajúci - V prípade, že mail je označený ako „neúspešný záznam“_x000a_Poslať testovací e-mail - Rozpošle daný typ mailu iba na testovaciu adresu"/>
    <s v="Zamestnanec odboru  odboru informačných a komunikačných technológií K NR SR"/>
    <x v="35"/>
    <n v="1"/>
    <n v="5"/>
    <n v="1"/>
    <n v="5"/>
    <n v="1.5"/>
    <n v="0.72"/>
    <n v="0.90999999999999992"/>
    <n v="4.258799999999999"/>
    <n v="63.881999999999984"/>
  </r>
  <r>
    <s v="ID_805"/>
    <x v="0"/>
    <s v="Notifikácie"/>
    <s v="Aplikačné funkcie formulára pre editovanie a zmenu „Notifikácie – typy“, „Notifikácie“"/>
    <s v="Vzhľadom na skutočnosť, že tieto informačné zdroje majú charakter číselníkov, očakáva sa ich ovládanie štandardne ako pri všetkých agendách cez položku menu „Konfigurácia“."/>
    <s v="Zamestnanec odboru  odboru informačných a komunikačných technológií K NR SR"/>
    <x v="35"/>
    <n v="1"/>
    <n v="5"/>
    <n v="1"/>
    <n v="5"/>
    <n v="1.5"/>
    <n v="0.72"/>
    <n v="0.90999999999999992"/>
    <n v="4.258799999999999"/>
    <n v="63.881999999999984"/>
  </r>
  <r>
    <s v="ID_806"/>
    <x v="0"/>
    <s v="Abonenský portál"/>
    <s v="Abonenský portál - funkcionalita"/>
    <s v="Cieľom agendy „Abonentský portál“ je vytvorenie stránky do intranetu, ktorá umožní zmeniť (prihlásiť sa, resp. odhlásiť sa) na odber notifikácii každému užívateľovi s oprávnením na tento modul s tým že sa umožní meniť iba tie notifikácie, ktoré sú v nastavení notifikácii prístupné pre „abonentský portál“ a iba užívateľom intranetu, ktorý po prihlásení boli identifikovaní ako „osoba v module organizačnej štruktúry“._x000a__x000a_Všetky prihlasovania a odhlasovania sú totožné s pridávaním osôb cez „notifikačný modul“, preto sa predpokladá rovnako ako pri module uchovávanie každej zmeny v rovnakom informačnom zdroji s tým, že musí byť odlíšiteľné ktoré boli vykonané cez „abonentský portál“ a ktoré cez modul._x000a__x000a_Samozrejmosťou ostáva, že každý užívateľ môže meniť iba „svoje nastavenia“ a dokonca iba „svoje nastavenia“ sa mu zobrazia. Očakáva sa aj riešenie, aby ak sa v notifikačnom nastavení nachádza post a nie osoba (a prihlásená osoba je súčasťou tohto postu), toto nastavenie videl, ale nemohol zmeniť. Mohol by však na svoju osobu nastaviť požiadavku „nezasielať notifikáciu“, ktorá by pretlačila požiadavku postu a ako osoba by už danú mailovú notifikáciu nedostával (až do prípadnej zmeny svojej požiadavky nedostávať maily)."/>
    <s v="Zamestnanec odboru  odboru informačných a komunikačných technológií K NR SR"/>
    <x v="36"/>
    <n v="1"/>
    <n v="5"/>
    <n v="1"/>
    <n v="5"/>
    <n v="21"/>
    <n v="0.72"/>
    <n v="0.85"/>
    <n v="15.911999999999999"/>
    <n v="238.67999999999998"/>
  </r>
  <r>
    <s v="ID_807"/>
    <x v="0"/>
    <s v="Oprávnenia"/>
    <s v="Oprávnenia - všeobecné - funkčná"/>
    <s v="Agenda „Oprávnenia“ slúži na pridelenie oprávnení (či už globálnych – nad všetkými modulmi, alebo modulových – nad jednotlivými modulmi) užívateľom vo všetkých moduloch všetkých informačných systémoch. Užívateľom systému môže byť iba osoba, ktorá je súčasťou informačného zdroja „Organizačná štruktúra – osoby“._x000a__x000a_Oprávnenia je možné nastavovať na osoby z organizačnej štruktúry, alebo na posty organizačnej štruktúry (v takomto prípade majú dané oprávnenie všetky osoby, ktoré sú posadené na zvolený post počas trvania obsadenia postu). Prideľovanie oprávnení na posty sa považuje za vhodnejšie, pretože pri zmene osoby na poste (napr. výmena riaditeľa) nie je potrebné zmeniť nastavenia oprávnení."/>
    <s v="Zamestnanec odboru  odboru informačných a komunikačných technológií K NR SR"/>
    <x v="37"/>
    <n v="1"/>
    <n v="5"/>
    <n v="1"/>
    <n v="5"/>
    <n v="2.625"/>
    <n v="0.72"/>
    <n v="0.90999999999999992"/>
    <n v="4.9958999999999998"/>
    <n v="74.938499999999991"/>
  </r>
  <r>
    <s v="ID_808"/>
    <x v="1"/>
    <s v="Oprávnenia"/>
    <s v="Oprávnenia - všeobecné - nefunkčná"/>
    <s v="každý jeden modul musí mať aspoň jedného „aktívneho užívateľa“ (nemá ukončenú platnosť záznamu seba v organizačnej štruktúre, ani seba „editora“ daného modulu) – v opačnom prípade musí byť modul v preddefinovaných filtroch farebne odlíšený (napr. červenou farbou) – obrázok č. 1 „Modul X“_x000a_• v prípade, že niektorý modul nemá osobu v roly „editor“, musí v zozname modulov byť farebne odlíšený (obrázok č. 2 – „Editor“ označený červenou farbou) – samozrejme sa to jedná o moduly (agendy), ktoré sú v informačnom systéme „moduly“ označené ako „aktívne“_x000a_• každý užívateľ musí mať v hlavnom výberovom menu položke „Konfigurácia“ možnosť pozrieť si ako role má v akom module a vypínať, resp. zapínať si mailové notifikácie (ak modul také notifikácie podporuje) – vždy cez položku „moje oprávnenia“ v položke „Konfigurácie“ uvidí oprávnenie prihlásený užívateľ pre všetky moduly, v ktorých má oprávnenia_x000a_• požaduje sa návrh riešenia na „zastupovanie“ počas neprítomnosti (čo najviac automatizované)_x000a_• každý modul musí mať oprávnenie „správca oprávnení“, ktoré sa nastavuje buď na osobu z organizačnej štruktúry, alebo na post v organizačnej štruktúre (v takom prípade majú všetci počas svojho obsadenia na danom poste dané oprávnenia). Takáto osoba má oprávnenie priraďovať zamestnancov k danému oprávneniu (nie pridávať a meniť oprávnenia v module)_x000a_• každý „správca oprávnení“ modulu, musí mať právo nastavovať v danom module_x000a_„zastupujúceho editora“ z osôb v danej roly zo svojho organizačného útvaru – vždy iba zvolí časovú platnosť pokiaľ osoba zastupuje – návrh na riešenie zastupiteľnosti_x000a_• každá osoba v roly „editor“ musí mať možnosť nastavovať zástupcu – v prípade odchodu na dovolenku – návrh na riešenie zastupiteľnosti (vyberá z množiny_x000a_„zástupcov“ v poste)_x000a_• požaduje sa, aby bol vytvorený webservis na poskytovanie:_x000a_o zoznamu modulov, v ktorých je zvolená osoba v užívateľskej role „editor“ o zoznamu oprávnení, ktoré zvolená osoba má „aktívne“ v zvolenom module o webservis na nastavovanie aktívneho „zastupovateľa“ počas termínu čerpania dovolenky_x000a_tieto funkcie budú v budúcnosti použité pri vystavovaní žiadosti o dovolenku, kde osoba bude musieť zvoliť „svojho zástupcu“ počas dovolenky. Daná osoba počas zastupovania má rovnaké práva ako „editor“, ale všetky činnosti, ktoré vykoná sa zaznamenávajú pod jej identitou. Všetky časové rezy každého zastupovateľa musia byť prezerateľné, pre „správcu oprávnení“, ako aj administrátora._x000a__x000a_"/>
    <s v="Zamestnanec odboru  odboru informačných a komunikačných technológií K NR SR"/>
    <x v="37"/>
    <m/>
    <m/>
    <n v="0"/>
    <n v="0"/>
    <n v="0"/>
    <n v="0"/>
    <n v="0"/>
    <n v="0"/>
    <n v="0"/>
  </r>
  <r>
    <s v="ID_809"/>
    <x v="0"/>
    <s v="Oprávnenia"/>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7"/>
    <n v="1"/>
    <n v="5"/>
    <n v="1"/>
    <n v="5"/>
    <n v="2.625"/>
    <n v="0.72"/>
    <n v="0.90999999999999992"/>
    <n v="4.9958999999999998"/>
    <n v="74.938499999999991"/>
  </r>
  <r>
    <s v="ID_810"/>
    <x v="1"/>
    <s v="Oprávnenia"/>
    <s v="Rola Editor"/>
    <s v="Môže všetko okrem definitívne mazať údaje"/>
    <s v="Zamestnanec odboru  odboru informačných a komunikačných technológií K NR SR"/>
    <x v="37"/>
    <m/>
    <m/>
    <n v="0"/>
    <n v="0"/>
    <n v="0"/>
    <n v="0"/>
    <n v="0"/>
    <n v="0"/>
    <n v="0"/>
  </r>
  <r>
    <s v="ID_811"/>
    <x v="1"/>
    <s v="Oprávnenia"/>
    <s v="Rola Administrátor"/>
    <s v="Môže robiť všetko, aj definitívne mazať vymazané záznamy"/>
    <s v="Zamestnanec odboru  odboru informačných a komunikačných technológií K NR SR"/>
    <x v="37"/>
    <m/>
    <m/>
    <n v="0"/>
    <n v="0"/>
    <n v="0"/>
    <n v="0"/>
    <n v="0"/>
    <n v="0"/>
    <n v="0"/>
  </r>
  <r>
    <s v="ID_812"/>
    <x v="1"/>
    <s v="Oprávnenia"/>
    <s v="Rola Viewer"/>
    <s v="Môže údaje iba prezerať"/>
    <s v="Zamestnanec odboru  odboru informačných a komunikačných technológií K NR SR"/>
    <x v="37"/>
    <m/>
    <m/>
    <n v="0"/>
    <n v="0"/>
    <n v="0"/>
    <n v="0"/>
    <n v="0"/>
    <n v="0"/>
    <n v="0"/>
  </r>
  <r>
    <s v="ID_813"/>
    <x v="1"/>
    <s v="Oprávnenia"/>
    <s v="Štruktúra informačného zdroja „Číselník typov postov oprávnení“"/>
    <s v="[A] jednoznačný identifikátor záznamu_x000a_[B] jednoznačný identifikátor typu postu_x000a_[C] stav záznamu - možné stavy pre daný informačný zdroj sú v informačnom zdroji &quot;Stavy záznamov&quot; _x000a_[D] Poradové číslo -Poradie v akom sa majú typy postov zobrazovať v preddefinovaných filtroch_x000a_[E] Názov typu postu Text_x000a_[F] Popis Text_x000a__x000a_Číselník typov oprávnení predstavuje prvú úroveň preddefinovaných filtrov _x000a_Očakávané typy postov:_x000a_- Globálne posty (posty, ktorých oprávnenie a obsadenie sa „aplikuje“ akoby boli nastavené na všetky moduly)_x000a_- Moduly (štandardné oprávnenia nad celým modulom)_x000a_- Špecifické oprávnenia (vybrané role, ktoré umožňujú iba vybrané funkcie nad modulom, alebo iba oprávnenie v rámci určitého kroku)"/>
    <s v="Zamestnanec odboru  odboru informačných a komunikačných technológií K NR SR"/>
    <x v="37"/>
    <m/>
    <m/>
    <n v="0"/>
    <n v="0"/>
    <n v="0"/>
    <n v="0"/>
    <n v="0"/>
    <n v="0"/>
    <n v="0"/>
  </r>
  <r>
    <s v="ID_814"/>
    <x v="1"/>
    <s v="Oprávnenia"/>
    <s v="Štruktúra informačného zdroja „Číselník postov oprávnení“"/>
    <s v="[A] jednoznačný identifikátor záznamu _x000a_[C] stav záznamu - možné stavy pre daný informačný zdroj sú v informačnom zdroji &quot;Stavy záznamov&quot; _x000a_[D] Názov typu postu Text_x000a_[E] Popis Text_x000a__x000a_Číselník postov oprávnení predstavuje zoznam rôznych typov oprávnení, ktoré sa potom priraďujú k jednotlivým modulom v 2. úrovni preddefinovaného filtra (v jednotlivých moduloch predstavujú „štandardné oprávnenia“ ako „Viewer“, ktorý platí pre informačný zdroj daného modulu a ku ktorému sa následne prideľujú užívatelia._x000a__x000a_Minimálne požadované záznamy:_x000a_-  Globálne posty – Administrátor (administrátor všetkých modulov)_x000a_-  Globálne posty – Viewer (prehliadač všetkých modulov)_x000a_-  Moduly – Administrátor_x000a_-  Moduly – Viewer_x000a_-  Moduly – Editor"/>
    <s v="Zamestnanec odboru  odboru informačných a komunikačných technológií K NR SR"/>
    <x v="37"/>
    <m/>
    <m/>
    <n v="0"/>
    <n v="0"/>
    <n v="0"/>
    <n v="0"/>
    <n v="0"/>
    <n v="0"/>
    <n v="0"/>
  </r>
  <r>
    <s v="ID_815"/>
    <x v="1"/>
    <s v="Oprávnenia"/>
    <s v="Štruktúra informačného zdroja „Číselník špecifických postov oprávnení nad výbormi“"/>
    <s v="A] jednoznačný identifikátor záznamu _x000a_[B] Post oprávnenia Z informačného zdroja „číselník postov oprávnení“_x000a_[C] Jednoznačný identifikátor výboru Z informačného zdroja „výbory NR SR“_x000a_[D] stav záznamu možné stavy pre daný informačný zdroj sú v informačnom zdroji &quot;Stavy záznamov&quot;_x000a__x000a_Výbory potrebujú špecifické oprávnenia v niektorých moduloch, aby sa zabezpečilo, že jeden výbor nemení údaje iného výboru. Preto napríklad pre modul „Agenda výboru“ bude potrebné nastaviť ktorý zamestnanec môže „editovať“ agendu ktorého výboru. Pretože ostatné moduly sú spoločné pre „celú kanceláriu“, modul „agenda výboru“ má rovnaké záznamy, no jedným z metadát je aj jednoznačný identifikátor výboru a teda treba aby si záznamy jedného výboru spravovali (dokonca videli) iba ten istý zamestnanec výboru (alebo viacerí)._x000a__x000a_Podobne do agendy „podujatia NR SR“, alebo „fotogaléria“ môžu vkladať záznamy za „svoj výbor“ iba zvolení zamestnanci výboru."/>
    <s v="Zamestnanec odboru  odboru informačných a komunikačných technológií K NR SR"/>
    <x v="37"/>
    <m/>
    <m/>
    <n v="0"/>
    <n v="0"/>
    <n v="0"/>
    <n v="0"/>
    <n v="0"/>
    <n v="0"/>
    <n v="0"/>
  </r>
  <r>
    <s v="ID_816"/>
    <x v="1"/>
    <s v="Oprávnenia"/>
    <s v="Štruktúra informačného zdroja „Posty oprávnení“"/>
    <s v="[A] jednoznačný identifikátor záznamu_x000a_[B] jednoznačný identifikátor postu oprávnenia Z informačného zdroja „číselník postov oprávnení“_x000a_[C] stav záznamu možné stavy pre daný informačný zdroj sú v informačnom zdroji &quot;Stavy záznamov&quot; _x000a_[D] Jednoznačný identifikátor modulu Z informačného zdroja „moduly“_x000a_[E] Popis Text_x000a_[F] Začiatok Dátum_x000a_[G] Koniec Dátum"/>
    <s v="Zamestnanec odboru  odboru informačných a komunikačných technológií K NR SR"/>
    <x v="37"/>
    <m/>
    <m/>
    <n v="0"/>
    <n v="0"/>
    <n v="0"/>
    <n v="0"/>
    <n v="0"/>
    <n v="0"/>
    <n v="0"/>
  </r>
  <r>
    <s v="ID_817"/>
    <x v="1"/>
    <s v="Oprávnenia"/>
    <s v="Štruktúra informačného zdroja „Posty oprávnení – informačné zdroje“"/>
    <s v="[A] jednoznačný identifikátor záznamu_x000a_[B] jednoznačný identifikátor postu oprávnenia Z informačného zdroja „posty oprávnení“_x000a_[D] Jednoznačný identifikátor informačného zdroja Z informačného zdroja „moduly“_x000a_[F] Začiatok Dátum_x000a_[G] Koniec Dátum_x000a__x000a_Na základe tohto informačného zdroja sa vytvára zoznam oprávnení pod typom oprávnení „Modul“ a pod konkrétnym typom modulu."/>
    <s v="Zamestnanec odboru  odboru informačných a komunikačných technológií K NR SR"/>
    <x v="37"/>
    <m/>
    <m/>
    <n v="0"/>
    <n v="0"/>
    <n v="0"/>
    <n v="0"/>
    <n v="0"/>
    <n v="0"/>
    <n v="0"/>
  </r>
  <r>
    <s v="ID_818"/>
    <x v="1"/>
    <s v="Oprávnenia"/>
    <s v="Štruktúra informačného zdroja „Špecifické posty oprávnení nad výbormi“"/>
    <s v="[A] jednoznačný identifikátor záznamu_x000a_[B] jednoznačný identifikátor postu oprávnenia _x000a_Z informačného zdroja „Číselník špecifických postov oprávnení nad výbormi“_x000a_[C] stav záznamu možné stavy pre daný informačný zdroj sú v informačnom zdroji &quot;Stavy záznamov&quot; _x000a_[D] Jednoznačný identifikátor výboru Z informačného zdroja „moduly“_x000a_[E] Popis Text_x000a_[F] Začiatok Dátum_x000a_[G] Koniec Dátum"/>
    <s v="Zamestnanec odboru  odboru informačných a komunikačných technológií K NR SR"/>
    <x v="37"/>
    <m/>
    <m/>
    <n v="0"/>
    <n v="0"/>
    <n v="0"/>
    <n v="0"/>
    <n v="0"/>
    <n v="0"/>
    <n v="0"/>
  </r>
  <r>
    <s v="ID_819"/>
    <x v="1"/>
    <s v="Oprávnenia"/>
    <s v="Štruktúra informačného zdroja „Obsadenie postov“"/>
    <s v="[A] jednoznačný identifikátor záznamu_x000a_[B] jednoznačný identifikátor postu oprávnenia Z informačného zdroja „posty oprávnení nad modulmi“_x000a_[C] stav záznamu možné stavy pre daný informačný zdroj sú v informačnom zdroji &quot;Stavy záznamov&quot; _x000a_[D] Jednoznačný identifikátor osoby z organizačnej štruktúry Z informačného zdroja „organizačná štruktúra - osoby“_x000a_[E] Jednoznačný identifikátor posty z organizačnej štruktúry Z informačného zdroja „organizačná štruktúra - posty“_x000a_[F] Začiatok Dátum_x000a_[G] Koniec Dátum"/>
    <s v="Zamestnanec odboru  odboru informačných a komunikačných technológií K NR SR"/>
    <x v="37"/>
    <m/>
    <m/>
    <n v="0"/>
    <n v="0"/>
    <n v="0"/>
    <n v="0"/>
    <n v="0"/>
    <n v="0"/>
    <n v="0"/>
  </r>
  <r>
    <s v="ID_820"/>
    <x v="1"/>
    <s v="Oprávnenia"/>
    <s v="Stavy záznamov súčasťou informačného zdroja &quot;Stavy záznamov&quot;"/>
    <s v="Všetky stavy záznamov musia byť súčasťou informačného zdroja „Stavy záznamov“ "/>
    <s v="Zamestnanec odboru  odboru informačných a komunikačných technológií K NR SR"/>
    <x v="37"/>
    <m/>
    <m/>
    <n v="0"/>
    <n v="0"/>
    <n v="0"/>
    <n v="0"/>
    <n v="0"/>
    <n v="0"/>
    <n v="0"/>
  </r>
  <r>
    <s v="ID_821"/>
    <x v="1"/>
    <s v="Oprávnenia"/>
    <s v="Požadované stavy pre jednotlivé informačné zdroje"/>
    <s v="pripravovaný záznam - záznam, ktorý je v štádiu prípravy a ešte nebol publikovaný do middlewaru _x000a_stiahnutý záznam - záznam, ktorý bol stiahnutý a už nie je poskytnutí pre middleware_x000a_publikovaný záznam - záznam, ktorý je už poskytnutí pre middleware_x000a_vymazaný záznam - záznam, ktorý bol zmazaný užívateľom a je prístupný iba pre administrátora. Záznam už nie je poskytovaný do middlewaru"/>
    <s v="Zamestnanec odboru  odboru informačných a komunikačných technológií K NR SR"/>
    <x v="37"/>
    <m/>
    <m/>
    <n v="0"/>
    <n v="0"/>
    <n v="0"/>
    <n v="0"/>
    <n v="0"/>
    <n v="0"/>
    <n v="0"/>
  </r>
  <r>
    <s v="ID_822"/>
    <x v="1"/>
    <s v="Oprávnenia"/>
    <s v="Preddefinované filtre súčasťou informačného zdroja &quot;Preddefinované filtre&quot;"/>
    <s v="Všetky preddefinované filtre (menu v úvodnej obrazovke v časti „Preddefinované filtre“"/>
    <s v="Zamestnanec odboru  odboru informačných a komunikačných technológií K NR SR"/>
    <x v="37"/>
    <m/>
    <m/>
    <n v="0"/>
    <n v="0"/>
    <n v="0"/>
    <n v="0"/>
    <n v="0"/>
    <n v="0"/>
    <n v="0"/>
  </r>
  <r>
    <s v="ID_823"/>
    <x v="1"/>
    <s v="Oprávnenia"/>
    <s v="Požadované filtre pre modul"/>
    <s v="V prvej úrovni sa nachádza zoznam typov postov oprávnení, teda:_x000a_• Globálne posty_x000a_• Moduly_x000a_• Špecifické oprávnenia_x000a_Pod Globálnymi modulmi sa nachádzajú položky z informačného zdroja „Posty oprávnení“, ktoré majú typ „Globálne posty“._x000a_Pod typom postu „Moduly“ sa v 2. úrovni nachádza zoznam všetkých modulov a pod nimi všetky oprávnenia z informačného zdroja „Posty oprávnení“, ktoré majú nastavené typ „Moduly“ a ktoré majú nastavený daný modul. Jedná sa vo všeobecnosti o oprávnenia nad všetkými informačnými zdrojmi daného modulu. Modul musí však umožniť nastavenie rôznych oprávnení nad jednotlivými „informačnými systémami modulu“. Jedno z možných riešení je naznačené v informačnom zdroji „Posty oprávnení – informačné zdroje“ a formulári na obrázku č. 5. V takom prípade sa však očakáva, že sa to nejako prejaví aj v preddefinovaných filtroch (pod modulom pribudne vrstva „informačný zdroj“), alebo pribudne v špecifických oprávneniach pod daným modulom oprávnenie napr. „Editor IZ ...“ a to sa bude uplatňovať._x000a_Pod typom postu „Špecifické oprávnenia sa očakávajú 3 úrovne:_x000a_• Legislatívny proces (pod ním sú vymenované všetky štádia LP). Umožní to každému štádiu prideliť napr. iného „editora“_x000a_• Výbory (pod ním sú vymenované všetky výbory z informačného zdroja „výbory NR SR“_x000a_– toto však bude potrebné automaticky ukončovať s volebným obdobím a zakladať pri vzniku nového výboru). Pod jednotlivými výbormi budú typy, ktoré vyžadujú byť pre každý výbor (napr. „Editor modulu Agenda výborov“, „Editor fotogalérie“ a iných kde sa to vyžaduje). Druhou možnosťou je priamo vytvárať „Editor výboru ...“ a priraďovať to modulom..._x000a_• Moduly (pod ním by boli vymenované všetky). Tu by sa dávali všetky oprávnenie, ktoré si modul vyžaduje – napr. oprávnenia pre číselníky ..._x000a__x000a_"/>
    <s v="Zamestnanec odboru  odboru informačných a komunikačných technológií K NR SR"/>
    <x v="37"/>
    <m/>
    <m/>
    <n v="0"/>
    <n v="0"/>
    <n v="0"/>
    <n v="0"/>
    <n v="0"/>
    <n v="0"/>
    <n v="0"/>
  </r>
  <r>
    <s v="ID_824"/>
    <x v="1"/>
    <s v="Oprávnenia"/>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7"/>
    <m/>
    <m/>
    <n v="0"/>
    <n v="0"/>
    <n v="0"/>
    <n v="0"/>
    <n v="0"/>
    <n v="0"/>
    <n v="0"/>
  </r>
  <r>
    <s v="ID_825"/>
    <x v="0"/>
    <s v="Oprávnenia"/>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7"/>
    <n v="1"/>
    <n v="5"/>
    <n v="1"/>
    <n v="5"/>
    <n v="2.625"/>
    <n v="0.72"/>
    <n v="0.90999999999999992"/>
    <n v="4.9958999999999998"/>
    <n v="74.938499999999991"/>
  </r>
  <r>
    <s v="ID_826"/>
    <x v="0"/>
    <s v="Oprávnenia"/>
    <s v="Aplikačné funkcie formulára pre editovanie a zmenu „Číselník typov postov oprávnení“, „Číselník postov oprávnení“"/>
    <s v="Pridať záznam - Založenie nového záznamu do informačného zdroja. _x000a_Editovať záznam - Otvorí sa formulár  s vyplnenými dátami zvoleného záznamu_x000a_Zmazať záznam - Presunutie stavu záznamu na &quot;vymazaný záznam&quot;._x000a_Tlačiť - Vytlačenie požadovanej zostavy na tlačiareň. Definovanie požadovaných zostáv bude až súčasťou &quot;Definitívnej funkčnej špecifikácie&quot;_x000a_Exportovať- Vyexportovanie požadovanej zostavy do pdf, xml, txt,... podoby._x000a_Definitívne vymazať záznam - Funkcia prístupná iba administrátorovi. Funkcia definitívne vymaže záznam z databázy. Pred vymazaním sa ešte raz potvrdí voľba."/>
    <s v="Zamestnanec odboru  odboru informačných a komunikačných technológií K NR SR"/>
    <x v="37"/>
    <n v="1"/>
    <n v="5"/>
    <n v="1"/>
    <n v="5"/>
    <n v="2.625"/>
    <n v="0.72"/>
    <n v="0.90999999999999992"/>
    <n v="4.9958999999999998"/>
    <n v="74.938499999999991"/>
  </r>
  <r>
    <s v="ID_827"/>
    <x v="0"/>
    <s v="Oprávnenia"/>
    <s v="Aplikačné funkcie formulára pre editovanie a zmenu „Číselník typov postov oprávnení“, „Číselník postov oprávnení“ - „Pridať záznam“"/>
    <s v="Pri pokliknutí na post sa post farebne zvýrazní. Po kliknutí iba na osobu sa zvýrazní osoba. V prípade výberu osoby sa vloží iba osoba (obdobne ako v predošlom prípade)._x000a__x000a_Zatvoriť - Zatvorenie formulára bez uloženia nového adresáta a návrat do formulára _x000a_Uložiť - Uloží dáta vo formulári do informačného zdroja a nezavrie formulár_x000a_Stiahnuť-  Presunutie stavu záznamu na &quot;stiahnutý záznam&quot;._x000a_Publikovať - Presunutie stavu záznamu na &quot;publikovaný záznam&quot;._x000a_Vymazať - Presunutie stavu záznamu na &quot;vymazaný záznam&quot;._x000a_Definitívne vymazať - Funkcia prístupná iba administrátorovi. Funkcia definitívne vymaže záznam z databázy. Pred vymazaním sa ešte raz potvrdí voľba."/>
    <s v="Zamestnanec odboru  odboru informačných a komunikačných technológií K NR SR"/>
    <x v="37"/>
    <n v="1"/>
    <n v="5"/>
    <n v="1"/>
    <n v="5"/>
    <n v="2.625"/>
    <n v="0.72"/>
    <n v="0.90999999999999992"/>
    <n v="4.9958999999999998"/>
    <n v="74.938499999999991"/>
  </r>
  <r>
    <s v="ID_828"/>
    <x v="0"/>
    <s v="Oprávnenia"/>
    <s v="Aplikačné funkcie formulára pre editovanie a zmenu „Číselník typov postov oprávnení“, „Číselník postov oprávnení“ - „Editovať záznam“"/>
    <s v="Po zvolení aplikačnej funkcie „Editovať záznam“, sa zobrazí formulár za účelom zmien metadát zvoleného záznamu informačného zdroja. Aplikačné funkcie zostávajú rovnaké ako v predchádzajúcom prípade."/>
    <s v="Zamestnanec odboru  odboru informačných a komunikačných technológií K NR SR"/>
    <x v="37"/>
    <n v="1"/>
    <n v="5"/>
    <n v="1"/>
    <n v="5"/>
    <n v="2.625"/>
    <n v="0.72"/>
    <n v="0.90999999999999992"/>
    <n v="4.9958999999999998"/>
    <n v="74.938499999999991"/>
  </r>
  <r>
    <s v="ID_829"/>
    <x v="0"/>
    <s v="Oprávnenia"/>
    <s v="Aplikačné funkcie formulára pre editovanie a zmenu „Číselník typov postov oprávnení“, „Číselník postov oprávnení“ - „Pridať záznam“  a &quot;Editovať záznam&quot;"/>
    <s v="Po zvolení aplikačnej funkcie „Pridať záznam“, alebo „Editovať záznam“ pre „Číselník postov oprávnení“ sa zobrazí formulár za účelom zadefinovania nového typu postu. Aplikačné funkcie zostávajú rovnaké ako v predchádzajúcom prípade."/>
    <s v="Zamestnanec odboru  odboru informačných a komunikačných technológií K NR SR"/>
    <x v="37"/>
    <n v="1"/>
    <n v="5"/>
    <n v="1"/>
    <n v="5"/>
    <n v="2.625"/>
    <n v="0.72"/>
    <n v="0.90999999999999992"/>
    <n v="4.9958999999999998"/>
    <n v="74.938499999999991"/>
  </r>
  <r>
    <s v="ID_830"/>
    <x v="0"/>
    <s v="Oprávnenia"/>
    <s v="Aplikačné funkcie formulára pre editovanie a zmenu „Posty oprávnení“"/>
    <s v="Formuláre na editovanie priraďovania sú obdobné ako pre modul „notifikácie“, iba tu neexistujú adresáti a priraďujú sa oprávnenia priamo na osoby z organizačnej štruktúry, alebo priamo na posty z organizačnej štruktúry._x000a__x000a_Požaduje sa aby neaktívne záznamy boli menej výraznou farbou Požaduje sa aby boli zoradení najprv aktívne záznamy podľa dátumu platnosti od DESC"/>
    <s v="Zamestnanec odboru  odboru informačných a komunikačných technológií K NR SR"/>
    <x v="37"/>
    <n v="1"/>
    <n v="5"/>
    <n v="1"/>
    <n v="5"/>
    <n v="2.625"/>
    <n v="0.72"/>
    <n v="0.90999999999999992"/>
    <n v="4.9958999999999998"/>
    <n v="74.938499999999991"/>
  </r>
  <r>
    <s v="ID_831"/>
    <x v="0"/>
    <s v="Prepojenia modulov"/>
    <s v="Prepojenia modulov - všeobecné"/>
    <s v="Cieľom agendy „Prepojenia modulov“ je na jednom mieste evidovať prepojenia záznamov rôznych modulov. Príkladom prepojenia záznamov modulov je napríklad možnosť vytvorenia jedného záznamu v DMS (napríklad fotografie z podujatia) a vďaka modulu prepojenia ju následne publikovať v moduloch ako podujatia NR SR, poslanci NR SR, kluby poslancov NR SR, alebo aj výbory NR SR a teda pri publikovaní záznamov z uvedených modulov napríklad na webovom sídle uvidí záujemca tú istú fotografiu na rôznych miestach._x000a__x000a_Jednotným spravovaním takýchto záznamov vybraných modulov v tvare N:N sa minimalizuje nekonzistencia informačných systémov pri vymazaní fotografie, ktorá je previazaná s rôznymi inými modulmi._x000a__x000a_Samozrejme predpokladá sa výhradné spravovanie záznamov o prepojení z jednotlivých modulov, ktoré iniciujú prepájanie, kde bude možnosť jednotlivé prepojenia vymazať / modifikovať bez vplyvu na mazanie záznamu v primárnom, či sekundárnom module, no v prípade vymazania záznamu z každého informačného zdroja sa predpokladá, že prebehne overenie, či tento záznam nie je súčasťou žiadneho záznamu prepojenia modulov a môže sa vymazať až po tom, čo sa vymažú všetky prepojenia, teda obsah tohto záznamu už nevyužíva žiadny z iných záznamov iných modulov._x000a__x000a_Súčasťou modulu je aj informačný zdroj „Moduly, ktoré je možné prepájať“, v ktorom sa definujú vzájomné väzby medzi modulmi, ktoré sa môžu vytvárať v parlamentnom informačnom systéme."/>
    <s v="Zamestnanec odboru  odboru informačných a komunikačných technológií K NR SR"/>
    <x v="38"/>
    <n v="1"/>
    <n v="10"/>
    <n v="1"/>
    <n v="10"/>
    <n v="3"/>
    <n v="0.74"/>
    <n v="0.995"/>
    <n v="9.5718999999999994"/>
    <n v="143.57849999999999"/>
  </r>
  <r>
    <s v="ID_832"/>
    <x v="0"/>
    <s v="Prepojenia modulov"/>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8"/>
    <n v="1"/>
    <n v="10"/>
    <n v="1"/>
    <n v="10"/>
    <n v="3"/>
    <n v="0.74"/>
    <n v="0.995"/>
    <n v="9.5718999999999994"/>
    <n v="143.57849999999999"/>
  </r>
  <r>
    <s v="ID_833"/>
    <x v="1"/>
    <s v="Prepojenia modulov"/>
    <s v="Oprávnenia súčasťou informačného zdroja &quot;Posty oprávnení&quot;"/>
    <s v="Všetky posty oprávnenia (užívateľskérole) musia byť súčasťou informačného zdroja „Posty oprávnení“. "/>
    <s v="Zamestnanec odboru  odboru informačných a komunikačných technológií K NR SR"/>
    <x v="38"/>
    <m/>
    <m/>
    <n v="0"/>
    <n v="0"/>
    <n v="0"/>
    <n v="0"/>
    <n v="0"/>
    <n v="0"/>
    <n v="0"/>
  </r>
  <r>
    <s v="ID_834"/>
    <x v="1"/>
    <s v="Prepojenia modulov"/>
    <s v="Administrátor"/>
    <s v="Môže robiť všetko, aj definitívne mazať vymazané záznamy z informačného zdroja._x000a_Vzhľadom na charakter modulu (nepredpokladá sa jeho každodenné využívanie, ale iba občasné a očakáva sa aby užívateľ mal oprávnenia všetkých ostatných modulov), očakáva sa iba jedna užívateľská rola „administrátor“ s úplnými právami na všetko v module."/>
    <s v="Zamestnanec odboru  odboru informačných a komunikačných technológií K NR SR"/>
    <x v="38"/>
    <m/>
    <m/>
    <n v="0"/>
    <n v="0"/>
    <n v="0"/>
    <n v="0"/>
    <n v="0"/>
    <n v="0"/>
    <n v="0"/>
  </r>
  <r>
    <s v="ID_835"/>
    <x v="1"/>
    <s v="Prepojenia modulov"/>
    <s v="Štruktúra informačného zdroja „Moduly, ktoré je možno prepájať“"/>
    <s v="[A] jednoznačný identifikátor záznamu_x000a_[B] Jednoznačný identifikátor primárneho informačného zdroja - Z informačného zdroja „zoznam informačných zdrojov“, zdroj, ktorý prepojenie môže iniciovať_x000a_[C] Jednoznačný identifikátor sekundárneho informačného zdroja - Z informačného zdroja „zoznam informačných zdrojov“, zdroj, s ktorým sa prepojenie môže realizovať_x000a_[D] Stav záznamu - možné stavy pre daný informačný zdroj sú v informačnom zdroji &quot;Stavy záznamov&quot;"/>
    <s v="Zamestnanec odboru  odboru informačných a komunikačných technológií K NR SR"/>
    <x v="38"/>
    <m/>
    <m/>
    <n v="0"/>
    <n v="0"/>
    <n v="0"/>
    <n v="0"/>
    <n v="0"/>
    <n v="0"/>
    <n v="0"/>
  </r>
  <r>
    <s v="ID_836"/>
    <x v="1"/>
    <s v="Prepojenia modulov"/>
    <s v="Štruktúra informačného zdroja „Prepojenie modulov“"/>
    <s v="[A] jednoznačný identifikátor záznamu _x000a_[B] jednoznačný identifikátor zdroja (typu) _x000a_[C] Jednoznačný identifikátor primárneho informačného zdroja - Z informačného zdroja „zoznam informačných zdrojov“, zdroj, ktorý prepojenie vytvoril_x000a_[D] jednoznačný identifikátor zdroja (z poľa[C] tejto tabuľky) - Z informačného zdroja uvedeného v poli [C] tejto tabuľky_x000a_[E] Jednoznačný identifikátor sekundárneho informačného zdroja - Z informačného zdroja „zoznam informačných zdrojov“, zdroj, s ktorým sa prepojenie realizovalo_x000a_[F] jednoznačný identifikátor sekundárneho informačného zdroja (z poľa[E] tejto tabuľky) Z informačného zdroja uvedeného v poli [E] tejto tabuľky_x000a_[G] pomocný identifikátor pre primárny zdroj - Napr. pri hlasovacích lístkoch pri verejnom hlasovaní lístkami číslo poslanca_x000a_[H] pomocný identifikátor pre sekundárny zdroj_x000a_[I] Stav záznamu -možné stavy pre daný informačný zdroj sú v informačnom zdroji &quot;Stavy záznamov&quot;"/>
    <s v="Zamestnanec odboru  odboru informačných a komunikačných technológií K NR SR"/>
    <x v="38"/>
    <m/>
    <m/>
    <n v="0"/>
    <n v="0"/>
    <n v="0"/>
    <n v="0"/>
    <n v="0"/>
    <n v="0"/>
    <n v="0"/>
  </r>
  <r>
    <s v="ID_837"/>
    <x v="1"/>
    <s v="Prepojenia modulov"/>
    <s v="Stavy záznamov súčasťou informačného zdroja &quot;Stavy záznamov&quot;"/>
    <s v="Všetky stavy záznamov musia byť súčasťou informačného zdroja „Stavy záznamov“ "/>
    <s v="Zamestnanec odboru  odboru informačných a komunikačných technológií K NR SR"/>
    <x v="38"/>
    <m/>
    <m/>
    <n v="0"/>
    <n v="0"/>
    <n v="0"/>
    <n v="0"/>
    <n v="0"/>
    <n v="0"/>
    <n v="0"/>
  </r>
  <r>
    <s v="ID_838"/>
    <x v="1"/>
    <s v="Prepojenia modulov"/>
    <s v="Požadované stavy pre jednotlivé informačné zdroje"/>
    <s v="pripravovaný záznam - záznam, ktorý je v štádiu prípravy a ešte nebol publikovaný do middlewaru _x000a_stiahnutý záznam - záznam, ktorý bol stiahnutý a už nie je poskytnutí pre middleware_x000a_publikovaný záznam - záznam, ktorý je už poskytnutí pre middleware_x000a_vymazaný záznam - záznam, ktorý bol zmazaný užívateľom a je prístupný iba pre administrátora. Záznam už nie je poskytovaný do middlewaru"/>
    <s v="Zamestnanec odboru  odboru informačných a komunikačných technológií K NR SR"/>
    <x v="38"/>
    <m/>
    <m/>
    <n v="0"/>
    <n v="0"/>
    <n v="0"/>
    <n v="0"/>
    <n v="0"/>
    <n v="0"/>
    <n v="0"/>
  </r>
  <r>
    <s v="ID_839"/>
    <x v="1"/>
    <s v="Prepojenia modulov"/>
    <s v="Preddefinované filtre súčasťou informačného zdroja &quot;Preddefinované filtre&quot;"/>
    <s v="Všetky preddefinované filtre (menu v úvodnej obrazovke v časti „Preddefinované filtre“"/>
    <s v="Zamestnanec odboru  odboru informačných a komunikačných technológií K NR SR"/>
    <x v="38"/>
    <m/>
    <m/>
    <n v="0"/>
    <n v="0"/>
    <n v="0"/>
    <n v="0"/>
    <n v="0"/>
    <n v="0"/>
    <n v="0"/>
  </r>
  <r>
    <s v="ID_840"/>
    <x v="1"/>
    <s v="Prepojenia modulov"/>
    <s v="Požadované filtre pre modul"/>
    <s v="Prepojenia-  Prepojenia modulov _x000a_%Rok% - Rok   - Zoznam všetkých prepojení v danom roku bez ohľadu na primárny modul_x000a_%Modul% %Modul% - Zoznam všetkých prepojení v danom roku ktoré vytvoril zvolený modul_x000a__x000a_V tabuľke označenie „%Rok%“ znamená že sa vypíšu všetky roky v ktorých bolo vytvorené nejaké prepojenie (najaktuálnejší hore). Pod každým rokom sa v premennej %Moduly% predpokladá zoznam všetkých modulov, ktoré sú v informačnom zdroji „Moduly, ktoré je možné prepojiť“ v pozícii „primárneho modulu“. Samozrejme v informačnom zdroji sa môžu nepoužívať symboly %%, ale sa jednoducho všetky roky vypíšu samostatne. Je však dôležité, aby existovala aplikačná funkcia, ktorá všetky nové záznamy pre nové volebné obdobie vygeneruje."/>
    <s v="Zamestnanec odboru  odboru informačných a komunikačných technológií K NR SR"/>
    <x v="38"/>
    <m/>
    <m/>
    <n v="0"/>
    <n v="0"/>
    <n v="0"/>
    <n v="0"/>
    <n v="0"/>
    <n v="0"/>
    <n v="0"/>
  </r>
  <r>
    <s v="ID_841"/>
    <x v="1"/>
    <s v="Prepojenia modulov"/>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38"/>
    <m/>
    <m/>
    <n v="0"/>
    <n v="0"/>
    <n v="0"/>
    <n v="0"/>
    <n v="0"/>
    <n v="0"/>
    <n v="0"/>
  </r>
  <r>
    <s v="ID_842"/>
    <x v="0"/>
    <s v="Prepojenia modulov"/>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38"/>
    <n v="1"/>
    <n v="10"/>
    <n v="1"/>
    <n v="10"/>
    <n v="3"/>
    <n v="0.74"/>
    <n v="0.995"/>
    <n v="9.5718999999999994"/>
    <n v="143.57849999999999"/>
  </r>
  <r>
    <s v="ID_843"/>
    <x v="0"/>
    <s v="Prepojenia modulov"/>
    <s v="Aplikačné funkcie formulára pre editovanie a zmenu „Moduly, ktoré možné prepájať“"/>
    <s v="Pridaj záznam - Založenie nového záznamu do informačného zdroja_x000a_Editovať záznam - funkcia na editovanie položiek informačného zdroja _x000a_Zmazať záznam - Presunutie stavu záznamu na &quot;vymazaný záznam&quot;._x000a_Stiahnuť záznam -  Presunutie stavu záznamu na &quot;stiahnutý záznam&quot;._x000a_Publikovať záznam  -Presunutie stavu záznamu na &quot;publikovaný záznam&quot;._x000a_Definitívne vymazať záznam - _x000a_Funkcia definitívne vymaže záznam z databázy. Pred vymazaním sa ešte raz potvrdí voľba."/>
    <s v="Zamestnanec odboru  odboru informačných a komunikačných technológií K NR SR"/>
    <x v="38"/>
    <n v="1"/>
    <n v="10"/>
    <n v="1"/>
    <n v="10"/>
    <n v="3"/>
    <n v="0.74"/>
    <n v="0.995"/>
    <n v="9.5718999999999994"/>
    <n v="143.57849999999999"/>
  </r>
  <r>
    <s v="ID_844"/>
    <x v="0"/>
    <s v="Prepojenia modulov"/>
    <s v="Aplikačné funkcie formulára pre editovanie a zmenu „Moduly, ktoré možné prepájať“ - „Editovať záznam“"/>
    <s v="V prípade, že užívateľ modulu použije aplikačnú funkciu „Editovať záznam“ (alebo sa double clickne na záznam), nastavený záznam sa farebne zmení s možnosťou úpravy voľbou výberu z dropdownliste. V primárnom module, resp. v sekundárnom module sa v zozname dropdownliste zobrazia moduly definované v informačnom zdroji „Moduly“._x000a__x000a_V menu sa objavia iba 2 aplikačné funkcie:_x000a_Uložiť záznam Uloženie nastavených dát a návrat_x000a_Vrátiť bez zmien Zmeny sa neuložia a návrat "/>
    <s v="Zamestnanec odboru  odboru informačných a komunikačných technológií K NR SR"/>
    <x v="38"/>
    <n v="1"/>
    <n v="10"/>
    <n v="1"/>
    <n v="10"/>
    <n v="3"/>
    <n v="0.74"/>
    <n v="0.995"/>
    <n v="9.5718999999999994"/>
    <n v="143.57849999999999"/>
  </r>
  <r>
    <s v="ID_845"/>
    <x v="0"/>
    <s v="Prepojenia modulov"/>
    <s v="Aplikačné funkcie formulára pre editovanie a zmenu „Prepojenia modulov“"/>
    <s v="V prípade, že užívateľ zvolí preddefinovaný filter v ľavom menu volebné obdobia, alebo niektorý zo stavov záznamov. Na tomto formulári sa vyžadujú minimálne tieto aplikačné funkcie:_x000a_Pridaj - Založenie nového záznamu do informačného zdroja_x000a_Editovať - funkcia na editovanie položiek informačného zdroja – otvorenie formulára _x000a_Zmazať -  Presunutie stavu záznamu na &quot;vymazaný záznam&quot;._x000a_Stiahnuť - Presunutie stavu záznamu na &quot;stiahnutý záznam&quot;._x000a_Publikovať -  Presunutie stavu záznamu na &quot;publikovaný záznam&quot;._x000a_Zobraziť nadradený záznam - Zobrazenie formulára detailu záznamu nadradeného modulu_x000a_Zobraziť podradený záznam  - Zobrazenie formulára detailu záznamu podradeného modulu_x000a_Definitívne vymazať záznam- Funkcia definitívne vymaže záznam z databázy. Pred vymazaním sa ešte raz potvrdí voľba."/>
    <s v="Zamestnanec odboru  odboru informačných a komunikačných technológií K NR SR"/>
    <x v="38"/>
    <n v="1"/>
    <n v="10"/>
    <n v="1"/>
    <n v="10"/>
    <n v="3"/>
    <n v="0.74"/>
    <n v="0.995"/>
    <n v="9.5718999999999994"/>
    <n v="143.57849999999999"/>
  </r>
  <r>
    <s v="ID_846"/>
    <x v="0"/>
    <s v="Prepojenia modulov"/>
    <s v="Aplikačné funkcie formulára pre editovanie a zmenu „Prepojenia modulov“ - „Editovať záznam“"/>
    <s v="V prípade, že užívateľ modulu použije aplikačnú funkciu „Editovať záznam“ (alebo sa double clickne na záznam), nastavený záznam sa farebne zmení s možnosťou úpravy voľbou výberu z dropdownliste. V primárnom module, resp. v sekundárnom module sa v zozname dropdownliste zobrazia moduly definované v informačnom zdroji „Moduly, ktoré možno prepájať“._x000a__x000a_V menu sa objavia iba 2 aplikačné funkcie:_x000a_Uložiť záznam Uloženie nastavených dát a návrat na pohľad_x000a_Vrátiť bez zmien Zmeny sa neuložia a návrat"/>
    <s v="Zamestnanec odboru  odboru informačných a komunikačných technológií K NR SR"/>
    <x v="38"/>
    <n v="1"/>
    <n v="10"/>
    <n v="1"/>
    <n v="10"/>
    <n v="3"/>
    <n v="0.74"/>
    <n v="0.995"/>
    <n v="9.5718999999999994"/>
    <n v="143.57849999999999"/>
  </r>
  <r>
    <s v="ID_847"/>
    <x v="0"/>
    <s v="Rezervačný sytém podujatí"/>
    <s v="Rezervačný sytém podujatí - všeobecné"/>
    <s v="Cieľom agendy „Rezervačný systém podujatia“ je evidovať všetky požiadavky na rezervovanie vybraných priestorov NR SR (najmä tlačovej miestnosti) a prípadne pri vybraných typoch podujatí a vybraných miestnostiach musí podporovať aj systém schvaľovania podujatí._x000a_Rezervovanie musí obsahovať možnosť rezervovania cez webový formulár nasadený v intranete, ako aj telefonicky, keď vypĺňanie formulára v module vykonáva zamestnanec s oprávneniami v roly „editor“._x000a_V miestnosti určenej na tlačové konferencie je možné rezervovanie vo vyhradených časových intervaloch a pravidlách, ktoré sú súčasťou smernice. Aktuálnu smernicu dostane budúci dodávateľ projektu k dispozícii po podpísaní zmluvy. Každopádne v čase rezervovanie miestnosti je potrebné mať prehľad o obsadených intervaloch a voľných intervaloch._x000a_V projekte však požadujeme vytvoriť okrem formulára určeného pre poslancov aj obdobný formulár pre rezervovanie miestností v rámci kancelárie, alebo externým subjektom._x000a_V každom prípade súčasťou formulára musí byť možnosť prezerať si obsadenosť zvoleného priestoru pre lepšiu orientáciu ak je požadovaný termín obsadený._x000a_V rámci daných webových formulárov bude musieť byť nastaviteľné, ktorý formulár je pre aký priestor možné použiť."/>
    <s v="Zamestnanec odboru  odboru informačných a komunikačných technológií K NR SR"/>
    <x v="39"/>
    <n v="1"/>
    <n v="5"/>
    <n v="1"/>
    <n v="5"/>
    <n v="2.3333333333333335"/>
    <n v="0.72"/>
    <n v="0.87"/>
    <n v="4.5936000000000003"/>
    <n v="68.904000000000011"/>
  </r>
  <r>
    <s v="ID_848"/>
    <x v="0"/>
    <s v="Rezervačný sytém podujatí"/>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39"/>
    <n v="1"/>
    <n v="5"/>
    <n v="1"/>
    <n v="5"/>
    <n v="2.3333333333333335"/>
    <n v="0.72"/>
    <n v="0.87"/>
    <n v="4.5936000000000003"/>
    <n v="68.904000000000011"/>
  </r>
  <r>
    <s v="ID_849"/>
    <x v="1"/>
    <s v="Rezervačný sytém podujatí"/>
    <s v="Rola Editor"/>
    <s v="Môže všetko okrem definitívne mazať údaje"/>
    <s v="Zamestnanec odboru  odboru informačných a komunikačných technológií K NR SR"/>
    <x v="39"/>
    <m/>
    <m/>
    <n v="0"/>
    <n v="0"/>
    <n v="0"/>
    <n v="0"/>
    <n v="0"/>
    <n v="0"/>
    <n v="0"/>
  </r>
  <r>
    <s v="ID_850"/>
    <x v="1"/>
    <s v="Rezervačný sytém podujatí"/>
    <s v="Rola Administrátor"/>
    <s v="Môže robiť všetko, aj definitívne mazať vymazané záznamy"/>
    <s v="Zamestnanec odboru  odboru informačných a komunikačných technológií K NR SR"/>
    <x v="39"/>
    <m/>
    <m/>
    <n v="0"/>
    <n v="0"/>
    <n v="0"/>
    <n v="0"/>
    <n v="0"/>
    <n v="0"/>
    <n v="0"/>
  </r>
  <r>
    <s v="ID_851"/>
    <x v="1"/>
    <s v="Rezervačný sytém podujatí"/>
    <s v="Rola Viewer"/>
    <s v="Môže údaje iba prezerať"/>
    <s v="Zamestnanec odboru  odboru informačných a komunikačných technológií K NR SR"/>
    <x v="39"/>
    <m/>
    <m/>
    <n v="0"/>
    <n v="0"/>
    <n v="0"/>
    <n v="0"/>
    <n v="0"/>
    <n v="0"/>
    <n v="0"/>
  </r>
  <r>
    <s v="ID_852"/>
    <x v="1"/>
    <s v="Rezervačný sytém podujatí"/>
    <s v="Štruktúra informačného zdroja „Číselník budov“"/>
    <s v="[A] jednoznačný identifikátor záznamu_x000a_[B] jednoznačný identifikátor budovy _x000a_[C] Názov Text_x000a_[D] Stav záznamu - možné stavy pre daný informačný zdroj sú v informačnom zdroji &quot;Stavy záznamov&quot; "/>
    <s v="Zamestnanec odboru  odboru informačných a komunikačných technológií K NR SR"/>
    <x v="39"/>
    <m/>
    <m/>
    <n v="0"/>
    <n v="0"/>
    <n v="0"/>
    <n v="0"/>
    <n v="0"/>
    <n v="0"/>
    <n v="0"/>
  </r>
  <r>
    <s v="ID_853"/>
    <x v="1"/>
    <s v="Rezervačný sytém podujatí"/>
    <s v="Štruktúra informačného zdroja „Číselník miestností v budovách“"/>
    <s v="[A] jednoznačný identifikátor záznamu _x000a_[B] jednoznačný identifikátor miestnosti_x000a_[C] Jednoznačný identifikátor budovy Z informačného zdroja „číselník budov“_x000a_[D] Názov Text_x000a_[E] Jednoznačný identifikátor, či je miestnosť aktívna na zapožičiavanie Áno / nie_x000a_[F] Jednoznačný identifikátor, či je miestnosť vyžaduje schvaľovací proces - Áno / nie _x000a_[G] Jednoznačný identifikátor, či je miestnosť je prístupná pre webový formulár Áno / nie_x000a_[H] stav záznamu - možné stavy pre daný informačný zdroj sú v informačnom zdroji &quot;Stavy záznamov&quot;"/>
    <s v="Zamestnanec odboru  odboru informačných a komunikačných technológií K NR SR"/>
    <x v="39"/>
    <m/>
    <m/>
    <n v="0"/>
    <n v="0"/>
    <n v="0"/>
    <n v="0"/>
    <n v="0"/>
    <n v="0"/>
    <n v="0"/>
  </r>
  <r>
    <s v="ID_854"/>
    <x v="1"/>
    <s v="Rezervačný sytém podujatí"/>
    <s v="Štruktúra informačného zdroja „Číselník default parametrov podľa typu podujatia“"/>
    <s v="A] jednoznačný identifikátor záznamu _x000a_[B] jednoznačný identifikátor typu podujatia _x000a_[C] Zverejňovať v kalendári na webovom sídle Áno / nie_x000a_[D] Zobraziť v sekcii neprehliadnite na webovom sídle Áno / nie_x000a_[E] Rozoslať mailové notifikácie novinárom Áno / nie_x000a_[F] Vide je k dispozícii Áno / nie_x000a_[G] stav záznamu - možné stavy pre daný informačný zdroj sú v informačnom zdroji &quot;Stavy záznamov&quot; "/>
    <s v="Zamestnanec odboru  odboru informačných a komunikačných technológií K NR SR"/>
    <x v="39"/>
    <m/>
    <m/>
    <n v="0"/>
    <n v="0"/>
    <n v="0"/>
    <n v="0"/>
    <n v="0"/>
    <n v="0"/>
    <n v="0"/>
  </r>
  <r>
    <s v="ID_855"/>
    <x v="1"/>
    <s v="Rezervačný sytém podujatí"/>
    <s v="Štruktúra informačného zdroja „Číselník služieb v miestností“"/>
    <s v="[A] jednoznačný identifikátor záznamu_x000a_[B] jednoznačný identifikátor miestnosti Z informačného zdroja „číselník miestností v budovách“_x000a_[C] Popis zariadenia na prenájom Áno / nie_x000a_[D] Jednoznačný identifikátor notifikácie Z informačného zdroja „notifikácie“ (informácia zamestnancom, ktorí majú na starosti danú súčasť – napr. videokonferenčný systém)_x000a_[D] stav záznamu - možné stavy pre daný informačný zdroj sú v informačnom zdroji &quot;Stavy záznamov&quot;_x000a_V tomto číselníku sa očakáva možnosť nastavovania minimálne nasledovné údajov:_x000a_• Pódium_x000a_• Ozvučenie_x000a_• Projektor_x000a_• Internet_x000a_• Interaktívna tabula_x000a_• Flipchart_x000a_• Videokonferenčný systém Cisco_x000a__x000a_"/>
    <s v="Zamestnanec odboru  odboru informačných a komunikačných technológií K NR SR"/>
    <x v="39"/>
    <m/>
    <m/>
    <n v="0"/>
    <n v="0"/>
    <n v="0"/>
    <n v="0"/>
    <n v="0"/>
    <n v="0"/>
    <n v="0"/>
  </r>
  <r>
    <s v="ID_856"/>
    <x v="1"/>
    <s v="Rezervačný sytém podujatí"/>
    <s v="Štruktúra informačného zdroja „Rezervačný systém“"/>
    <s v="[A] jednoznačný identifikátor záznamu _x000a_[B] jednoznačný identifikátor rezervácie _x000a_[C] Jednoznačný identifikátor žiadateľa Z informačného zdroja „organizačná štruktúra – osoby“_x000a_[D] Jednoznačný identifikátor miestnosti Z informačného zdroja „číselník miestností v budovách“_x000a_[E] Jednoznačný identifikátor podujatia Z informačného zdroja „Podujatia“_x000a_[G] Poznámka Text_x000a_[H] Jednoznačný identifikátor, či sa majú rozoslať mailové notifikácie novinárom Áno / nie_x000a_[I] Jednoznačný identifikátor, či sa má uverejňovať v sekcii webu „neprehliadnite“ Áno / nie_x000a_[J] Jednoznačný identifikátor, či sa má uverejňovať v sekcii webu „kalendár“ Áno / nie_x000a_[K] Je k dispozícii video ? Áno / nie_x000a_[L] Dátum rezervácie Dátum_x000a_[M] Čas začiatku rezervácie čas_x000a_[N] Čas konca rezervácie Čas_x000a_[O] Jednoznačný identifikátor zvolávateľa Z informačného zdroja „organizačná štruktúra – osoby“_x000a_[Q] Iní hostia Text_x000a_[R] stav záznamu možné stavy pre daný informačný zdroj sú v informačnom zdroji &quot;Stavy záznamov&quot; "/>
    <s v="Zamestnanec odboru  odboru informačných a komunikačných technológií K NR SR"/>
    <x v="39"/>
    <m/>
    <m/>
    <n v="0"/>
    <n v="0"/>
    <n v="0"/>
    <n v="0"/>
    <n v="0"/>
    <n v="0"/>
    <n v="0"/>
  </r>
  <r>
    <s v="ID_857"/>
    <x v="1"/>
    <s v="Rezervačný sytém podujatí"/>
    <s v="Štruktúra informačného zdroja „Rezervačný systém – zúčastnení“"/>
    <s v="[A] jednoznačný identifikátor záznamu_x000a_[B] jednoznačný identifikátor rezervácie - Z informačného zdroja „Rezervačný systém podujatí“_x000a_[C] Jednoznačný identifikátor osoby - Z informačného zdroja „organizačná štruktúra – osoby“_x000a_[D] stav záznamu - možné stavy pre daný informačný zdroj sú v informačnom zdroji &quot;Stavy záznamov&quot;"/>
    <s v="Zamestnanec odboru  odboru informačných a komunikačných technológií K NR SR"/>
    <x v="39"/>
    <m/>
    <m/>
    <n v="0"/>
    <n v="0"/>
    <n v="0"/>
    <n v="0"/>
    <n v="0"/>
    <n v="0"/>
    <n v="0"/>
  </r>
  <r>
    <s v="ID_858"/>
    <x v="1"/>
    <s v="Rezervačný sytém podujatí"/>
    <s v="Štruktúra informačného zdroja „Rezervačný systém – súčasti služby“"/>
    <s v="[A] jednoznačný identifikátor záznamu_x000a_[B] jednoznačný identifikátor rezervácie - Z informačného zdroja „Rezervačný systém podujatí“_x000a_[C] Jednoznačný identifikátor služby na prenájom - Z informačného zdroja „číselník služieb v miestnosti“_x000a_[D] stav záznamu - možné stavy pre daný informačný zdroj sú v informačnom zdroji &quot;Stavy záznamov&quot;"/>
    <s v="Zamestnanec odboru  odboru informačných a komunikačných technológií K NR SR"/>
    <x v="39"/>
    <m/>
    <m/>
    <n v="0"/>
    <n v="0"/>
    <n v="0"/>
    <n v="0"/>
    <n v="0"/>
    <n v="0"/>
    <n v="0"/>
  </r>
  <r>
    <s v="ID_859"/>
    <x v="1"/>
    <s v="Rezervačný sytém podujatí"/>
    <s v="Stavy záznamov súčasťou informačného zdroja &quot;Stavy záznamov&quot;"/>
    <s v="Všetky stavy záznamov musia byť súčasťou informačného zdroja „Stavy záznamov“ "/>
    <s v="Zamestnanec odboru  odboru informačných a komunikačných technológií K NR SR"/>
    <x v="39"/>
    <m/>
    <m/>
    <n v="0"/>
    <n v="0"/>
    <n v="0"/>
    <n v="0"/>
    <n v="0"/>
    <n v="0"/>
    <n v="0"/>
  </r>
  <r>
    <s v="ID_860"/>
    <x v="1"/>
    <s v="Rezervačný sytém podujatí"/>
    <s v="Požadované stavy pre jednotlivé informačné zdroje"/>
    <s v="pripravovaný záznam - záznam, ktorý je v štádiu prípravy a ešte nebol publikovaný do middlewaru _x000a_stiahnutý záznam - záznam, ktorý bol stiahnutý a už nie je poskytnutí pre middleware_x000a_publikovaný záznam - záznam, ktorý je už poskytnutí pre middleware_x000a_vymazaný záznam - záznam, ktorý bol zmazaný užívateľom a je prístupný iba pre administrátora. Záznam už nie je poskytovaný do middlewaru"/>
    <s v="Zamestnanec odboru  odboru informačných a komunikačných technológií K NR SR"/>
    <x v="39"/>
    <m/>
    <m/>
    <n v="0"/>
    <n v="0"/>
    <n v="0"/>
    <n v="0"/>
    <n v="0"/>
    <n v="0"/>
    <n v="0"/>
  </r>
  <r>
    <s v="ID_861"/>
    <x v="1"/>
    <s v="Rezervačný sytém podujatí"/>
    <s v="Požadované stavy pre jednotlivé informačné zdroje - Záznamy zdroja „Rezervačný systém podujatia“"/>
    <s v="pripravovaný záznam - záznam, ktorý je v štádiu prípravy a ešte nebol publikovaný do middlewaru_x000a_stiahnutý záznam - záznam, ktorý bol stiahnutý a už nie je poskytnutí pre middleware_x000a_vymazaný záznam - záznam, ktorý bol zmazaný užívateľom a je prístupný iba pre administrátora. Záznam už nie je poskytovaný do middlewaru_x000a_publikovaný záznam - záznam, ktorý je už poskytnutí pre middleware _x000a_podaná žiadosť -  záznam rezervácie, ktorý bol podaný cez intranet _x000a_rezervácia platná - záznam rezervácie, ktorá požaduje schvaľovanie a bola schválená rezervácia zamietnutá - záznam rezervácie, ktorá požaduje schvaľovanie a nebola schválená"/>
    <s v="Zamestnanec odboru  odboru informačných a komunikačných technológií K NR SR"/>
    <x v="39"/>
    <m/>
    <m/>
    <n v="0"/>
    <n v="0"/>
    <n v="0"/>
    <n v="0"/>
    <n v="0"/>
    <n v="0"/>
    <n v="0"/>
  </r>
  <r>
    <s v="ID_862"/>
    <x v="1"/>
    <s v="Rezervačný sytém podujatí"/>
    <s v="Preddefinované filtre súčasťou informačného zdroja &quot;Preddefinované filtre&quot;"/>
    <s v="Všetky preddefinované filtre (menu v úvodnej obrazovke v časti „Preddefinované filtre“"/>
    <s v="Zamestnanec odboru  odboru informačných a komunikačných technológií K NR SR"/>
    <x v="39"/>
    <m/>
    <m/>
    <n v="0"/>
    <n v="0"/>
    <n v="0"/>
    <n v="0"/>
    <n v="0"/>
    <n v="0"/>
    <n v="0"/>
  </r>
  <r>
    <s v="ID_863"/>
    <x v="1"/>
    <s v="Rezervačný sytém podujatí"/>
    <s v="Požadované filtre pre modul"/>
    <s v="Rezervacie - Rezervačný systém _x000a_2020 - 2020  -Zoznam rezervácii v roku 2020 bez ohľadu na stav rezervácie_x000a_Pripravovany - Pripravovaný záznam Zoznam záznamov rezervácii v roku 2020 v danom stave_x000a_Podana-  Podaná žiadosť Zoznam záznamov rezervácii v roku 2020 v danom stave_x000a_Platna - Platná rezervácia Zoznam záznamov rezervácii v roku 2020 v danom stave_x000a_Zamietnuta - Zamietnutá rezervácia Zoznam záznamov rezervácii v roku 2020 v danom stave_x000a_Zrusena - Zrušená rezervácia Zoznam záznamov rezervácii v roku 2020 v danom stave_x000a_Stiahnuty - Stiahnutý záznam - Zoznam záznamov rezervácii v roku 2020 v danom stave_x000a_Vymazany - Vymazaný záznam - Zoznam záznamov rezervácii v roku 2020 v danom stave_x000a_2019 - 2019 -  Rezervacie - Zoznam rezervácii v roku 2019 bez ohľadu na stav rezervácie_x000a_Obdobne pre všetky roky, v ktorých je aspoň 1 rezerváci_x000a_Je však dôležité, aby existovala aplikačná funkcia, ktorá všetky nové záznamy pre nové volebné obdobie vygeneruje"/>
    <s v="Zamestnanec odboru  odboru informačných a komunikačných technológií K NR SR"/>
    <x v="39"/>
    <m/>
    <m/>
    <n v="0"/>
    <n v="0"/>
    <n v="0"/>
    <n v="0"/>
    <n v="0"/>
    <n v="0"/>
    <n v="0"/>
  </r>
  <r>
    <s v="ID_864"/>
    <x v="1"/>
    <s v="Rezervačný sytém podujatí"/>
    <s v="Úvodná strana aplikácie v časti &quot;Výstupy&quot;"/>
    <s v="Ako všetky číselníky všetkých agend, aj číselníky tejto agendy sa ovládajú cez položku „Konfigurácia“ v hlavnom okne aplikácie. V preddefinovaných filtroch sa zobrazia všetky číselníky, ktoré používa daná agenda. Po zvolení niektorého z číselníka v preddefinovaných filtroch a prehľad údajov informačného zdroja zobrazí na úvodnej strane aplikácie v časti „Výstupy“"/>
    <s v="Zamestnanec odboru  odboru informačných a komunikačných technológií K NR SR"/>
    <x v="39"/>
    <m/>
    <m/>
    <n v="0"/>
    <n v="0"/>
    <n v="0"/>
    <n v="0"/>
    <n v="0"/>
    <n v="0"/>
    <n v="0"/>
  </r>
  <r>
    <s v="ID_865"/>
    <x v="0"/>
    <s v="Rezervačný sytém podujatí"/>
    <s v="Aplikačné funkcie súčasťou informačného zdroja „Aplikačné funkcie“"/>
    <s v="Všetky aplikačné funkcie formulárov, musia byť súčasťou informačného zdroja „aplikačné funkcie“ , ako aj „Aplikačné funkcie vo formulároch pre pozície oprávnenia“. V nasledovne tabuľke uvádzame požadované aplikačné funkcie tohto formulára."/>
    <s v="Zamestnanec odboru  odboru informačných a komunikačných technológií K NR SR"/>
    <x v="39"/>
    <n v="1"/>
    <n v="5"/>
    <n v="1"/>
    <n v="5"/>
    <n v="2.3333333333333335"/>
    <n v="0.72"/>
    <n v="0.87"/>
    <n v="4.5936000000000003"/>
    <n v="68.904000000000011"/>
  </r>
  <r>
    <s v="ID_866"/>
    <x v="0"/>
    <s v="Rezervačný sytém podujatí"/>
    <s v="Aplikačné funkcie formulára pre editovanie a zmenu „Číselníky agendy“"/>
    <s v="Pridaj záznam - Založenie nového záznamu do informačného zdroja (zvoleného číselníka)_x000a_Editovať záznam  - funkcia na editovanie položiek informačného zdroja (zvoleného číselníka) Zmazať záznam Presunutie stavu záznamu na &quot;vymazaný záznam&quot;._x000a_Tlač zostavu - Vytlačenie požadovanej zostavy na tlačiareň. Definovanie požadovaných zostáv bude až súčasťou &quot;Definitívnej funkčnej špecifikácie&quot;_x000a_Exportovať - Vyexportovanie požadovanej zostavy do pdf, xml, txt,... podoby. Definovanie požadovaných zostáv a formátov bude až súčasťou &quot;Definitívnej funkčnej špecifikácie&quot;_x000a_Definitívne vymazať záznam - Funkcia prístupná iba administrátorovi. Funkcia definitívne vymaže záznam z databázy. Pred vymazaním sa ešte raz potvrdí voľba."/>
    <s v="Zamestnanec odboru  odboru informačných a komunikačných technológií K NR SR"/>
    <x v="39"/>
    <n v="1"/>
    <n v="5"/>
    <n v="1"/>
    <n v="5"/>
    <n v="2.3333333333333335"/>
    <n v="0.72"/>
    <n v="0.87"/>
    <n v="4.5936000000000003"/>
    <n v="68.904000000000011"/>
  </r>
  <r>
    <s v="ID_867"/>
    <x v="0"/>
    <s v="Rezervačný sytém podujatí"/>
    <s v="Aplikačné funkcie formulára pre editovanie a zmenu „Rezervačný systém“"/>
    <s v="V prípade, že užívateľ zvolí preddefinovaný filter v ľavom menu zvoleného roku, alebo niektorý zo stavov záznamov, zobrazí sa zostava. Na tomto formulári sa vyžadujú minimálne tieto aplikačné funkcie:_x000a__x000a_Nový záznam - Založenie nového záznamu do informačného zdroja &quot;Rezervačný systém&quot;._x000a_Editovať záznam - funkcia na editovanie položiek informačného zdroja &quot; Rezervačný systém &quot;_x000a_Zmazať záznam - Presunutie stavu záznamu na &quot;vymazaný záznam&quot;. Presunie do tohto stavu aj všetky podradené záznamy v závislých informačných zdrojoch ako &quot;Podujatia&quot;, ..._x000a_Tlač zostavu - Vytlačenie požadovanej zostavy na tlačiareň. Definovanie požadovaných zostáv bude až súčasťou &quot;Definitívnej funkčnej špecifikácie&quot;_x000a_Exportovať - Vyexportovanie požadovanej zostavy do pdf, xml, txt,... podoby. Definovanie požadovaných zostáv a formátov bude až súčasťou &quot;Definitívnej funkčnej špecifikácie&quot; _x000a_Definitívne vymazať záznam - Funkcia prístupná iba administrátorovi. Funkcia definitívne vymaže záznam z databázy. Vymazané budú aj všetky podradené záznamy v informačnom zdroji &quot; Fotodokumentácia-typ &quot;. Pred vymazaním sa ešte raz potvrdí voľba."/>
    <s v="Zamestnanec odboru  odboru informačných a komunikačných technológií K NR SR"/>
    <x v="39"/>
    <n v="1"/>
    <n v="5"/>
    <n v="1"/>
    <n v="5"/>
    <n v="2.3333333333333335"/>
    <n v="0.72"/>
    <n v="0.87"/>
    <n v="4.5936000000000003"/>
    <n v="68.904000000000011"/>
  </r>
  <r>
    <s v="ID_868"/>
    <x v="0"/>
    <s v="Rezervačný sytém podujatí"/>
    <s v="Aplikačné funkcie formulára pre editovanie a zmenu „Rezervačný systém“ - „Editovať záznam“"/>
    <s v="Po dobleclicku na niektorý záznam informačného zdroja, alebo aplikovaním funkcie „Editovať záznam“ sa zobrazí formulár na editovanie všetkých dát zvoleného záznamu. Požadované aplikačné funkcie tohto formulára._x000a__x000a_Zatvoriť - Zatvorenie formulára bez uloženia zmien. Pred samotným zatvorením formulára sa systém pri zmene dát opýta, či sa zmeny majú nahrať a ukončí formulár bez nahratia iba v prípade, že užívateľ takúto voľbu potvrdí._x000a_Uložiť záznam - Uloženie zmien dát do záznamu._x000a_Publikovať - Záznam informačného zdroja prenesie do stavu &quot;publikovaný záznam&quot;._x000a_Odstrániť - Presunutie stavu záznamu na &quot;vymazaný záznam&quot;. Presunie do tohto stavu aj všetky podradené záznamy v závislých informačných zdrojoch ako &quot;Podujatia&quot;, ..._x000a_Stiahnuť - Presunutie stavu záznamu na &quot;stiahnutý záznam&quot;. Presunie do tohto stavu aj všetky podradené záznamy v závislých informačných zdrojoch ako &quot;Podujatia&quot;, ..._x000a_Detail žiadateľa - Aplikačná funkcia je prístupná iba vtedy, ak užívateľ má právo aj na informačný zdroj „Organizačná štruktúra - osoby“. V takom prípade otvorí formulár s dátami žiadateľa_x000a_Schváliť - Aplikačná funkcia prístupná pre rezerváciu (miestnosť, resp. typ podujatia), ktorá si vyžaduje schvaľovací proces. V prípade schválenia presunie záznam do stavu „platná rezervácia“_x000a_Zamietnuť - Aplikačná funkcia prístupná pre rezerváciu (miestnosť, resp. typ podujatia), ktorá si vyžaduje schvaľovací proces. V prípade schválenia presunie záznam do stavu „zamietnutá rezervácia“_x000a_Zrušiť - Presunie záznam do stavu „zrušená rezervácia“_x000a_Definitívne vymazať - Funkcia prístupná iba administrátorovi. Funkcia definitívne vymaže záznam z databázy. Vymazané budú aj všetky podradené záznamy v iných súvisiacich informačných zdrojoch."/>
    <s v="Zamestnanec odboru  odboru informačných a komunikačných technológií K NR SR"/>
    <x v="39"/>
    <n v="1"/>
    <n v="5"/>
    <n v="1"/>
    <n v="5"/>
    <n v="2.3333333333333335"/>
    <n v="0.72"/>
    <n v="0.87"/>
    <n v="4.5936000000000003"/>
    <n v="68.904000000000011"/>
  </r>
  <r>
    <s v="ID_869"/>
    <x v="0"/>
    <s v="Rezervačný sytém podujatí"/>
    <s v="Aplikačné funkcie formulára pre editovanie a zmenu „Rezervačný systém“ - „Editovať záznam“ - záložky"/>
    <s v="Formulár má niekoľko záložiek:_x000a_• Základné údaje_x000a_Cieľom údajov na tejto záložke je zaregistrovať požiadavku, ktorá je podávaná telefonicky, alebo schváliť elektronickú žiadanku, ktorá podporuje schvaľovací proces._x000a_Návrh procesu ako bude žiadosť vyplňovaná je popísaná v časti workflow._x000a_• Hostia_x000a_Cieľom údajov na tejto záložke je vyplniť hostí (či už z radov poslancov, europoslancov, členov vlády, alebo iných osôb, ktoré sa nenachádzajú v informačnom zdroji organizačná štruktúra - osoby._x000a_• Vybavenie priestoru_x000a_Cieľom údajov na tejto záložke je vyplniť „dodatočné služby“, ktoré je možné využívať v rámci danej miestnosti._x000a_• Dokumenty_x000a_Cieľom údajov na tejto záložke je zaevidovať všetky dokumenty, týkajúce sa rezervácie, resp. daného podujatia._x000a_• Prepojenia_x000a_Cieľom údajov na tejto záložke je zadefinovať prepojenie záznamu o rezervácie s niektorým z iných záznamov v moduloch (v moduloch, ktoré je možné prepojiť s informačným zdrojom „Rezervačný systém“ („Moduly, ktoré je možno prepájať“)._x000a__x000a_"/>
    <s v="Zamestnanec odboru  odboru informačných a komunikačných technológií K NR SR"/>
    <x v="39"/>
    <n v="1"/>
    <n v="5"/>
    <n v="1"/>
    <n v="5"/>
    <n v="2.3333333333333335"/>
    <n v="0.72"/>
    <n v="0.87"/>
    <n v="4.5936000000000003"/>
    <n v="68.904000000000011"/>
  </r>
  <r>
    <s v="ID_870"/>
    <x v="0"/>
    <s v="Rezervačný sytém podujatí"/>
    <s v="Workflow - Webový rezervačný formulár"/>
    <s v="Požaduje sa, že dodávateľ vytvorí a nasadí webový formulár pre rezervovanie miestnosti zvlášť pre rezervácie. Formulár musí umožňovať prihlasovanie sa na zvolené intervaly (podľa vybranej miestnosti) a podľa typu podujatia zasa možnosť pridávať hostí, resp. prepájať rezerváciu s podujatím a prípadne s parlamentnou tlačou._x000a_Očakáva sa, že formulár bude automaticky prístupní iba definovaným užívateľom a pre nich automaticky vyplní pole žiadateľ. Následne sa očakáva vybratie typu podujatia a zadanie jeho témy (názvu podujatia) a následne sa očakáva dátum a termín začiatku a konca rezervácie. V prípade (ako u tlačovej miestnosti) sa očakáva, že sa bude vyberať z preddefinovaných intervalov a podľa definovaných pravidiel._x000a_Súčasťou formulára musí byť možnosť prehľadu voľných termínov (ak je požadovaný termín už rezervovaný). Systém automaticky neumožní zarezervovanie podujatia na čas, kedy už je miestnosť rezervovaná. Pre každú miestnosť a typ podujatia môžu byť preddefinované „služby miestnosti“, ktoré sú automaticky vybrané (no je možné ich zrušiť)._x000a_V prípade, že sa formulár odošle, automaticky sa založí nový záznam so zvolenými metadátami a stav záznamu sa zvolí ako „podaná žiadosť“. Následne je zaslaný mail užívateľovi s rolou oprávnenia „editor“, že prišla nová žiadosť (v prípade, že sa žiadosti v danej miestnosti schvaľujú). V prípade, že boli vybrané nejaké služby, je zaslaný mail (priradený k danej službe) pre všetkých adresátov, aby danú službu pripravili na daný čas._x000a_Požaduje sa, aby súčasťou formulára (pre definované typy udalosti) bola aj možnosť prepojenia s informačným zdrojom „parlamentné tlače“ pre prípad neskoršieho prepojenia všetkých dát k danej parlamentnej tlači._x000a_Po zaevidovaní žiadosti dostane „žiadateľ“ automaticky mail (požaduje sa zaviesť pole e-mail) na zadanú e-mailovú adresu s notifikáciou, že systém zaznamenal rezerváciu do stavu (buď podaná žiadosť, ktorá čaká na schválenie, alebo „platná rezervácia“)."/>
    <s v="Zamestnanec odboru  odboru informačných a komunikačných technológií K NR SR"/>
    <x v="39"/>
    <n v="1"/>
    <n v="5"/>
    <n v="1"/>
    <n v="5"/>
    <n v="2.3333333333333335"/>
    <n v="0.72"/>
    <n v="0.87"/>
    <n v="4.5936000000000003"/>
    <n v="68.904000000000011"/>
  </r>
  <r>
    <s v="ID_871"/>
    <x v="0"/>
    <s v="Rezervačný sytém podujatí"/>
    <s v="Workflow - Schvaľovací proces"/>
    <s v="V prípade, že bola podaná elektronická žiadosť o rezervovanie miestnosti (ktorá však vyžaduje schválenie), očakáva sa, že osoba v užívateľskej role „editor“ si otvorí formulár a zvolí jednu z aplikačných funkcií „schváliť“, alebo „zamietnuť“."/>
    <s v="Zamestnanec odboru  odboru informačných a komunikačných technológií K NR SR"/>
    <x v="39"/>
    <n v="1"/>
    <n v="5"/>
    <n v="1"/>
    <n v="5"/>
    <n v="2.3333333333333335"/>
    <n v="0.72"/>
    <n v="0.87"/>
    <n v="4.5936000000000003"/>
    <n v="68.904000000000011"/>
  </r>
  <r>
    <s v="ID_872"/>
    <x v="0"/>
    <s v="Materiály parlamentného inštitútu"/>
    <s v="Materiály parlamentného inštitútu"/>
    <s v="Cieľom agendy „Materiály Parlamentného inštitútu“ je vytvorenie jednotnej agendy na materiály odboru Kancelárie NR SR „Parlamentný inštitút“._x000a_Prvou požiadavkou tejto agendy je vytvorenie intranetovského formulára, resp. formulára do internetu, ktorý:_x000a_• na začiatku si overí či ide o oprávnenú osobu na predkladanie požiadaviek_x000a_(predpokladá sa vytvorenie informačného zdroja „Oprávnení užívatelia“, v ktorom budú najmä poslanci a asistenti poslancov) • formulár bude obsahovať údaje:_x000a_o ktoré sa automaticky natiahnu podľa zvoleného užívateľa (meno, funkcia, dátum požiadavky, volebné obdobie)_x000a_o následne tam bude textové pole, v ktorom užívateľ popíše tému, ktorú požaduje spracovať – niekoľkými slovami a druhé textové pole, kde podrobnejšie popíše cieľ vypracovaného materiálu)_x000a_o vo formulári bude aj pole s termínom, do ktorého požaduje materiál spracovať_x000a_o vo formulári bude aj pole s číslom parlamentnej tlače v danom volebnom období – ak je to materiál k parlamentnej tlači_x000a_o ako posledné pole bude e-mailová adresa (ktorá bude predvyplnená z informačného zdroja „Organizačná štruktúra – osoby), ale ktorú bude môcť zmeniť (poprípade doplniť o ďalšiu e-mailovú adresu)_x000a_o samostatným polom je termín zverejnenia, teda dátum, do ktorého si_x000a_„žiadateľ“ neželá zverejniť materiál inému ako jeho osobe (môže byť v rámci schvaľovacieho procesu odmietnuté)_x000a_• po vyplnení a odoslaní formulára sa metadáta zapíšu do informačného zdroja_x000a_„Materiály PI“ so stavom záznamu napr. „nová elektronická požiadavka“ a pošle sa cez notifikačný modul informácia „zodpovednej osobe za prijímanie elektronických požiadaviek“. Takúto notifikáciu dostane aj zadávateľ na e-mail, ktorý vo formulári zadal_x000a_• agenda / modul musí mať aj rozhranie na ručné zadávanie požiadaviek (ak budú volať telefonicky, alebo ak prídu písomne – cez Registratúru)_x000a_• následne „zodpovedná osoba“ schváli / zamietne požiadavku (o čom dostane notifikáciu zadávateľ) a pridelí spravovanie materiálu „poverenej osobe z PI“_x000a_• zodpovedná osoba bude mať možnosť aj zadeliť požiadavku do „preddefinovaných skupín“, na základe ktorých sa budú materiály neskôr zverejňovať (podrobná špecifikácia bude súčasťou „analýzy súčasného stavu“ a „návrhu riešenia“)_x000a_• následne „poverená osoba na vypracovanie“ materiál vypracuje a pošle_x000a_„zodpovednej osobe na schválenie“ – návrh schvaľovacieho procesu bude súčasťou „analýzy súčasného stavu“ a „návrhu riešenia“)_x000a_• v závere je materiál „publikovaný“, čím sa zabezpečí zaslanie materiálu_x000a_„žiadateľovi“_x000a_Na odbore „Parlamentný inštitút“ sa spracúvajú aj „pravidelné, resp. nepravidelné“ materiály, ktoré sú vypracúvané mimo požiadaviek na základe rozhodnutia riaditeľky odboru. Takéto materiály musia byť tiež súčasťou spracúvanej agendy._x000a__x000a_"/>
    <s v="Zamestnanec odboru  odboru informačných a komunikačných technológií K NR SR"/>
    <x v="40"/>
    <n v="1"/>
    <n v="5"/>
    <n v="1"/>
    <n v="5"/>
    <n v="21"/>
    <n v="0.72"/>
    <n v="0.87"/>
    <n v="16.2864"/>
    <n v="244.29599999999999"/>
  </r>
  <r>
    <s v="ID_873"/>
    <x v="0"/>
    <s v="Kreačná činnosť NR SR"/>
    <s v="Kreačná činnosť NR SR - všeobecné"/>
    <s v="Cieľom agendy „Kreačná činnosť NR SR“ je na jednom mieste evidovať všetky kreačné činnosti NR SR (či už v iných inštitúciách, tak aj v NR SR – napr. Predseda a podpredsedov). Úlohou agendy je:_x000a_• sledovať či sú všetky miesta obsadené a ak nie v presne definovaných intervaloch informuje cez notifikačný systém osoby, ktoré sú k danej notifikácii prihlásené_x000a_• poskytovať cez webservis zoznam funkcií, ktoré volí NR SR a nie sú obsadené_x000a_• sledovať či sa neblíži koniec funkcie zvoleného funkcionára (definované v intervela postu kedy treba posielať notifikácie) a ak nie v presne definovaných intervaloch informuje cez notifikačný systém osoby, ktoré sú k danej notifikácii prihlásené_x000a_• poskytovať cez webservis všetky voľby (či už volby, alebo odvolávania) na zvolenom mieste_x000a__x000a_"/>
    <s v="Zamestnanec odboru  odboru informačných a komunikačných technológií K NR SR"/>
    <x v="41"/>
    <n v="1"/>
    <n v="5"/>
    <n v="1"/>
    <n v="5"/>
    <n v="3"/>
    <n v="0.72"/>
    <n v="0.87"/>
    <n v="5.0111999999999997"/>
    <n v="75.167999999999992"/>
  </r>
  <r>
    <s v="ID_874"/>
    <x v="0"/>
    <s v="Kreačná činnosť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41"/>
    <n v="1"/>
    <n v="5"/>
    <n v="1"/>
    <n v="5"/>
    <n v="3"/>
    <n v="0.72"/>
    <n v="0.87"/>
    <n v="5.0111999999999997"/>
    <n v="75.167999999999992"/>
  </r>
  <r>
    <s v="ID_875"/>
    <x v="1"/>
    <s v="Kreačná činnosť NR SR"/>
    <s v="Rola Editor"/>
    <s v="Môže všetko okrem definitívne mazať údaje"/>
    <s v="Zamestnanec odboru  odboru informačných a komunikačných technológií K NR SR"/>
    <x v="41"/>
    <m/>
    <m/>
    <n v="0"/>
    <n v="0"/>
    <n v="0"/>
    <n v="0"/>
    <n v="0"/>
    <n v="0"/>
    <n v="0"/>
  </r>
  <r>
    <s v="ID_876"/>
    <x v="1"/>
    <s v="Kreačná činnosť NR SR"/>
    <s v="Rola Administrátor"/>
    <s v="Môže robiť všetko, aj definitívne mazať vymazané záznamy"/>
    <s v="Zamestnanec odboru  odboru informačných a komunikačných technológií K NR SR"/>
    <x v="41"/>
    <m/>
    <m/>
    <n v="0"/>
    <n v="0"/>
    <n v="0"/>
    <n v="0"/>
    <n v="0"/>
    <n v="0"/>
    <n v="0"/>
  </r>
  <r>
    <s v="ID_877"/>
    <x v="1"/>
    <s v="Kreačná činnosť NR SR"/>
    <s v="Rola Viewer"/>
    <s v="Môže údaje iba prezerať"/>
    <s v="Zamestnanec odboru  odboru informačných a komunikačných technológií K NR SR"/>
    <x v="41"/>
    <m/>
    <m/>
    <n v="0"/>
    <n v="0"/>
    <n v="0"/>
    <n v="0"/>
    <n v="0"/>
    <n v="0"/>
    <n v="0"/>
  </r>
  <r>
    <s v="ID_878"/>
    <x v="1"/>
    <s v="Kreačná činnosť NR SR"/>
    <s v="Štruktúra informačného zdroja „Inštitúcie“"/>
    <s v="[A] jednoznačný identifikátor záznamu_x000a_[B] Jednoznačný identifikátor inštitúcie Z informačného zdroja „Organizačná štruktúra - útvary“_x000a_[C] Stav záznamu - možné stavy pre daný informačný zdroj sú v informačnom zdroji &quot;Stavy záznamov&quot;_x000a_[D] Popis_x000a_[E] Jednoznačný identifikátor zodpovedného útvaru v K NR SR, resp. NR SR (výbor) Z informačného zdroja „Organizačná štruktúra – útvary“_x000a_[F] Úloha NR SR_x000a__x000a_Informačný zdroj obsahuje zoznam inštitúcii, v ktorých nejaký post volí NR SR. V informačnom zdroji sa nachádza iba prepojenie na útvar v Organizačnej štruktúre, kde sa evidujú všetky podrobnosti o danej inštitúcii."/>
    <s v="Zamestnanec odboru  odboru informačných a komunikačných technológií K NR SR"/>
    <x v="41"/>
    <m/>
    <m/>
    <n v="0"/>
    <n v="0"/>
    <n v="0"/>
    <n v="0"/>
    <n v="0"/>
    <n v="0"/>
    <n v="0"/>
  </r>
  <r>
    <s v="ID_879"/>
    <x v="1"/>
    <s v="Kreačná činnosť NR SR"/>
    <s v="Štruktúra informačného zdroja „Posty“"/>
    <s v="[A] jednoznačný identifikátor záznamu _x000a_[B] Jednoznačný identifikátor inštitúcie Z informačného zdroja „Organizačná štruktúra - útvary“_x000a_[C] Jednoznačný identifikátor postu Z informačného zdroja „Organizačná štruktúra - posty“_x000a_[D] Stav záznamu možné stavy pre daný informačný zdroj sú v informačnom zdroji &quot;Stavy záznamov&quot; _x000a_[E] Notifikácia – počet dní pred vypršaním_x000a__x000a_Informačný zdroj obsahuje zoznam postov (funkcií) v inštitúcii, ktoré volí NR SR. V informačnom zdroji sa nachádza iba prepojenie na post v Organizačnej štruktúre, kde sa evidujú všetky podrobnosti o danej inštitúcii. Notifikácie pred ukončením platnosti musia byť zasielané prostredníctvom modulu „notifikácie“."/>
    <s v="Zamestnanec odboru  odboru informačných a komunikačných technológií K NR SR"/>
    <x v="41"/>
    <m/>
    <m/>
    <n v="0"/>
    <n v="0"/>
    <n v="0"/>
    <n v="0"/>
    <n v="0"/>
    <n v="0"/>
    <n v="0"/>
  </r>
  <r>
    <s v="ID_880"/>
    <x v="1"/>
    <s v="Kreačná činnosť NR SR"/>
    <s v="Štruktúra informačného zdroja „Parlamentné tlače kreačnej činnosti NR SR“"/>
    <s v="A] jednoznačný identifikátor záznamu _x000a_[B] Jednoznačný identifikátor postu Z informačného zdroja „Organizačná štruktúra - posty“_x000a_[C] Jednoznačný identifikátor parlamentnej tlače Z informačného zdroja „Parlamentné tlače“_x000a_[D] Stav záznamu - možné stavy pre daný informačný zdroj sú v informačnom zdroji &quot;Stavy záznamov&quot; _x000a_[E] Jednoznačný identifikátor zvolenej osoby Z informačného zdroja „Organizačná štruktúra - osoby“_x000a_[F] - Jednoznačný identifikátor, či sa jedná o voľbu, alebo odvolávanie (ak to nebude v module „systém na sledovanie LP v štádiu „Kategorizovanie PT“"/>
    <s v="Zamestnanec odboru  odboru informačných a komunikačných technológií K NR SR"/>
    <x v="41"/>
    <m/>
    <m/>
    <n v="0"/>
    <n v="0"/>
    <n v="0"/>
    <n v="0"/>
    <n v="0"/>
    <n v="0"/>
    <n v="0"/>
  </r>
  <r>
    <s v="ID_881"/>
    <x v="1"/>
    <s v="Kreačná činnosť NR SR"/>
    <s v="Stavy záznamov súčasťou informačného zdroja &quot;Stavy záznamov&quot;"/>
    <s v="Všetky stavy záznamov musia byť súčasťou informačného zdroja „Stavy záznamov“ "/>
    <s v="Zamestnanec odboru  odboru informačných a komunikačných technológií K NR SR"/>
    <x v="41"/>
    <m/>
    <m/>
    <n v="0"/>
    <n v="0"/>
    <n v="0"/>
    <n v="0"/>
    <n v="0"/>
    <n v="0"/>
    <n v="0"/>
  </r>
  <r>
    <s v="ID_882"/>
    <x v="1"/>
    <s v="Kreačná činnosť NR SR"/>
    <s v="Požadované stavy pre jednotlivé informačné zdroje"/>
    <s v="pripravovaný záznam - záznam, ktorý je v štádiu prípravy a ešte nebol publikovaný do middlewaru _x000a_stiahnutý záznam - záznam, ktorý bol stiahnutý a už nie je poskytnutí pre middleware_x000a_publikovaný záznam - záznam, ktorý je už poskytnutí pre middleware_x000a_vymazaný záznam - záznam, ktorý bol zmazaný užívateľom a je prístupný iba pre administrátora. Záznam už nie je poskytovaný do middlewaru"/>
    <s v="Zamestnanec odboru  odboru informačných a komunikačných technológií K NR SR"/>
    <x v="41"/>
    <m/>
    <m/>
    <n v="0"/>
    <n v="0"/>
    <n v="0"/>
    <n v="0"/>
    <n v="0"/>
    <n v="0"/>
    <n v="0"/>
  </r>
  <r>
    <s v="ID_883"/>
    <x v="1"/>
    <s v="Kreačná činnosť NR SR"/>
    <s v="Preddefinované filtre súčasťou informačného zdroja &quot;Preddefinované filtre&quot;"/>
    <s v="Všetky preddefinované filtre (menu v úvodnej obrazovke v časti „Preddefinované filtre“"/>
    <s v="Zamestnanec odboru  odboru informačných a komunikačných technológií K NR SR"/>
    <x v="41"/>
    <m/>
    <m/>
    <n v="0"/>
    <n v="0"/>
    <n v="0"/>
    <n v="0"/>
    <n v="0"/>
    <n v="0"/>
    <n v="0"/>
  </r>
  <r>
    <s v="ID_884"/>
    <x v="1"/>
    <s v="Kreačná činnosť NR SR"/>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41"/>
    <m/>
    <m/>
    <n v="0"/>
    <n v="0"/>
    <n v="0"/>
    <n v="0"/>
    <n v="0"/>
    <n v="0"/>
    <n v="0"/>
  </r>
  <r>
    <s v="ID_885"/>
    <x v="0"/>
    <s v="Kreačná činnosť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41"/>
    <n v="1"/>
    <n v="5"/>
    <n v="1"/>
    <n v="5"/>
    <n v="3"/>
    <n v="0.72"/>
    <n v="0.87"/>
    <n v="5.0111999999999997"/>
    <n v="75.167999999999992"/>
  </r>
  <r>
    <s v="ID_886"/>
    <x v="0"/>
    <s v="Kreačná činnosť NR SR"/>
    <s v="Aplikačné funkcie formulára pre editovanie a zmenu „Inštitúcie“"/>
    <s v="Pridať záznam - Založenie nového záznamu do informačného zdroja. _x000a_Editovať záznam - Otvorí sa formulár  s vyplnenými dátami zvoleného záznamu_x000a_Zmazať záznam - Presunutie stavu záznamu na &quot;vymazaný záznam&quot;._x000a_Tlačiť - Vytlačenie požadovanej zostavy na tlačiareň. Definovanie požadovaných zostáv bude až súčasťou &quot;Definitívnej funkčnej špecifikácie&quot;_x000a_Exportovať- Vyexportovanie požadovanej zostavy do pdf, xml, txt,... podoby._x000a_Definitívne vymazať záznam - Funkcia prístupná iba administrátorovi. Funkcia definitívne vymaže záznam z databázy. Pred vymazaním sa ešte raz potvrdí voľba._x000a__x000a_V prípade, že užívateľ modulu použije aplikačnú funkciu „Editovať záznam“ (alebo sa double clickne na záznam), otvorí sa formulár. Na formulári sa zobrazia údaje na zmenu inštitúcie (polia E,F,D). Na formulári sa v spodnej časti objavia aj volené funkcie, no nepožaduje sa aby boli v tomto formulári editovateľné."/>
    <s v="Zamestnanec odboru  odboru informačných a komunikačných technológií K NR SR"/>
    <x v="41"/>
    <n v="1"/>
    <n v="5"/>
    <n v="1"/>
    <n v="5"/>
    <n v="3"/>
    <n v="0.72"/>
    <n v="0.87"/>
    <n v="5.0111999999999997"/>
    <n v="75.167999999999992"/>
  </r>
  <r>
    <s v="ID_887"/>
    <x v="0"/>
    <s v="Kreačná činnosť NR SR"/>
    <s v="Aplikačné funkcie formulára pre editovanie a zmenu „Posty“"/>
    <s v="Všetky aplikačné funkcie sú totožné s predchádzajúcim formuláro &quot;Inštitúcie&quot;"/>
    <s v="Zamestnanec odboru  odboru informačných a komunikačných technológií K NR SR"/>
    <x v="41"/>
    <n v="1"/>
    <n v="5"/>
    <n v="1"/>
    <n v="5"/>
    <n v="3"/>
    <n v="0.72"/>
    <n v="0.87"/>
    <n v="5.0111999999999997"/>
    <n v="75.167999999999992"/>
  </r>
  <r>
    <s v="ID_888"/>
    <x v="0"/>
    <s v="Kreačná činnosť NR SR"/>
    <s v="Editovanie a zmena informačného zdroja"/>
    <s v="Na formulári pre editovanie údajov sa očakávajú 3 záložky ku každej funkcii, či postu- - Obsadenie funkcií  – tu sa očakáva zoznam všetkých funkcionárov, ktorí na danom poste boli (z modulu Organizačnej štruktúry)_x000a_- Parlamentné tlače  – tu sa očakáva zoznam všetkých parlamentných tlačí, ktoré sa jednali kreačnej funkcie daného postu (očakáva sa prepínač umožňujúci prehľad tlačí, ktoré sa týkali vybranej osoby na prvej záložke)_x000a_Legislatívny proces – tu sa očakáva prehľad všetkých štádií legislatívneho procesu zvolenej PT na záložke „Parlamentné tlače“. Minimálne ako postupovali (dátum a čas) a výsledok prechodu na ďalšie štádium_x000a_Dokumenty – tu sa očakáva zoznam všetkých dokumentov, ktoré sa cez legislatívny proces viažu so zvolenou parlamentnou tlačou na záložke 2_x000a__x000a_Na formulároch bude potrebné doplniť funkcie na dosiahnutie zobrazeného cieľa."/>
    <s v="Zamestnanec odboru  odboru informačných a komunikačných technológií K NR SR"/>
    <x v="41"/>
    <n v="1"/>
    <n v="5"/>
    <n v="1"/>
    <n v="5"/>
    <n v="3"/>
    <n v="0.72"/>
    <n v="0.87"/>
    <n v="5.0111999999999997"/>
    <n v="75.167999999999992"/>
  </r>
  <r>
    <s v="ID_889"/>
    <x v="0"/>
    <s v="Kontrolná činnosť NR SR"/>
    <s v="Kontrolná činnosť NR SR - všeobecné"/>
    <s v="Cieľom agendy „Kontrolná činnosť NR SR“ je na jednom mieste evidovať všetky správy, ktoré NR SR prerokúva (schvaľuje, alebo berie na vedomie). Úlohou agendy je:_x000a_- sledovať či boli všetky správy zaslané v definovanom intervale_x000a_- upozorňovať na skutočnosť, že sa očakáva niektorá zo správ (v danom roku)"/>
    <s v="Zamestnanec odboru  odboru informačných a komunikačných technológií K NR SR"/>
    <x v="41"/>
    <n v="1"/>
    <n v="5"/>
    <n v="1"/>
    <n v="5"/>
    <n v="3"/>
    <n v="0.72"/>
    <n v="0.87"/>
    <n v="5.0111999999999997"/>
    <n v="75.167999999999992"/>
  </r>
  <r>
    <s v="ID_890"/>
    <x v="0"/>
    <s v="Kontrolná činnosť NR SR"/>
    <s v="Vytvorenie všetkých aplikačných funkcií"/>
    <s v="Súčasťou modulu musí byť vytvorenie všetkých  aplikačných  funkcií  potrebných  na získavanie,  zhromažďovanie,  spracúvanie, sprístupňovanie, poskytovanie, prenos, ukladanie, archivovanie alikvidácia údajov vrámci spracúvanej  agendy."/>
    <s v="Zamestnanec odboru  odboru informačných a komunikačných technológií K NR SR"/>
    <x v="42"/>
    <n v="1"/>
    <n v="5"/>
    <n v="1"/>
    <n v="5"/>
    <n v="7"/>
    <n v="0.72"/>
    <n v="0.87"/>
    <n v="7.5168000000000008"/>
    <n v="112.75200000000001"/>
  </r>
  <r>
    <s v="ID_891"/>
    <x v="1"/>
    <s v="Kontrolná činnosť NR SR"/>
    <s v="Rola Editor"/>
    <s v="Môže všetko okrem definitívne mazať údaje"/>
    <s v="Zamestnanec odboru  odboru informačných a komunikačných technológií K NR SR"/>
    <x v="42"/>
    <m/>
    <m/>
    <n v="0"/>
    <n v="0"/>
    <n v="0"/>
    <n v="0"/>
    <n v="0"/>
    <n v="0"/>
    <n v="0"/>
  </r>
  <r>
    <s v="ID_892"/>
    <x v="1"/>
    <s v="Kontrolná činnosť NR SR"/>
    <s v="Rola Administrátor"/>
    <s v="Môže robiť všetko, aj definitívne mazať vymazané záznamy"/>
    <s v="Zamestnanec odboru  odboru informačných a komunikačných technológií K NR SR"/>
    <x v="42"/>
    <m/>
    <m/>
    <n v="0"/>
    <n v="0"/>
    <n v="0"/>
    <n v="0"/>
    <n v="0"/>
    <n v="0"/>
    <n v="0"/>
  </r>
  <r>
    <s v="ID_893"/>
    <x v="1"/>
    <s v="Kontrolná činnosť NR SR"/>
    <s v="Rola Viewer"/>
    <s v="Môže údaje iba prezerať"/>
    <s v="Zamestnanec odboru  odboru informačných a komunikačných technológií K NR SR"/>
    <x v="42"/>
    <m/>
    <m/>
    <n v="0"/>
    <n v="0"/>
    <n v="0"/>
    <n v="0"/>
    <n v="0"/>
    <n v="0"/>
    <n v="0"/>
  </r>
  <r>
    <s v="ID_894"/>
    <x v="1"/>
    <s v="Kontrolná činnosť NR SR"/>
    <s v="Štruktúra informačného zdroja „Typy správ“"/>
    <s v="[A] jednoznačný identifikátor záznamu_x000a_[B] Jednoznačný identifikátor inštitúcie - Z informačného zdroja „Organizačná štruktúra - útvary“_x000a_[C] Stav záznamu -možné stavy pre daný informačný zdroj sú v informačnom zdroji &quot;Stavy záznamov&quot; _x000a_[D] Popis_x000a_[E] Jednoznačný identifikátor postu Z informačného zdroja „Organizačná štruktúra - posty“_x000a_[F] Termín predloženia Text_x000a_[G] Jednoznačný typ správy _x000a_[H] Typ správy Text_x000a_[I] Jednoznačný identifikátor, či sa správa schvaľuje, alebo berie na vedomie Áno / nie_x000a__x000a_Informačný zdroj obsahuje zoznam správ, ktoré NR SR prerokúva v rámci svojej kontrolnej činnosti. V informačnom zdroji sa nachádza iba prepojenie na útvar v Organizačnej štruktúre, kde sa evidujú všetky podrobnosti o danej inštitúcii. Post, reprezentuje post, resp. funkciu v danej inštitúcii, ktoré daná správu predkladajú. V informačnom zdroji sa nachádza iba prepojenie na post v Organizačnej štruktúre, kde sa evidujú všetky podrobnosti o danej inštitúcii. Notifikácie pred ukončením platnosti musia byť zasielané prostredníctvom modulu „notifikácie“."/>
    <s v="Zamestnanec odboru  odboru informačných a komunikačných technológií K NR SR"/>
    <x v="42"/>
    <m/>
    <m/>
    <n v="0"/>
    <n v="0"/>
    <n v="0"/>
    <n v="0"/>
    <n v="0"/>
    <n v="0"/>
    <n v="0"/>
  </r>
  <r>
    <s v="ID_895"/>
    <x v="1"/>
    <s v="Kontrolná činnosť NR SR"/>
    <s v="Štruktúra informačného zdroja „Posty“"/>
    <s v="[A] jednoznačný identifikátor záznamu _x000a_[B] Jednoznačný identifikátor inštitúcie Z informačného zdroja „Organizačná štruktúra - útvary“_x000a_[C] Jednoznačný identifikátor postu Z informačného zdroja „Organizačná štruktúra - posty“_x000a_[D] Stav záznamu možné stavy pre daný informačný zdroj sú v informačnom zdroji &quot;Stavy záznamov&quot; _x000a_[E] Notifikácia – počet dní pred vypršaním_x000a__x000a_Informačný zdroj obsahuje zoznam postov (funkcií) v inštitúcii, ktoré volí NR SR. V informačnom zdroji sa nachádza iba prepojenie na post v Organizačnej štruktúre, kde sa evidujú všetky podrobnosti o danej inštitúcii. Notifikácie pred ukončením platnosti musia byť zasielané prostredníctvom modulu „notifikácie“."/>
    <s v="Zamestnanec odboru  odboru informačných a komunikačných technológií K NR SR"/>
    <x v="42"/>
    <m/>
    <m/>
    <n v="0"/>
    <n v="0"/>
    <n v="0"/>
    <n v="0"/>
    <n v="0"/>
    <n v="0"/>
    <n v="0"/>
  </r>
  <r>
    <s v="ID_896"/>
    <x v="1"/>
    <s v="Kontrolná činnosť NR SR"/>
    <s v="Štruktúra informačného zdroja „Správy“"/>
    <s v="A] jednoznačný identifikátor záznamu _x000a_[B] Jednoznačný identifikátor typu správy Z informačného zdroja „typy správ“_x000a_[C] Jednoznačný identifikátor parlamentnej tlače - Z informačného zdroja „Parlamentné tlače“_x000a_[D] Stav záznamu možné stavy pre daný informačný zdroj sú v informačnom zdroji &quot;Stavy záznamov&quot; _x000a_[E] Termín date"/>
    <s v="Zamestnanec odboru  odboru informačných a komunikačných technológií K NR SR"/>
    <x v="42"/>
    <m/>
    <m/>
    <n v="0"/>
    <n v="0"/>
    <n v="0"/>
    <n v="0"/>
    <n v="0"/>
    <n v="0"/>
    <n v="0"/>
  </r>
  <r>
    <s v="ID_897"/>
    <x v="1"/>
    <s v="Kontrolná činnosť NR SR"/>
    <s v="Stavy záznamov súčasťou informačného zdroja &quot;Stavy záznamov&quot;"/>
    <s v="Všetky stavy záznamov musia byť súčasťou informačného zdroja „Stavy záznamov“ "/>
    <s v="Zamestnanec odboru  odboru informačných a komunikačných technológií K NR SR"/>
    <x v="42"/>
    <m/>
    <m/>
    <n v="0"/>
    <n v="0"/>
    <n v="0"/>
    <n v="0"/>
    <n v="0"/>
    <n v="0"/>
    <n v="0"/>
  </r>
  <r>
    <s v="ID_898"/>
    <x v="1"/>
    <s v="Kontrolná činnosť NR SR"/>
    <s v="Požadované stavy pre jednotlivé informačné zdroje"/>
    <s v="Typy správ::_x000a_pripravovaný záznam - záznam, ktorý je v štádiu prípravy a ešte nebol publikovaný do middlewaru _x000a_stiahnutý záznam - záznam, ktorý bol stiahnutý a už nie je poskytnutí pre middleware_x000a_publikovaný záznam - záznam, ktorý je už poskytnutí pre middleware_x000a_vymazaný záznam - záznam, ktorý bol zmazaný užívateľom a je prístupný iba pre administrátora. Záznam už nie je poskytovaný do middlewaru_x000a__x000a_Správy:_x000a_pripravovaný záznam - záznam, ktorý je v štádiu prípravy a ešte nebol publikovaný do middlewaru _x000a_stiahnutý záznam - záznam, ktorý bol stiahnutý a už nie je poskytnutí pre middleware_x000a_vymazaný záznam - záznam, ktorý bol zmazaný užívateľom a je prístupný iba pre administrátora. Záznam už nie je poskytovaný do middlewaru_x000a_Spracované správy - záznam, ktorý je už poskytnutí pre middleware_x000a_Očakávané správa - Vygenerovaný záznam s kontrolným termínom"/>
    <s v="Zamestnanec odboru  odboru informačných a komunikačných technológií K NR SR"/>
    <x v="42"/>
    <m/>
    <m/>
    <n v="0"/>
    <n v="0"/>
    <n v="0"/>
    <n v="0"/>
    <n v="0"/>
    <n v="0"/>
    <n v="0"/>
  </r>
  <r>
    <s v="ID_899"/>
    <x v="1"/>
    <s v="Kontrolná činnosť NR SR"/>
    <s v="Preddefinované filtre súčasťou informačného zdroja &quot;Preddefinované filtre&quot;"/>
    <s v="Všetky preddefinované filtre (menu v úvodnej obrazovke v časti „Preddefinované filtre“"/>
    <s v="Zamestnanec odboru  odboru informačných a komunikačných technológií K NR SR"/>
    <x v="42"/>
    <m/>
    <m/>
    <n v="0"/>
    <n v="0"/>
    <n v="0"/>
    <n v="0"/>
    <n v="0"/>
    <n v="0"/>
    <n v="0"/>
  </r>
  <r>
    <s v="ID_900"/>
    <x v="1"/>
    <s v="Kontrolná činnosť NR SR"/>
    <s v="Úvodná strana aplikácie v časti &quot;Výstupy&quot;"/>
    <s v="Ako každý číselník, aj tento sa ovláda cez položku „Konfigurácia“ v hlavnom okne aplikácie. Prehľad údajov informačného zdroja sa zobrazia na úvodnej strane aplikácie v časti „Výstupy“. "/>
    <s v="Zamestnanec odboru  odboru informačných a komunikačných technológií K NR SR"/>
    <x v="42"/>
    <m/>
    <m/>
    <n v="0"/>
    <n v="0"/>
    <n v="0"/>
    <n v="0"/>
    <n v="0"/>
    <n v="0"/>
    <n v="0"/>
  </r>
  <r>
    <s v="ID_901"/>
    <x v="0"/>
    <s v="Kontrolná činnosť NR SR"/>
    <s v="Aplikačné funkcie súčasťou informačného zdroja „Aplikačné funkcie“"/>
    <s v="Všetky aplikačné funkcie formulárov, musia byť súčasťou informačného zdroja „aplikačné funkcie“, ako aj „Aplikačné funkcie vo formulároch pre pozície oprávnenia“."/>
    <s v="Zamestnanec odboru  odboru informačných a komunikačných technológií K NR SR"/>
    <x v="42"/>
    <n v="1"/>
    <n v="5"/>
    <n v="1"/>
    <n v="5"/>
    <n v="7"/>
    <n v="0.72"/>
    <n v="0.87"/>
    <n v="7.5168000000000008"/>
    <n v="112.75200000000001"/>
  </r>
  <r>
    <s v="ID_902"/>
    <x v="0"/>
    <s v="Kontrolná činnosť NR SR"/>
    <s v="Aplikačné funkcie formulára pre editovanie a zmenu „Inštitúcie“"/>
    <s v="Aplikačné funkcie sú totožné s modulom „Kreačné činnosť NR SR“. Podobne ako v module „Kreačná činnosť NR SR“ aj v „Kontrolnej činnosti“ je potrebné doplniť aplikačné funkcie, ktoré čo najviac zaumanatizujú správu modulu (teda ak sa prerokuje správa, aby sa automaticky založila nová správa v novým termínom do stavu „očakávaná správa“) a ktoré docielia požadované zobrazenia na formulároch. V poslednom formulári sa očakávajú rovnaké záložky formulára (aj s obsahom) ako pri kreačnej činnosti NR SR.(teda ak sa prerokuje správa, aby sa automaticky založila nová správa v novým termínom do stavu „očakávaná správa“) a ktoré docielia požadované zobrazenia na formulároch. V poslednom formulári sa očakávajú rovnaké záložky formulára (aj s obsahom) ako pri kreačnej činnosti NR SR."/>
    <s v="Zamestnanec odboru  odboru informačných a komunikačných technológií K NR SR"/>
    <x v="42"/>
    <n v="1"/>
    <n v="5"/>
    <n v="1"/>
    <n v="5"/>
    <n v="7"/>
    <n v="0.72"/>
    <n v="0.87"/>
    <n v="7.5168000000000008"/>
    <n v="112.75200000000001"/>
  </r>
  <r>
    <s v="ID_903"/>
    <x v="1"/>
    <s v="Front-end aplikácia"/>
    <s v="Všeobecné požiadavky"/>
    <s v="Aplikácia, bude slúžiť najmä poslancom NR SR počas rokovania NR SR. Jej využitie však nebude obmedzené iba na zobrazenie „Aktuálneho diania“ (hoci sa očakáva že sa bude jednať o najviac používanú časť poslancami), ale že sa bude jednať o jednu z významných aplikácií pre zamestnancov NR SR._x000a__x000a_Aplikácia musí obsahovať v každej svojej časti minimálne popísané funkcionality. Grafický návrh aj obsah jednotlivých sekcií každej časti aplikácie môže byť doplnený, resp. obmenený, ale v cieľovom stave musí byť dosiahnutý popísaný stav a každá popísaná funkcionalita. Všetky zmeny oproti požiadavkám musia byť schválené objednávateľom v „Definitívnej funkčnej špecifikácii“, ktorá musí podrobne popísať:_x000a_- Grafický návrh formulárov_x000a_- Podrobný popis funkcionalít"/>
    <s v="Zamestnanec odboru  odboru informačných a komunikačných technológií K NR SR"/>
    <x v="43"/>
    <m/>
    <m/>
    <n v="0"/>
    <n v="0"/>
    <n v="0"/>
    <n v="0"/>
    <n v="0"/>
    <n v="0"/>
    <n v="0"/>
  </r>
  <r>
    <s v="ID_904"/>
    <x v="1"/>
    <s v="Front-end aplikácia"/>
    <s v="Všeobecné požiadavky - GUI"/>
    <s v="Obrazovka aplikácie sa delí na 3 základné časti. V úvodnej časti sú údaje o dátume, resp. dátume a čase, schôdzi Národnej rady Slovenskej republiky (ďalej iba „NR SR“), volebného obdobia a prihláseného užívateľa. Táto časť je na obrázku farebne označená červenou farbou._x000a__x000a_Systém musí umožňovať fungovať v anonymnom režime (ak nebol identifikovaný užívateľ), ako aj v on-line režime s prihláseným poslancom. V databáze Digitálneho kongresového systému (ďalej iba „DKS“) sa uchováva informácia, ktorý poslanec je identifikovaný na ktorom rokovacom stolíku (poslanec môže rokovať nielen za stolíkom, kde má „svoje miesto podľa zasadacieho poriadku“, ale z ľubovoľného rokovacieho miesta určeného pre poslanca NR SR). Konfiguračnou premennou každej nainštalovanej popisovanej aplikácie musí byť číslo stolíka v rokovacej sále, na ktorom je aplikácia nainštalovaná. Súčasťou každého rokovacieho stolíka poslanca, alebo člena vlády bude aj „jednotka poslanca“, ktorá slúži okrem iného aj na identifikovanie sa poslanca identifikačnou kartou. V prípade, že poslanec vsunie kartu do „jednotky poslanca“, webservis middlewaru poskytne informáciu ktorý poslanec sa na akom stolíku identifikoval a následne sa na aplikácii nainštalovanej na danom mieste rokovacej sály v pravom hornom rohu zobrazí prihlásený užívateľ. Systém si teda musí priebežne (ideálne on-line) overovať informáciu, ktorý poslanec je identifikovaný na rokovacom stolíku kde „beží aplikácia“ a v čo najkratšom intervale reagovať na zasunutie, resp. vysunutie identifikačnej karty DKS._x000a__x000a_Druhou časťou obrazovky aplikácie je výberové menu, ktoré pozostáva z nasledovných položiek:_x000a_- Aktuálne dianie_x000a_- Program schôdze_x000a_- Offline dianie_x000a_- Schôdza NR SR_x000a_- Parlamentná tlač_x000a_- Hlasovanie_x000a_- Hodina otázok_x000a_- Odpovede na interpelácie poslancov_x000a_- Interpelácie poslancov_x000a_- Legislatívny proces_x000a_- LP - púrehľad_x000a_Popis jednotlivých častí menu je uvedený v rámci ďalšieho popisu aplikácie._x000a__x000a_V poslednej časti formulára aplikácie sa nachádza niekoľko sekcií, ktoré sa menia podľa toho, aké menu je aplikované. Budú vždy popísané v príslušnej časti aj s funkcionalitou."/>
    <s v="Zamestnanec odboru  odboru informačných a komunikačných technológií K NR SR"/>
    <x v="43"/>
    <m/>
    <m/>
    <n v="0"/>
    <n v="0"/>
    <n v="0"/>
    <n v="0"/>
    <n v="0"/>
    <n v="0"/>
    <n v="0"/>
  </r>
  <r>
    <s v="ID_905"/>
    <x v="1"/>
    <s v="Front-end aplikácia"/>
    <s v="Priebeh schôdze NR SR - Spustenie Digitálneho kongresového systému."/>
    <s v="Vzhľadom na skutočnosť, že základom rokovania NR SR (teda jeho informačných údajov) je vedieť o čom sa bude rokovať a v akom volebnom období sa nachádzame, pri spustení DKS sa načítajú údaje zo SSLP najmä z nasledovných informačných zdrojov (samozrejme, vzhľadom na skutočnosť že sa jedná o rôzne informačné systémy, resp. komponenty parlamentného informačného systému, všetky výmeny budú realizované prostredníctvom middlewaru a jeho funkcionalít). Úlohou DKS nebude uchovávať si zmeny v daných informačných systémoch, DKS potrebuje iba vedieť aké VO, aký identifikátor schôdze, resp. aký identifikátor PT, alebo vystupujúceho si má uchovávať pri vytváranom informačnom zdroji „vystúpenia“, „hlasovania“, ...:_x000a_• Volebné obdobia DKS si načíta aktuálne volebné obdobie_x000a_• Schôdza NR SR_x000a_DKS si načíta aktívne schôdze NR SR, teda také, ktoré v daný rokovací deň môžu prebiehať (neuzavreté, ...)_x000a_• Body programu schôdze_x000a_DKS si priebežne bude načítavať body rokovania zvolenej schôdze, ktoré ešte sú aktívne – teda môže sa teoreticky o nich v daný deň rokovať. Ku každému bodu si samozrejme načíta nielen jeho číslo, ale aj názov a pripojenú parlamentnú tlač. Informačný zdroj „Priebeh_x000a_schôdze“, resp. „Body programu“ sa budú v priebehu schôdze meniť, tak ako bude rokovanie prebiehať, preto je potrebné zvoliť metódu, aby boli dáta vždy aktuálne._x000a_• Parlamentné tlače_x000a_DKS si načíta vybrané dáta k tým parlamentným tlačiam, ktoré sú pripojené k aktívnym bodom schôdze. Keďže v priebehu schôdze sa môžu body programu nielen ukončovať, ale aj pridávať, je dôležité zabezpečiť, aby sa zoznam PT stále udržiaval v aktuálnom stave._x000a_• Zoznam poslancov_x000a_DKS si načíta a udržiava v priebehu schôdze aktívnym zoznam 150 aktívnych poslancov NR SR. Obdobne ako ostatné záznamy, aj zoznam poslancov sa v priebehu rokovania môže meniť (napr. po zložení sľubu poslanca sa stáva aktívnym poslancom) a preto je dôležité zvoliť metódu, aby sa zoznam udržiaval neustále aktívny._x000a_• Zoznam rečníkov_x000a_DKS si načíta a udržiava v priebehu schôdze možných rečníkov z organizačnej štruktúry (mimo poslancov). Obdobne ako ostatné záznamy, aj zoznam možných vystupovateľov počas rokovanie NR SR sa v priebehu rokovania môže meniť (napr. výmenou ministra, ...) a preto je dôležité zvoliť metódu, aby sa zoznam udržiaval neustále aktívny._x000a_DKS v rámci svoje činnosti využíva aj mnoho informačných systémov, ktoré sú typom číselníkov a vzhľadom na optimalizáciu procesov ako SSLP, tak aj DKS sa odporúča ich osadenie v oboch systémoch. Každopádne pri každom naštartovaní DKS sa očakáva ich porovnanie a prípadné zrovnanie hodnôt._x000a__x000a_"/>
    <s v="Zamestnanec odboru  odboru informačných a komunikačných technológií K NR SR"/>
    <x v="43"/>
    <m/>
    <m/>
    <n v="0"/>
    <n v="0"/>
    <n v="0"/>
    <n v="0"/>
    <n v="0"/>
    <n v="0"/>
    <n v="0"/>
  </r>
  <r>
    <s v="ID_906"/>
    <x v="1"/>
    <s v="Front-end aplikácia"/>
    <s v="Priebeh schôdze NR SR - Kontextové informácie"/>
    <s v="Každé rokovanie NR SR prebieha v presne definovaných blokoch, ktoré nazývame kontextovými informáciami. Jedná sa o presne definované ucelené celky, v rámci ktorých sa rokuje._x000a_Počas rokovania sa postupne v nepravidelných blokoch striedajú nasledovné ucelené bloky:_x000a_• Rokovanie o bodoch_x000a_Jedná sa o časť schôdze, počas ktorého sa rokuje postupne o všetkých bodoch, ktoré boli schválené v programe schôdze NR SR_x000a_• Hlasovania_x000a_Jedná sa časť schôdze (spravidla o 11. a 17. hodine v každom rokovacom dni), počas ktorého prebieha hlasovanie o uzneseniach NR SR, resp. iných veciach o ktorých NR SR rozhoduje hlasovaním a rokovanie o nich už bolo ukončené_x000a_• Prestávka_x000a_Jedná sa o časť schôdze, počas ktorej je rokovanie v rokovacej sále prerušené na základe pokynu predsedajúceho na vopred definovaný čas._x000a__x000a_"/>
    <s v="Zamestnanec odboru  odboru informačných a komunikačných technológií K NR SR"/>
    <x v="43"/>
    <m/>
    <m/>
    <n v="0"/>
    <n v="0"/>
    <n v="0"/>
    <n v="0"/>
    <n v="0"/>
    <n v="0"/>
    <n v="0"/>
  </r>
  <r>
    <s v="ID_907"/>
    <x v="1"/>
    <s v="Front-end aplikácia"/>
    <s v="Priebeh schôdze NR SR - Štádia rokovania NR SR"/>
    <s v="Každá časť schôdze, ktorá je označená kontextovou informáciou „Rokovanie o bodoch“ je podľa povahy rozdelená na štádiá. V priebehu rokovania môžu nastať nasledovné štádia rokovania:_x000a_• Program schôdze_x000a_Rokovanie o návrhu programu schôdze, prednášanie a schvaľovanie návrhov na zmenu programu schôdze a nakoniec hlasovanie o programe schôdze so schválenými zmenami. Každopádne program schôdze sa môže v súlade s §24 Rokovacieho poriadku meniť aj v priebehu schôdze._x000a_• Rozprava_x000a_Rokovanie o jednotlivých bodoch programu schôdze (okrem bodov – „Hodina otázok“, „Odpovede na interpelácie poslancov“, „Interpelácie poslancov“ a bodu programu._x000a_• Hodina otázok_x000a_Rokovanie o bode „Hodina otázok“, ktorá prebieha podľa §131 Rokovacieho poriadku._x000a_• Odpovede na Interpelácie poslancov_x000a_Rokovanie o bode „Odpovede na interpelácie“, ktorá prebieha v súlade §130 Rokovacieho poriadku_x000a_• Interpelácie poslancov_x000a_Rokovanie o bode „Odpovede na interpelácie“, ktorá prebieha v súlade s §129, bod (4) Rokovacieho poriadku_x000a_• Rozprava podľa §29a Rokovacieho poriadku NR SR_x000a_Rokovanie o bode, pri ktorom bol odsúhlasený postup rokovania podľa §29A Rokovacieho poriadku. Grafický návrh tejto stránky je na dodávateľovi, podobne ako aj požiadavka na DKS aké údaje potrebuje k napĺňaniu stránky. Očakáva sa, že sa doplní o zoznam vystúpení podľa jednotlivých klubov (v poradí ako sa budú prihlasovať), ako aj čas, ktorý ostáva jednotlivým klubom. Tieto informácie bude poskytovať DKS ako svoj informačný zdroj prostredníctvom webservisov._x000a__x000a_"/>
    <s v="Zamestnanec odboru  odboru informačných a komunikačných technológií K NR SR"/>
    <x v="43"/>
    <m/>
    <m/>
    <n v="0"/>
    <n v="0"/>
    <n v="0"/>
    <n v="0"/>
    <n v="0"/>
    <n v="0"/>
    <n v="0"/>
  </r>
  <r>
    <s v="ID_908"/>
    <x v="1"/>
    <s v="Front-end aplikácia"/>
    <s v="Priebeh schôdze NR SR - Štádia legislatívneho procesu"/>
    <s v="Každá časť schôdze, ktorá je označená kontextovou informáciou „Rokovanie o bodoch“ a jedná sa o jednanie o bode, ku ktorému je v legislatívnom procese vygenerovaný záznam podporuje niekoľko štádií legislatívneho procesu. Vybrané štádium legislatívneho procesu sa objavuje v sekcii „vystúpenia“ (I. čítanie, II. čítanie, III. čítanie, Rokovania NR SR), resp. v časti formulára pre položku menu „legislatívny proces“. V informačnom zdroji „Body programu schôdze“ sa síce nachádza informácia o kategórii, no tá sa môže zmeniť technikom DKS"/>
    <s v="Zamestnanec odboru  odboru informačných a komunikačných technológií K NR SR"/>
    <x v="43"/>
    <m/>
    <m/>
    <n v="0"/>
    <n v="0"/>
    <n v="0"/>
    <n v="0"/>
    <n v="0"/>
    <n v="0"/>
    <n v="0"/>
  </r>
  <r>
    <s v="ID_909"/>
    <x v="1"/>
    <s v="Front-end aplikácia"/>
    <s v="Priebeh schôdze NR SR - Kategória"/>
    <s v="Každá časť schôdze, ktorá je označená kontextovou informáciou „Rokovanie o bodoch“ podporuje kategóriu rokovania. Jedná sa vlastne o informáciu, či ide o „Písomné prihlásenie“, alebo „Ústne prehlásenie“. V prípade, že sa jedná „hodinu otázok“, jedná sa o to či ide o otázky na predsedu vlády, alebo na ostatných adresátov."/>
    <s v="Zamestnanec odboru  odboru informačných a komunikačných technológií K NR SR"/>
    <x v="43"/>
    <m/>
    <m/>
    <n v="0"/>
    <n v="0"/>
    <n v="0"/>
    <n v="0"/>
    <n v="0"/>
    <n v="0"/>
    <n v="0"/>
  </r>
  <r>
    <s v="ID_910"/>
    <x v="1"/>
    <s v="Front-end aplikácia"/>
    <s v="Popis aplikácie - Úvod"/>
    <s v="V hlavnom výberovom menu sa vyberajú základné pohľady na oblasti, ktorých podrobnejšie informácie užívateľa zaujímajú. Hlavné výberové menu musí obsahovať minimálne nasledovné položky:_x000a_• Aktuálne dianie _x000a_• Program schôdze_x000a_• Offline dianie_x000a_• Schôdza NR SR_x000a_• Parlamentná tlač_x000a_• Hlasovania_x000a_• Hodina otázok_x000a_• Interpelácie_x000a_• Legislatívny proces _x000a_• Legislatívny proces – prehľad _x000a_"/>
    <s v="Zamestnanec odboru  odboru informačných a komunikačných technológií K NR SR"/>
    <x v="43"/>
    <m/>
    <m/>
    <n v="0"/>
    <n v="0"/>
    <n v="0"/>
    <n v="0"/>
    <n v="0"/>
    <n v="0"/>
    <n v="0"/>
  </r>
  <r>
    <s v="ID_911"/>
    <x v="0"/>
    <s v="Front-end aplikácia"/>
    <s v="Popis aplikácie - Aktuálne dianie - Všeobecné"/>
    <s v="Aktuálne dianie je jedinou položkou, u ktorej sa predpokladá automatická aktualizácia jednotlivých sekcií. Počas voľby „Aktuálne dianie“ sa zobrazujú vo výstupnej časti obrazovky nasledovné časti_x000a_• Práve prebieha_x000a_• Vystúpenia_x000a_• Aktuálny rečník_x000a_• Dokumenty_x000a_• Zobrazovacia tabuľa_x000a_• Hlasovania_x000a_• Návrhy na zmenu programu schôdze_x000a_• Pozmeňovacie návrhy_x000a_• Otázky_x000a_• Otázka do hodiny otázok_x000a_• Interpelácie_x000a_"/>
    <s v="Zamestnanec odboru  odboru informačných a komunikačných technológií K NR SR"/>
    <x v="43"/>
    <n v="1"/>
    <n v="5"/>
    <n v="1"/>
    <n v="5"/>
    <n v="0.28767123287671231"/>
    <n v="0.74"/>
    <n v="1.01"/>
    <n v="3.9520054794520547"/>
    <n v="59.280082191780821"/>
  </r>
  <r>
    <s v="ID_912"/>
    <x v="0"/>
    <s v="Front-end aplikácia"/>
    <s v="Popis aplikácie - Aktuálne dianie - Práve prebieha (automatická sekcia obnovovania)"/>
    <s v="V rámci časti „Práve prebieha“ môže aktuálne dianie zobrazovať nasledovné oblasti rokovania: _x000a_• Rokovanie o bodoch – Program _x000a_• Rokovania o bodoch – Rozprava _x000a_• Rokovanie o bodoch – Hodina otázok _x000a_• Rokovanie o bodoch – Odpovede na interpelácie poslancov _x000a_• Rokovanie o bodoch – Interpelácie poslancov (zhodné s predchádzajúcou časťou)_x000a_• Rokovanie o bodoch – Rozprava podľa §29a Rokovacieho poriadku NR _x000a_• Blok hlasovaní _x000a_• Prestávka _x000a_Táto časť je automaticky prepínaná podľa pokynov DKS._x000a_"/>
    <s v="Zamestnanec odboru  odboru informačných a komunikačných technológií K NR SR"/>
    <x v="43"/>
    <n v="1"/>
    <n v="5"/>
    <n v="1"/>
    <n v="5"/>
    <n v="0.28767123287671231"/>
    <n v="0.74"/>
    <n v="1.01"/>
    <n v="3.9520054794520547"/>
    <n v="59.280082191780821"/>
  </r>
  <r>
    <s v="ID_913"/>
    <x v="0"/>
    <s v="Front-end aplikácia"/>
    <s v="Popis aplikácie - Aktuálne dianie - Práve prebieha (automatická sekcia obnovovania) - Rokovanie o bodoch – Program schôdze"/>
    <s v="Sekcia „Práve prebieha“ je počas schvaľovania programu schôdze automaticky nastavená na hodnotu „Rokovanie o bodoch - Program“ (kontextová informácia – štádium rokovania NR SR). Táto časť programu má nasledovné podsekcie:_x000a_• Vystúpenia_x000a_• Aktuálny rečník_x000a_• Dokumenty_x000a_• Zobrazovacia tabuľa_x000a_• Hlasovania_x000a_• Návrhy na zmenu programu schôdze_x000a__x000a_"/>
    <s v="Zamestnanec odboru  odboru informačných a komunikačných technológií K NR SR"/>
    <x v="43"/>
    <n v="1"/>
    <n v="5"/>
    <n v="1"/>
    <n v="5"/>
    <n v="0.28767123287671231"/>
    <n v="0.74"/>
    <n v="1.01"/>
    <n v="3.9520054794520547"/>
    <n v="59.280082191780821"/>
  </r>
  <r>
    <s v="ID_914"/>
    <x v="0"/>
    <s v="Front-end aplikácia"/>
    <s v="Popis aplikácie - Aktuálne dianie - Práve prebieha (automatická sekcia obnovovania) - Rokovanie o bodoch – Program schôdze - Vystúpenia"/>
    <s v="V tejto časti sa zobrazuje zoznam ukončených vystúpení vystupujúcich počas prebiehajúcej kontextovej informácie a štádia rokovania NR SR, ktorá je nastavená práve v DKS a z nej v časti „Práve prebieha“._x000a_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_x000a__x000a_Na konci „etapy“ rokovania sa všetky vystúpenia vystupujúcich zobrazia v časti „Vystúpenia“ a sekcia „Zobrazovacia tabuľa“ ostane prázdna_x000a__x000a_V prípade, že k vystúpeniu poslanca je prepojený nejaký elektronický dokument (v tomto prípade podaný návrh na zmenu programu v elektronickej podobe“, automaticky sa zobrazí ikona uľahčujúca jeho zobrazenie v elektronickej podobe._x000a__x000a_V prípade, že sa hlasuje o nejakom podanom pozmeňujúcom návrhu, ktorý je prepojený s daným vystúpením, očakáva sa, že bude graficky zvýraznený nielen samotný návrh, ale aj vystúpenia v ktorom zaznel."/>
    <s v="Zamestnanec odboru  odboru informačných a komunikačných technológií K NR SR"/>
    <x v="43"/>
    <n v="1"/>
    <n v="5"/>
    <n v="1"/>
    <n v="5"/>
    <n v="0.28767123287671231"/>
    <n v="0.74"/>
    <n v="1.01"/>
    <n v="3.9520054794520547"/>
    <n v="59.280082191780821"/>
  </r>
  <r>
    <s v="ID_915"/>
    <x v="0"/>
    <s v="Front-end aplikácia"/>
    <s v="Popis aplikácie - Aktuálne dianie - Práve prebieha (automatická sekcia obnovovania) - Rokovanie o bodoch – Program schôdze - Aktuálny rečník"/>
    <s v="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
    <s v="Zamestnanec odboru  odboru informačných a komunikačných technológií K NR SR"/>
    <x v="43"/>
    <n v="1"/>
    <n v="5"/>
    <n v="1"/>
    <n v="5"/>
    <n v="0.28767123287671231"/>
    <n v="0.74"/>
    <n v="1.01"/>
    <n v="3.9520054794520547"/>
    <n v="59.280082191780821"/>
  </r>
  <r>
    <s v="ID_916"/>
    <x v="0"/>
    <s v="Front-end aplikácia"/>
    <s v="Popis aplikácie - Aktuálne dianie - Práve prebieha (automatická sekcia obnovovania) - Rokovanie o bodoch – Program schôdze - Dokumenty"/>
    <s v="V časti „Dokumenty“ sa zobrazujú všetky „dokumenty“, týkajúce sa danej kontextovej informácie a daného bodu rokovania schôdze, resp. v etape hlasovania danej tlači o ktorej sa hlasuje (v popisovanej časti teda pozvánka a návrh programu, ktorý bol zaslaný ako príloha k pozvánke). V prípade, že vnikne aj ďalšia verzia programu, zobrazí sa aj táto._x000a__x000a_V sekcii musí byť aj možnosť rýchlej voľby zobrazenia samotného dokumentu z digitálnej knižnice."/>
    <s v="Zamestnanec odboru  odboru informačných a komunikačných technológií K NR SR"/>
    <x v="43"/>
    <n v="1"/>
    <n v="5"/>
    <n v="1"/>
    <n v="5"/>
    <n v="0.28767123287671231"/>
    <n v="0.74"/>
    <n v="1.01"/>
    <n v="3.9520054794520547"/>
    <n v="59.280082191780821"/>
  </r>
  <r>
    <s v="ID_917"/>
    <x v="0"/>
    <s v="Front-end aplikácia"/>
    <s v="Popis aplikácie - Aktuálne dianie - Práve prebieha (automatická sekcia obnovovania) - Rokovanie o bodoch – Program schôdze - Zobrazovacie tabuľa"/>
    <s v="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_x000a_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_x000a_"/>
    <s v="Zamestnanec odboru  odboru informačných a komunikačných technológií K NR SR"/>
    <x v="43"/>
    <n v="1"/>
    <n v="5"/>
    <n v="1"/>
    <n v="5"/>
    <n v="0.28767123287671231"/>
    <n v="0.74"/>
    <n v="1.01"/>
    <n v="3.9520054794520547"/>
    <n v="59.280082191780821"/>
  </r>
  <r>
    <s v="ID_918"/>
    <x v="0"/>
    <s v="Front-end aplikácia"/>
    <s v="Popis aplikácie - Aktuálne dianie - Práve prebieha (automatická sekcia obnovovania) - Rokovanie o bodoch – Program schôdze - Hlasovania"/>
    <s v="V prípade, že v danom čase existujú „hlasovania“ k zobrazovanému bodu programu, resp. zobrazovanému štádiu rokovania, zobrazia sa hlasovania v sekcii „Hlasovania“._x000a_V prípade kliknutia na ikonu pri každom hlasovaní, prípadne na číslo hlasovania sa zobrazí podrobný výsledok hlasovania._x000a_V prípade, že predsedajúci spustí hlasovanie, v sekcii „hlasovania“ sa zobrazí číslo hlasovania a ostávajúci čas do konca hlasovania-_x000a_Okamžite po uplynutí intervalu na hlasovanie sa v sekcii „hlasovania“ zobrazí výsledok daného hlasovania. V tejto etape ak poslanec chce vidieť podrobné výsledky hlasovania, klikne na názov sekcie „Hlasovania“ a zobrazí sa mu pohľad na pre práve ukončené hlasovanie._x000a_"/>
    <s v="Zamestnanec odboru  odboru informačných a komunikačných technológií K NR SR"/>
    <x v="43"/>
    <n v="1"/>
    <n v="5"/>
    <n v="1"/>
    <n v="5"/>
    <n v="0.28767123287671231"/>
    <n v="0.74"/>
    <n v="1.01"/>
    <n v="3.9520054794520547"/>
    <n v="59.280082191780821"/>
  </r>
  <r>
    <s v="ID_919"/>
    <x v="0"/>
    <s v="Front-end aplikácia"/>
    <s v="Popis aplikácie - Aktuálne dianie - Práve prebieha (automatická sekcia obnovovania) - Rokovanie o bodoch – Program schôdze - Návrh na zmenu programu"/>
    <s v="Sekcia je zobrazovaná iba v tejto časti „Práve prebieha“, teda iba pri schvaľovaní programu schôdze a zobrazujú sa v nej všetky požiadavky o zmenu programu schôdze, ktoré boli podané pred začiatkom rokovania. Záznamy pochádzajú z informačného zdroja informačného systému DKS a predpokladá sa, že bude vytvorená aplikácia počas zavádzania DKS, ktorá umožní poslancom podávať návrhy na zmenu programu schôdze."/>
    <s v="Zamestnanec odboru  odboru informačných a komunikačných technológií K NR SR"/>
    <x v="43"/>
    <n v="1"/>
    <n v="5"/>
    <n v="1"/>
    <n v="5"/>
    <n v="0.28767123287671231"/>
    <n v="0.74"/>
    <n v="1.01"/>
    <n v="3.9520054794520547"/>
    <n v="59.280082191780821"/>
  </r>
  <r>
    <s v="ID_920"/>
    <x v="0"/>
    <s v="Front-end aplikácia"/>
    <s v="Popis aplikácie - Aktuálne dianie - Práve prebieha (automatická sekcia obnovovania) - Rokovanie o bodoch – Rozprava"/>
    <s v="Sekcia „Práve prebieha“ je počas štádia rokovania „Rozprava“ automaticky nastavená na hodnotu „Rokovanie o bodoch – Rozprava“ . Táto časť programu má nasledovné podsekcie:_x000a_• Vystúpenia_x000a_• Aktuálny rečník_x000a_• Dokumenty_x000a_• Zobrazovacia tabuľa_x000a_• Hlasovania_x000a_• Pozmeňovacie návrhy_x000a__x000a_"/>
    <s v="Zamestnanec odboru  odboru informačných a komunikačných technológií K NR SR"/>
    <x v="43"/>
    <n v="1"/>
    <n v="5"/>
    <n v="1"/>
    <n v="5"/>
    <n v="0.28767123287671231"/>
    <n v="0.74"/>
    <n v="1.01"/>
    <n v="3.9520054794520547"/>
    <n v="59.280082191780821"/>
  </r>
  <r>
    <s v="ID_921"/>
    <x v="0"/>
    <s v="Front-end aplikácia"/>
    <s v="Popis aplikácie - Aktuálne dianie - Práve prebieha (automatická sekcia obnovovania) - Rokovanie o bodoch – Rozprava - Vystúpenia"/>
    <s v="V tejto časti sa zobrazuje zoznam ukončených vystúpení vystupujúcich počas prebiehajúcej kontextovej informácie a štádia rokovania NR SR, ktorá je nastavená práve v DKS a z nej v časti „Práve prebieha“._x000a_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_x000a__x000a_Na konci „etapy“ rokovania sa všetky vystúpenia vystupujúcich zobrazia v časti „Vystúpenia“ a sekcia „Zobrazovacia tabuľa“ ostane prázdna_x000a__x000a_V prípade, že k vystúpeniu poslanca je prepojený nejaký elektronický dokument (v tomto prípade podaný návrh na zmenu programu v elektronickej podobe“, automaticky sa zobrazí ikona uľahčujúca jeho zobrazenie v elektronickej podobe._x000a__x000a_V prípade, že sa hlasuje o nejakom podanom pozmeňujúcom návrhu, ktorý je prepojený s daným vystúpením, očakáva sa, že bude graficky zvýraznený nielen samotný návrh, ale aj vystúpenia v ktorom zaznel."/>
    <s v="Zamestnanec odboru  odboru informačných a komunikačných technológií K NR SR"/>
    <x v="43"/>
    <n v="1"/>
    <n v="5"/>
    <n v="1"/>
    <n v="5"/>
    <n v="0.28767123287671231"/>
    <n v="0.74"/>
    <n v="1.01"/>
    <n v="3.9520054794520547"/>
    <n v="59.280082191780821"/>
  </r>
  <r>
    <s v="ID_922"/>
    <x v="0"/>
    <s v="Front-end aplikácia"/>
    <s v="Popis aplikácie - Aktuálne dianie - Práve prebieha (automatická sekcia obnovovania) - Rokovanie o bodoch – Rozprava - Aktuálny rečník"/>
    <s v="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
    <s v="Zamestnanec odboru  odboru informačných a komunikačných technológií K NR SR"/>
    <x v="43"/>
    <n v="1"/>
    <n v="5"/>
    <n v="1"/>
    <n v="5"/>
    <n v="0.28767123287671231"/>
    <n v="0.74"/>
    <n v="1.01"/>
    <n v="3.9520054794520547"/>
    <n v="59.280082191780821"/>
  </r>
  <r>
    <s v="ID_923"/>
    <x v="0"/>
    <s v="Front-end aplikácia"/>
    <s v="Popis aplikácie - Aktuálne dianie - Práve prebieha (automatická sekcia obnovovania) - Rokovanie o bodoch – Rozprava - Dokumenty"/>
    <s v="V časti „Dokumenty“ sa zobrazujú všetky „dokumenty“, týkajúce sa danej kontextovej informácie a daného bodu rokovania schôdze, resp. v etape hlasovania danej tlači o ktorej sa hlasuje (v popisovanej časti teda pozvánka a návrh programu, ktorý bol zaslaný ako príloha k pozvánke). V prípade, že vnikne aj ďalšia verzia programu, zobrazí sa aj táto._x000a__x000a_V sekcii musí byť aj možnosť rýchlej voľby zobrazenia samotného dokumentu z digitálnej knižnice."/>
    <s v="Zamestnanec odboru  odboru informačných a komunikačných technológií K NR SR"/>
    <x v="43"/>
    <n v="1"/>
    <n v="5"/>
    <n v="1"/>
    <n v="5"/>
    <n v="0.28767123287671231"/>
    <n v="0.74"/>
    <n v="1.01"/>
    <n v="3.9520054794520547"/>
    <n v="59.280082191780821"/>
  </r>
  <r>
    <s v="ID_924"/>
    <x v="0"/>
    <s v="Front-end aplikácia"/>
    <s v="Popis aplikácie - Aktuálne dianie - Práve prebieha (automatická sekcia obnovovania) - Rokovanie o bodoch – Rozprava - Zobrazovacie tabuľa"/>
    <s v="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_x000a_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_x000a__x000a_požiadavka, aby v prípade prihláseného poslanca bol jeho záznam farebne zvýraznený aj pre prípad zobrazenia všetkých prihlásených (bez kliknutia na meno a priezvisko pre filter svojich prihlásení)."/>
    <s v="Zamestnanec odboru  odboru informačných a komunikačných technológií K NR SR"/>
    <x v="43"/>
    <n v="1"/>
    <n v="5"/>
    <n v="1"/>
    <n v="5"/>
    <n v="0.28767123287671231"/>
    <n v="0.74"/>
    <n v="1.01"/>
    <n v="3.9520054794520547"/>
    <n v="59.280082191780821"/>
  </r>
  <r>
    <s v="ID_925"/>
    <x v="0"/>
    <s v="Front-end aplikácia"/>
    <s v="Popis aplikácie - Aktuálne dianie - Práve prebieha (automatická sekcia obnovovania) - Rokovanie o bodoch – Rozprava - Hlasovania"/>
    <s v="V prípade, že v danom čase existujú „hlasovania“ k zobrazovanému bodu programu, resp. zobrazovanému štádiu rokovania, zobrazia sa hlasovania v sekcii „Hlasovania“._x000a_V prípade kliknutia na ikonu pri každom hlasovaní, prípadne na číslo hlasovania sa zobrazí podrobný výsledok hlasovania._x000a_V prípade, že predsedajúci spustí hlasovanie, v sekcii „hlasovania“ sa zobrazí číslo hlasovania a ostávajúci čas do konca hlasovania-_x000a_Okamžite po uplynutí intervalu na hlasovanie sa v sekcii „hlasovania“ zobrazí výsledok daného hlasovania. V tejto etape ak poslanec chce vidieť podrobné výsledky hlasovania, klikne na názov sekcie „Hlasovania“ a zobrazí sa mu pohľad na pre práve ukončené hlasovanie._x000a_"/>
    <s v="Zamestnanec odboru  odboru informačných a komunikačných technológií K NR SR"/>
    <x v="43"/>
    <n v="1"/>
    <n v="5"/>
    <n v="1"/>
    <n v="5"/>
    <n v="0.28767123287671231"/>
    <n v="0.74"/>
    <n v="1.01"/>
    <n v="3.9520054794520547"/>
    <n v="59.280082191780821"/>
  </r>
  <r>
    <s v="ID_926"/>
    <x v="0"/>
    <s v="Front-end aplikácia"/>
    <s v="Popis aplikácie - Aktuálne dianie - Práve prebieha (automatická sekcia obnovovania) - Rokovanie o bodoch – Rozprava - Pozmeňovacie návrhy"/>
    <s v="V časti „Pozmeňovacie návrhy“ sa zobrazia všetky pozmeňovacie návrhy poslancov prednesené v II. čítaní, ktoré sa viažu k danej parlamentnej tlači. Podobne aj v tejto časti kliknutím na meno a priezvisko pri názve sekcie sa odfiltrujú iba pozmeňovacie návrhy prihláseného poslanca do DKS."/>
    <s v="Zamestnanec odboru  odboru informačných a komunikačných technológií K NR SR"/>
    <x v="43"/>
    <n v="1"/>
    <n v="5"/>
    <n v="1"/>
    <n v="5"/>
    <n v="0.28767123287671231"/>
    <n v="0.74"/>
    <n v="1.01"/>
    <n v="3.9520054794520547"/>
    <n v="59.280082191780821"/>
  </r>
  <r>
    <s v="ID_927"/>
    <x v="0"/>
    <s v="Front-end aplikácia"/>
    <s v="Popis aplikácie - Aktuálne dianie - Práve prebieha (automatická sekcia obnovovania) - Rokovanie o bodoch – Hodina otázok"/>
    <s v="Sekcia „Práve prebieha“ je počas štádia rokovania „Hodina otázok“ automaticky nastavená na hodnotu „Rokovanie o bodoch – Hodina otázok“ . Táto časť programu má nasledovné podsekcie_x000a_• Vystúpenia_x000a_• Aktuálny rečník_x000a_• Otázky_x000a_• Zobrazovacia tabuľa_x000a_• Hlasovania_x000a_• Pozmeňovacie návrhy_x000a_"/>
    <s v="Zamestnanec odboru  odboru informačných a komunikačných technológií K NR SR"/>
    <x v="43"/>
    <n v="1"/>
    <n v="5"/>
    <n v="1"/>
    <n v="5"/>
    <n v="0.28767123287671231"/>
    <n v="0.74"/>
    <n v="1.01"/>
    <n v="3.9520054794520547"/>
    <n v="59.280082191780821"/>
  </r>
  <r>
    <s v="ID_928"/>
    <x v="0"/>
    <s v="Front-end aplikácia"/>
    <s v="Popis aplikácie - Aktuálne dianie - Práve prebieha (automatická sekcia obnovovania) - Rokovanie o bodoch – Hodina otázok - Vystúpenia"/>
    <s v="V tejto časti sa zobrazuje zoznam ukončených vystúpení vystupujúcich počas prebiehajúcej kontextovej informácie a štádia rokovania NR SR, ktorá je nastavená práve v DKS a z nej v časti „Práve prebieha“._x000a_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_x000a__x000a_Na konci „etapy“ rokovania sa všetky vystúpenia vystupujúcich zobrazia v časti „Vystúpenia“ a sekcia „Zobrazovacia tabuľa“ ostane prázdna_x000a__x000a_V prípade, že k vystúpeniu poslanca je prepojený nejaký elektronický dokument (v tomto prípade podaný návrh na zmenu programu v elektronickej podobe“, automaticky sa zobrazí ikona uľahčujúca jeho zobrazenie v elektronickej podobe._x000a__x000a_V prípade, že sa hlasuje o nejakom podanom pozmeňujúcom návrhu, ktorý je prepojený s daným vystúpením, očakáva sa, že bude graficky zvýraznený nielen samotný návrh, ale aj vystúpenia v ktorom zaznel._x000a__x000a_V tejto časti sa okrem samotných vystúpení zobrazuje aj informácia či ide o otázky na predsedu vlády, alebo na iných adresátov"/>
    <s v="Zamestnanec odboru  odboru informačných a komunikačných technológií K NR SR"/>
    <x v="43"/>
    <n v="1"/>
    <n v="5"/>
    <n v="1"/>
    <n v="5"/>
    <n v="0.28767123287671231"/>
    <n v="0.74"/>
    <n v="1.01"/>
    <n v="3.9520054794520547"/>
    <n v="59.280082191780821"/>
  </r>
  <r>
    <s v="ID_929"/>
    <x v="0"/>
    <s v="Front-end aplikácia"/>
    <s v="Popis aplikácie - Aktuálne dianie - Práve prebieha (automatická sekcia obnovovania) - Rokovanie o bodoch – Hodina otázok - Aktuálny rečník"/>
    <s v="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
    <s v="Zamestnanec odboru  odboru informačných a komunikačných technológií K NR SR"/>
    <x v="43"/>
    <n v="1"/>
    <n v="5"/>
    <n v="1"/>
    <n v="5"/>
    <n v="0.28767123287671231"/>
    <n v="0.74"/>
    <n v="1.01"/>
    <n v="3.9520054794520547"/>
    <n v="59.280082191780821"/>
  </r>
  <r>
    <s v="ID_930"/>
    <x v="0"/>
    <s v="Front-end aplikácia"/>
    <s v="Popis aplikácie - Aktuálne dianie - Práve prebieha (automatická sekcia obnovovania) - Rokovanie o bodoch – Hodina otázok - Otázky"/>
    <s v="V časti Otázky sú zobrazené všetky vylosované otázky do „Hodiny otázok“ v poradí ako bolo zlosované – zvlášť otázky položená na predsedu vlády a zvlášť na ostatných adresátov._x000a__x000a_Otázka, ktorá sa práve prerokúva je farebne zvýraznená a jej text je zobrazený v pravom dolnom rohu obrazovky v časti „Otázka do hodiny otázok“."/>
    <s v="Zamestnanec odboru  odboru informačných a komunikačných technológií K NR SR"/>
    <x v="43"/>
    <n v="1"/>
    <n v="5"/>
    <n v="1"/>
    <n v="5"/>
    <n v="0.28767123287671231"/>
    <n v="0.74"/>
    <n v="1.01"/>
    <n v="3.9520054794520547"/>
    <n v="59.280082191780821"/>
  </r>
  <r>
    <s v="ID_931"/>
    <x v="0"/>
    <s v="Front-end aplikácia"/>
    <s v="Popis aplikácie - Aktuálne dianie - Práve prebieha (automatická sekcia obnovovania) - Rokovanie o bodoch – Hodina otázok - Zobrazovacie tabuľa"/>
    <s v="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_x000a_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_x000a__x000a_požiadavka, aby v prípade prihláseného poslanca bol jeho záznam farebne zvýraznený aj pre prípad zobrazenia všetkých prihlásených (bez kliknutia na meno a priezvisko pre filter svojich prihlásení)."/>
    <s v="Zamestnanec odboru  odboru informačných a komunikačných technológií K NR SR"/>
    <x v="43"/>
    <n v="1"/>
    <n v="5"/>
    <n v="1"/>
    <n v="5"/>
    <n v="0.28767123287671231"/>
    <n v="0.74"/>
    <n v="1.01"/>
    <n v="3.9520054794520547"/>
    <n v="59.280082191780821"/>
  </r>
  <r>
    <s v="ID_932"/>
    <x v="0"/>
    <s v="Front-end aplikácia"/>
    <s v="Popis aplikácie - Aktuálne dianie - Práve prebieha (automatická sekcia obnovovania) - Rokovanie o bodoch – Hodina otázok  -Hlasovania"/>
    <s v="V prípade, že v danom čase existujú „hlasovania“ k zobrazovanému bodu programu, resp. zobrazovanému štádiu rokovania, zobrazia sa hlasovania v sekcii „Hlasovania“._x000a_V prípade kliknutia na ikonu pri každom hlasovaní, prípadne na číslo hlasovania sa zobrazí podrobný výsledok hlasovania._x000a_V prípade, že predsedajúci spustí hlasovanie, v sekcii „hlasovania“ sa zobrazí číslo hlasovania a ostávajúci čas do konca hlasovania-_x000a_Okamžite po uplynutí intervalu na hlasovanie sa v sekcii „hlasovania“ zobrazí výsledok daného hlasovania. V tejto etape ak poslanec chce vidieť podrobné výsledky hlasovania, klikne na názov sekcie „Hlasovania“ a zobrazí sa mu pohľad na pre práve ukončené hlasovanie._x000a_"/>
    <s v="Zamestnanec odboru  odboru informačných a komunikačných technológií K NR SR"/>
    <x v="43"/>
    <n v="1"/>
    <n v="5"/>
    <n v="1"/>
    <n v="5"/>
    <n v="0.28767123287671231"/>
    <n v="0.74"/>
    <n v="1.01"/>
    <n v="3.9520054794520547"/>
    <n v="59.280082191780821"/>
  </r>
  <r>
    <s v="ID_933"/>
    <x v="0"/>
    <s v="Front-end aplikácia"/>
    <s v="Popis aplikácie - Aktuálne dianie - Práve prebieha (automatická sekcia obnovovania) - Rokovanie o bodoch – Hodina otázok  - Otázka do hodiny otázok"/>
    <s v="V tejto sekcii sa zobrazuje text otázky na ktorú sa práve odpovedá, alebo ktorá sa prerokúva."/>
    <s v="Zamestnanec odboru  odboru informačných a komunikačných technológií K NR SR"/>
    <x v="43"/>
    <n v="1"/>
    <n v="5"/>
    <n v="1"/>
    <n v="5"/>
    <n v="0.28767123287671231"/>
    <n v="0.74"/>
    <n v="1.01"/>
    <n v="3.9520054794520547"/>
    <n v="59.280082191780821"/>
  </r>
  <r>
    <s v="ID_934"/>
    <x v="0"/>
    <s v="Front-end aplikácia"/>
    <s v="Popis aplikácie - Aktuálne dianie - Práve prebieha (automatická sekcia obnovovania) - Rokovanie o bodoch – Odpovede na interpelácie poslancov"/>
    <s v="Sekcia „Práve prebieha“ je počas štádia rokovania „Odpovede na interpelácie poslancov“ automaticky nastavená na hodnotu „Rokovanie o bodoch – Odpovede na interpelácie poslancov“ . Táto časť programu má nasledovné podsekcie:_x000a_• Práve prebieha_x000a_• Vystúpenia_x000a_• Aktuálny rečník_x000a_• Interpelácie_x000a_• Zobrazovacia tabuľa_x000a_• Hlasovania_x000a_• Interpelácie_x000a__x000a_"/>
    <s v="Zamestnanec odboru  odboru informačných a komunikačných technológií K NR SR"/>
    <x v="43"/>
    <n v="1"/>
    <n v="5"/>
    <n v="1"/>
    <n v="5"/>
    <n v="0.28767123287671231"/>
    <n v="0.74"/>
    <n v="1.01"/>
    <n v="3.9520054794520547"/>
    <n v="59.280082191780821"/>
  </r>
  <r>
    <s v="ID_935"/>
    <x v="0"/>
    <s v="Front-end aplikácia"/>
    <s v="Popis aplikácie - Aktuálne dianie - Práve prebieha (automatická sekcia obnovovania) - Rokovanie o bodoch – Odpovede na interpelácie poslancov - Práve prebieha"/>
    <s v="Pri prerokúvaní bodu programu s tlačou, je vždy súčasťou sekcie „Práve prebieha“ nielen označenie „etapy rokovania“, ale aj bodu programu, ČPT a textu PT."/>
    <s v="Zamestnanec odboru  odboru informačných a komunikačných technológií K NR SR"/>
    <x v="43"/>
    <n v="1"/>
    <n v="5"/>
    <n v="1"/>
    <n v="5"/>
    <n v="0.28767123287671231"/>
    <n v="0.74"/>
    <n v="1.01"/>
    <n v="3.9520054794520547"/>
    <n v="59.280082191780821"/>
  </r>
  <r>
    <s v="ID_936"/>
    <x v="0"/>
    <s v="Front-end aplikácia"/>
    <s v="Popis aplikácie - Aktuálne dianie - Práve prebieha (automatická sekcia obnovovania) - Rokovanie o bodoch – Odpovede na interpelácie poslancov - Vystúpenia"/>
    <s v="V tejto časti sa zobrazuje zoznam ukončených vystúpení vystupujúcich počas prebiehajúcej kontextovej informácie a štádia rokovania NR SR, ktorá je nastavená práve v DKS a z nej v časti „Práve prebieha“._x000a_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_x000a__x000a_Na konci „etapy“ rokovania sa všetky vystúpenia vystupujúcich zobrazia v časti „Vystúpenia“ a sekcia „Zobrazovacia tabuľa“ ostane prázdna_x000a__x000a_V prípade, že k vystúpeniu poslanca je prepojený nejaký elektronický dokument (v tomto prípade podaný návrh na zmenu programu v elektronickej podobe“, automaticky sa zobrazí ikona uľahčujúca jeho zobrazenie v elektronickej podobe._x000a__x000a_V prípade, že sa hlasuje o nejakom podanom pozmeňujúcom návrhu, ktorý je prepojený s daným vystúpením, očakáva sa, že bude graficky zvýraznený nielen samotný návrh, ale aj vystúpenia v ktorom zaznel._x000a__x000a_V tejto časti sa okrem samotných vystúpení zobrazuje aj informácia či ide o otázky na predsedu vlády, alebo na iných adresátov"/>
    <s v="Zamestnanec odboru  odboru informačných a komunikačných technológií K NR SR"/>
    <x v="43"/>
    <n v="1"/>
    <n v="5"/>
    <n v="1"/>
    <n v="5"/>
    <n v="0.28767123287671231"/>
    <n v="0.74"/>
    <n v="1.01"/>
    <n v="3.9520054794520547"/>
    <n v="59.280082191780821"/>
  </r>
  <r>
    <s v="ID_937"/>
    <x v="0"/>
    <s v="Front-end aplikácia"/>
    <s v="Popis aplikácie - Aktuálne dianie - Práve prebieha (automatická sekcia obnovovania) - Rokovanie o bodoch – Odpovede na interpelácie poslancov - Aktuálny rečník"/>
    <s v="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
    <s v="Zamestnanec odboru  odboru informačných a komunikačných technológií K NR SR"/>
    <x v="43"/>
    <n v="1"/>
    <n v="5"/>
    <n v="1"/>
    <n v="5"/>
    <n v="0.28767123287671231"/>
    <n v="0.74"/>
    <n v="1.01"/>
    <n v="3.9520054794520547"/>
    <n v="59.280082191780821"/>
  </r>
  <r>
    <s v="ID_938"/>
    <x v="0"/>
    <s v="Front-end aplikácia"/>
    <s v="Popis aplikácie - Aktuálne dianie - Práve prebieha (automatická sekcia obnovovania) - Rokovanie o bodoch – Odpovede na interpelácie poslancov - Interpelácie"/>
    <s v="V časti Interpelácie sú zobrazené všetky „Interpelácie poslancov“ a odpovede na interpelácie, ktoré boli zaradené do danej PT, ktorá je pripojená k danému bodu programu schôdze. Požadovaný spôsob zoradenie bodov je podľa prideleného čísla a podľa poradia dátumu dokumentov (teda interpelácia a následne odpoveď na interpeláciu)._x000a__x000a_Záznamy k práve prerokovávanej interpelácie sú farebne zvýraznené"/>
    <s v="Zamestnanec odboru  odboru informačných a komunikačných technológií K NR SR"/>
    <x v="43"/>
    <n v="1"/>
    <n v="5"/>
    <n v="1"/>
    <n v="5"/>
    <n v="0.28767123287671231"/>
    <n v="0.74"/>
    <n v="1.01"/>
    <n v="3.9520054794520547"/>
    <n v="59.280082191780821"/>
  </r>
  <r>
    <s v="ID_939"/>
    <x v="0"/>
    <s v="Front-end aplikácia"/>
    <s v="Popis aplikácie - Aktuálne dianie - Práve prebieha (automatická sekcia obnovovania) - Rokovanie o bodoch – Odpovede na interpelácie poslancov - Zobrazovacie tabuľa"/>
    <s v="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_x000a_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_x000a__x000a_požiadavka, aby v prípade prihláseného poslanca bol jeho záznam farebne zvýraznený aj pre prípad zobrazenia všetkých prihlásených (bez kliknutia na meno a priezvisko pre filter svojich prihlásení)."/>
    <s v="Zamestnanec odboru  odboru informačných a komunikačných technológií K NR SR"/>
    <x v="43"/>
    <n v="1"/>
    <n v="5"/>
    <n v="1"/>
    <n v="5"/>
    <n v="0.28767123287671231"/>
    <n v="0.74"/>
    <n v="1.01"/>
    <n v="3.9520054794520547"/>
    <n v="59.280082191780821"/>
  </r>
  <r>
    <s v="ID_940"/>
    <x v="0"/>
    <s v="Front-end aplikácia"/>
    <s v="Popis aplikácie - Aktuálne dianie - Práve prebieha (automatická sekcia obnovovania) - Rokovanie o bodoch – Odpovede na interpelácie poslancov - Hlasovania"/>
    <s v="V prípade, že v danom čase existujú „hlasovania“ k zobrazovanému bodu programu, resp. zobrazovanému štádiu rokovania, zobrazia sa hlasovania v sekcii „Hlasovania“._x000a_V prípade kliknutia na ikonu pri každom hlasovaní, prípadne na číslo hlasovania sa zobrazí podrobný výsledok hlasovania._x000a_V prípade, že predsedajúci spustí hlasovanie, v sekcii „hlasovania“ sa zobrazí číslo hlasovania a ostávajúci čas do konca hlasovania-_x000a_Okamžite po uplynutí intervalu na hlasovanie sa v sekcii „hlasovania“ zobrazí výsledok daného hlasovania. V tejto etape ak poslanec chce vidieť podrobné výsledky hlasovania, klikne na názov sekcie „Hlasovania“ a zobrazí sa mu pohľad na pre práve ukončené hlasovanie._x000a_"/>
    <s v="Zamestnanec odboru  odboru informačných a komunikačných technológií K NR SR"/>
    <x v="43"/>
    <n v="1"/>
    <n v="5"/>
    <n v="1"/>
    <n v="5"/>
    <n v="0.28767123287671231"/>
    <n v="0.74"/>
    <n v="1.01"/>
    <n v="3.9520054794520547"/>
    <n v="59.280082191780821"/>
  </r>
  <r>
    <s v="ID_941"/>
    <x v="0"/>
    <s v="Front-end aplikácia"/>
    <s v="Popis aplikácie - Aktuálne dianie - Práve prebieha (automatická sekcia obnovovania) - RRokovanie o bodoch – Interpelácie poslancov"/>
    <s v="Obsah sekcie je totožný s predchádzajúcou časťou „Rokovanie o bodoch – Odpovede na interpelácie poslancov“"/>
    <s v="Zamestnanec odboru  odboru informačných a komunikačných technológií K NR SR"/>
    <x v="43"/>
    <n v="1"/>
    <n v="5"/>
    <n v="1"/>
    <n v="5"/>
    <n v="0.28767123287671231"/>
    <n v="0.74"/>
    <n v="1.01"/>
    <n v="3.9520054794520547"/>
    <n v="59.280082191780821"/>
  </r>
  <r>
    <s v="ID_942"/>
    <x v="0"/>
    <s v="Front-end aplikácia"/>
    <s v="Popis aplikácie - Aktuálne dianie - Práve prebieha (automatická sekcia obnovovania) - Rokovanie o bodoch – Interpelácie poslancov - Blok hlasovaní"/>
    <s v="Sekcia „Práve prebieha“ je počas štádia kontextu „Blok hlasovaní“ automaticky nastavená na hodnotu „Blok hlasovaní“ . Táto časť programu má nasledovné podsekcie:_x000a_• Vystúpenia_x000a_• Aktuálny rečník_x000a_• Návrhy na hlasovanie_x000a_• Zobrazovacia tabuľa_x000a_• Hlasovania"/>
    <s v="Zamestnanec odboru  odboru informačných a komunikačných technológií K NR SR"/>
    <x v="43"/>
    <n v="1"/>
    <n v="5"/>
    <n v="1"/>
    <n v="5"/>
    <n v="0.28767123287671231"/>
    <n v="0.74"/>
    <n v="1.01"/>
    <n v="3.9520054794520547"/>
    <n v="59.280082191780821"/>
  </r>
  <r>
    <s v="ID_943"/>
    <x v="0"/>
    <s v="Front-end aplikácia"/>
    <s v="Popis aplikácie - Aktuálne dianie - Práve prebieha (automatická sekcia obnovovania) - Rokovanie o bodoch – Interpelácie poslancov - Vystúpenia"/>
    <s v="V tejto časti sa zobrazuje zoznam ukončených vystúpení vystupujúcich počas prebiehajúcej kontextovej informácie a štádia rokovania NR SR, ktorá je nastavená práve v DKS a z nej v časti „Práve prebieha“._x000a_Na začiatku (začiatok rokovania o programe schôdze) sa v časti vystúpenia nezobrazujú žiadne záznamy, pretože ešte nikto nevystúpil. Následne sa poslanci budú prihlasovať a zobrazovať sa v časti „Zobrazovacia tabuľa“ a vždy po skončení vystúpenia sa automaticky z informačného zdroja „Vystúpenia“ modul SSLP „E-schôdza“ zobrazia v sekcii „vystúpenia“._x000a__x000a_Na konci „etapy“ rokovania sa všetky vystúpenia vystupujúcich zobrazia v časti „Vystúpenia“ a sekcia „Zobrazovacia tabuľa“ ostane prázdna_x000a__x000a_V prípade, že k vystúpeniu poslanca je prepojený nejaký elektronický dokument (v tomto prípade podaný návrh na zmenu programu v elektronickej podobe“, automaticky sa zobrazí ikona uľahčujúca jeho zobrazenie v elektronickej podobe._x000a__x000a_V prípade, že sa hlasuje o nejakom podanom pozmeňujúcom návrhu, ktorý je prepojený s daným vystúpením, očakáva sa, že bude graficky zvýraznený nielen samotný návrh, ale aj vystúpenia v ktorom zaznel._x000a__x000a_V tejto časti sa okrem samotných vystúpení zobrazuje aj informácia či ide o otázky na predsedu vlády, alebo na iných adresátov"/>
    <s v="Zamestnanec odboru  odboru informačných a komunikačných technológií K NR SR"/>
    <x v="43"/>
    <n v="1"/>
    <n v="5"/>
    <n v="1"/>
    <n v="5"/>
    <n v="0.28767123287671231"/>
    <n v="0.74"/>
    <n v="1.01"/>
    <n v="3.9520054794520547"/>
    <n v="59.280082191780821"/>
  </r>
  <r>
    <s v="ID_944"/>
    <x v="0"/>
    <s v="Front-end aplikácia"/>
    <s v="Popis aplikácie - Aktuálne dianie - Práve prebieha (automatická sekcia obnovovania) - Rokovanie o bodoch – Interpelácie poslancov - Aktuálny rečník"/>
    <s v="Sekcia aktuálny rečník zobrazuje fotografiu a zvolené metadáta z informačných zdrojov modulu „poslanci“ pre poslanca, alebo modulu „organizačná štruktúra“ pre vystupujúceho, ak sa nejedná o poslanca. Táto sekcia sa automaticky mení podľa toho, kto práve vystupuje podľa dát z DKS."/>
    <s v="Zamestnanec odboru  odboru informačných a komunikačných technológií K NR SR"/>
    <x v="43"/>
    <n v="1"/>
    <n v="5"/>
    <n v="1"/>
    <n v="5"/>
    <n v="0.28767123287671231"/>
    <n v="0.74"/>
    <n v="1.01"/>
    <n v="3.9520054794520547"/>
    <n v="59.280082191780821"/>
  </r>
  <r>
    <s v="ID_945"/>
    <x v="0"/>
    <s v="Front-end aplikácia"/>
    <s v="Popis aplikácie - Aktuálne dianie - Práve prebieha (automatická sekcia obnovovania) - Rokovanie o bodoch – Interpelácie poslancov - Návrhy na hlasovania"/>
    <s v="V časti „Návrhy“ na hlasovanie sa musia zobraziť všetky požiadavky na hlasovanie v poradí ako sa očakávajú, že ich bude spúšťať predsedajúci._x000a__x000a_Požaduje sa, aby záznam o ktorom sa práve hlasuje bol farebne odlíšený"/>
    <s v="Zamestnanec odboru  odboru informačných a komunikačných technológií K NR SR"/>
    <x v="43"/>
    <n v="1"/>
    <n v="5"/>
    <n v="1"/>
    <n v="5"/>
    <n v="0.28767123287671231"/>
    <n v="0.74"/>
    <n v="1.01"/>
    <n v="3.9520054794520547"/>
    <n v="59.280082191780821"/>
  </r>
  <r>
    <s v="ID_946"/>
    <x v="0"/>
    <s v="Front-end aplikácia"/>
    <s v="Popis aplikácie - Aktuálne dianie - Práve prebieha (automatická sekcia obnovovania) - Rokovanie o bodoch – Interpelácie poslancov - Zobrazovacie tabuľa"/>
    <s v="Sekcia zobrazuje v prvom riadku vždy súčty pre všetky typy prihlásení v danej sekcii, ako aj zoznam všetkých prihlásených v aktuálnom čase v poradí ako sa majú vystupovať (teda jednak podľa času prihlásenia, ako aj podľa typu prihlásenia). Tento zoznam musí poskytovať cez webservis middlewaru DKS. V prípade že predsedajúci pridelí slovo prvému v poradí, zvýrazní sa jeho meno a zobrazuje sa nie pridelený, ale zostávajúci čas vystúpenia._x000a_Nad sekciou sa nachádza v prípade, že sa jedná o aplikáciu na rokovacom stolíku na ktorom je identifikovaný poslanec položka „Meno a priezvisko“. Ak prihlásený užívateľ klikne na danú položku, zmení sa jej popis na meno a priezvisko prihláseného poslanca a zobrazia sa iba jeho záznamy, pričom poradie ostane také aké má v celom zozname. Takto si môže poslanec automaticky overiť v akom poradí sú zaznamenané jednotlivé jeho prihlásenia (aj keď sú mimo zobrazenia – zobrazuje sa vždy iba prvých cca 9)._x000a__x000a_požiadavka, aby v prípade prihláseného poslanca bol jeho záznam farebne zvýraznený aj pre prípad zobrazenia všetkých prihlásených (bez kliknutia na meno a priezvisko pre filter svojich prihlásení)."/>
    <s v="Zamestnanec odboru  odboru informačných a komunikačných technológií K NR SR"/>
    <x v="43"/>
    <n v="1"/>
    <n v="5"/>
    <n v="1"/>
    <n v="5"/>
    <n v="0.28767123287671231"/>
    <n v="0.74"/>
    <n v="1.01"/>
    <n v="3.9520054794520547"/>
    <n v="59.280082191780821"/>
  </r>
  <r>
    <s v="ID_947"/>
    <x v="0"/>
    <s v="Front-end aplikácia"/>
    <s v="Popis aplikácie - Aktuálne dianie - Práve prebieha (automatická sekcia obnovovania) - Rokovanie o bodoch – Interpelácie poslancov - Hlasovania"/>
    <s v="V prípade, že v danom čase existujú „hlasovania“ k zobrazovanému bodu programu, resp. zobrazovanému štádiu rokovania, zobrazia sa hlasovania v sekcii „Hlasovania“._x000a_V prípade kliknutia na ikonu pri každom hlasovaní, prípadne na číslo hlasovania sa zobrazí podrobný výsledok hlasovania._x000a_V prípade, že predsedajúci spustí hlasovanie, v sekcii „hlasovania“ sa zobrazí číslo hlasovania a ostávajúci čas do konca hlasovania-_x000a_Okamžite po uplynutí intervalu na hlasovanie sa v sekcii „hlasovania“ zobrazí výsledok daného hlasovania. V tejto etape ak poslanec chce vidieť podrobné výsledky hlasovania, klikne na názov sekcie „Hlasovania“ a zobrazí sa mu pohľad na pre práve ukončené hlasovanie._x000a_"/>
    <s v="Zamestnanec odboru  odboru informačných a komunikačných technológií K NR SR"/>
    <x v="43"/>
    <n v="1"/>
    <n v="5"/>
    <n v="1"/>
    <n v="5"/>
    <n v="0.28767123287671231"/>
    <n v="0.74"/>
    <n v="1.01"/>
    <n v="3.9520054794520547"/>
    <n v="59.280082191780821"/>
  </r>
  <r>
    <s v="ID_948"/>
    <x v="0"/>
    <s v="Front-end aplikácia"/>
    <s v="Popis aplikácie - Aktuálne dianie - Práve prebieha (automatická sekcia obnovovania) - Prestávka"/>
    <s v="Obsah jednotlivých sekcií ostane rovnaký ako bol v čase vyhlásenia prestávky, iba v časti_x000a__x000a_„Zobrazovacia tabuľa“ sa zobrazí informácia o prestávke"/>
    <s v="Zamestnanec odboru  odboru informačných a komunikačných technológií K NR SR"/>
    <x v="43"/>
    <n v="1"/>
    <n v="5"/>
    <n v="1"/>
    <n v="5"/>
    <n v="0.28767123287671231"/>
    <n v="0.74"/>
    <n v="1.01"/>
    <n v="3.9520054794520547"/>
    <n v="59.280082191780821"/>
  </r>
  <r>
    <s v="ID_949"/>
    <x v="0"/>
    <s v="Front-end aplikácia"/>
    <s v="Popis aplikácie - Aktuálne dianie - Práve prebieha (automatická sekcia obnovovania) - Rokovanie o bodoch – podľa §29A RP"/>
    <s v="Návrh tohto formulára je na dodávateľovi, očakáva sa jeho modifikácia podľa požadovaného charakteru tohto bodu – očakáva sa najmä: • rozdelenie času podľa klubov – poskytne DKS_x000a_• zoznam prihlásených a poradie • ..._x000a__x000a_"/>
    <s v="Zamestnanec odboru  odboru informačných a komunikačných technológií K NR SR"/>
    <x v="43"/>
    <n v="1"/>
    <n v="5"/>
    <n v="1"/>
    <n v="5"/>
    <n v="0.28767123287671231"/>
    <n v="0.74"/>
    <n v="1.01"/>
    <n v="3.9520054794520547"/>
    <n v="59.280082191780821"/>
  </r>
  <r>
    <s v="ID_950"/>
    <x v="0"/>
    <s v="Front-end aplikácia"/>
    <s v="Popis aplikácie - Program schôdze"/>
    <s v="Program schôdze je položka, ktorá nepredpokladá automatickú aktualizáciu údajov. Zobrazuje zvolenú schôdzu a zoznam jej bodov podľa zvoleného štádia programu (na obrázku „Zmenený program schôdze“):_x000a_- Dokumenty_x000a_- Body programu_x000a_V tejto položke menu sa údaje schôdza, dátum, volebné obdobie v prvom riadku formulára zmenia na „filtrovacie položky“. Pri default (prvom zvolení položky menu) sa nastaví aktuálne volebné obdobia a posledná schôdza. V zozname schôdzí sa vždy musia ponúknuť iba schôdze nastaveného volebného obdobia a prípadne v poli dátum dátumy, počas ktorých sa rokovalo."/>
    <s v="Zamestnanec odboru  odboru informačných a komunikačných technológií K NR SR"/>
    <x v="43"/>
    <n v="1"/>
    <n v="5"/>
    <n v="1"/>
    <n v="5"/>
    <n v="0.28767123287671231"/>
    <n v="0.74"/>
    <n v="1.01"/>
    <n v="3.9520054794520547"/>
    <n v="59.280082191780821"/>
  </r>
  <r>
    <s v="ID_951"/>
    <x v="0"/>
    <s v="Front-end aplikácia"/>
    <s v="Popis aplikácie - Program schôdze - Dokumenty"/>
    <s v="V sekcii „Dokumenty“ sa zobrazia všetky záznamy z digitálnej knižnice, ktoré sú prepojené cez modul „prepojenia modulov“ so zvolenou schôdzou NR SR."/>
    <s v="Zamestnanec odboru  odboru informačných a komunikačných technológií K NR SR"/>
    <x v="43"/>
    <n v="1"/>
    <n v="5"/>
    <n v="1"/>
    <n v="5"/>
    <n v="0.28767123287671231"/>
    <n v="0.74"/>
    <n v="1.01"/>
    <n v="3.9520054794520547"/>
    <n v="59.280082191780821"/>
  </r>
  <r>
    <s v="ID_952"/>
    <x v="0"/>
    <s v="Front-end aplikácia"/>
    <s v="Popis aplikácie - Program schôdze - Body programu"/>
    <s v="V sekcii „Body programu“ sa zobrazia všetky body programu zvolenej verzie zvoleného programu schôdze NR SR."/>
    <s v="Zamestnanec odboru  odboru informačných a komunikačných technológií K NR SR"/>
    <x v="43"/>
    <n v="1"/>
    <n v="5"/>
    <n v="1"/>
    <n v="5"/>
    <n v="0.28767123287671231"/>
    <n v="0.74"/>
    <n v="1.01"/>
    <n v="3.9520054794520547"/>
    <n v="59.280082191780821"/>
  </r>
  <r>
    <s v="ID_953"/>
    <x v="0"/>
    <s v="Front-end aplikácia"/>
    <s v="Popis aplikácie - Offline dianie"/>
    <s v="Offline dianie je obdobná položka ako „Aktuálne dianie“ s tou výnimkou, že umožňuje zobrazenie nielen aktuálneho diania, ale aj zvolených kontextových informácii a štádií rokovaní v stave, keď bola daná etapa ukončená. Počas voľby „Offline dianie“ sa položky nad menu (dátum, volebné obdobie a schôdza stanú filtrovacími položkami ako v programe schôdze, no ovplyvnia najmä výber filtra nad prvou sekciou. _x000a_24) – jedná sa vlastne o štádia rokovania NR SR:_x000a_• Program_x000a_• Rozprava_x000a_• Hodina otázok_x000a_• Odpovede na interpelácie poslancov_x000a_• Interpelácie poslancov_x000a_• Rokovane podľa §29A Rokovacieho poriadku_x000a_"/>
    <s v="Zamestnanec odboru  odboru informačných a komunikačných technológií K NR SR"/>
    <x v="43"/>
    <n v="1"/>
    <n v="5"/>
    <n v="1"/>
    <n v="5"/>
    <n v="0.28767123287671231"/>
    <n v="0.74"/>
    <n v="1.01"/>
    <n v="3.9520054794520547"/>
    <n v="59.280082191780821"/>
  </r>
  <r>
    <s v="ID_954"/>
    <x v="0"/>
    <s v="Front-end aplikácia"/>
    <s v="Popis aplikácie - Offline dianie - Program"/>
    <s v="Voľba filtra – „Program“ má nasledovné sekcie:_x000a_• Vystúpenia_x000a_• Dokumenty_x000a_• Hlasovania_x000a_• Návrhy na zmenu programu schôdze_x000a__x000a_"/>
    <s v="Zamestnanec odboru  odboru informačných a komunikačných technológií K NR SR"/>
    <x v="43"/>
    <n v="1"/>
    <n v="5"/>
    <n v="1"/>
    <n v="5"/>
    <n v="0.28767123287671231"/>
    <n v="0.74"/>
    <n v="1.01"/>
    <n v="3.9520054794520547"/>
    <n v="59.280082191780821"/>
  </r>
  <r>
    <s v="ID_955"/>
    <x v="0"/>
    <s v="Front-end aplikácia"/>
    <s v="Popis aplikácie - Offline dianie - Program - Vystúpenia"/>
    <s v="V sekcii sa zobrazia všetky vstúpenia počas štádia rokovania o programe zvolenej schôdze v zvolenom volebnom období. Okrem metadát o vystúpeniach z informačného zdroja „vystúpenia“ z modulu „E-schôdza“ sa pri každom vystúpení objaví ikona na:_x000a_• zobrazenie textového prepisu vystúpenia_x000a_• možnosť na prehratie videa so zvukom zvoleného vystúpenia (v čase prebiehajúceho rokovania prístupné iba pre inštaláciu aplikácie, ktorá nemá v konfigurácii číslo rokovacieho stolíka, teda ktorá sa nenachádza v rokovacej sále)_x000a_• v prípade, že je vystúpenie prepojené s elektronicky podaným návrhom na zmenu programu schôdze, tak sa zobrazí aj možnosť rýchleho zobrazenia návrhu na zmenu programu_x000a__x000a_"/>
    <s v="Zamestnanec odboru  odboru informačných a komunikačných technológií K NR SR"/>
    <x v="43"/>
    <n v="1"/>
    <n v="5"/>
    <n v="1"/>
    <n v="5"/>
    <n v="0.28767123287671231"/>
    <n v="0.74"/>
    <n v="1.01"/>
    <n v="3.9520054794520547"/>
    <n v="59.280082191780821"/>
  </r>
  <r>
    <s v="ID_956"/>
    <x v="0"/>
    <s v="Front-end aplikácia"/>
    <s v="Popis aplikácie - Offline dianie - Program - Dokumenty"/>
    <s v="V tejto sekcii sa zobrazia všetky dokumenty z digitálneho archívu prepojené cez modul „prepojenia modulov“ k danej schôdzi NR SR._x000a__x000a_V zozname sa musí nachádzať aj ikonka na zobrazenie zvoleného dokumentu a prípadne jeho vytlačenie."/>
    <s v="Zamestnanec odboru  odboru informačných a komunikačných technológií K NR SR"/>
    <x v="43"/>
    <n v="1"/>
    <n v="5"/>
    <n v="1"/>
    <n v="5"/>
    <n v="0.28767123287671231"/>
    <n v="0.74"/>
    <n v="1.01"/>
    <n v="3.9520054794520547"/>
    <n v="59.280082191780821"/>
  </r>
  <r>
    <s v="ID_957"/>
    <x v="0"/>
    <s v="Front-end aplikácia"/>
    <s v="Popis aplikácie - Offline dianie - Program - Hlasovania"/>
    <s v="V tejto sekcii sa nachádzajú všetky hlasovania, ktoré sa vykonali v danom štádiu rokovania „Program schôdze“. Hlasovania musia byť graficky odlíšené pre prípad že návrh prešiel, že návrh neprešiel, resp. že národná rada nebola uznášaniaschopná._x000a__x000a_Pri každom hlasovaní musí byť možnosť rýchleho zobrazenia detailu daného hlasovania"/>
    <s v="Zamestnanec odboru  odboru informačných a komunikačných technológií K NR SR"/>
    <x v="43"/>
    <n v="1"/>
    <n v="5"/>
    <n v="1"/>
    <n v="5"/>
    <n v="0.28767123287671231"/>
    <n v="0.74"/>
    <n v="1.01"/>
    <n v="3.9520054794520547"/>
    <n v="59.280082191780821"/>
  </r>
  <r>
    <s v="ID_958"/>
    <x v="0"/>
    <s v="Front-end aplikácia"/>
    <s v="Popis aplikácie - Offline dianie - Program - Návrh na zmenu programu schôdze"/>
    <s v="V sekcii sú všetky návrhy, ktoré boli podané elektronicky pred začiatkom rokovania a bolo o nich hlasované, rovnako ako aj prednesené procedurálne návrhy o ktorých sa hlasovalo (ideálne ak boli o zmene programu (napr. zlúčenie bodov))._x000a__x000a_Podobne ako pri hlasovaniach musia byť farebne odlíšené návrhy o ktorých sa hlasovalo a prešli, o ktorých sa hlasovalo a neprešli a o ktorých sa vôbec nehlasovalo._x000a__x000a_Táto sekcia si vyžaduje zavedenia modulu na evidovanie procedurálnych návrhov (jeho zavedenie a štruktúra bude súčasťou úvodných rokovaní dodávateľa a objednávateľa)._x000a__x000a_V prípade, že sa klikne na záznam s návrhom na zmenu programu zvýrazní sa farebne príslušné vystúpenie a príslušné hlasovanie."/>
    <s v="Zamestnanec odboru  odboru informačných a komunikačných technológií K NR SR"/>
    <x v="43"/>
    <n v="1"/>
    <n v="5"/>
    <n v="1"/>
    <n v="5"/>
    <n v="0.28767123287671231"/>
    <n v="0.74"/>
    <n v="1.01"/>
    <n v="3.9520054794520547"/>
    <n v="59.280082191780821"/>
  </r>
  <r>
    <s v="ID_959"/>
    <x v="0"/>
    <s v="Front-end aplikácia"/>
    <s v="Popis aplikácie - Offline dianie - Rokovanie o bodoch"/>
    <s v="Voľba filtra – „Rokovanie o bodoch“ má nasledovné sekcie:_x000a_• Sekcia pod filtrom_x000a_• Vystúpenia_x000a_• Dokumenty_x000a_• Hlasovania_x000a_• Pozmeňovacie návrhy_x000a__x000a_"/>
    <s v="Zamestnanec odboru  odboru informačných a komunikačných technológií K NR SR"/>
    <x v="43"/>
    <n v="1"/>
    <n v="5"/>
    <n v="1"/>
    <n v="5"/>
    <n v="0.28767123287671231"/>
    <n v="0.74"/>
    <n v="1.01"/>
    <n v="3.9520054794520547"/>
    <n v="59.280082191780821"/>
  </r>
  <r>
    <s v="ID_960"/>
    <x v="0"/>
    <s v="Front-end aplikácia"/>
    <s v="Popis aplikácie - Offline dianie - Rokovanie o bodoch - Sekcia pod filtrom"/>
    <s v="Sekcia obsahuje bod programu a parlamentnú tlač. Tieto polia sú filtrami pre výber bodu, resp. ČPT v rámci zvolenej schôdze v zvolenom volebnom období a zvolenom dni."/>
    <s v="Zamestnanec odboru  odboru informačných a komunikačných technológií K NR SR"/>
    <x v="43"/>
    <n v="1"/>
    <n v="5"/>
    <n v="1"/>
    <n v="5"/>
    <n v="0.28767123287671231"/>
    <n v="0.74"/>
    <n v="1.01"/>
    <n v="3.9520054794520547"/>
    <n v="59.280082191780821"/>
  </r>
  <r>
    <s v="ID_961"/>
    <x v="0"/>
    <s v="Front-end aplikácia"/>
    <s v="Popis aplikácie - Offline dianie - Rokovanie o bodoch - Vystúpenia"/>
    <s v="V sekcii sa zobrazia všetky vstúpenia počas štádia rokovania o zvolenom bode, resp. tlači v zvolenom volebnom období a na zvolenej schôdzi NR SR a zvolenom dni. Ak nie je zvolený deň zobrazia sa vystúpenia bez ohľadu na dátum. Okrem metadát o vystúpeniach z informačného zdroja_x000a_„vystúpenia“ z modulu „E-schôdza“ sa pri každom vystúpení objaví ikona na:_x000a_• zobrazenie textového prepisu vystúpenia_x000a_• možnosť na prehratie videa so zvukom zvoleného vystúpenia (v čase prebiehajúceho rokovania prístupné iba pre inštaláciu aplikácie, ktorá nemá v konfigurácii číslo rokovacieho stolíka, teda ktorá sa nenachádza v rokovacej sále)_x000a_• v prípade, že je vystúpenie prepojené s elektronicky podaným návrhom na zmenu programu schôdze, tak sa zobrazí aj možnosť rýchleho zobrazenia návrhu na zmenu programu_x000a__x000a_"/>
    <s v="Zamestnanec odboru  odboru informačných a komunikačných technológií K NR SR"/>
    <x v="43"/>
    <n v="1"/>
    <n v="5"/>
    <n v="1"/>
    <n v="5"/>
    <n v="0.28767123287671231"/>
    <n v="0.74"/>
    <n v="1.01"/>
    <n v="3.9520054794520547"/>
    <n v="59.280082191780821"/>
  </r>
  <r>
    <s v="ID_962"/>
    <x v="0"/>
    <s v="Front-end aplikácia"/>
    <s v="Popis aplikácie - Offline dianie - Rokovanie o bodoch - Dokumenty"/>
    <s v="V tejto sekcii sa zobrazia všetky dokumenty z digitálneho archívu prepojené do legislatívneho procesu (ak tlač podporuje legislatívny proces), alebo iba z modulu „parlamentné tlače“._x000a__x000a_V zozname sa musí nachádzať aj ikonka na zobrazenie zvoleného dokumentu a prípadne jeho vytlačenie."/>
    <s v="Zamestnanec odboru  odboru informačných a komunikačných technológií K NR SR"/>
    <x v="43"/>
    <n v="1"/>
    <n v="5"/>
    <n v="1"/>
    <n v="5"/>
    <n v="0.28767123287671231"/>
    <n v="0.74"/>
    <n v="1.01"/>
    <n v="3.9520054794520547"/>
    <n v="59.280082191780821"/>
  </r>
  <r>
    <s v="ID_963"/>
    <x v="0"/>
    <s v="Front-end aplikácia"/>
    <s v="Popis aplikácie - Offline dianie - Rokovanie o bodoch - Hlasovania"/>
    <s v="V tejto sekcii sa nachádzajú všetky hlasovania, ktoré sa vykonali v danom bode schôdze (v danom dátume, alebo nezávisle na dátume). Hlasovania musia byť graficky odlíšené pre prípad že návrh prešiel, že návrh neprešiel, resp. že národná rada nebola uznášaniaschopná._x000a__x000a_Pri každom hlasovaní musí byť možnosť rýchleho zobrazenia detailu daného hlasovania"/>
    <s v="Zamestnanec odboru  odboru informačných a komunikačných technológií K NR SR"/>
    <x v="43"/>
    <n v="1"/>
    <n v="5"/>
    <n v="1"/>
    <n v="5"/>
    <n v="0.28767123287671231"/>
    <n v="0.74"/>
    <n v="1.01"/>
    <n v="3.9520054794520547"/>
    <n v="59.280082191780821"/>
  </r>
  <r>
    <s v="ID_964"/>
    <x v="0"/>
    <s v="Front-end aplikácia"/>
    <s v="Popis aplikácie - Offline dianie - Rokovanie o bodoch - Pozmeňovacie návrhy"/>
    <s v="V sekcii sú všetky návrhy, ktoré boli podané elektronicky pred začiatkom rokovania a bolo o nich hlasované, rovnako ako aj prednesené procedurálne návrhy o ktorých sa hlasovalo (ideálne ak boli o zmene programu (napr. zlúčenie bodov))._x000a__x000a_Podobne ako pri hlasovaniach musia byť farebne odlíšené návrhy o ktorých sa hlasovalo a prešli, o ktorých sa hlasovalo a neprešli a o ktorých sa vôbec nehlasovalo._x000a__x000a_V prípade, že sa klikne na záznam s pozmeňovacom návrhu zvýrazní sa farebne príslušné vystúpenie a príslušné hlasovanie._x000a__x000a_V prípade, že sa prihlásený poslanec klikne na názov „Meno a priezvisko“ pri názve sekcie, zmení sa text na meno a priezvisko poslanca a odfiltrujú sa iba návrhy poslanca. Toto pravidlo platí pre všetky sekcie všetkých položiek menu._x000a__x000a_V prípade, že sa jedná o prihláseného poslanca, jeho pozmeňovacie návrhy sú farebné odlišné. Toto pravidlo platí pre všetky sekcie všetkých položiek menu."/>
    <s v="Zamestnanec odboru  odboru informačných a komunikačných technológií K NR SR"/>
    <x v="43"/>
    <n v="1"/>
    <n v="5"/>
    <n v="1"/>
    <n v="5"/>
    <n v="0.28767123287671231"/>
    <n v="0.74"/>
    <n v="1.01"/>
    <n v="3.9520054794520547"/>
    <n v="59.280082191780821"/>
  </r>
  <r>
    <s v="ID_965"/>
    <x v="0"/>
    <s v="Front-end aplikácia"/>
    <s v="Popis aplikácie - Offline dianie - Hodina otázok"/>
    <s v="Voľba filtra – „Hodina otázok“ má nasledovné sekcie:_x000a_• Vystúpenia_x000a_• Otázky_x000a_• Otázka do hodiny otázok_x000a__x000a_"/>
    <s v="Zamestnanec odboru  odboru informačných a komunikačných technológií K NR SR"/>
    <x v="43"/>
    <n v="1"/>
    <n v="5"/>
    <n v="1"/>
    <n v="5"/>
    <n v="0.28767123287671231"/>
    <n v="0.74"/>
    <n v="1.01"/>
    <n v="3.9520054794520547"/>
    <n v="59.280082191780821"/>
  </r>
  <r>
    <s v="ID_966"/>
    <x v="0"/>
    <s v="Front-end aplikácia"/>
    <s v="Popis aplikácie - Offline dianie - Hodina otázok - Vystúpenia"/>
    <s v="V sekcii sa zobrazia všetky vstúpenia počas štádia rokovania o bode „Hodina otázok“ v zvolenom volebnom období a na zvolenej schôdzi NR SR. Okrem metadát o vystúpeniach z informačného zdroja „vystúpenia“ z modulu „E-schôdza“ sa pri každom vystúpení objaví ikona na:_x000a_• zobrazenie textového prepisu vystúpenia_x000a_• možnosť na prehratie videa so zvukom zvoleného vystúpenia (v čase prebiehajúceho rokovania prístupné iba pre inštaláciu aplikácie, ktorá nemá v konfigurácii číslo rokovacieho stolíka, teda ktorá sa nenachádza v rokovacej sále)_x000a_• v prípade, že je vystúpenie prepojené s elektronicky podaným návrhom na zmenu programu schôdze, tak sa zobrazí aj možnosť rýchleho zobrazenia návrhu na zmenu programu Vystúpenia sú zoradené a rozdelené na otázky položené na predsedu vlády a na ostatných adresátov._x000a__x000a_"/>
    <s v="Zamestnanec odboru  odboru informačných a komunikačných technológií K NR SR"/>
    <x v="43"/>
    <n v="1"/>
    <n v="5"/>
    <n v="1"/>
    <n v="5"/>
    <n v="0.28767123287671231"/>
    <n v="0.74"/>
    <n v="1.01"/>
    <n v="3.9520054794520547"/>
    <n v="59.280082191780821"/>
  </r>
  <r>
    <s v="ID_967"/>
    <x v="0"/>
    <s v="Front-end aplikácia"/>
    <s v="Popis aplikácie - Offline dianie - Hodina otázok - Otázky"/>
    <s v="V tejto sekcii sa zobrazia všetky otázky položená na predsedu vlády a ostatných adresátov v tvare a forme ako sú na obrázku č. 22._x000a__x000a_V zozname sa musí nachádzať aj ikonka na zobrazenie zvoleného dokumentu a prípadne jeho vytlačenie._x000a__x000a_V zozname musia byť farebne označené tie otázky na ktoré sa v hodine otázok zodpovedalo a na ktoré sa nezodpovedalo._x000a__x000a_V prípade, že sa klikne na niektorú otázku, v sekcii vystúpenia sa zobrazia iba vystúpenia k zvolenj otázke."/>
    <s v="Zamestnanec odboru  odboru informačných a komunikačných technológií K NR SR"/>
    <x v="43"/>
    <n v="1"/>
    <n v="5"/>
    <n v="1"/>
    <n v="5"/>
    <n v="0.28767123287671231"/>
    <n v="0.74"/>
    <n v="1.01"/>
    <n v="3.9520054794520547"/>
    <n v="59.280082191780821"/>
  </r>
  <r>
    <s v="ID_968"/>
    <x v="0"/>
    <s v="Front-end aplikácia"/>
    <s v="Popis aplikácie - Offline dianie - Hodina otázok - Otázka do hodiny otázok"/>
    <s v="V prípade, že sa klikne na niektorú otázku, v tejto sekcii sa zobrazí zvolená otázka._x000a__x000a_Pri každom hlasovaní musí byť možnosť rýchleho zobrazenia detailu daného hlasovania"/>
    <s v="Zamestnanec odboru  odboru informačných a komunikačných technológií K NR SR"/>
    <x v="43"/>
    <n v="1"/>
    <n v="5"/>
    <n v="1"/>
    <n v="5"/>
    <n v="0.28767123287671231"/>
    <n v="0.74"/>
    <n v="1.01"/>
    <n v="3.9520054794520547"/>
    <n v="59.280082191780821"/>
  </r>
  <r>
    <s v="ID_969"/>
    <x v="0"/>
    <s v="Front-end aplikácia"/>
    <s v="Popis aplikácie - Offline dianie - Odpovede na interpelácie"/>
    <s v="Voľba filtra – „Odpovede na interpelácie“ má nasledovné sekcie:_x000a_• Sekcia pod filtrom_x000a_• Vystúpenia_x000a_• Interpelácie • Hlasovania_x000a_• Interpelácie_x000a__x000a_"/>
    <s v="Zamestnanec odboru  odboru informačných a komunikačných technológií K NR SR"/>
    <x v="43"/>
    <n v="1"/>
    <n v="5"/>
    <n v="1"/>
    <n v="5"/>
    <n v="0.28767123287671231"/>
    <n v="0.74"/>
    <n v="1.01"/>
    <n v="3.9520054794520547"/>
    <n v="59.280082191780821"/>
  </r>
  <r>
    <s v="ID_970"/>
    <x v="0"/>
    <s v="Front-end aplikácia"/>
    <s v="Popis aplikácie - Offline dianie - Odpovede na interpelácie - Sekcia pod filtrom"/>
    <s v="Sekcia obsahuje číslo parlamentnej tlače a názov bodu programu."/>
    <s v="Zamestnanec odboru  odboru informačných a komunikačných technológií K NR SR"/>
    <x v="43"/>
    <n v="1"/>
    <n v="5"/>
    <n v="1"/>
    <n v="5"/>
    <n v="0.28767123287671231"/>
    <n v="0.74"/>
    <n v="1.01"/>
    <n v="3.9520054794520547"/>
    <n v="59.280082191780821"/>
  </r>
  <r>
    <s v="ID_971"/>
    <x v="0"/>
    <s v="Front-end aplikácia"/>
    <s v="Popis aplikácie - Offline dianie - Odpovede na interpelácie - Vystúpenia"/>
    <s v="V sekcii sa zobrazia všetky vstúpenia počas bodu „Odpovede na interpelácie“ v zvolenom volebnom období a na zvolenej schôdzi NR SR. Okrem metadát o vystúpeniach z informačného zdroja_x000a_„vystúpenia“ z modulu „E-schôdza“ sa pri každom vystúpení objaví ikona na:_x000a_• zobrazenie textového prepisu vystúpenia_x000a_• možnosť na prehratie videa so zvukom zvoleného vystúpenia (v čase prebiehajúceho rokovania prístupné iba pre inštaláciu aplikácie, ktorá nemá v konfigurácii číslo rokovacieho stolíka, teda ktorá sa nenachádza v rokovacej sále)_x000a_• v prípade, že je vystúpenie prepojené s elektronicky podaným návrhom na zmenu programu schôdze, tak sa zobrazí aj možnosť rýchleho zobrazenia návrhu na zmenu programu_x000a__x000a_"/>
    <s v="Zamestnanec odboru  odboru informačných a komunikačných technológií K NR SR"/>
    <x v="43"/>
    <n v="1"/>
    <n v="5"/>
    <n v="1"/>
    <n v="5"/>
    <n v="0.28767123287671231"/>
    <n v="0.74"/>
    <n v="1.01"/>
    <n v="3.9520054794520547"/>
    <n v="59.280082191780821"/>
  </r>
  <r>
    <s v="ID_972"/>
    <x v="0"/>
    <s v="Front-end aplikácia"/>
    <s v="Popis aplikácie - Offline dianie - Odpovede na interpelácie - Interpelácie"/>
    <s v="V tejto sekcii sa zobrazia všetky položené interpelácie ktoré sú zaradené k tlači, ktorá je priradená k bodu programu _x000a_V zozname sa musí nachádzať aj ikonka na zobrazenie zvoleného dokumentu a prípadne jeho vytlačenie."/>
    <s v="Zamestnanec odboru  odboru informačných a komunikačných technológií K NR SR"/>
    <x v="43"/>
    <n v="1"/>
    <n v="5"/>
    <n v="1"/>
    <n v="5"/>
    <n v="0.28767123287671231"/>
    <n v="0.74"/>
    <n v="1.01"/>
    <n v="3.9520054794520547"/>
    <n v="59.280082191780821"/>
  </r>
  <r>
    <s v="ID_973"/>
    <x v="0"/>
    <s v="Front-end aplikácia"/>
    <s v="Popis aplikácie - Offline dianie - Odpovede na interpelácie - Hlasovania"/>
    <s v="V tejto sekcii sa zobrazí zoznam hlasovaní počas tohto bodu programu._x000a_Pri každom hlasovaní musí byť možnosť rýchleho zobrazenia detailu daného hlasovania"/>
    <s v="Zamestnanec odboru  odboru informačných a komunikačných technológií K NR SR"/>
    <x v="43"/>
    <n v="1"/>
    <n v="5"/>
    <n v="1"/>
    <n v="5"/>
    <n v="0.28767123287671231"/>
    <n v="0.74"/>
    <n v="1.01"/>
    <n v="3.9520054794520547"/>
    <n v="59.280082191780821"/>
  </r>
  <r>
    <s v="ID_974"/>
    <x v="0"/>
    <s v="Front-end aplikácia"/>
    <s v="Popis aplikácie - Offline dianie - Odpovede na interpelácie - Rozprava"/>
    <s v="V tejto sekcii sa zobrazia interpelácie, ku ktorým prebehla rozprava._x000a__x000a_V prípade, že sa klikne na niektorú interpeláciu v tejto sekcii, v sekcii vystúpenia sa zobrazia iba vystúpenia k tejto interpelácii."/>
    <s v="Zamestnanec odboru  odboru informačných a komunikačných technológií K NR SR"/>
    <x v="43"/>
    <n v="1"/>
    <n v="5"/>
    <n v="1"/>
    <n v="5"/>
    <n v="0.28767123287671231"/>
    <n v="0.74"/>
    <n v="1.01"/>
    <n v="3.9520054794520547"/>
    <n v="59.280082191780821"/>
  </r>
  <r>
    <s v="ID_975"/>
    <x v="0"/>
    <s v="Front-end aplikácia"/>
    <s v="Popis aplikácie - Offline dianie - Interpelácie"/>
    <s v="Voľba filtra – „Interpelácie“ má zhodné sekcie aj funkcionalitu ako predošlý prípad popísaný v časti Odpovede na interpelácie "/>
    <s v="Zamestnanec odboru  odboru informačných a komunikačných technológií K NR SR"/>
    <x v="43"/>
    <n v="1"/>
    <n v="5"/>
    <n v="1"/>
    <n v="5"/>
    <n v="0.28767123287671231"/>
    <n v="0.74"/>
    <n v="1.01"/>
    <n v="3.9520054794520547"/>
    <n v="59.280082191780821"/>
  </r>
  <r>
    <s v="ID_976"/>
    <x v="0"/>
    <s v="Front-end aplikácia"/>
    <s v="Popis aplikácie - Schôdza NR SR"/>
    <s v="Voľba menu „Schôdza NR SR“ má jedinú sekciu. V hodnej časti obrazovky si užívateľ zvolí volebné obdobie a schôdzu NR SR a v sekcii „Priebeh schôdze“ sa zobrazia údaje v tvare ako sú na obrázkoch._x000a_Požaduje sa aby delenie bolo:_x000a_1. úroveň – rokovacie dni s časom začiatku a konca rokovania. Táto úroveň musí mať aj rýchlu voľbu na zobrazenie prepisu daného rokovacieho dňa (každý rokovací deň schôdze je samostatná položka – na obrázku modré pozadie). Dni sú zoradené tak ako sa o nich rokovalo na danej schôdzi (teda budú tam iba záložky s dátumami, na ktorých zvolená schôdza prebehla)._x000a_2. úroveň – po rozbalení zvoleného rokovacieho dňa sa zobrazia kontextové informácie ako prebiehali v rámci zvoleného dňa (na obrázku zelené pozadie)_x000a_3. úroveň – po rozbalení kontextovej informácie sa zobrazí podľa typu kontextovej informácie_x000a_• ak sa jedná o blok hlasovaní, zobrazí sa zoznam hlasovaní (iba tie ktoré prebehli v rámci danej kontextovej informácii, teda v danom bloku hlasovaní) s označením, teda minimálne s číslom hlasovania a časom jeho hlasovania a po jeho rozkliknutí s podrobnými informáciami o hlasovaní. Pri každom hlasované musí byť možnosť rýchlej voľby na zobrazenie podrobnosti o danom hlasovaní v tvare._x000a_• ak sa jedná o rokovanie o bodoch, po rozkliknutí sa zobrazí zoznam prerokovávaných bodov v rámci danej kontextovej informácii. Po rozkliknutí zvoleného bodu programu sa zobrazia informácie o vystúpeniach._x000a__x000a_"/>
    <s v="Zamestnanec odboru  odboru informačných a komunikačných technológií K NR SR"/>
    <x v="43"/>
    <n v="1"/>
    <n v="5"/>
    <n v="1"/>
    <n v="5"/>
    <n v="0.28767123287671231"/>
    <n v="0.74"/>
    <n v="1.01"/>
    <n v="3.9520054794520547"/>
    <n v="59.280082191780821"/>
  </r>
  <r>
    <s v="ID_977"/>
    <x v="0"/>
    <s v="Front-end aplikácia"/>
    <s v="Popis aplikácie - Parlamentná tlač"/>
    <s v="Voľba menu „Parlamentná tlač“ má jedinú sekciu zhodnú so sekciou „Schôdza NR SR“._x000a__x000a_V podstate sa jedná o rovnaký prehľad ako poskytuje „Schôdza NR SR“, ale má možnosť zvoliť si ČPT a na základe nej sa zobrazia nasledovné úrovne:_x000a__x000a_1. úroveň – schôdze na ktorých sa rokovalo o danej parlamentnej tlači_x000a__x000a_2. úroveň – po rozkliknutí schôdze sa zobrazia rokovacie dni v rámci danej schôdze ako v prípade „Schôdza NR SR“ s tým rozdielom, že sa zobrazia iba tie rokovacie dni v ktorých prebiehalo rokovanie o zvolenej parlamentnej tlači_x000a__x000a_3. úroveň – vostatné úrevne sú zhodné s položkou menu „Schôdza NR SR“ iba s tou zmenou, že sa neuvádza kontextová informácia „Program schôdze“, ale iba „Rokovanie o bodoch“ a to iba tie v ktorých sa rokovalo o danej PT, alebo „Blok hlasovaní“ ak sa v ňom niektoré z hlasované týkalo zvolenej parlamentnej tlači"/>
    <s v="Zamestnanec odboru  odboru informačných a komunikačných technológií K NR SR"/>
    <x v="43"/>
    <n v="1"/>
    <n v="5"/>
    <n v="1"/>
    <n v="5"/>
    <n v="0.28767123287671231"/>
    <n v="0.74"/>
    <n v="1.01"/>
    <n v="3.9520054794520547"/>
    <n v="59.280082191780821"/>
  </r>
  <r>
    <s v="ID_978"/>
    <x v="0"/>
    <s v="Front-end aplikácia"/>
    <s v="Popis aplikácie - Parlamentná tlač"/>
    <s v="Voľba menu „Hlasovania“ slúži na podrobný prehľad výsledku hlasovania, resp. na vyhľadanie skupiny hlasovaní podľa zvoleného filtra._x000a__x000a_Po kliknutí na menu „Hlasovanie“ sa zobrazí formulár na obrázku č. 27 s tým že bude vybrané aktuálne volebné obdobie a posledná schôdza NR SR._x000a__x000a_Po zvolení filtra a zobrazení zoznamu hlasovaní sa kliknutím na číslo hlasovania zobrazí detail zvoleného hlasovania._x000a_Na formulár sa možno dostať kliknutím na hlasovania aj z iných častí menu (napr. aktívne rokovanie)."/>
    <s v="Zamestnanec odboru  odboru informačných a komunikačných technológií K NR SR"/>
    <x v="43"/>
    <n v="1"/>
    <n v="5"/>
    <n v="1"/>
    <n v="5"/>
    <n v="0.28767123287671231"/>
    <n v="0.74"/>
    <n v="1.01"/>
    <n v="3.9520054794520547"/>
    <n v="59.280082191780821"/>
  </r>
  <r>
    <s v="ID_979"/>
    <x v="0"/>
    <s v="Front-end aplikácia"/>
    <s v="Popis aplikácie - Hodina otázok"/>
    <s v="Voľba menu „Hodina otázok“ slúži na podrobný prehľad položených otázok v hodine otázok, resp. na vyhľadanie v nich podľa zadefinovaného filtra. _x000a_Po kliknutí na menu „Hodina otázok“ sa zobrazí formulár, s tým že bude vybrané aktuálne volebné obdobie a posledná schôdza NR SR a tým pádom položené otázky na danej schôdzi._x000a_Po kliknutí na číslo po zlosovaní sa zobrazí voľba. Jej obsah a aplikačné funkcie už boli popísané, alebo sú zrejmé z obrázka._x000a__x000a_Ak užívateľ klikne na niektorú z otázok mimo rýchlych volieb na zobrazenie dokumentu, prepisov, a alebo prehratie vystúpení k danej otázke sa v ostatných sekciách zobrazí z prepisov texty príslušných sekcií."/>
    <s v="Zamestnanec odboru  odboru informačných a komunikačných technológií K NR SR"/>
    <x v="43"/>
    <n v="1"/>
    <n v="5"/>
    <n v="1"/>
    <n v="5"/>
    <n v="0.28767123287671231"/>
    <n v="0.74"/>
    <n v="1.01"/>
    <n v="3.9520054794520547"/>
    <n v="59.280082191780821"/>
  </r>
  <r>
    <s v="ID_980"/>
    <x v="0"/>
    <s v="Front-end aplikácia"/>
    <s v="Popis aplikácie - Odpoveď na interpeláciu"/>
    <s v="Obsah jednotlivých sekcií je zrejmý z obrázkov a funkcionalita je podobná ako pri hodine otázok, teda ak sa klikne na niektorú interpeláciu_x000a_• v sekcii dokumenty sa zobrazia dokumenty prepojené na danú interpeláciu,_x000a_• v sekcii „Rozprava“ sa zobrazia vystúpenia k danej interpelácii (ak boli)_x000a_• v sekcii Vystúpenie sa zobrazí prepis vystúpenia (pri kliknutí) na niektoré vystúpenie_x000a__x000a_"/>
    <s v="Zamestnanec odboru  odboru informačných a komunikačných technológií K NR SR"/>
    <x v="43"/>
    <n v="1"/>
    <n v="5"/>
    <n v="1"/>
    <n v="5"/>
    <n v="0.28767123287671231"/>
    <n v="0.74"/>
    <n v="1.01"/>
    <n v="3.9520054794520547"/>
    <n v="59.280082191780821"/>
  </r>
  <r>
    <s v="ID_981"/>
    <x v="0"/>
    <s v="Front-end aplikácia"/>
    <s v="Popis aplikácie - Interpelácie"/>
    <s v="ide o interpelácie položené na danom bode programu."/>
    <s v="Zamestnanec odboru  odboru informačných a komunikačných technológií K NR SR"/>
    <x v="43"/>
    <n v="1"/>
    <n v="5"/>
    <n v="1"/>
    <n v="5"/>
    <n v="0.28767123287671231"/>
    <n v="0.74"/>
    <n v="1.01"/>
    <n v="3.9520054794520547"/>
    <n v="59.280082191780821"/>
  </r>
  <r>
    <s v="ID_982"/>
    <x v="0"/>
    <s v="Front-end aplikácia"/>
    <s v="Popis aplikácie - Legislatívny proces"/>
    <s v="Funkcionalita položky menu „legislatívny proces“ umožní prehľad na legislatívny proces z pohľadu štádií legislatívneho procesu"/>
    <s v="Zamestnanec odboru  odboru informačných a komunikačných technológií K NR SR"/>
    <x v="43"/>
    <n v="1"/>
    <n v="5"/>
    <n v="1"/>
    <n v="5"/>
    <n v="0.28767123287671231"/>
    <n v="0.74"/>
    <n v="1.01"/>
    <n v="3.9520054794520547"/>
    <n v="59.280082191780821"/>
  </r>
  <r>
    <s v="ID_983"/>
    <x v="0"/>
    <s v="Front-end aplikácia"/>
    <s v="Popis aplikácie - LP - prehľad"/>
    <s v="Jedná sa o zoznam všetkých možných štádií legislatívnych procesov a k nim počty záznamov, ktoré sú aktuálne v danom štádiu. _x000a_Po zvolení niektorého štádia sa zobrazí zoznam parlamentných tlačí v danom štádiu s možnosťou rýchleho prechodu na položku „legislatívny proces“, ktorý poskytne pohľad na detailný proces zvolenej legislatívnej tlače._x000a__x000a_V prípade hľadanie konkrétnej PT, užívateľ v hlavičke formulára zadá ČPT a priamo sa mu nájde a rozbalí štádium, kde sa parlamentná tlač nachádza, ako aj sa zvolená PT zvýrazní."/>
    <s v="Zamestnanec odboru  odboru informačných a komunikačných technológií K NR SR"/>
    <x v="43"/>
    <n v="1"/>
    <n v="5"/>
    <n v="1"/>
    <n v="5"/>
    <n v="0.28767123287671231"/>
    <n v="0.74"/>
    <n v="1.01"/>
    <n v="3.9520054794520547"/>
    <n v="59.280082191780821"/>
  </r>
  <r>
    <s v="ID_984"/>
    <x v="2"/>
    <s v="Všeobecné požiadavky"/>
    <s v="Jednotné prostredie"/>
    <s v="vytvoriť jednotné prostredie, do ktorého bude možné presne popísaným spôsobom vkladať ďalšie moduly bez toho, aby to musel vykonať pôvodný dodávateľ"/>
    <s v="Zamestnanec odboru  odboru informačných a komunikačných technológií K NR SR"/>
    <x v="38"/>
    <m/>
    <m/>
    <n v="0"/>
    <n v="0"/>
    <n v="0"/>
    <n v="0"/>
    <n v="0"/>
    <n v="0"/>
    <n v="0"/>
  </r>
  <r>
    <s v="ID_985"/>
    <x v="2"/>
    <s v="Všeobecné požiadavky"/>
    <s v="Vytvoriť prostredie, ktoré bude poskytovať údaje DKS"/>
    <s v="vytvoriť prostredie, ktoré bude pripravené poskytovať údaje novému digitálnemu kongresovému systému v rokovacej sále a súčasne bude pripravené využívať informácie vzniknuté v uvedenom komponente"/>
    <s v="Zamestnanec odboru  odboru informačných a komunikačných technológií K NR SR"/>
    <x v="38"/>
    <m/>
    <m/>
    <n v="0"/>
    <n v="0"/>
    <n v="0"/>
    <n v="0"/>
    <n v="0"/>
    <n v="0"/>
    <n v="0"/>
  </r>
  <r>
    <s v="ID_986"/>
    <x v="2"/>
    <s v="Všeobecné požiadavky"/>
    <s v="Vytvoriť prostredie, ktoré bude poskytovať údaje systému na prepisovanie rozpravy"/>
    <s v="vytvoriť prostredie, ktoré bude pripravené poskytovať údaje novému systému na prepisovanie rozpravy zo zvukovej, resp. video podoby do textovej podoby a zároveň bude schopné využívať informačné zdroje vzniknuté v systéme prepisov"/>
    <s v="Zamestnanec odboru  odboru informačných a komunikačných technológií K NR SR"/>
    <x v="38"/>
    <m/>
    <m/>
    <n v="0"/>
    <n v="0"/>
    <n v="0"/>
    <n v="0"/>
    <n v="0"/>
    <n v="0"/>
    <n v="0"/>
  </r>
  <r>
    <s v="ID_987"/>
    <x v="2"/>
    <s v="Všeobecné požiadavky"/>
    <s v="Nastavovanie oprávnení modulov"/>
    <s v="Vo všeobecnosti sa jednou agendou zaoberá jeden zamestnanec organizačnej štruktúry, no z hľadiska zastupiteľnosti je vždy potrebné mať v oprávneniach možnosť nastavenia na viacerých. V požadovanom stave sa očakáva, že oprávnenia jednotlivých modulov, či informačných zdrojov sa bude dať nastavovať najmä na pozície z organizačnej štruktúry, rovnako ako aj priamo na zamestnancov z organizačnej štruktúry. V prípade nastavenia na pozície sa neočakáva potreba prestavenia oprávnení, ak sa vymení osoba na danom poste. Každopádne sa však požaduje, aby všetky notifikačné informácie (o zmene stavu v module, termínoch a podobne) chodili centrálne cez notifikačný modul mailmi a to tak, že pre každú notifikačnú situáciu bude vytvorený vzorový e-mail a na ten sa bude dať prihlásiť v abonentskom portáli."/>
    <s v="Zamestnanec odboru  odboru informačných a komunikačných technológií K NR SR"/>
    <x v="38"/>
    <m/>
    <m/>
    <n v="0"/>
    <n v="0"/>
    <n v="0"/>
    <n v="0"/>
    <n v="0"/>
    <n v="0"/>
    <n v="0"/>
  </r>
  <r>
    <s v="ID_988"/>
    <x v="2"/>
    <s v="Všeobecné požiadavky"/>
    <s v="Komunikácia modulov"/>
    <s v="Moduly v rámci jedného informačného systému môžu komunikovať (poskytovať, resp. využívať dáta iného modulu) na priamo (napr. funkciami SQL servera). Každý modul musí poskytovať všetky svoje dáta na vstup middlewaru, ktorého účelom bude tieto dáta ďalej spracúvať pre rôzne potreby (OPENDATA, webové sídlo, iné informačné systémy). V priebehu vytvorenia „definitívnej funkčnej špecifikácie“ budú definované skupiny dát, ktoré musí informačný systém poskytovať (naprieč všetkými jeho modulmi) vo forme webservisu a z hľadiska optimalizácie výkonu bude definované, či daná skupina dát bude vytvárané v rámci informačného systému, alebo až v rámci middlewaru (teda, či daný webservis bude vytvorený na základe surových dát poskytovaných každým modulom až v komponente middleware, alebo sa daná skupina dát pre daný webservis vytvor už napr. formou SQL View v databáze informačného systému a pomocou webservisu middlewaru bude iba poskytovaná)."/>
    <s v="Zamestnanec odboru  odboru informačných a komunikačných technológií K NR SR"/>
    <x v="38"/>
    <m/>
    <m/>
    <n v="0"/>
    <n v="0"/>
    <n v="0"/>
    <n v="0"/>
    <n v="0"/>
    <n v="0"/>
    <n v="0"/>
  </r>
  <r>
    <s v="ID_989"/>
    <x v="2"/>
    <s v="Všeobecné požiadavky"/>
    <s v="Získavanie dát z webservisov middleware"/>
    <s v="Všetky moduly informačného systému, ktoré potrebujú využívať dáta iného informačného systému musia tieto dáta získavať z webservisov middlewaru. Dodávateľ projektu bude musieť spolupracovať pri nasadzovaní uvedených webservisov a tieto práce musia byť súčasťou cenovej ponuky celého diela. Teda rovnako aj moduly, ktorých dáta sa očakávajú pri spracúvaní modulov iných informačných systémov musia poskytovať „svoje“ dáta formou webservisov middlewaru."/>
    <s v="Zamestnanec odboru  odboru informačných a komunikačných technológií K NR SR"/>
    <x v="38"/>
    <m/>
    <m/>
    <n v="0"/>
    <n v="0"/>
    <n v="0"/>
    <n v="0"/>
    <n v="0"/>
    <n v="0"/>
    <n v="0"/>
  </r>
  <r>
    <s v="ID_990"/>
    <x v="2"/>
    <s v="Všeobecné požiadavky"/>
    <s v="Riadenie agendy samostatným modulom"/>
    <s v="Systém sa odporúča navrhnúť tak, že každá agenda je riadená samostatným modulom informačného systému. Konečné zloženie modulov môže byť navrhovateľom v cieľom stave pozmenené, no iba za súhlasu oboch strán a pri dosiahnutí všetkých požadovaných funkcionalít a cieľov."/>
    <s v="Zamestnanec odboru  odboru informačných a komunikačných technológií K NR SR"/>
    <x v="38"/>
    <m/>
    <m/>
    <n v="0"/>
    <n v="0"/>
    <n v="0"/>
    <n v="0"/>
    <n v="0"/>
    <n v="0"/>
    <n v="0"/>
  </r>
  <r>
    <s v="ID_991"/>
    <x v="2"/>
    <s v="Všeobecné požiadavky"/>
    <s v="Informačný zdroj moduly"/>
    <s v="Celý informačný systém musí byť postavený na informačných zdrojoch (jedna presne definovaná SQL tabuľka s vopred definovanými poliami). Cieľom informačného zdroja „Moduly“ je zaznamenať zoznam všetkých modulov, ktoré sa v rámci aplikácie budú spracúvať aj s potrebnými metadátami pre ich ďalšie spracovanie (napr. pre vykreslenie v rámci časti úvodného formulára „MODULY“). Každý modul vlastne bude predstavovať systém riadenia a uchovávania dát pre jednu agendu, s presne definovanými formulármi, presne definovanými aplikačnými funkciami v rámci formulárov a presne definovanými informačnými zdrojmi daného modulu. Požaduje sa, aby aktivovanie ovládania záznamov informačného zdroja vykonávalo z hlavného výberového menu z položky „konfigurácia“ – jej ďalšie členenie je na návrhu dodávateľa. Informačný zdroj „Moduly“ musí mať nasledovné položky:_x000a_• [A] - jednoznačný identifikátor záznamu význam tohto poľa je popísaný samostatne pod týmto informačným zdrojom_x000a_• [B] - jednoznačný identifikátor zdroja (modulu) význam tohto poľa je popísaný samostatne pod týmto informačným zdrojom_x000a_• [C] - názov modulu_x000a_Zobrazovaný názov modulu v zozname modulov (vstupná obrazovka aplikácie vľavo)_x000a_• [D] - poradie poradové číslo v akom sa majú moduly objavovať v časti úvodného formulára „MODULY“_x000a_• [E] - viditeľné identifikátor toho, či uvedený modul má byť v časti úvodného formulára „MODULY“ viditeľný, alebo nie (napr. že modul už prestal byť aktuálny a prestal sa využívať, tak sa položka nastaví na hodnotu FALSE)_x000a_• [F] – obrázok obrázok (napr. ikona), ktorá môže byť zobrazovaná spolu s modulom pre „grafické zvýraznenie“ obsahu modulu_x000a__x000a_"/>
    <s v="Zamestnanec odboru  odboru informačných a komunikačných technológií K NR SR"/>
    <x v="38"/>
    <m/>
    <m/>
    <n v="0"/>
    <n v="0"/>
    <n v="0"/>
    <n v="0"/>
    <n v="0"/>
    <n v="0"/>
    <n v="0"/>
  </r>
  <r>
    <s v="ID_992"/>
    <x v="2"/>
    <s v="Všeobecné požiadavky"/>
    <s v="Informačný zdroj Informačné zdroje"/>
    <s v="V každej agende, resp. module informačného systému sa očakáva niekoľko informačných zdrojov (tabuliek SQL), ktorých zdrojom je zhromažďovať informácie rovnakého charakteru na jednom mieste. Cieľom informačného zdroja „Informačné zdroje“ je zaznamenať zoznam informačných zdrojov v rámci jednotlivých modulov, ktoré sa v rámci aplikácie budú spracúvať aj s potrebnými metadátami pre ich ďalšie spracovanie. Pre účel spracovania tohto informačného zdroja sa informačný zdroj „Informačné zdroje“ pokladá za samostatný informačný zdroj. Požaduje sa, aby aktivovanie ovládania záznamov informačného zdroja vykonávalo z hlavného výberového menu z položky „konfigurácia“ – jej ďalšie členenie je na návrhu dodávateľa._x000a_• [A] - jednoznačný identifikátor záznamu význam tohto poľa je popísaný samostatne pod týmto informačným zdrojom _x000a_• [B] - jednoznačný identifikátor zdroja (informačného zdroja) jednoznačný identifikátor informačného zdroja _x000a_• [C] - jednoznačný identifikátor modulu jednoznačný identifikátor modulu informačného systému z informačného zdroja „moduly“, ktorého je informačný zdroj súčasťou_x000a_• [D] - zobrazovaný názov zobrazovaný názov informačného zdroja_x000a_• [E] - názov hlavnej databázovej tabuľky názov hlavnej databázovej tabuľky (master), ktorá obsahuje záznamy informačného zdroja_x000a_• [F] - stručný popis informačného zdroja textový popis informačného zdroja, ktorý obsahuje popis čo je obsahom informačného_x000a_zdroja"/>
    <s v="Zamestnanec odboru  odboru informačných a komunikačných technológií K NR SR"/>
    <x v="38"/>
    <m/>
    <m/>
    <n v="0"/>
    <n v="0"/>
    <n v="0"/>
    <n v="0"/>
    <n v="0"/>
    <n v="0"/>
    <n v="0"/>
  </r>
  <r>
    <s v="ID_993"/>
    <x v="2"/>
    <s v="Všeobecné požiadavky"/>
    <s v="Informačný zdroj Informačné zdroje - Jednoznačný identifikátor záznamu"/>
    <s v="Pole „jednoznačný identifikátor záznamu“, predstavuje pole databázy, ktoré bude spĺňať nasledovné vlastnosti:_x000a_• typ poľa - celé kladné číslo_x000a_• zakázané duplicity (žiadne 2 rôzne polia toho istého informačného zdroja – napr. databázovej tabuľky, nemôžu mať rovnakú hodnotu)_x000a_• pole je povinné vyplňovať, teda nie je možné aby obsahovalo prázdny údaj_x000a_• pole musí byť mať automatické číslovanie_x000a_Cieľom týchto požiadaviek je dosiahnutie stavu, že ak sa budeme z iného informačného zdroja odkazovať na nejaký záznam cez toto pole, dosiahneme jednoznačné spárovanie dvoch informačných zdrojov (samozrejme, niektoré informačné zdroje môžu byť v pomere 1:N, kde jednému záznamu z prvého informačného zdroja zodpovedá niekoľko záznamov z iného informačného zdroja, no všetky majú v rámci svojich údajov rôzne svoje jednoznačné identifikátory)._x000a_Vyžaduje sa, aby každý navrhnutý informačný zdroj mal práve jedno pole označené ako „jednoznačný identifikátor záznamu“ [ID]. Druhým cieľom tohto poľa je dosiahnutie toho, aby sme podľa tohto poľa presne vedeli identifikovať poradie, v akom záznamy v danom informačnom zdroji vznikali."/>
    <s v="Zamestnanec odboru  odboru informačných a komunikačných technológií K NR SR"/>
    <x v="38"/>
    <m/>
    <m/>
    <n v="0"/>
    <n v="0"/>
    <n v="0"/>
    <n v="0"/>
    <n v="0"/>
    <n v="0"/>
    <n v="0"/>
  </r>
  <r>
    <s v="ID_994"/>
    <x v="2"/>
    <s v="Všeobecné požiadavky"/>
    <s v="Informačný zdroj Informačné zdroje - Jednoznačný identifikátor informačného zdroja"/>
    <s v="Pole „jednoznačný identifikátor informačného zdroja“, predstavuje pole databázy, ktoré bude spĺňať nasledovné vlastnosti:_x000a_• typ poľa - text bez medzier_x000a_• zakázané duplicity (žiadne 2 rôzne polia toho istého informačného zdroja – napr._x000a_databázovej tabuľky, nemôžu mať rovnakú hodnotu)_x000a_• pole je povinné vyplňovať, teda nie je možné aby obsahovalo prázdny údaj_x000a_Jedná sa vlastne o skratku modulu (pre informačný zdroj moduly), ktorá bude slúžiť ako jednoznačný identifikátor modulu, teda ak sa v ľubovoľnom informačnom zdroji v poly „modul“ objaví obsah tohto poľa, bude sa vedieť jednoznačne o aký modul ide. V jednotlivých moduloch sa očakáva pri prepojeniach záznamov používať buď „jednoznačný identifikátor záznamu“, alebo „jednoznačný identifikátor zdroja“ (v inom prípade môže ísť napr. o osobu, ...). Tabuľky prepojené cez jednoznačný identifikátor zdroja sa jednoduchšie vyhodnocujú a preto sa tento typ prepojenia uprednostňuje._x000a_Cieľom týchto požiadaviek je dosiahnutie stavu, že ak sa budeme z iného informačného zdroja odkazovať na nejaký záznam cez toto pole, dosiahneme jednoznačné spárovanie dvoch informačných zdrojov (samozrejme, niektoré informačné zdroje môžu byť v pomere 1:N, kde jednému záznamu z prvého informačného zdroja zodpovedá niekoľko záznamov z iného informačného zdroja, no všetky majú v rámci svojich údajov rôzne svoje jednoznačné identifikátory)._x000a_Vyžaduje sa, aby každý navrhnutý informačný zdroj mal práve jedno pole označené ako „jednoznačný identifikátor zdroja“ (v tomto prípade jednoznačný identifikátor modulu)._x000a__x000a_"/>
    <s v="Zamestnanec odboru  odboru informačných a komunikačných technológií K NR SR"/>
    <x v="38"/>
    <m/>
    <m/>
    <n v="0"/>
    <n v="0"/>
    <n v="0"/>
    <n v="0"/>
    <n v="0"/>
    <n v="0"/>
    <n v="0"/>
  </r>
  <r>
    <s v="ID_995"/>
    <x v="2"/>
    <s v="Všeobecné požiadavky"/>
    <s v="Užívateľské role"/>
    <s v="V rámci každého modulu sa musia užívateľské role nastavovať cez jednotný modul „Oprávnenia“, ktoré ma pre tento prípad tiež užívateľské role. Minimálny rozsah užívateľských rolí je popísaný v časti 4. pri popise každej agendy, resp. každej agendy / modulu informačného systému._x000a_Užívateľ informačného systému musí byť súčasťou organizačnej štruktúry a teda všetky oprávnenia sa viažu na daného užívateľa organizačnej štruktúry (bez ohľadu na to, či je súčasťou nejakého organizačného útvaru, alebo nie)._x000a_Všetky oprávnenia musia byť riadené modulom „Oprávnenia“. Vo všeobecnosti sa požaduje v každom informačnom zdroji minimálne nasledovné oprávnenia:_x000a_• „Editor“ môže údaje meniť, vymazávať (tak že sa zmenia do stavu záznamu „zmazaný záznam“, no v skutočnosti sa z informačného zdroja nezmažú – iba sa nebudú poskytovať iným modulom, alebo cez middleware externým informačným_x000a_systémom, či komponentom parlamentného informačného systému_x000a_• „Viewer“ / „Prezerač údajov“ môže údaje iba prezerať_x000a_• „Admin“_x000a_môže úplne všetky, aj definitívne vymazávať záznamy z informačných zdrojov_x000a_V každom module však môže byť požadované ďalšie oprávnenie / oprávnenia, resp._x000a_nutnosť zavedenia nového oprávnenia môže vzísť s dosiahnutia „naznačeného cieľa“ v popise agendy._x000a__x000a_"/>
    <s v="Zamestnanec odboru  odboru informačných a komunikačných technológií K NR SR"/>
    <x v="38"/>
    <m/>
    <m/>
    <n v="0"/>
    <n v="0"/>
    <n v="0"/>
    <n v="0"/>
    <n v="0"/>
    <n v="0"/>
    <n v="0"/>
  </r>
  <r>
    <s v="ID_996"/>
    <x v="2"/>
    <s v="Všeobecné požiadavky"/>
    <s v="Stavy záznamov"/>
    <s v="V každom module sú pre definované informačné zdroje definované stavy záznamov, ktoré informačný zdroj môže nadobúdať. Požaduje sa, aby všetky „stavy záznamov“ v rámci informačných zdrojov boli súčasťou informačného zdroja „stavy záznamov v informačných zdrojoch“."/>
    <s v="Zamestnanec odboru  odboru informačných a komunikačných technológií K NR SR"/>
    <x v="38"/>
    <m/>
    <m/>
    <n v="0"/>
    <n v="0"/>
    <n v="0"/>
    <n v="0"/>
    <n v="0"/>
    <n v="0"/>
    <n v="0"/>
  </r>
  <r>
    <s v="ID_997"/>
    <x v="2"/>
    <s v="Všeobecné požiadavky"/>
    <s v="Stavy záznamov - Informačný zdroj „Stavy záznamov“"/>
    <s v="Informačný zdroj „Stavy záznamov v informačných zdrojoch“ bol zadefinovaný s cieľom zhromaždiť všetky stavy záznamov na jednom „mieste“ a poskytovať ich aplikačným funkciám, či preddefinovaným filtrom. Všetky stavy záznamov všetkých informačných zdrojov misia byť súčasťou jednotného informačného zdroja „Stav záznamov“, ktorý musí obsahovať minimálne tieto dáta:_x000a_• [A] - jednoznačný identifikátor záznamu _x000a_• [B]- jednoznačný identifikátor informačného zdroja identifikátor informačného zdroja z informačného zdroja &quot;informačné zdroje&quot;_x000a_• [C] - identifikátor stavu záznamu identifikátor stavu záznamu (vzhľadom na skutočnosť, že viaceré informačné zdroje môžu mať rovnaký stav, nejedná sa o jednoznačný identifikátor – ten bude až kombinácia stavu a informačného zdroja – táto kombinácia musí byť jedinečná)_x000a_• [D] - názov stavu viacslovný názov stavu – napr. „aktívny záznam“, „zverejnený záznam“_x000a_• [E] - image obrázok (ikona), ktorý sa môže zobrazovať pre grafické dokreslenie stavu_x000a_Zmena stavov záznamov sa musí vždy vykonávať iba prostredníctvom „aplikačných funkcií“ (napr. „Publikovať záznam“). Všetky aplikačné funkcie musia byť súčasťou informačného zdroja „Aplikačné funkcie“, kde je presne definované ako sa funkciou mení stav záznamu."/>
    <s v="Zamestnanec odboru  odboru informačných a komunikačných technológií K NR SR"/>
    <x v="38"/>
    <m/>
    <m/>
    <n v="0"/>
    <n v="0"/>
    <n v="0"/>
    <n v="0"/>
    <n v="0"/>
    <n v="0"/>
    <n v="0"/>
  </r>
  <r>
    <s v="ID_998"/>
    <x v="2"/>
    <s v="Všeobecné požiadavky"/>
    <s v="Stavy záznamov - Informačný zdroj „Stavy záznamov“ - Najčastejšie používané stavy záznamov"/>
    <s v="• pripravovaný záznam záznam, ktorý bol vytvorený aplikačnou funkciou, bol editovaný vo formulári na editovanie a bol uložený funkciou „Uložiť“. V niektorých prípadoch (najmä v module „legislatívny proces“) sa generuje záznam s presne definovanými vybranými poliami do iného informačného zdroja do tohto stavu._x000a_• publikovaný záznam záznam, ktorý bol publikovaný aplikačnou funkciou a je prístupný prostredníctvom „middlewaru“ pre ostatné komponenty parlamentného informačného systému, resp. iným informačným systémom. Požaduje sa, aby každý záznam, ktorý sa dostane do tohto stavu mal aj v zázname informačného zdroja dátum zverejnenia do tohto stavu_x000a_• stiahnutý záznam záznam, ktorý bol zverejnený a následne stiahnutý. Teda určitý čas bol poskytnutý pre middleware, ale už nie je._x000a_• vymazaný záznam záznam, ktorý bol „editorom“ vymazaný, no ostáva súčasťou „informačného zdroja“, ale nie je publikovaný cez middleware."/>
    <s v="Zamestnanec odboru  odboru informačných a komunikačných technológií K NR SR"/>
    <x v="38"/>
    <m/>
    <m/>
    <n v="0"/>
    <n v="0"/>
    <n v="0"/>
    <n v="0"/>
    <n v="0"/>
    <n v="0"/>
    <n v="0"/>
  </r>
  <r>
    <s v="ID_999"/>
    <x v="2"/>
    <s v="Rozhrania aplikácie"/>
    <s v="Rozhrania aplikácie - všeobecné"/>
    <s v="Cieľom projektu je vytvoriť jednotné rozhranie (FRAMEWORK), ktoré by sa stalo nielen základnou úrovňou pre moduly vytvorené v tomto projekte, ale neskôr podkladom aj pre ďalšie moduly. Dosiahne sa tým jednotná forma modulov informačných systémov, jednotné ovládanie. Pre dosiahnutie tohto cieľa musí byť vytvorených niekoľko konfiguračných informačných zdrojov, vďaka ktorým si bude obstarávateľ môcť prispôsobiť niektoré procesy vo svojej vlastnej réžii._x000a_Jedným z požiadaviek projektu je dodanie presného popisu nového aplikačného modulu. Formulár nového modulu, ako aj všetky aplikačné funkcie musia spĺňať presne definované parametre, aby sa dal nový modul osadiť do rozhrania. Vo fáze preberania frameworku obstarávateľ zadefinuje jednoduchú aplikáciu s niekoľkými aplikačnými funkciami a databázou a dodávateľ podľa manuálu na osadzovanie ďalších modulov ukáže ako sa môže_x000a_nový modul osadiť bez jednoznačnej naviazanosti na pôvodného dodávateľa._x000a_Samozrejmosťou pri všetkých moduloch a častiach projektu bude podrobná dokumentácia:_x000a_• procesov_x000a_• štruktúry a prepojenia databáz_x000a_• aplikačných funkcií_x000a_• manuálov pre užívateľov jednotlivých modulov_x000a_• manuál pre administrátora_x000a_• popisu a odovzdania zdrojových kódov do vlastníctva objednávateľa_x000a_• stavov v každom module, ktoré si môže užívateľ nastaviť v „abonentskom portály“"/>
    <s v="Zamestnanec odboru  odboru informačných a komunikačných technológií K NR SR"/>
    <x v="43"/>
    <m/>
    <m/>
    <n v="0"/>
    <n v="0"/>
    <n v="0"/>
    <n v="0"/>
    <n v="0"/>
    <n v="0"/>
    <n v="0"/>
  </r>
  <r>
    <s v="ID_1000"/>
    <x v="2"/>
    <s v="Rozhrania aplikácie"/>
    <s v="Rozhrania aplikácie - ovládanie modulov cez jednotné rozhranie"/>
    <s v="Všetky moduly musia byť ovládané cez jednotné rozhranie, ktorého príklad je znázornený na obrázku č. 1. Rozhranie je rozdelené do niekoľkých ucelených celkov:_x000a_• Moduly_x000a_Ľavá časť obrazovky označená popisom (MODULY). Jedná sa o priestor, kde sa každému užívateľovi zobrazia pod sebou všetky moduly na ktoré má oprávnenie. Následne keď si na modul klikne, tak sa mu aktivujú už formuláre daného modulu. Pri každej popisovanej agende je pre prehľadnosť na prvých obrázkoch vždy pohľad na situáciu, akoby prihlásený užívateľ mal právo iba na jeden modul, v skutočnosti ich samozrejme môže mať aj viac a potom sa mu v tejto časti zobrazia všetky. _x000a_• Preddefinované filtre_x000a_Medzi časťou obrazovky určenej na „moduly“ a časťou obrazovky určenej na „výstupy“ sa nachádza druhá časť na „filtrovanie“ údajov informačného zdroja zvoleného modulu. Informačný zdroj preddefinovaných filtrov tvorí samostatný informačný zdroja."/>
    <s v="Zamestnanec odboru  odboru informačných a komunikačných technológií K NR SR"/>
    <x v="43"/>
    <m/>
    <m/>
    <n v="0"/>
    <n v="0"/>
    <n v="0"/>
    <n v="0"/>
    <n v="0"/>
    <n v="0"/>
    <n v="0"/>
  </r>
  <r>
    <s v="ID_1001"/>
    <x v="2"/>
    <s v="Rozhrania aplikácie"/>
    <s v="Rozhrania aplikácie - Časť úvodného formulára „MODULY“"/>
    <s v="Prvou významnou časťou aplikácie je ľavé zvislé výberové menu (na obrázku označené ako „MODULY“). V tejto ovládacej časti sa pod sebou zobrazuje zoznam modulov, na ktoré má prihlásený užívateľ nastavené oprávnenia. Oprávnenia na všetky moduly sa požaduje nastavovať v jednotnej, na to určenej agende „Oprávnenia“._x000a_Pre dosiahnutie jednotného ovládania tejto časti určenej na moduly je požadované vytvoriť informačný zdroj „zoznam modulov“ s minimálne nasledovnými prvkami:_x000a_• [A] - Jednoznačný identifikátor záznamu_x000a_• [B] - Jednoznačný identifikátor modulu_x000a_• [C] – Názov modulu_x000a_• [D] – Stručný popis modulu_x000a_• [E] – Poradové číslo_x000a_• [F] – Aktívny (áno / nie)_x000a_V budúcnosti sa vyžaduje, aby keď sa zapíše do uvedeného informačného zdroja nový záznam, tak pribudne automaticky aj v module oprávnení a v prípade nastavenia oprávnení na daný modul sa užívateľovi v tejto časti aplikácie automaticky zobrazí nový modul. Moduly sa musia zobrazovať podľa oprávnení (zobrazí sa iba ten, na ktorý má prihlásený užívateľ nejaké_x000a_oprávnenia) v poradí podľa poľa [E] informačného zdroja „Moduly“. Zobrazujú sa iba tie moduly, ktoré majú nastavené pole [F] na hodnotu „áno“."/>
    <s v="Zamestnanec odboru  odboru informačných a komunikačných technológií K NR SR"/>
    <x v="43"/>
    <m/>
    <m/>
    <n v="0"/>
    <n v="0"/>
    <n v="0"/>
    <n v="0"/>
    <n v="0"/>
    <n v="0"/>
    <n v="0"/>
  </r>
  <r>
    <s v="ID_1002"/>
    <x v="2"/>
    <s v="Rozhrania aplikácie"/>
    <s v="Rozhrania aplikácie - Časť úvodného formulára „PREDDEFINOVANÉ FILTRE MODULOV“"/>
    <s v="Druhou významnou časťou aplikácie (úvodného formulára aplikácie) je časť „Preddefinované voľby“. Jedná sa vlastne o preddefinované filtre na moduly aplikácie. Všetky preddefinované filtre sú podriadené zvolenému modulu a musia byť súčasťou informačného zdroja „Preddefinované filtre modulov“ (tabuľka databázy, kde administrátor bude môcť pridávať filtre, meniť názvy, či poradie a doplňovať SELECT, na základe ktorého sa zobrazia záznamy tabuľky v časti „telo s údajmi“)._x000a_Uvedený informačný zdroj bol zadefinovaný s cieľom zhromaždiť všetky preddefinované filtre na jednom mieste a poskytovať ich aplikačným funkciám, či aplikáciám modulu._x000a_Požaduje sa, aby informačný zdroje mal minimálne nasledovné položky:_x000a_• [A] Jednoznačný identifikátor záznamu_x000a_• [B] Jednoznačný identifikátor ľavého menu_x000a_• [C] zobrazovaný názov – názov, ktorý sa bude v danej časti obrazovky zobrazovať pre zvolený preddefinovaný filter_x000a_• [D] jednoznačný identifikátor modulu – identifikátor modulu z informačného zdroja „moduly“_x000a_• [E] poradové číslo – poradové číslo ako sa budú zobrazovať jednotlivé položky v rámci modulu_x000a_• [F] SQL select – na základe ktorého sa vyberajú položky na zobrazenie v_x000a_„výstupnej časti úvodného formulára aplikácie“_x000a_• [G] Filter pre túto položku – preddefinovaný filter pre danú skupinu údajov_x000a_• [H] Sort pre pohľad – zotriedenie, ktoré sa ma pri default pohľade aplikovať_x000a_• [I] Groupovanie – groupovanie údajov, ktoré sa má pri default pohľade aplikovať_x000a_• [J] Popis položky – jednoduchý popis zvoleného filtra_x000a_• [K] parent id - jednoznačný identifikátor nadradeného záznamu, ktorému je tento záznam podriadený (pre zobrazenie stromovej štruktúry)_x000a_• [L] stav záznamu – jednoznačný identifikátor z informačného zdroja „stavy záznamov“_x000a_V budúcnosti sa vyžaduje, aby keď sa zapíše do uvedeného informačného zdroja nový záznam, tak pribudne automaticky v zobrazovaných preddefinovaných rýchlych filtroch zvoleného modulu a v prípade nastavenia aj filtra a jeho parametrov sa pri jeho zvolení sa zobrazí nový výber položiek záznamu informačného zdroja modulu._x000a_"/>
    <s v="Zamestnanec odboru  odboru informačných a komunikačných technológií K NR SR"/>
    <x v="43"/>
    <m/>
    <m/>
    <n v="0"/>
    <n v="0"/>
    <n v="0"/>
    <n v="0"/>
    <n v="0"/>
    <n v="0"/>
    <n v="0"/>
  </r>
  <r>
    <s v="ID_1003"/>
    <x v="2"/>
    <s v="Rozhrania aplikácie"/>
    <s v="Rozhrania aplikácie - Časť úvodného formulára „Menu“"/>
    <s v="Samostatnou časťou úvodnej obrazovky každého úvodného formulára modulu je horné výberové menu. V rámci tohto formulára sa nachádzajú aplikačné funkcie, ktoré sú viazané na celú aplikáciu a nie iba na daný modul._x000a_Všetky tieto aplikačné funkcie musia byť súčasťou informačného zdroja „aplikačné funkcie“ popísaného v časti 3.9 a očakávajú sa minimálne tieto funkcie:_x000a_• Koniec aplikácie_x000a_Aplikačná funkcia na skončenie celej aplikácie_x000a_• Obsadenie rolí modulu_x000a_Aplikačná funkcia na zobrazenie všetkých užívateľov zvoleného modulu_x000a_• Procesné mailové stavy_x000a_Aplikačná funkcia na zobrazenie všetkých záznamov notifikácii daného modulu s možnosťou zobrazenie prihlásenými užívateľmi na odber, ako aj podrobného popisu kedy a akým spôsobom je notifikácia spúšťaná, ako často sa opakuje a prípadne či je, alebo nie je prístupná pre abonentský portál_x000a_• Schéma / popis modulu_x000a_Aplikačná funkcia na zobrazenie schémy procesu, ktorý modul spracúva a elektronická forma návodu pre užívateľa aj administrátora modulu_x000a_• Pomoc pri module_x000a_Aplikačná funkcia na sprístupnenie najčastejšie kladených otázok a návodov pre daný modul (napr. spôsob Wiki) – návrh tejto agendy je na dodávateľovi, no očakáva sa, že bude možné daný informačný zdroj užívateľom dopĺňať, resp._x000a_meniť_x000a_• Informačné zdroje modulu_x000a_Aplikačná funkcia na sprístupnenie všetkých informačných zdrojov a ich metadát aj s popisom_x000a_• Konfigurácie_x000a_Aplikačná funkcia na ovládanie informačných zdrojov typu číselník_x000a_"/>
    <s v="Zamestnanec odboru  odboru informačných a komunikačných technológií K NR SR"/>
    <x v="43"/>
    <m/>
    <m/>
    <n v="0"/>
    <n v="0"/>
    <n v="0"/>
    <n v="0"/>
    <n v="0"/>
    <n v="0"/>
    <n v="0"/>
  </r>
  <r>
    <s v="ID_1004"/>
    <x v="2"/>
    <s v="Rozhrania aplikácie"/>
    <s v="Rozhrania aplikácie - Časť úvodného formulára „Výstupy“ - Požiadavky na GridView"/>
    <s v="Celá časť by mala byť zobrazená ako „tabuľka“ záznamov s preddefinovaným filtrom. V rámci tabuľky sa požaduje:_x000a_• možnosť pridávania polí / odoberania polí (v rámci polí definovaného preddefinovaného filtra je možno pre užívateľa (alebo administrátorom pre všetkých) definovať viditeľnosť jednotlivých polí (stĺpcov tabuľky) a meniť ich poradie_x000a_• možnosť triedenia podľa zvoleného poľa - stĺpca (v oboch smeroch triedenia)_x000a_• možnosť filtrovanie nad jednotlivými stĺpcami o like (teda ak sa vo filtri (pod označením názvu stĺpca) začne písať text, záznamy sa automaticky filtrujú tak, akoby v texte na ľubovoľnom mieste sa nachádzal písaný textový reťazec_x000a_o kombinácie (AND) – ak sa zvolí filter pri viacerých poliach, berie sa do úvahy_x000a_AND operant o pri dátumových poliach možnosť filtrovať na základe intervalu (otvoreného_x000a_– bez zadaného začiatku, alebo konca, alebo uzatvoreného – ak sú zadané obe hranice_x000a_o možnosť grupovania zostavy podľa zvoleného stĺpca / poľa_x000a_• možnosť filtrovanie nad jednotlivými stĺpcami_x000a_"/>
    <s v="Zamestnanec odboru  odboru informačných a komunikačných technológií K NR SR"/>
    <x v="43"/>
    <m/>
    <m/>
    <n v="0"/>
    <n v="0"/>
    <n v="0"/>
    <n v="0"/>
    <n v="0"/>
    <n v="0"/>
    <n v="0"/>
  </r>
  <r>
    <s v="ID_1005"/>
    <x v="2"/>
    <s v="Rozhrania aplikácie"/>
    <s v="Rozhrania aplikácie - Časť úvodného formulára „Výstupy“ - Iné požiadavky"/>
    <s v="V spodnej časti výstupov sa požaduje údaj o počte záznamov daného zobrazenia a aplikačná funkcia na obnovenie načítania."/>
    <s v="Zamestnanec odboru  odboru informačných a komunikačných technológií K NR SR"/>
    <x v="43"/>
    <m/>
    <m/>
    <n v="0"/>
    <n v="0"/>
    <n v="0"/>
    <n v="0"/>
    <n v="0"/>
    <n v="0"/>
    <n v="0"/>
  </r>
  <r>
    <s v="ID_1006"/>
    <x v="2"/>
    <s v="Rozhrania aplikácie"/>
    <s v="Rozhrania aplikácie - Informačný zdroj „Formuláre“"/>
    <s v="Cieľom informačného zdroja „Informačné zdroje“ je zaznamenať zoznam informačných zdrojov v rámci jednotlivých modulov, ktoré sa v rámci aplikácie budú spracúvať aj s potrebnými metadátami pre ich ďalšie spracovanie. Pre účel spracovania tohto informačného zdroja sa číselník informačného zdroja pokladá za samostatný informačný zdroj. Požaduje sa, aby aktivovanie ovládania záznamov informačného zdroja vykonávalo z hlavného výberového menu z položky „konfigurácia“ – jej ďalšie členenie je na návrhu dodávateľa (pre administrátora)._x000a_• [A] - jednoznačný identifikátor záznamu_x000a_• [B] - jednoznačný identifikátor modulu jednoznačný identifikátor modulu informačného systému z informačného zdroja „moduly“, ktorého je informačný zdroj súčasťou_x000a_• [C] - jednoznačný identifikátor zdroja (informačného zdroja) jednoznačný identifikátor informačného zdroja_x000a_• [D] - identifikátor formulára na editovanie údajov informačného zdroja_x000a_Identifikátor formulára je potrebný pre informačný zdroj „Aplikačné funkcie“, ktoré sa viažu na konkrétny formulár_x000a_• [E] - nadpis formulára na editovanie záznamov informačného zdroja textové pole, ktoré sa objaví na formulári hore_x000a_• [F] - stručný popis formulára - textový popis informačného zdroja, ktorý obsahuje popis čo je obsahom informačného zdroja_x000a_"/>
    <s v="Zamestnanec odboru  odboru informačných a komunikačných technológií K NR SR"/>
    <x v="43"/>
    <m/>
    <m/>
    <n v="0"/>
    <n v="0"/>
    <n v="0"/>
    <n v="0"/>
    <n v="0"/>
    <n v="0"/>
    <n v="0"/>
  </r>
  <r>
    <s v="ID_1007"/>
    <x v="2"/>
    <s v="Všeobecné požiadavky"/>
    <s v="Informačný zdroj – dáta"/>
    <s v="Popis každej agendy má samostatnú kapitolu venovaný informačným zdrojom, v ktorej sú definované nielen jednotlivé požadované informačné zdroje modulu, ale aj minimálne požiadavky na jednotlivé položky (dáta) každého informačného zdroja modulu._x000a_Príklad umiestnenia dát v rámci formulárov je iba príkladom ich možného rozmiestnenia a každé navrhnuté riešenie môže obsahovať iný návrh formulárov. Definitívny návrh aplikácie, resp. jednotlivých formulárov bude riešený v „definitívnej funkčnej špecifikácii“ vypracovanej zhotoviteľom po odsúhlasení oboma stranami a pred samotnou realizáciou projektu._x000a_Každopádne pre každý informačný zdroj sa požaduje:_x000a_• každý údaj (dáta informačného zdroja) sa môžu nachádzať v celom parlamentnom informačnom systéme maximálne na jednom mieste_x000a_• v každom informačnom zdroji sa požaduje vytvoriť log informačný zdroj, ktorý bude obsahovať všetky dáta informačného systému a naviac bude obsahovať polia: o dátum vytvorenia záznamu informačného zdroja log_x000a_o jednoznačný identifikátor osoby z organizačnej štruktúry, ktorá záznam vytvorila_x000a_o jednoznačný identifikátor aplikačnej funkcie, ktorá vykonala záznam_x000a_• do log informačného zdroja sa budú zaznamenávať všetky zmeny v informačnom zdroji (teda prvé založenie záznamu so všetkými údajmi v čase vytvorenia, kto, kedy a ako ho vytvoril) a následne všetky zmeny (UPDATE) postupne ako boli vykonávané. Na základe tohto súboru sa očakáva jednoznačné identifikovanie kto, kedy a ako menil jednotlivé položky informačného zdroja)_x000a_• zmazať záznam v informačnom zdroji !editorom“ (presunutie do stavu „vymazaný záznam“) je možné iba vtedy, ak v informačnom zdroji „prepojenia modulov“ na neho nie je viazaný žiadny iný záznam iného modulu_x000a_"/>
    <s v="Zamestnanec odboru  odboru informačných a komunikačných technológií K NR SR"/>
    <x v="38"/>
    <m/>
    <m/>
    <n v="0"/>
    <n v="0"/>
    <n v="0"/>
    <n v="0"/>
    <n v="0"/>
    <n v="0"/>
    <n v="0"/>
  </r>
  <r>
    <s v="ID_1008"/>
    <x v="2"/>
    <s v="Všeobecné požiadavky"/>
    <s v="Aplikačné funkcie"/>
    <s v="Popis každej agendy má samostatnú kapitolu venovaný aplikačným funkciám, v ktorej sú definované funkcie, ktoré má aplikačná funkcia dosiahnuť, alebo vykonať._x000a__x000a_Aplikačná funkcia v rámci editovacieho formulára môže byť umiestnená v hornom menu, prípadne pri ovládacom prvku formulára (napr. ako tlačidlo), alebo môže byť nahradená napr. dropdownlistom na výber údajov z preddefinovaného zoznamu._x000a__x000a_Požaduje sa, aby jednotlivé aplikačné funkcie používané v module boli súčasťou jedného informačného zdroja, ktorý je ovládaný cez položku menu „Konfigurácia“ (iba administrátorom). Jedným z dát uvedenej tabuľky musí byť aj zobrazovaný názov funkcie na ovládacích prvkoch formulára, čo spôsobí, že texty funkcií sa budú môcť meniť administrátorom celého systému, bez vplyvu na chod aplikácie. Súčasťou tejto tabuľky musí_x000a__x000a_byť aj možnosť umiestňovať (zviditeľňovať, resp. nezviditeľňovať) ich v rámci zvoleného formulára, ako aj prehadzovať ich poradie v rámci daného menu (tie, ktoré sa nachádzajú v hornom menu formulára). Poslednou požadovanou časťou tohto informačného zdroja je aj možnosť zviditeľňovať jednotlivých funkcií v rámci formulára na základe stavu daného záznamu (možnosti ovládacieho prvku by mali byť – visible, unvisible, enable, disable), resp. oprávnenia prihláseného užívateľa."/>
    <s v="Zamestnanec odboru  odboru informačných a komunikačných technológií K NR SR"/>
    <x v="38"/>
    <m/>
    <m/>
    <n v="0"/>
    <n v="0"/>
    <n v="0"/>
    <n v="0"/>
    <n v="0"/>
    <n v="0"/>
    <n v="0"/>
  </r>
  <r>
    <s v="ID_1009"/>
    <x v="2"/>
    <s v="Všeobecné požiadavky"/>
    <s v="Aplikačné funkcie - Informačný zdroj „Aplikačné funkcie“"/>
    <s v="[A] jednoznačný identifikátor záznamu_x000a_[B] jednoznačný identifikátor modulu_x000a_[C] identifikátor formulára_x000a_[D] Identifikátor funkcie_x000a_[E] názov funkcie (bude sa zobrazovať na formulároch)_x000a_[F] obrázok (image)_x000a_[G] popis funkcie"/>
    <s v="Zamestnanec odboru  odboru informačných a komunikačných technológií K NR SR"/>
    <x v="38"/>
    <m/>
    <m/>
    <n v="0"/>
    <n v="0"/>
    <n v="0"/>
    <n v="0"/>
    <n v="0"/>
    <n v="0"/>
    <n v="0"/>
  </r>
  <r>
    <s v="ID_1010"/>
    <x v="2"/>
    <s v="Všeobecné požiadavky"/>
    <s v="Aplikačné funkcie - Informačný zdroj „Aplikačné funkcie – stavy záznamov“"/>
    <s v="[A] jednoznačný identifikátor záznamu_x000a_[B] jednoznačný identifikátor aplikačnej funkcie z informačného zdroja „Aplikačné funkcie“_x000a_[C] jednoznačný identifikátor stavu záznamu z informačného zdroja „stavy záznamov“_x000a_[D] visible (true/false) – identifikátor, či v danom stave má byť aplikačná funkcia viditeľná_x000a_[E] enable (true/false) – identifikátor, či v danom stave má byť aplikačná funkcia prístupná na aplikovanie_x000a_[F] popis (text)"/>
    <s v="Zamestnanec odboru  odboru informačných a komunikačných technológií K NR SR"/>
    <x v="38"/>
    <m/>
    <m/>
    <n v="0"/>
    <n v="0"/>
    <n v="0"/>
    <n v="0"/>
    <n v="0"/>
    <n v="0"/>
    <n v="0"/>
  </r>
  <r>
    <s v="ID_1011"/>
    <x v="2"/>
    <s v="Všeobecné požiadavky"/>
    <s v="Aplikačné funkcie - Informačný zdroj „Aplikačné funkcie vo formulárov pre pozície oprávnenia“"/>
    <s v="[A] jednoznačný identifikátor záznamu_x000a_[B] jednoznačný identifikátor formulára_x000a_[C] jednoznačný identifikátor funkcie_x000a_[D] jednoznačný identifikátor postu oprávnenia_x000a_[E] poradové číslo_x000a_[F] identifikátor stavu pred aplikovaním funkcie_x000a_[G] identifikátor stavu po aplikovaní funkcie_x000a_[H] visible_x000a_[I] enabled_x000a_[J] ToolTipText_x000a_[K] Mail item"/>
    <s v="Zamestnanec odboru  odboru informačných a komunikačných technológií K NR SR"/>
    <x v="38"/>
    <m/>
    <m/>
    <n v="0"/>
    <n v="0"/>
    <n v="0"/>
    <n v="0"/>
    <n v="0"/>
    <n v="0"/>
    <n v="0"/>
  </r>
  <r>
    <s v="ID_1012"/>
    <x v="2"/>
    <s v="Všeobecné požiadavky"/>
    <s v="Aplikačné funkcie - Informačný zdroj „Aplikačné funkcie - postup“"/>
    <s v="[A] jednoznačný identifikátor záznamu_x000a_[B] jednoznačný identifikátor funkcie_x000a_[C] funkcia, resp. volaný SQL [D] poradie_x000a_[E] platnosť od_x000a_[F] platnosť do"/>
    <s v="Zamestnanec odboru  odboru informačných a komunikačných technológií K NR SR"/>
    <x v="38"/>
    <m/>
    <m/>
    <n v="0"/>
    <n v="0"/>
    <n v="0"/>
    <n v="0"/>
    <n v="0"/>
    <n v="0"/>
    <n v="0"/>
  </r>
  <r>
    <s v="ID_1013"/>
    <x v="2"/>
    <s v="Všeobecné požiadavky"/>
    <s v="Zásuvné moduly"/>
    <s v="Požaduje sa, aby každý modul (agenda) bol riešený samostatnými - oddeliteľnými formulármi, aplikačnými funkciami, informačnými zdrojmi ako aj samostatnými zdrojovými kódmi tak, aby umožňovali v budúcnosti ich jednoduchšiu výmenu, resp. rozširovanie tak, aby nebolo do verejnej súťaže potrebné poskytovať celé zdrojové kódy, ale vždy iba „príslušnú časť kódov“._x000a__x000a_Tento spôsob v budúcnosti umožní „rozširovanie“ jednotlivých modulov bez viazanosti na pôvodného dodávateľa, ako aj „rozširovanie“ jednotlivých modulov bez straty „záruky na ostatné časti aplikácie“._x000a__x000a_Za týmto účelom sa však požaduje pomerne dôsledné zdokumentovanie jednotlivých častí „zdrojových kódov“ – ktorá časť je pre ktorý modul. Požaduje sa, aby žiadna časť aplikácie nebola vytvorená vo frameworku, ku ktorému nemáme zdrojové kódy."/>
    <s v="Zamestnanec odboru  odboru informačných a komunikačných technológií K NR SR"/>
    <x v="38"/>
    <m/>
    <m/>
    <n v="0"/>
    <n v="0"/>
    <n v="0"/>
    <n v="0"/>
    <n v="0"/>
    <n v="0"/>
    <n v="0"/>
  </r>
  <r>
    <s v="ID_1014"/>
    <x v="0"/>
    <s v="Workflow návrhu zákona"/>
    <s v="Proces pre Modul – „Parlamentné tlače“"/>
    <s v="Všetky materiálny, prichádzajúce do NR SR za účelom rokovania v NR SR, alebo jej orgánoch sú evidované v module „Parlamentné tlače“. V rámci uvedeného modulu sa nachádza informačný zdroj „Číselník typov parlamentných tlačí“, z ktorého hodnôt v poli [B] sa vyberá typ tlače (obrázok č. 1.0) a v rámci ktorého je aj v poli [C] jednoznačný identifikátor, či uvedená parlamentná tlač podporuje legislatívny proces, alebo nie._x000a_V prípade, že pri použití aplikačnej funkcie „Publikovať záznam“ (obrázok č.1) je v poli LP proces prázdna hodnota a zvolený typ parlamentnej tlače podporuje legislatívny proces:_x000a_• založí sa nový záznam do informačného zdroja “legislatívny proces“ so stavom„čaká sa na kategorizovanie parlamentnej tlače“ a jeho jednoznačný identifikátor záznamu zapíše do poľa „LP proces“. Následne sa sprístupní aplikačná funkcia „Legislatívny proces“, ktorá otvorí editačné okno legislatívneho procesu (ale iba v prípade, že prihlásený užívateľ má na legislatívny proces oprávnenie). V prípade, že v poli LP proces nie je žiadne číslo, aplikačná funkcia „LP proces je zneprístupnená“. Po publikovaní záznamu sa aplikačné funkcie „Zmazať záznam“, „Uložiť záznam“, „Stiahnuť záznam“ stávajú pre osobu v oprávneniach nastavenú ako „editor“ „neprístupnými“, no pre „administrátora ostávajú prístupné“. Podobne aj všetky polia sa stávajú „read-only“._x000a_• v rámci daného štádia sa po vytvorení záznamu ešte nevie o akú kategóriu legislatívneho procesu sa jedná a teda v pravej časti editovacieho formulára sa nachádza iba jedno štádium „Kategorizácia PT“._x000a_• pošle sa e-mail osobám, ktoré sú v module „notifikácie“ nastavený na odber notifikácie „Založenie nového legislatívneho procesu“, ktorý je charakteristický založením nového záznamu do informačného zdroja „Legislatívny proces“ (očakáva sa, že v nej bude aj užívateľská rola „editor“ modulu „legislatívny proces“ a štádia_x000a_„Kategorizovanie parlamentnej tlače“)_x000a_• po založení „záznamu v legislatívnom procese“ sa aplikačná funkcia „Publikovať záznam“ stáva neprístupná (opätovne bude prístupná až po stiahnutí záznamu)._x000a_"/>
    <s v="Zamestnanec odboru  odboru informačných a komunikačných technológií K NR SR"/>
    <x v="19"/>
    <n v="1"/>
    <n v="5"/>
    <n v="1"/>
    <n v="5"/>
    <n v="2.3333333333333335"/>
    <n v="0.72"/>
    <n v="0.86"/>
    <n v="4.5407999999999999"/>
    <n v="68.111999999999995"/>
  </r>
  <r>
    <s v="ID_1015"/>
    <x v="0"/>
    <s v="Workflow návrhu zákona"/>
    <s v="Proces pre Modul – „Legislatívny proces“ – štádium „Kategorizovanie PT“"/>
    <s v="Po vygenerovaní záznamu v legislatívnom procese sa záznam nachádza v štádiu „Kategorizovanie PT“ a stav legislatívneho procesu je „čaká sa na kategorizáciu“. V tomto štádiu sa očakáva vyplnenie kategórie legislatívneho procesu, ktorý rozhoduje o tom aké štádia legislatívneho procesu bude proces mať a očakáva sa vyplnenie typu navrhovateľa a zoznam jednotlivých navrhovateľov (napr. zoznam poslancov)._x000a_Vo formulári vidieť aké typy údajov z hľadiska vyplniteľnosti sa na formulári nachádzajú:_x000a_• niektoré sú predvyplnené z predchádzajúcich štádií a teda ich nemožno meniť,_x000a_• niektoré sú predvyplnené, ale možno ich meniť_x000a_• niektoré sú prázdne a očakáva sa, že ich „editor“ doplní_x000a_V prípade voľby navrhovateľov (vláda, poslanci, výbory) sa doplní formulár o príslušné následne požadované údaje (bližšie vidieť v obrázkoch module legislatívneho procesu). Následne sa očakáva vyplnenie poľa „kategória“. Po jej zvolení a použití funkcie „Uložiť“ sa vygenerujú podľa kategórie ostatné „štandardne očakávané“ štádia (v procese môže byť doplnené štádium napr. vri vrátení rokovania do výborov a podobne). Až po použitie aplikačnej funkcie „Uložiť“ a následné vygenerovanie ostatných štádií (generujú sa štádia pri funkcii Uložiť iba ak je vybraná „kategória“) sú aplikačné funkcie „Postúpiť riaditeľovi LO“, „Postúpiť predsedovi NR SR“ neviditeľné, pretože ich viditeľnosť závisí od štádií, ktoré daný legislatívny proces podporuje._x000a_Modul „legislatívny proces“ obsahuje informačný zdroj „Worflow-typ“, ktorý obsahuje „default“ štádia legislatívneho procesu pre každú kategóriu legislatívneho procesu“. V prípade použitia aplikačnej funkcie „Uložiť“ v štádiu legislatívneho procesu keď ešte obsahuje daný legislatívny proces iba jedno štádium „kategorizácia PT“ (obrázok 1.1A) sa z daného informačného zdroja vygenerujú pre zvolenú kategóriu všetky očakávané štádia legislatívneho procesu do informačného zdroja „Workflows“ a zobrazia sa na formulári._x000a_Po každom použití aplikačnej funkcie „Uložiť“ sa nastaví stav legislatívneho procesu na hodnotu „Prebieha kategorizácia PT“, čo signalizuje, že sa na kategorizácii už začalo pracovať, no ešte nebola posunutá do ďalšieho štádia. _x000a_V prípade, že „editor“ štádia „Kategorizácia PT“ použije aplikačnú funkciu „Postúpiť riaditeľovi LO“:_x000a_• štádium daného záznamu legislatívneho procesu sa zmení na „výber poradcov“ a stav procesu bude „Čaká sa na pridelenie poradcov“ _x000a_• pošle sa e-mail osobám, ktoré sú v module „notifikácie“ nastavený na odber notifikácie „Prechod legislatívneho procesu do štádia ‘výber poradcov‘“, ktorý je charakteristický zmenou štádia informačného zdroja „Legislatívny proces“ na hodnotu „výber poradcov“ (očakáva sa, že v nej bude aj užívateľská rola „editor“ modulu „legislatívny proces“ a štádia „Výber poradcov“)_x000a_"/>
    <s v="Zamestnanec odboru  odboru informačných a komunikačných technológií K NR SR"/>
    <x v="28"/>
    <n v="1"/>
    <n v="10"/>
    <n v="1"/>
    <n v="10"/>
    <n v="0.47727272727272729"/>
    <n v="0.72"/>
    <n v="1.04"/>
    <n v="7.845381818181818"/>
    <n v="117.68072727272727"/>
  </r>
  <r>
    <s v="ID_1016"/>
    <x v="0"/>
    <s v="Workflow návrhu zákona"/>
    <s v="Proces pre Modul – „Legislatívny proces“ – „Legislatívny proces“ – štádium „Výber poradcov“"/>
    <s v="Po postúpení legislatívneho procesu do štádia „Výber poradcov“ sa na editačnom formulári objavia údaje (šedé pozadie) z predchádzajúceho štádia procesu a tie nie je možné zmeniť, červené pozadia majú údaje, ktoré sa automaticky pred vyplnia a tie_x000a_je možné pozmeniť a očakáva sa vyplnenie „zelených polí“ – najmä vyplnenie poradcov k PT a poradcu pre EU k PT._x000a_V prípade, že legislatívny proces je v štádiu „Prideľovanie poradcov“ a v stave „čaká sa na pridelenie poradcov“ a editor procesu nastaví jedného, či dvoch poradcov, no ešte neposunie proces ďalej (nepoužije aplikačnú funkciu „Žiadosť o informáciu – podľa §70 RP“) ale iba použije aplikačnú funkciu „Uložiť“, zmení sa stav procesu na „prideľujú sa poradcovia“, čo dáva informáciu, že už sa s prideľovaním začalo, no ešte nebol proces posunutý na vypracovanie „Informácie podľa §70 RP“. Požaduje sa, aby aj v prípade, že legislatívny proces prešiel do ďalších štádií, až do ukončenia procesu sa stále dali meniť poradcovia (ideálne aby sa zachovalo a dalo pozrieť kto všetko bol akým poradcom odkedy, dokedy)._x000a_V každom ďalšom editačnom formulári legislatívneho procesu sa nachádza zoznam štádií procesu, pričom jedným farebným označením (v našom príklade je čierne) je označenie práve editovaného / či zobrazovaného štádia – každé štádium, ktorým prešiel proces je možné kliknutím zobraziť, no údaje sa už iba zobrazujú, ale nedajú sa meniť, rovnako ako aj aplikačné funkcie už nie sú prístupné. Všetky editovateľné štádia (ktorými proces už prešiel) sú zobrazené boldom a čierne a označujú štádia, na ktoré sa dá kliknúť a pozrieť si dáta z daného štádia. Štádia, ktoré sú vygenerované, no neprešiel proces cez sú označené šedou farbou a nie sú prístupné. V prípade, že v ľubovoľnom štádiu sa proces ukončí, všetky štádia, ktorými proces mal prejsť sa automaticky vymažú a ostanú iba štádia, ktoré sú v stave read-only prístupné. V prípade, že proces prešiel do ďalšieho štádiá a z predchádzajúceho štádia ešte neboli splnené všetky podmienky pre riadne ukončenie štádia, záložka s označením štádia musí ostať s výrazným farebným označením. Legislatívny proces je možné ukončiť až vtedy, keď sú splnené všetky štádiá, ktorými proces prešiel. Tieto požiadavky sú totožné pre všetky štádiá procesu._x000a_V prípade, že v štádiu „výber poradcov“ nie sú vybraní žiadny poradcovia, aplikačné funkcie „Žiadosť informáciu - §70 RP“, „Zobraz informáciu“ a „Postúpiť predsedovi“ budú „neprístupné“._x000a_V prípade, že legislatívny proces je v štádiu „Prideľovanie poradcov“ a editor vyberie poradcov, sprístupní sa aplikačná funkcia „Žiadosť o informáciu - §70 RP“ a následne jej použitím sa:_x000a_• stav procesu zmení na „Generuje sa informácia podľa §70 RP“ _x000a_• založí nový záznam do informačného zdroja „Informácia - §70 RP“ so stavom záznamu „pripravovaný záznam“ a jej jednoznačný identifikátor sa zapíše automaticky do poľa „Informácia podľa §70 RP“._x000a_• pošle sa e-mail osobám, ktoré sú v module „notifikácie“ nastavený na odber notifikácie „Nová žiadosť o vygenerovanie ‘Informácie podľa §70 RP’“, ktorý je charakteristický založením nového záznamu v informačnom zdroji „Informácie podľa §70 RP“ (očakáva sa, že v nej bude aj užívateľská rola „editor“ modulu „Informácie podľa §70 RP“). Mail sa však odošle najmä osobám, ktoré sú vybrané ako poradcovia_x000a_"/>
    <s v="Zamestnanec odboru  odboru informačných a komunikačných technológií K NR SR"/>
    <x v="28"/>
    <n v="1"/>
    <n v="10"/>
    <n v="1"/>
    <n v="10"/>
    <n v="0.47727272727272729"/>
    <n v="0.72"/>
    <n v="1.04"/>
    <n v="7.845381818181818"/>
    <n v="117.68072727272727"/>
  </r>
  <r>
    <s v="ID_1017"/>
    <x v="0"/>
    <s v="Workflow návrhu zákona"/>
    <s v="Proces pre Modul – „Informácia - §70 RP“"/>
    <s v="Akonáhle editor legislatívneho procesu v štádiu „Výber poradcov“ použije aplikačnú funkciu „Žiadosť o informáciu – §70 RP“, obaja vybraní poradcovia v legislatívnom procese dostanú informáciu o vygenerovaní nového záznamu. Všetci „potencionálni poradcovia“ sú v module oprávnenia nastavení do role „editor“, ale samotnú editáciu môže vykonať iba ten, ktorý je pre daný proces „poradcom“ (preto je dôležité aby sa mohli meniť jednotlivý poradcovia)._x000a_Po editovaní záznamu sa vyplní formulár. V priebehu vypĺňania sa môže sa použiť aplikačná funkcia „Uložiť“, ktorá zabezpečí, že dáta formulára sa uložia a je možné sa k nim vrátiť na dopracovanie._x000a_Po doeditovaní formulára sa v I. etape nasadenia použije aplikačná funkcia „Generuj dokument“, ktorá z formulára spraví pdf dokument, ktorý sa uloží na harddisk počítača a vytlačí sa na podpis „riaditeľke LO“._x000a_V module „Informácia - §70 RP“ sa očakáva v module oprávnení možnosť nastavovania role „editor dokumentov“, ktorý umožní vloženie podpísaného dokumentu do „Registratúry“, resp. „Digitálneho archívu“ s tým, že cez modul „prepojenie modulov“ sa prepojí záznam modulu „informácia - §70 RP“ a informačného systému „registratúra“, resp. Digitálny archív“ s tým, že v poli DMS sa objaví identifikátor záznamu informácie v elektronickej podobe v DMS (needitovateľný údaj). Následne sa sprístupní aplikačnú funkcia „publikovať“, ktorá zabezpečí:_x000a_• do poľa informačného zdroja „legislatívny proces“ sa uloží prepojenie záznamu z modulu „Informácia - §70 RP“ v DMS._x000a__x000a_"/>
    <s v="Zamestnanec odboru  odboru informačných a komunikačných technológií K NR SR"/>
    <x v="24"/>
    <n v="1"/>
    <n v="5"/>
    <n v="1"/>
    <n v="5"/>
    <n v="3.5"/>
    <n v="0.72"/>
    <n v="0.86"/>
    <n v="5.2632000000000003"/>
    <n v="78.948000000000008"/>
  </r>
  <r>
    <s v="ID_1018"/>
    <x v="0"/>
    <s v="Workflow návrhu zákona"/>
    <s v="Proces pre Modul – „Legislatívny proces“ – štádium „Výber poradcov“"/>
    <s v="Následne sa očakáva použitie aplikačnej funkcie „Postúpiť predsedovi NR SR“, ktorá je však prístupná iba pri vyplnení polí „Informácia podľa §70 RP“ a „DMS: Informácia podľa §70 RP“, ktorá zabezpečí:_x000a_• stav procesu zmení na „Čaká sa na rozhodnutie predsedu NR SR“ _x000a_• založí nový záznam do informačného zdroja „Rozhodnutia predsedu NR SR“ so stavom záznamu „pripravovaný záznam“s typom „rozhodnutie o pridelení tlače“, s vygenerovaným „číslom rozhodnutia“, „popisom“ a metadátami potrebnými do rozhodnutia s „Informácie podľa §70 RP“ (výbory a gestorský výbor)_x000a_• pošle sa e-mail osobám, ktoré sú v module „notifikácie“ nastavený na odber notifikácie „Nová žiadosť o vygenerovanie ‘Rozhodnutia predsedu v I. čítaní’“, ktorý je charakteristický založením nového záznamu v informačnom zdroji „Rozhodnutia predsedu NR SR“ s typom rozhodnutie „rozhodnutie o pridelení tlače“ (očakáva sa, že v nej bude aj užívateľská rola „editor“ modulu „Rozhodnutia predsedu NR SR“). Mail sa však odošle najmä osobám, ktoré sú vybrané ako poradcovia_x000a_• štádium legislatívneho procesu sa zmení na „Rozhodnutie predsedu NR SR“_x000a_"/>
    <s v="Zamestnanec odboru  odboru informačných a komunikačných technológií K NR SR"/>
    <x v="28"/>
    <n v="1"/>
    <n v="10"/>
    <n v="1"/>
    <n v="10"/>
    <n v="0.47727272727272729"/>
    <n v="0.72"/>
    <n v="1.04"/>
    <n v="7.845381818181818"/>
    <n v="117.68072727272727"/>
  </r>
  <r>
    <s v="ID_1019"/>
    <x v="0"/>
    <s v="Workflow návrhu zákona"/>
    <s v="Proces pre Modul – „Rozhodnutie predsedu NR SR“"/>
    <s v="Po postúpení legislatívneho procesu do štádia „Rozhodnutie predsedu NR SR“ sa na editačnom formulári modulu „Rozhodnutia predsedu“ objavia údaje , ktoré sa automaticky pred vyplnia z „informácie podľa §70 RP“ a tie je možné pozmeniť (zelené polia), resp. sa očakáva vyplnenie modrých polí._x000a_V prípade, že „editor“ modulu „Rozhodnutia predsedu NR SR“ prvý krát použije aplikačnú funkciu „Uložiť záznam“ zmení sa stav legislatívneho procese na hodnotu zodpovedajúcu stavu „eviduje sa rozhodnutie predsedu NR SR“._x000a_V prípade, že proces bol posunutý do stavu „Rozhodnutie predsedu NR SR“ skôr ako bol priložený dokument „Informácia podľa §70 RP“, štádium „Výber poradcov“ ostane na editačnom formulári procesu farebne odlíšený._x000a_V prípade, že „editor“ modulu „Rozhodnutie predsedu“ použil aplikačnú funkciu „Publikovať“ (prístupná funkcia až po pripojení dokumentu), legislatívny proces ostane stále v štádiu legislatívneho procesu „Rozhodnutie predsedu“, ale stav procesu sa zmení na „Publikované rozhodnutie predsedu NR SR“. Súčasne sa pošle sa e-mail osobám, ktoré sú v module „notifikácie“ nastavený na odber notifikácie „Publikované rozhodnutie predsedu NR SR“, ktorý je charakteristický zmenou stavu záznamu v informačnom zdroji „Rozhodnutia predsedu NR SR“ na „publikovaný záznam“ (očakáva sa, že v nej bude aj užívateľská rola „editor“ modulu „legislatívny proces“, štádia „Rozhodnutie predsedu NR SR)._x000a__x000a_"/>
    <s v="Zamestnanec odboru  odboru informačných a komunikačných technológií K NR SR"/>
    <x v="14"/>
    <n v="1"/>
    <n v="5"/>
    <n v="1"/>
    <n v="5"/>
    <n v="1.9090909090909092"/>
    <n v="0.72"/>
    <n v="0.86"/>
    <n v="4.2781090909090906"/>
    <n v="64.171636363636367"/>
  </r>
  <r>
    <s v="ID_1020"/>
    <x v="0"/>
    <s v="Workflow návrhu zákona"/>
    <s v="Proces pre Modul – „Legislatívny proces“ – štádium „Rozhodnutie predsedu NR SR“"/>
    <s v="V prípade, že „editor“ modulu „legislatívny proces“, štádia „Rozhodnutia predsedu NR SR“ obdrží e-mail o publikovaní záznamu použije aplikačnú funkciu „Postúpiť na I. čítanie“ (prístupná funkcia aj bez pripojeného dokumentu rozhodnutia) – _x000a_• legislatívny proces postúpi do štádia „I. čítanie _x000a_• stav procesu sa zmení na „čaká sa na uznesenie NR SR v I. čítaní (alebo o pridelení výborom)“_x000a_• založí nový záznam do informačného zdroja „Uznesenia NR SR“ so stavom záznamu_x000a_„pripravovaný záznam“. Mnohé údaje sú predvyplnené z rozhodnutia predsedu NR SR _x000a_• pošle sa e-mail osobám, ktoré sú v module „notifikácie“ nastavený na odber notifikácie „Legislatívny proces postúpený do štádia ‚I. čítanie‘“, ktorý je charakteristický zmenou stavu štádia v informačnom zdroji „legislatívny proces“ na „I. čítanie“ (očakáva sa, že v nej bude aj užívateľská rola „editor“ modulu „legislatívny proces“, štádia „I. čítanie“, aj editor modulu „Uznesenia NR SR“)._x000a__x000a_"/>
    <s v="Zamestnanec odboru  odboru informačných a komunikačných technológií K NR SR"/>
    <x v="28"/>
    <n v="1"/>
    <n v="10"/>
    <n v="1"/>
    <n v="10"/>
    <n v="0.47727272727272729"/>
    <n v="0.72"/>
    <n v="1.04"/>
    <n v="7.845381818181818"/>
    <n v="117.68072727272727"/>
  </r>
  <r>
    <s v="ID_1021"/>
    <x v="0"/>
    <s v="Workflow návrhu zákona"/>
    <s v="Proces pre Modul – „Uznesenia NR SR“"/>
    <s v="Po vygenerovaní záznamu v module „Uznesenia NR SR“ sa na editačnom formulári modulu „Uznesenia NR SR“ objavia údaje , ktoré sa automaticky pred vyplnia z „Rozhodnutia predsedu NR SR“ s typom „pridelenie výborom“ a tie je možné pozmeniť (zelené polia) podľa rozhodnutí rokovania NR SR._x000a_V prípade, že „editor“ modulu „Rozhodnutia predsedu NR SR“ prvý krát použije aplikačnú funkciu „Uložiť záznam“zmení sa stav legislatívneho procese na hodnotu zodpovedajúcu stavu „eviduje sa uznesenie NR SR v I. čítaní“._x000a_V prípade, že proces bol posunutý do stavu „I. čítania“ skôr ako bol priložený dokument rozhodnutia predsedu, štádium „Rozhodnutie predsedu“ ostane na editačnom formulári procesu farebne odlíšený._x000a_V prípade, že „editor“ modulu „Rozhodnutie predsedu“ použil aplikačnú funkciu „Publikovať“ (prístupná funkcia až po pripojení dokumentu), legislatívny proces ostane stále v štádiu legislatívneho procesu „I. čítanie“, ale stav procesu sa zmení na „Publikované uznesenie NR SR“. Súčasne sa pošle sa e-mail osobám, ktoré sú v module „notifikácie“ nastavený na odber notifikácie „Publikované uznesenie NR SR v I. čítaní“, ktorý je charakteristický zmenou stavu záznamu v informačnom zdroji „Uznesenia NR SR“ s typom „I. čítanie“, alebo „o pridelení výborom“ na „publikovaný záznam“ (očakáva sa, že v nej bude aj užívateľská rola „editor“ modulu „legislatívny proces“, štádia „Uznesenia NR SR)._x000a__x000a_"/>
    <s v="Zamestnanec odboru  odboru informačných a komunikačných technológií K NR SR"/>
    <x v="23"/>
    <n v="1"/>
    <n v="5"/>
    <n v="1"/>
    <n v="5"/>
    <n v="2.1"/>
    <n v="0.72"/>
    <n v="0.86"/>
    <n v="4.3963199999999993"/>
    <n v="65.944799999999987"/>
  </r>
  <r>
    <s v="ID_1022"/>
    <x v="0"/>
    <s v="Workflow návrhu zákona"/>
    <s v="Proces pre Modul – „Legislatívny proces“ – štádium „I. čítanie“"/>
    <s v="V prípade, že „editor“ modulu „legislatívny proces“, štádia „I. čítanie“ obdrží e-mail o publikovaní záznamu použije aplikačnú funkciu „Postúpiť na LO“ (prístupná funkcia aj bez pripojeného dokumentu uznesenia) – obrázok 5.0A:_x000a_• legislatívny proces postúpi do štádia „Stanovisko LO“• stav procesu sa zmení na „čaká sa na stanovisko LO“ _x000a_• založí nový záznam do informačného zdroja „Stanoviská LO“ so stavom záznamu_x000a_„pripravovaný záznam“ _x000a_• pošle sa e-mail osobám, ktoré sú v module „notifikácie“ nastavený na odber notifikácie „Legislatívny proces postúpený do štádia ‚Stanovisko LO‘“, ktorý je charakteristický zmenou stavu štádia v informačnom zdroji „legislatívny proces“ na „Stanovisko LO“ (očakáva sa, že v nej bude aj užívateľská rola „editor“ modulu „legislatívny proces“, štádia „Stanovisko LO“, aj editor modulu „Stanoviská LO“)._x000a_"/>
    <s v="Zamestnanec odboru  odboru informačných a komunikačných technológií K NR SR"/>
    <x v="28"/>
    <n v="1"/>
    <n v="10"/>
    <n v="1"/>
    <n v="10"/>
    <n v="0.47727272727272729"/>
    <n v="0.72"/>
    <n v="1.04"/>
    <n v="7.845381818181818"/>
    <n v="117.68072727272727"/>
  </r>
  <r>
    <s v="ID_1023"/>
    <x v="0"/>
    <s v="Workflow návrhu zákona"/>
    <s v="Proces pre Modul  – „Stanoviská LO“"/>
    <s v="Po vygenerovaní záznamu v module „Stanoviská LO“ sa na editačnom formulári modulu „Stanoviská LO“ objavia údaje , ktoré sa automaticky vygenerujú a tie je možné pozmeniť (zelené polia) podľa legislatívneho procesu a modré údaje sa očakáva vyplniť._x000a_V prípade, že „editor“ modulu „Stanoviská LO“ prvý krát použije aplikačnú funkciu „Uložiť záznam“ zmení sa stav legislatívneho procese na hodnotu zodpovedajúcu stavu „eviduje sa stanovisko LO“._x000a_V prípade, že proces bol posunutý do stavu „Stanovisko LO“ skôr ako bol priložený dokument uznesenia NR SR v I. čítaní, štádium „I. čítanie“ ostane na editačnom formulári procesu farebne odlíšený._x000a_V prípade, že „editor“ modulu „Stanovisko LO“ použil aplikačnú funkciu „Publikovať“ (prístupná funkcia až po pripojení dokumentu) –, legislatívny proces ostane stále v štádiu legislatívneho procesu „Stanovisko LO“, ale stav procesu sa zmení na „Publikované stanovisko LO“. Súčasne sa pošle sa e-mail osobám, ktoré sú v module „notifikácie“ nastavený na odber notifikácie „Publikované stanovisko LO“, ktorý je charakteristický zmenou stavu záznamu v informačnom zdroji „Stanoviská LO“ na „publikovaný záznam“ (očakáva sa, že v nej bude aj užívateľská rola „editor“ modulu „legislatívny proces“, štádia „Uznesenia NR SR). Na tento notifikačný záznam sa nedá prihlasovať abonentským portálom._x000a_"/>
    <s v="Zamestnanec odboru  odboru informačných a komunikačných technológií K NR SR"/>
    <x v="25"/>
    <n v="1"/>
    <n v="5"/>
    <n v="1"/>
    <n v="5"/>
    <n v="4.2"/>
    <n v="0.72"/>
    <n v="0.86"/>
    <n v="5.6966399999999995"/>
    <n v="85.44959999999999"/>
  </r>
  <r>
    <s v="ID_1024"/>
    <x v="0"/>
    <s v="Workflow návrhu zákona"/>
    <s v="Proces pre Modul – „Legislatívny proces“ – štádium „Stanovisko LO“"/>
    <s v="V prípade, že „editor“ modulu „legislatívny proces“, štádia „Stanovisko LO“ obdrží e-mail o publikovaní záznamu použije aplikačnú funkciu „Postúpiť výborom”:_x000a_• legislatívny proces dogeneruje štádia „rokovanie výboru“ pre každý výbor, ktorému bola parlamentná tlač pridelená uznesením NR SR. Všetky štádia da doplnia a objavia v editačnom okne legislatívneho procesu _x000a_• legislatívny proces postúpi do štádia „Rokovanie výborov“, ktoré je reprezentované toľkými kópiami štádia, koľko je pridelených výborov_x000a_• stav procesu sa zmení na „čaká sa na rokovanie výborov“_x000a_• pošle sa e-mail osobám, ktoré sú v module „notifikácie“ nastavený na odber notifikácie „Legislatívny proces postúpený do štádia ‚Rokovanie výborom‘“, ktorý je charakteristický zmenou stavu štádia v informačnom zdroji „legislatívny proces“ na „Rokovanie výborov“ (očakáva sa, že v nej bude aj užívateľská rola „editor“ modulu „legislatívny proces“, štádia „Rokovanie výborov“, aj editor modulu „Agenda výborov“ – pridelené výbory)._x000a_"/>
    <s v="Zamestnanec odboru  odboru informačných a komunikačných technológií K NR SR"/>
    <x v="28"/>
    <n v="1"/>
    <n v="10"/>
    <n v="1"/>
    <n v="10"/>
    <n v="0.47727272727272729"/>
    <n v="0.72"/>
    <n v="1.04"/>
    <n v="7.845381818181818"/>
    <n v="117.68072727272727"/>
  </r>
  <r>
    <s v="ID_1025"/>
    <x v="0"/>
    <s v="Workflow návrhu zákona"/>
    <s v="Proces pre Modul  – „Rokovanie výboru“"/>
    <s v="V prípade, že „editor“ legislatívneho procesu v štádiu „Stanovisko LO“ použil aplikačnú funkciu „Postúpiť výborom“, legislatívny proces prejde do štádia „Rokovanie výborom“ a stav procesu sa zmení na „čaká sa na rokovanie výborov“. V tomto štádiu sú už prístupné štádia „rokovania výborov“ všetkých výborov, ktorým bola parlamentná tlač pridelená na rokovanie. Štádium rokovanie gestorského výboru je stále neaktívne (stane sa aktívnym až po použití aplikačnej funkcie „Postúpiť GV“ všetkých výborov, ktoré mali pridelenú PT v module „Agenda výborov“)._x000a_Súčasne sa daná parlamentná tlač objaví všetkým výborom, ktoré dostali tlač na prerokovanie v „Agende výborov“ v položke „Neprerokované PT v LP“._x000a_V prípade, že „editor“ modulu „Agenda výboru“ zaradí parlamentnú tlač na rokovanie výboru zmení sa stav legislatívneho procese na hodnotu zodpovedajúcu stavu „prebieha rokovanie výboru“._x000a_V prípade, že „editor“ modulu „Agenda výboru“ prerokuje parlamentnú tlač a použije aplikačnú funkciu „Postúpiť GV“zmení sa stav legislatívneho procesu (na štádiu zodpovedajúcemu danému výboru) na hodnotu zodpovedajúcu stavu „postúpené gestorskému výboru“. Špecifikom tohto štádia je, že „stav legislatívneho procesu“ sa viaže na štádium každého výboru samostatne. Zároveň sa pošle sa e-mail osobám, ktoré sú v module „notifikácie“ nastavený na odber notifikácie „Legislatívny proces – výbor posunul rokovanie o parlamentnej tlači do gestorského výboru“._x000a_"/>
    <s v="Zamestnanec odboru  odboru informačných a komunikačných technológií K NR SR"/>
    <x v="5"/>
    <n v="1"/>
    <n v="5"/>
    <n v="1"/>
    <n v="5"/>
    <n v="2.1"/>
    <n v="0.72"/>
    <n v="0.86"/>
    <n v="4.3963199999999993"/>
    <n v="65.944799999999987"/>
  </r>
  <r>
    <s v="ID_1026"/>
    <x v="0"/>
    <s v="Workflow návrhu zákona"/>
    <s v="Proces pre Modul – „Legislatívny proces“ – štádium „Rokovanie výborov“"/>
    <s v="V prípade, že „editor“ modulu „legislatívny proces“, štádia „Rokovania výborov“ použije aplikačnú funkciu „Postúpiť GV a na plénum“ (výnimočná situácia – neodporúča sa):_x000a_• vykonajú sa všetky kroky akoby to posunul sám výbor_x000a_• aplikačná funkcia v module „agenda výboru“ pre posunutie bodu do gestorského výboru sa stane neprístupnou – toto pravidlo sa vyžaduje aj pre všetky iné situácie, kde sa posunie štádium priamo z modulu „legislatívny proces“, no je možné aj jeho posunutie z príslušného iného modulu_x000a__x000a_"/>
    <s v="Zamestnanec odboru  odboru informačných a komunikačných technológií K NR SR"/>
    <x v="28"/>
    <n v="1"/>
    <n v="10"/>
    <n v="1"/>
    <n v="10"/>
    <n v="0.47727272727272729"/>
    <n v="0.72"/>
    <n v="1.04"/>
    <n v="7.845381818181818"/>
    <n v="117.68072727272727"/>
  </r>
  <r>
    <s v="ID_1027"/>
    <x v="0"/>
    <s v="Workflow návrhu zákona"/>
    <s v="Proces pre Modul  – „Rokovanie gestorského výboru“"/>
    <s v="V prípade, že posledný z výborov, ktoré mali pridelenú PT posunul štádium na „rokovanie gestorského výboru“, legislatívny proces prejde do štádia „Rokovanie gestorského výboru“ a stav procesu sa zmení na „čaká sa na rokovanie gestorského výboru“._x000a_Súčasne sa daná parlamentná tlač objaví gestorskému výboru obdobne ako v predchádzajúcom prípade výborov, ktoré dostali tlač na prerokovanie v „Agende výborov“ v položke „Neprerokované PT v LP“._x000a_V prípade, že „editor“ modulu „Agenda výboru“ zaradí parlamentnú tlač na rokovanie výboru a tlač je označená ako rokovanie GV, zmení sa stav legislatívneho procese na hodnotu zodpovedajúcu stavu „prebieha rokovanie výboru“._x000a_V prípade, že „editor“ modulu „Agenda výboru“ prerokuje parlamentnú tlač a použije aplikačnú funkciu „Postúpiť na rokovanie NR SR – II. čítanie“:_x000a_• mení sa stav legislatívneho procesu na hodnotu zodpovedajúcu stavu „postúpené na rokovanie NR SR do II. čítania“._x000a_• pošle sa e-mail osobám, ktoré sú v module „notifikácie“ nastavený na odber notifikácie „Legislatívny proces – gestorský výbor posunul rokovanie o parlamentnej tlači do II. čítania“_x000a_• založí nový záznam do informačného zdroja „Uznesenia NR SR“ so stavom záznamu „pripravovaný záznam“. Mnohé údaje sú predvyplnené z rozhodnutia predsedu NR SR. V priebehu vypracovania definitívnej funkčnej špecifikácie sa ešte dohodne či sa bude generovať uznesenie v II. čítaní, alebo až v III. čítaní pre II. a III. čítanie spoločné_x000a__x000a_"/>
    <s v="Zamestnanec odboru  odboru informačných a komunikačných technológií K NR SR"/>
    <x v="5"/>
    <n v="1"/>
    <n v="5"/>
    <n v="1"/>
    <n v="5"/>
    <n v="2.1"/>
    <n v="0.72"/>
    <n v="0.86"/>
    <n v="4.3963199999999993"/>
    <n v="65.944799999999987"/>
  </r>
  <r>
    <s v="ID_1028"/>
    <x v="0"/>
    <s v="Workflow návrhu zákona"/>
    <s v="Proces pre Modul – „Legislatívny proces“ – štádium „Rokovanie gestorského výboru“"/>
    <s v="V prípade, že „editor“ modulu „legislatívny proces“, štádia „Rokovania gestorského výboru“ použije aplikačnú funkciu „Postúpiť do II. čítania“ (výnimočná situácia – neodporúča sa):_x000a_• vykonajú sa všetky kroky akoby to posunul sám výbor_x000a_• aplikačná funkcia v module „agenda výboru“ pre posunutie bodu do II. čítania sa stane neprístupnou – toto pravidlo sa vyžaduje aj pre všetky iné situácie, kde sa posunie štádium priamo z modulu „legislatívny proces“, no je možné aj jeho posunutie z príslušného iného modulu_x000a_"/>
    <s v="Zamestnanec odboru  odboru informačných a komunikačných technológií K NR SR"/>
    <x v="28"/>
    <n v="1"/>
    <n v="10"/>
    <n v="1"/>
    <n v="10"/>
    <n v="0.47727272727272729"/>
    <n v="0.72"/>
    <n v="1.04"/>
    <n v="7.845381818181818"/>
    <n v="117.68072727272727"/>
  </r>
  <r>
    <s v="ID_1029"/>
    <x v="0"/>
    <s v="Workflow návrhu zákona"/>
    <s v="Proces pre Modul  – „Uznesenia NR SR“"/>
    <s v="V prípade, že gestorský výbor (alebo výnimočne „editor“ štádia legislatívneho procesu „Rokovanie gestorského výboru“ posunul štádium na „II. čítanie“, legislatívny proces prejde do štádia „II. čítanie“ a stav procesu sa zmení na „čaká sa na uznesenie NR SR v II. čítaní“. V tejto etape sa predpokladá nasledovný postup:_x000a_• očakáva sa, že pri type uznesení bude zadefinované „uznesenie NR SR v II. a III._x000a_čítaní“ a teda v tomto štádiu legislatívneho procesu sa nepredpokladá s aktívnou účasťou modulu „Uznesenia NR SR“_x000a_• v tomto prípade sa v legislatívnom procese po odhlasovaní prechodu do III._x000a_čítania ručne presunie stav legislatívneho procesu do stavu „III. čítanie“ aj bez uznesenia NR SR. V editačnom okne procesu ostane štádium „II. čítanie“ farebne odlišné, pretože sa ešte očakáva pripojenie dokumentu „uznesenie NR SR v II. a v III. čítaní“._x000a_Každopádne sa požaduje, aby systém bol pripravený aj na:_x000a_• automatické generovanie uznesenia s typom „Uznesenie NR SR v II. čítaní“, alebo „Uznesenie o posunutí štádia do III. čítania“. V takomto prípade sa očakáva, že prechodom do tohto štádia sa vygeneruje nový záznam v uzneseniach NR SR._x000a_• V takomto prípade je postup rovnaký ako pri uznesení v I. čítaní_x000a_"/>
    <s v="Zamestnanec odboru  odboru informačných a komunikačných technológií K NR SR"/>
    <x v="23"/>
    <n v="1"/>
    <n v="5"/>
    <n v="1"/>
    <n v="5"/>
    <n v="2.1"/>
    <n v="0.72"/>
    <n v="0.86"/>
    <n v="4.3963199999999993"/>
    <n v="65.944799999999987"/>
  </r>
  <r>
    <s v="ID_1030"/>
    <x v="0"/>
    <s v="Workflow návrhu zákona"/>
    <s v="Proces pre Modul – „Legislatívny proces“ – štádium „II. čítanie“"/>
    <s v="V prípade, že „editor“ modulu „legislatívny proces“, štádia „II. čítanie“ použije aplikačnú funkciu „Postúpiť do III. čítania“:_x000a_• legislatívny proces postúpi do štádia „III. čítanie“ _x000a_• stav procesu sa zmení na „čaká sa na uznesenie v III. čítaní“ _x000a_• pošle sa e-mail osobám, ktoré sú v module „notifikácie“ nastavený na odber notifikácie „Legislatívny proces postúpený do štádia ‚III. čítanie‘“, ktorý je charakteristický zmenou stavu štádia v informačnom zdroji „legislatívny proces“ na „III. čítanie“ (očakáva sa, že v nej bude aj užívateľská rola „editor“ modulu „legislatívny proces“, štádia „III. čítanie“, aj editor modulu „Uznesenia NR SR“)._x000a_"/>
    <s v="Zamestnanec odboru  odboru informačných a komunikačných technológií K NR SR"/>
    <x v="28"/>
    <n v="1"/>
    <n v="10"/>
    <n v="1"/>
    <n v="10"/>
    <n v="0.47727272727272729"/>
    <n v="0.72"/>
    <n v="1.04"/>
    <n v="7.845381818181818"/>
    <n v="117.68072727272727"/>
  </r>
  <r>
    <s v="ID_1031"/>
    <x v="0"/>
    <s v="Workflow návrhu zákona"/>
    <s v="Proces pre Modul  – „Uznesenia NR SR“"/>
    <s v="Postup je totožný s uznesením v I. čítaní."/>
    <s v="Zamestnanec odboru  odboru informačných a komunikačných technológií K NR SR"/>
    <x v="23"/>
    <n v="1"/>
    <n v="5"/>
    <n v="1"/>
    <n v="5"/>
    <n v="2.1"/>
    <n v="0.72"/>
    <n v="0.86"/>
    <n v="4.3963199999999993"/>
    <n v="65.944799999999987"/>
  </r>
  <r>
    <s v="ID_1032"/>
    <x v="0"/>
    <s v="Workflow návrhu zákona"/>
    <s v="Proces pre Modul – „Legislatívny proces“ – štádium „III. čítanie“"/>
    <s v="V prípade, že „editor“ modulu „legislatívny proces“, štádia „III. čítanie“ obdrží e-mail o publikovaní záznamu (môže aj skôr) použije aplikačnú funkciu „Postúpiť do Redakcie“_x000a_(prístupná funkcia aj bez pripojeného dokumentu uznesenia):_x000a_• legislatívny proces postúpi do štádia „III. čítanie“_x000a_• stav procesu sa zmení na „čaká sa na zaslanie do Zbierky zákonov“_x000a_• založí nový záznam do informačného zdroja „Schválené zákony“ so stavom záznamu „pripravovaný záznam“ _x000a_pošle sa e-mail osobám, ktoré sú v module „notifikácie“ nastavený na odber notifikácie „Legislatívny proces postúpený do štádia ‚Stanovisko LO‘“, ktorý je charakteristický zmenou stavu štádia v informačnom zdroji „legislatívny proces“ na „Stanovisko LO“ (očakáva sa, že v nej bude aj užívateľská rola „editor“ modulu „legislatívny proces“, štádia „Stanovisko LO“, aj editor modulu „Stanoviská LO“)._x000a_"/>
    <s v="Zamestnanec odboru  odboru informačných a komunikačných technológií K NR SR"/>
    <x v="28"/>
    <n v="1"/>
    <n v="10"/>
    <n v="1"/>
    <n v="10"/>
    <n v="0.47727272727272729"/>
    <n v="0.72"/>
    <n v="1.04"/>
    <n v="7.845381818181818"/>
    <n v="117.68072727272727"/>
  </r>
  <r>
    <s v="ID_1033"/>
    <x v="0"/>
    <s v="Workflow návrhu zákona"/>
    <s v="Proces pre Modul  – „Schválené zákony“"/>
    <s v="V prípade, že „editor“ modulu „Schválené zákony“ dostane mail o posunutí štádia legislatívneho procesu do štádia „Redakcia“ objaví v module v pripravovaných záznamoch novú parlamentnú tlač._x000a_Úlohou „editora“ tohto modulu je spracovať schválený zákon a následne ho publikovať. V prípade, že „editor“ modulu použije aplikačnú funkciu „publikovať záznam“ (ktorá je však prístupná až po vložení dokumentu do „Registratúry“, resp. do „Digitálneho archívu“) tak sa v editačnom formulári legislatívneho procesu v poli „Schválený zákon“ objaví jednoznačný identifikátor záznamu z informačného zdroja „Schválené zákony“ a aplikačná funkcia „Odoslané do Z. z.“ sa stane prístupná._x000a_V prípade, že sa použije aplikačná funkcia „Odoslané do Z. z.“, tak:_x000a_• sa automaticky vyplní pole „Dátum odoslania do Z. z.“ _x000a_• stav procesu sa zmení na „odoslané do Z. z.“ _x000a_• pošle sa e-mail osobám, ktoré sú v module „notifikácie“ nastavený na odber notifikácie „Legislatívny proces – odoslané do Z. z. “, ktorý je charakteristický zmenou stavu LP v informačnom zdroji „legislatívny proces“ na „postúpené do Z. z.“._x000a_V prípade, že sa použije aplikačná funkcia „Zákon vyšiel v Z. z.“ (ktorá je však prístupná až po vyplnení údajov „Dátum vyhlásenia“ a „Číslo“, tak:_x000a_• štádium legislatívneho procesu sa zmení na „Ukončený proces“ _x000a_• stav procesu sa zmení na „čaká sa na formálne ukončenie štádia“– ak niektoré zo štádií ešte nebolo formálne obsahovo ukončené, resp. na „Ukončený proces“– ak všetky štádiá legislatívneho procesu boli form_x000a_• pošle sa e-mail osobám, ktoré sú v module „notifikácie“ nastavený na odber notifikácie „Legislatívny proces – ukončený proces“, ktorý je charakteristický zmenou štádia LP v informačnom zdroji „legislatívny proces“ na „Ukončený proces“._x000a__x000a_"/>
    <s v="Zamestnanec odboru  odboru informačných a komunikačných technológií K NR SR"/>
    <x v="26"/>
    <n v="1"/>
    <n v="5"/>
    <n v="1"/>
    <n v="5"/>
    <n v="4.2"/>
    <n v="0.72"/>
    <n v="0.86"/>
    <n v="5.6966399999999995"/>
    <n v="85.44959999999999"/>
  </r>
  <r>
    <s v="ID_1034"/>
    <x v="0"/>
    <s v="Workflow návrhu zákona"/>
    <s v="Proces pre Modul – „Legislatívny proces“ – Ukončený proces"/>
    <s v="Pri zobrazení štádia legislatívneho procesu „Ukončený proces“ sa zobrazujú všetky procesy v tomto štádiu, pričom:_x000a_• na začiatku sa zobrazujú „formálne neukončené procesy“, ktoré musia byť farebne odlíšené_x000a_• v rámci skupín sa k zotriedeniu využíva pole ČPT"/>
    <s v="Zamestnanec odboru  odboru informačných a komunikačných technológií K NR SR"/>
    <x v="28"/>
    <n v="1"/>
    <n v="10"/>
    <n v="1"/>
    <n v="10"/>
    <n v="0.47727272727272729"/>
    <n v="0.72"/>
    <n v="1.04"/>
    <n v="7.845381818181818"/>
    <n v="117.68072727272727"/>
  </r>
  <r>
    <s v="ID_1035"/>
    <x v="2"/>
    <s v="Všeobecné požiadavky"/>
    <s v="Požiadavka na všetky štádia procesov"/>
    <s v="• pri každom štádiu (aj pri ukončenom) mať možnosť zobrazenia všetkých stavov legislatívneho procesu v danom štádiu s dátumami ako boli posúvané_x000a_• pri každom štádiu na formulári zobrazovať posledný stav procesu a kedy bol posunutý do ďalšieho štádia_x000a_• pri každom štádiu mať možnosť zobrazenia (napríklad cez menu „konfigurácia“) prechodu všetkých štádií legislatívneho procesu v danom štádiu s dátumami ako boli posúvané_x000a_"/>
    <s v="Zamestnanec odboru  odboru informačných a komunikačných technológií K NR SR"/>
    <x v="38"/>
    <m/>
    <m/>
    <n v="0"/>
    <n v="0"/>
    <n v="0"/>
    <n v="0"/>
    <n v="0"/>
    <n v="0"/>
    <n v="0"/>
  </r>
  <r>
    <s v="ID_1036"/>
    <x v="2"/>
    <s v="Všeobecné požiadavky"/>
    <s v="Informačný systém"/>
    <s v="Požaduje sa, aby modul na ovládanie agendy bol súčasťou informačného systému „Systém na sledovanie legislatívneho procesu“."/>
    <s v="Odborný zamestnanec"/>
    <x v="44"/>
    <m/>
    <m/>
    <n v="0"/>
    <n v="0"/>
    <n v="0"/>
    <n v="0"/>
    <n v="0"/>
    <n v="0"/>
    <n v="0"/>
  </r>
  <r>
    <s v="ID_1037"/>
    <x v="2"/>
    <s v="Všeobecné požiadavky"/>
    <s v="Informačný systém"/>
    <s v="Agenda bude riadená modulom „Majetkové priznania“. Súčasťou modulu musí byť vytvorenie všetkých aplikačných funkcií potrebných na získavanie, zhromažďovanie, spracúvanie, sprístupňovanie, poskytovanie, prenos, ukladanie, archivovanie a likvidácia údajov v rámci spracúvanej agendy. Minimálny rozsah požadovaných spracúvaných dát (údajov) a aplikačných funkcií je súčasťou popisu agendy, resp. modulu"/>
    <m/>
    <x v="44"/>
    <m/>
    <m/>
    <n v="0"/>
    <n v="0"/>
    <n v="0"/>
    <n v="0"/>
    <n v="0"/>
    <n v="0"/>
    <n v="0"/>
  </r>
  <r>
    <s v="ID_1038"/>
    <x v="1"/>
    <s v="Všeobecné požiadavky"/>
    <s v="Užívateľské role"/>
    <s v="Editor_x0009_Môže všetko okrem definitívne mazať údaje_x000a_Administrátor_x0009_Môže robiť všetko, aj definitívne mazať vymazané záznamy z informačného zdroja_x000a_Viewer_x0009_Môže údaje iba prezerať"/>
    <m/>
    <x v="44"/>
    <m/>
    <m/>
    <n v="0"/>
    <n v="0"/>
    <n v="0"/>
    <n v="0"/>
    <n v="0"/>
    <n v="0"/>
    <n v="0"/>
  </r>
  <r>
    <s v="ID_1039"/>
    <x v="1"/>
    <s v="Register verejných funkcionárov"/>
    <s v="Informačný zdroj"/>
    <s v="Jednoznačný identifikátor verejného funkcionára_x0009__x000a_Dátum vzniku funkcie_x0009__x000a_Dátum zániku funkcie_x0009__x000a_Identifikátor funkcie_x0009_Stručný popis funkcie_x000a_Identifikátor organizácie / úradu_x0009__x000a_Typ funkcie_x0009_V zmysle zákona č. 357/2004 Z. z. Ústavný zákon o ochrane verejného záujmu pri výkone funkcií verejných funkcionárov_x000a_Identifikátor obmedzení_x0009_"/>
    <m/>
    <x v="44"/>
    <m/>
    <m/>
    <n v="0"/>
    <n v="0"/>
    <n v="0"/>
    <n v="0"/>
    <n v="0"/>
    <n v="0"/>
    <n v="0"/>
  </r>
  <r>
    <s v="ID_1040"/>
    <x v="1"/>
    <s v="Podania"/>
    <s v="Informačný zdroj"/>
    <s v="Jednoznačný identifikátor záznamu / podania_x0009__x000a_Jednoznačný identifikátor verejného funkcionára_x0009__x000a_Štruktúrovaná podoba oznámenia_x0009_V zmysle zákona č. 357/2004 Z. z. Ústavný zákon o ochrane verejného záujmu pri výkone funkcií verejných funkcionárov:_x000a_-_x0009_príloha č. 1_x000a_-_x0009_príloha č. 2_x000a_Identifikátor, či bolo podanie zverejnené_x0009_"/>
    <m/>
    <x v="44"/>
    <m/>
    <m/>
    <n v="0"/>
    <n v="0"/>
    <n v="0"/>
    <n v="0"/>
    <n v="0"/>
    <n v="0"/>
    <n v="0"/>
  </r>
  <r>
    <s v="ID_1041"/>
    <x v="1"/>
    <s v="Konania"/>
    <s v="Informačný zdroj"/>
    <s v="Jednoznačný identifikátor konania_x0009__x000a_Jednoznačný identifikátor verejného funkcionára_x0009__x000a_Jednoznačný identifikátor výboru_x0009__x000a_Jednoznačný identifikátor podnetu na konania_x0009_Jedná sa o aplikáciu v zmysle čl. 9 ods. 2 písm. b) - na základe riadne odôvodneného podnetu, z ktorého je zrejmé, kto ho podáva, ktorého verejného funkcionára sa týka, a čo sa namieta._x000a_Identifikátor dátumov konania_x0009_V zmysle zákona_x000a_Identifikátor stavov konania_x0009_V zmysle zákona_x000a_Identifikátor rozhodnutia_x0009__x000a_Obsahové náležitosti rozhodnutia_x0009__x000a_Identifikátor rozhodovania výboru_x0009__x000a_Identifikátor pokuty_x0009_V zmysle čl. 9 ods. 10_x000a_Identifikátor poskytnutej súčinnosti_x0009__x000a_Identifikátor podania na preskúmanie_x0009_"/>
    <m/>
    <x v="44"/>
    <m/>
    <m/>
    <n v="0"/>
    <n v="0"/>
    <n v="0"/>
    <n v="0"/>
    <n v="0"/>
    <n v="0"/>
    <n v="0"/>
  </r>
  <r>
    <s v="ID_1042"/>
    <x v="1"/>
    <s v="Všeobecné požiadavky"/>
    <s v="Stavy záznamov"/>
    <s v="Pripravený záznam_x0009_záznam, ktorý je v štádiu prípravy a ešte nebol publikovaný do middlewaru_x0009_Všetky informačné zdroje modulu_x000a_Stiahnutý záznam_x0009_záznam, ktorý bol stiahnutý a už nie je poskytnutí pre middleware_x0009_Všetky informačné zdroje modulu_x000a_Vymazaný záznam_x0009_záznam, ktorý bol zmazaný užívateľom a je prístupný iba pre administrátora. Záznam už nie je poskytovaný do middlewaru_x0009_Všetky informačné zdroje modulu_x000a_Publikovaný záznam_x0009_záznam, ktorý je už poskytnutí pre middleware_x0009_Všetky informačné zdroje modulu"/>
    <m/>
    <x v="44"/>
    <m/>
    <m/>
    <n v="0"/>
    <n v="0"/>
    <n v="0"/>
    <n v="0"/>
    <n v="0"/>
    <n v="0"/>
    <n v="0"/>
  </r>
  <r>
    <s v="ID_1043"/>
    <x v="1"/>
    <s v="Všeobecné požiadavky"/>
    <s v="Filtre"/>
    <s v="Verejný funkcionári_x0009_Jedná sa o zoznam verejných funkcionárov pričom bude možné filtrovať podľa:_x000a_-_x0009_Typ verejnej funkcie_x000a_-_x0009_Miesto bydliska_x000a_-_x0009_Obdobie_x000a_-_x0009_Priznania_x000a_-_x0009_Konania_x000a_-_x0009_Pokuty _x000a_-_x0009_Odvolania_x000a_Konania_x0009_Jedná sa o filter, prostredníctvom ktorého bude možné zobrazovať jednotlivé konania podľa:_x000a_-_x0009_Stav konania_x000a_-_x0009_Obdobia_x000a_-_x0009_Typy podnetov_x000a_-_x0009_Typ verejnej funkcie_x000a_Pokuty_x0009_Jedná sa o filter, prostredníctvom ktorého bude možné sledovať udelené pokuty a ich vývoj podľa:_x000a_-_x0009_Obdobie_x000a_-_x0009_Typ verejnej funkcie_x000a_-_x0009_Stav pokuty_x000a_-_x0009_Výška pokuty_x000a_Oznámenia_x0009_Jedná sa o filter, prostredníctvom ktorého bude možné zobrazovať jednotlivé oznámenia podľa:_x000a_-_x0009_Stav oznámenia_x000a_-_x0009_Obdobie_x000a_-_x0009_Typ prílohy_x000a_-_x0009_Typ verejnej funkcie"/>
    <m/>
    <x v="44"/>
    <m/>
    <m/>
    <n v="0"/>
    <n v="0"/>
    <n v="0"/>
    <n v="0"/>
    <n v="0"/>
    <n v="0"/>
    <n v="0"/>
  </r>
  <r>
    <s v="ID_1044"/>
    <x v="2"/>
    <s v="Majetkové priznania"/>
    <s v="Aplikačné funkcie"/>
    <s v="Všetky aplikačné funkcie musia byť súčasťou informačného zdroja „Aplikačné funkcie“. V nasledujúcej tabuľke uvádzame požadované aplikačné funkcie pre jednotlivé procesy popisovaného modulu a ich význam podľa požadovanej štruktúry informačného zdroja."/>
    <m/>
    <x v="44"/>
    <m/>
    <m/>
    <n v="0"/>
    <n v="0"/>
    <n v="0"/>
    <n v="0"/>
    <n v="0"/>
    <n v="0"/>
    <n v="0"/>
  </r>
  <r>
    <s v="ID_1045"/>
    <x v="0"/>
    <s v="Register verejných funkcionárov"/>
    <s v="Vytvoriť záznam"/>
    <s v="Jedná sa o vytvorenie záznamu o novom verejnom funkcionárovi, ktorý sa bude realizovať buď automatizovane, ak bude na oznámenie využitý eFORM, alebo ručne, pričom záznam musí obsahovať všetky relevantné informácie identifikované v rámci časti Informačný zdroj._x000a_Integrácia bude zabezpečená prostredníctvom middlewearu na eREG (registratúrny IS)"/>
    <m/>
    <x v="44"/>
    <n v="1"/>
    <n v="5"/>
    <n v="1"/>
    <n v="5"/>
    <n v="0.67741935483870963"/>
    <n v="0.74"/>
    <n v="0.91500000000000004"/>
    <n v="3.8441806451612903"/>
    <n v="57.662709677419357"/>
  </r>
  <r>
    <s v="ID_1046"/>
    <x v="0"/>
    <s v="Register verejných funkcionárov"/>
    <s v="Úprava záznamu"/>
    <s v="Jedná sa o možnosť úpravy záznamu v prípade, ak dôjde k zmenám pri danom verejnom funkcionárovi. Rovnako ako v prípade vytvorenia sa jedná buď o automatizovanú alebo ručnú úpravu. "/>
    <m/>
    <x v="44"/>
    <n v="1"/>
    <n v="5"/>
    <n v="1"/>
    <n v="5"/>
    <n v="0.67741935483870963"/>
    <n v="0.74"/>
    <n v="0.91500000000000004"/>
    <n v="3.8441806451612903"/>
    <n v="57.662709677419357"/>
  </r>
  <r>
    <s v="ID_1047"/>
    <x v="0"/>
    <s v="Register verejných funkcionárov"/>
    <s v="Zmazať záznam"/>
    <s v="Jedná sa o zmenu stavu záznamu na „vymazaný záznam“"/>
    <m/>
    <x v="44"/>
    <n v="1"/>
    <n v="5"/>
    <n v="1"/>
    <n v="5"/>
    <n v="0.67741935483870963"/>
    <n v="0.74"/>
    <n v="0.91500000000000004"/>
    <n v="3.8441806451612903"/>
    <n v="57.662709677419357"/>
  </r>
  <r>
    <s v="ID_1048"/>
    <x v="0"/>
    <s v="Register verejných funkcionárov"/>
    <s v="Overiť povinnosť podania"/>
    <s v="V systéme budú evidované termíny pre jednotlivých verejných funkcionárov, pričom systém bude notifikovať príslušných pracovníkov o nesplnení / splnení povinnosti predložiť podanie. Informácia sa viaže k danému verejnému funkcionárovi._x000a_Bude realizovaná kontrola kto podal a nepodal – následný reporting so stavmi:_x000a_-_x0009_Podal_x000a_-_x0009_Nepodal_x000a_-_x0009_Podal oneskorene_x000a_-_x0009_Podal v termíne_x000a_-_x0009_Vedené konanie"/>
    <m/>
    <x v="44"/>
    <n v="1"/>
    <n v="5"/>
    <n v="1"/>
    <n v="5"/>
    <n v="0.67741935483870963"/>
    <n v="0.74"/>
    <n v="0.91500000000000004"/>
    <n v="3.8441806451612903"/>
    <n v="57.662709677419357"/>
  </r>
  <r>
    <s v="ID_1049"/>
    <x v="0"/>
    <s v="Register verejných funkcionárov"/>
    <s v="Tlač zostavu"/>
    <s v="Jedná sa o možnosti tlačiť výstupné zostavy podľa definovaných filtrov"/>
    <m/>
    <x v="44"/>
    <n v="1"/>
    <n v="5"/>
    <n v="1"/>
    <n v="5"/>
    <n v="0.67741935483870963"/>
    <n v="0.74"/>
    <n v="0.91500000000000004"/>
    <n v="3.8441806451612903"/>
    <n v="57.662709677419357"/>
  </r>
  <r>
    <s v="ID_1050"/>
    <x v="0"/>
    <s v="Register verejných funkcionárov"/>
    <s v="Exportovať"/>
    <s v="Jedná sa o možnosti exportu záznamov podľa definovaných filtrov do bežne najpoužívanejších formátov ako sú txt, csv, html, xml a pod."/>
    <m/>
    <x v="44"/>
    <n v="1"/>
    <n v="5"/>
    <n v="1"/>
    <n v="5"/>
    <n v="0.67741935483870963"/>
    <n v="0.74"/>
    <n v="0.91500000000000004"/>
    <n v="3.8441806451612903"/>
    <n v="57.662709677419357"/>
  </r>
  <r>
    <s v="ID_1051"/>
    <x v="0"/>
    <s v="Register verejných funkcionárov"/>
    <s v="Reportovať / Filtrovať"/>
    <s v="Jedná sa o možnosť filtrovať a reportovať zo záznamov podľa preddefinovaných možností, ktoré sú uvedené v časti Preddefinované filtre"/>
    <m/>
    <x v="44"/>
    <n v="1"/>
    <n v="5"/>
    <n v="1"/>
    <n v="5"/>
    <n v="0.67741935483870963"/>
    <n v="0.74"/>
    <n v="0.91500000000000004"/>
    <n v="3.8441806451612903"/>
    <n v="57.662709677419357"/>
  </r>
  <r>
    <s v="ID_1052"/>
    <x v="0"/>
    <s v="Register verejných funkcionárov"/>
    <s v="Overiť záznam"/>
    <s v="Jedná sa o funkcionalitu, kedy sa nahraté údaje v registri verifikujú prostredníctvom integrácie na RPO a RFO."/>
    <m/>
    <x v="44"/>
    <n v="1"/>
    <n v="5"/>
    <n v="1"/>
    <n v="5"/>
    <n v="0.67741935483870963"/>
    <n v="0.74"/>
    <n v="0.91500000000000004"/>
    <n v="3.8441806451612903"/>
    <n v="57.662709677419357"/>
  </r>
  <r>
    <s v="ID_1053"/>
    <x v="0"/>
    <s v="Register verejných funkcionárov"/>
    <s v="Workflow záznamu"/>
    <s v="Jedná sa o implementáciu procesu životného cyklu záznamu v zmysle zákona."/>
    <m/>
    <x v="44"/>
    <n v="1"/>
    <n v="5"/>
    <n v="1"/>
    <n v="5"/>
    <n v="0.67741935483870963"/>
    <n v="0.74"/>
    <n v="0.91500000000000004"/>
    <n v="3.8441806451612903"/>
    <n v="57.662709677419357"/>
  </r>
  <r>
    <s v="ID_1054"/>
    <x v="2"/>
    <s v="Register verejných funkcionárov"/>
    <s v="Technické požiadavky"/>
    <s v="-        Vedenie registra verejných funkcionárov"/>
    <m/>
    <x v="44"/>
    <m/>
    <m/>
    <n v="0"/>
    <n v="0"/>
    <n v="0"/>
    <n v="0"/>
    <n v="0"/>
    <n v="0"/>
    <n v="0"/>
  </r>
  <r>
    <s v="ID_1055"/>
    <x v="2"/>
    <s v="Register verejných funkcionárov"/>
    <s v="Technické požiadavky"/>
    <s v="-        Zaevidovanie podania v eREG a integrácia procesov registratúry na aplikačné služby"/>
    <m/>
    <x v="44"/>
    <m/>
    <m/>
    <n v="0"/>
    <n v="0"/>
    <n v="0"/>
    <n v="0"/>
    <n v="0"/>
    <n v="0"/>
    <n v="0"/>
  </r>
  <r>
    <s v="ID_1056"/>
    <x v="2"/>
    <s v="Register verejných funkcionárov"/>
    <s v="Technické požiadavky"/>
    <s v="-        Integrácia na UPVS prostredníctvom eREG"/>
    <m/>
    <x v="44"/>
    <m/>
    <m/>
    <n v="0"/>
    <n v="0"/>
    <n v="0"/>
    <n v="0"/>
    <n v="0"/>
    <n v="0"/>
    <n v="0"/>
  </r>
  <r>
    <s v="ID_1057"/>
    <x v="2"/>
    <s v="Register verejných funkcionárov"/>
    <s v="Technické požiadavky"/>
    <s v="-        Podpora evidencie zaraďovania verejných funkcionárov v registri"/>
    <m/>
    <x v="44"/>
    <m/>
    <m/>
    <n v="0"/>
    <n v="0"/>
    <n v="0"/>
    <n v="0"/>
    <n v="0"/>
    <n v="0"/>
    <n v="0"/>
  </r>
  <r>
    <s v="ID_1058"/>
    <x v="2"/>
    <s v="Register verejných funkcionárov"/>
    <s v="Technické požiadavky"/>
    <s v="-        Elektronické oznámenie – automatizované prepojenie na register (v súčasnosti musia verejný funkcionári podať informáciu o tom, kedy im funkcia vznikla / prišli o funkciu)"/>
    <m/>
    <x v="44"/>
    <m/>
    <m/>
    <n v="0"/>
    <n v="0"/>
    <n v="0"/>
    <n v="0"/>
    <n v="0"/>
    <n v="0"/>
    <n v="0"/>
  </r>
  <r>
    <s v="ID_1059"/>
    <x v="2"/>
    <s v="Register verejných funkcionárov"/>
    <s v="Technické požiadavky"/>
    <s v="-        Evidencia informácií o rodnom čísle verejného funkcionára"/>
    <m/>
    <x v="44"/>
    <m/>
    <m/>
    <n v="0"/>
    <n v="0"/>
    <n v="0"/>
    <n v="0"/>
    <n v="0"/>
    <n v="0"/>
    <n v="0"/>
  </r>
  <r>
    <s v="ID_1060"/>
    <x v="0"/>
    <s v="Podania"/>
    <s v="Prijať podanie"/>
    <s v="Podanie je prijaté buď elektronicky cez UPV alebo iným komunikačným prostriedkom. _x000a_V prípade, ak bude podanie podané v štruktúrovanej printovej podobe, je potrebné podanie dátovo „vyťažiť“ a naimportovať dátovú štrutkúru do modulu. Dátová importovateľná štruktúra je v XML formáte. "/>
    <m/>
    <x v="44"/>
    <n v="1"/>
    <n v="5"/>
    <n v="1"/>
    <n v="5"/>
    <n v="0.67741935483870963"/>
    <n v="0.74"/>
    <n v="0.91500000000000004"/>
    <n v="3.8441806451612903"/>
    <n v="57.662709677419357"/>
  </r>
  <r>
    <s v="ID_1061"/>
    <x v="0"/>
    <s v="Podania"/>
    <s v="Zaevidovať podanie"/>
    <s v="Jedná sa o proces zaevidovanie podania, kedy sa vytvorí záznam v eREG a rovnako sa vytvorí záznam o podaní aj v Module. _x000a_Podanie a jeho evidencia musí mať všetky náležitosti definované v zákone."/>
    <m/>
    <x v="44"/>
    <n v="1"/>
    <n v="5"/>
    <n v="1"/>
    <n v="5"/>
    <n v="0.67741935483870963"/>
    <n v="0.74"/>
    <n v="0.91500000000000004"/>
    <n v="3.8441806451612903"/>
    <n v="57.662709677419357"/>
  </r>
  <r>
    <s v="ID_1062"/>
    <x v="0"/>
    <s v="Podania"/>
    <s v="Nahrať prílohy"/>
    <s v="Jedná sa o nahratie dokumentov, ktoré sú relevantné pre dané podanie. V tomto prípade bude umožnené nahratie printovej podoby dokumentov a zároveň aj dátovej podoby dokumentov. _x000a_Zároveň bude vytvorené integračné rozhranie na zdrojové registre, ktoré sú relevantné pre dané podanie ako napr.:_x000a_-_x0009_Kataster – overenie majetku_x000a_-_x0009_RPO – overenie funkcií_x000a_-_x0009_RFO – overenie osobných údajov rodinných príslušníkov_x000a_-_x0009_Sociálna poisťovňa – overenie príjmov_x000a_-_x0009_Ústredie práce – overenie nedoplatkov_x000a_-_x0009_Finančná správa – overenie príjmov_x000a_-_x0009_a iné v zmysle zákona"/>
    <m/>
    <x v="44"/>
    <n v="1"/>
    <n v="5"/>
    <n v="1"/>
    <n v="5"/>
    <n v="0.67741935483870963"/>
    <n v="0.74"/>
    <n v="0.91500000000000004"/>
    <n v="3.8441806451612903"/>
    <n v="57.662709677419357"/>
  </r>
  <r>
    <s v="ID_1063"/>
    <x v="0"/>
    <s v="Podania"/>
    <s v="Editovať podanie"/>
    <s v="Jedná sa o možnosť realizovať nad daným podaním procesné úkony. V tomto prípade sa využívajú aj externé informačné zdroje v zmysle vyššie uvedeného na overenie správnosti údajov v danom podaní. _x000a_V prípade, ak v podaní sú nezrovnalosti, ktoré sa dajú overiť z externých zdrojov, systém upozorní na tieto skutočnosti. Jedná sa o nesúlady, ktoré sú definované v zákone ako napr.:_x000a_-_x0009_neúplné informácie o majetku_x000a_-_x0009_nesprávne údaje o zastávaných funkciách_x000a_-_x0009_a pod."/>
    <m/>
    <x v="44"/>
    <n v="1"/>
    <n v="5"/>
    <n v="1"/>
    <n v="5"/>
    <n v="0.67741935483870963"/>
    <n v="0.74"/>
    <n v="0.91500000000000004"/>
    <n v="3.8441806451612903"/>
    <n v="57.662709677419357"/>
  </r>
  <r>
    <s v="ID_1064"/>
    <x v="0"/>
    <s v="Podania"/>
    <s v="Tlač podania"/>
    <s v="Jedná sa o možnosť spätného vytlačenia podania"/>
    <m/>
    <x v="44"/>
    <n v="1"/>
    <n v="5"/>
    <n v="1"/>
    <n v="5"/>
    <n v="0.67741935483870963"/>
    <n v="0.74"/>
    <n v="0.91500000000000004"/>
    <n v="3.8441806451612903"/>
    <n v="57.662709677419357"/>
  </r>
  <r>
    <s v="ID_1065"/>
    <x v="0"/>
    <s v="Podania"/>
    <s v="Tlač zostáv"/>
    <s v="Jedná sa o možnosti tlačiť výstupné zostavy podľa definovaných filtrov"/>
    <m/>
    <x v="44"/>
    <n v="1"/>
    <n v="5"/>
    <n v="1"/>
    <n v="5"/>
    <n v="0.67741935483870963"/>
    <n v="0.74"/>
    <n v="0.91500000000000004"/>
    <n v="3.8441806451612903"/>
    <n v="57.662709677419357"/>
  </r>
  <r>
    <s v="ID_1066"/>
    <x v="0"/>
    <s v="Podania"/>
    <s v="Exportovať"/>
    <s v="Jedná sa o možnosti exportu záznamov podľa definovaných filtrov do bežne najpoužívanejších formátov ako sú txt, csv, html, xml a pod."/>
    <m/>
    <x v="44"/>
    <n v="1"/>
    <n v="5"/>
    <n v="1"/>
    <n v="5"/>
    <n v="0.67741935483870963"/>
    <n v="0.74"/>
    <n v="0.91500000000000004"/>
    <n v="3.8441806451612903"/>
    <n v="57.662709677419357"/>
  </r>
  <r>
    <s v="ID_1067"/>
    <x v="0"/>
    <s v="Podania"/>
    <s v="Reportovať / Filtrovať"/>
    <s v="Jedná sa o možnosť filtrovať a reportovať zo záznamov podľa preddefinovaných možností, ktoré sú uvedené v časti Preddefinované filtre"/>
    <m/>
    <x v="44"/>
    <n v="1"/>
    <n v="5"/>
    <n v="1"/>
    <n v="5"/>
    <n v="0.67741935483870963"/>
    <n v="0.74"/>
    <n v="0.91500000000000004"/>
    <n v="3.8441806451612903"/>
    <n v="57.662709677419357"/>
  </r>
  <r>
    <s v="ID_1068"/>
    <x v="0"/>
    <s v="Podania"/>
    <s v="Workflow záznamu"/>
    <s v="Jedná sa o implementáciu procesu životného cyklu záznamu v zmysle zákona."/>
    <m/>
    <x v="44"/>
    <n v="1"/>
    <n v="5"/>
    <n v="1"/>
    <n v="5"/>
    <n v="0.67741935483870963"/>
    <n v="0.74"/>
    <n v="0.91500000000000004"/>
    <n v="3.8441806451612903"/>
    <n v="57.662709677419357"/>
  </r>
  <r>
    <s v="ID_1069"/>
    <x v="2"/>
    <s v="Podania"/>
    <s v="Technické požiadavky"/>
    <s v="-        Sledovanie termínov podaní pre jednotlivých verejných funkcionárov v zmysle zákona"/>
    <m/>
    <x v="44"/>
    <m/>
    <m/>
    <n v="0"/>
    <n v="0"/>
    <n v="0"/>
    <n v="0"/>
    <n v="0"/>
    <n v="0"/>
    <n v="0"/>
  </r>
  <r>
    <s v="ID_1070"/>
    <x v="2"/>
    <s v="Podania"/>
    <s v="Technické požiadavky"/>
    <s v="-        Bude podporená maximálna automatizácia procesov porovnávania dokumentov"/>
    <m/>
    <x v="44"/>
    <m/>
    <m/>
    <n v="0"/>
    <n v="0"/>
    <n v="0"/>
    <n v="0"/>
    <n v="0"/>
    <n v="0"/>
    <n v="0"/>
  </r>
  <r>
    <s v="ID_1071"/>
    <x v="0"/>
    <s v="Konania"/>
    <s v="Začať konanie"/>
    <s v="Konanie začína na základe:_x000a_-_x0009_Podnetu zvonku – tento bude zaevidovaný k danému subjektu a obdobiu, na ktoré sa vzťahuje_x000a_-_x0009_Iniciatíva výberu – tento bude rovnako zaevidovaný k danému subjektu_x000a_Začaté konanie bude priradené k verejnému funkcionárovi, pričom bude zaevidovaný aj dôvod vedenia konania v zmysle zákonom definovaným dôvodov. _x000a_Začaté konanie má priradený jednoznačný identifikátor. "/>
    <m/>
    <x v="44"/>
    <n v="1"/>
    <n v="5"/>
    <n v="1"/>
    <n v="5"/>
    <n v="0.67741935483870963"/>
    <n v="0.74"/>
    <n v="0.91500000000000004"/>
    <n v="3.8441806451612903"/>
    <n v="57.662709677419357"/>
  </r>
  <r>
    <s v="ID_1072"/>
    <x v="0"/>
    <s v="Konania"/>
    <s v="Vytvoriť uznesenie"/>
    <s v="Po začatí konania systém podporí vytvorenie Uznesenia o začatí konania, pričom v rámci doručovania je doručené Uznasenie, ako aj podnet a jeho štruktúrovaný popis s informáciami o dôvodoch začatia konania."/>
    <m/>
    <x v="44"/>
    <n v="1"/>
    <n v="5"/>
    <n v="1"/>
    <n v="5"/>
    <n v="0.67741935483870963"/>
    <n v="0.74"/>
    <n v="0.91500000000000004"/>
    <n v="3.8441806451612903"/>
    <n v="57.662709677419357"/>
  </r>
  <r>
    <s v="ID_1073"/>
    <x v="0"/>
    <s v="Konania"/>
    <s v="Vyžiadať vysvetlenie"/>
    <s v="Jedná sa o možnosť dožiadať vysvetlenie k nezrovnalostiam v danom podaní. _x000a_Po začatí konania sa tento dátum zaznamená a plynie lehota na vyjadrenie sa (spravidla 10 dní), pričom je možné termín posunúť._x000a_Systém eviduje jednotlivé stavy a poskytuje upozornenia o plynúcich lehotách.  _x000a_Potreba dožiadania informácií je evidované systéme, pričom sa sleduje termín na doplnenie žiadaných informácií. V prípade nesplnenia požiadavky systém predgeneruje opätovnú výzvu a doplnenie aj s návrhom na uloženie pokuty"/>
    <m/>
    <x v="44"/>
    <n v="1"/>
    <n v="5"/>
    <n v="1"/>
    <n v="5"/>
    <n v="0.67741935483870963"/>
    <n v="0.74"/>
    <n v="0.91500000000000004"/>
    <n v="3.8441806451612903"/>
    <n v="57.662709677419357"/>
  </r>
  <r>
    <s v="ID_1074"/>
    <x v="0"/>
    <s v="Konania"/>
    <s v="Vyžiadať súčinnosť"/>
    <s v="V dôvodných prípadoch je možné vyžiadať si súčinnosť od iných OVM alebo inštitúcií. Systém podporí vygenerovanie takejto súčinnosti, pričom sú v nej identifikované / predvyplnené všetky náležitosti, ktoré je možné vyťažiť z už poskytnutých dát. "/>
    <m/>
    <x v="44"/>
    <n v="1"/>
    <n v="5"/>
    <n v="1"/>
    <n v="5"/>
    <n v="0.67741935483870963"/>
    <n v="0.74"/>
    <n v="0.91500000000000004"/>
    <n v="3.8441806451612903"/>
    <n v="57.662709677419357"/>
  </r>
  <r>
    <s v="ID_1075"/>
    <x v="0"/>
    <s v="Konania"/>
    <s v="Evidovať pokuty"/>
    <s v="V rámci modulu budú vedené aj informácie o sankciách, ich výške s priradením porušení ku ktorému sa vzťahujú."/>
    <m/>
    <x v="44"/>
    <n v="1"/>
    <n v="5"/>
    <n v="1"/>
    <n v="5"/>
    <n v="0.67741935483870963"/>
    <n v="0.74"/>
    <n v="0.91500000000000004"/>
    <n v="3.8441806451612903"/>
    <n v="57.662709677419357"/>
  </r>
  <r>
    <s v="ID_1076"/>
    <x v="0"/>
    <s v="Konania"/>
    <s v="Vydať rozhodnutie"/>
    <s v="K otvorenému konaniu sa zaeviduje, či sa daný subjekt vyjadril alebo nevyjadril, pričom sa vygenerujú potrebné doklady na rokovanie výboru, ktorý danú vec prerokuje, pričom výsledkom je:_x000a_-_x0009_Návrh na zastavenie konania_x000a_-_x0009_Návrh na uloženie pokuty_x000a_-_x0009_Dožiadanie dokumentácie od predmetných inštitúcií a subjektov_x000a_Na základe výsledkov rokovania výboru systém pripraví predmetné rozhodnutie, Na základe rozhodnutia výberu sa v systéme vytvorí návrh rozhodnutia so všetkými príslušnými informáciami, pričom je doručované:_x000a_-_x0009_Verejnému funkcionárovi_x000a_-_x0009_Autorovi podnetu"/>
    <m/>
    <x v="44"/>
    <n v="1"/>
    <n v="5"/>
    <n v="1"/>
    <n v="5"/>
    <n v="0.67741935483870963"/>
    <n v="0.74"/>
    <n v="0.91500000000000004"/>
    <n v="3.8441806451612903"/>
    <n v="57.662709677419357"/>
  </r>
  <r>
    <s v="ID_1077"/>
    <x v="0"/>
    <s v="Konania"/>
    <s v="Sledovať podanie na Ústavný súd"/>
    <s v="Jedná sa o proces, kedy má verejný funkcionár možnosť nechať preskúmať rozhodnutie Ústavným súdom. Systém vytvorí rozhranie na možnosť prepojenia Súdneho IS a Modulu pre potreby sledovanie uplatnenia možnosti preskúmania rozhodnutia"/>
    <m/>
    <x v="44"/>
    <n v="1"/>
    <n v="5"/>
    <n v="1"/>
    <n v="5"/>
    <n v="0.67741935483870963"/>
    <n v="0.74"/>
    <n v="0.91500000000000004"/>
    <n v="3.8441806451612903"/>
    <n v="57.662709677419357"/>
  </r>
  <r>
    <s v="ID_1078"/>
    <x v="0"/>
    <s v="Konania"/>
    <s v="Tlač podania"/>
    <s v="Jedná sa o možnosť spätného vytlačenia podania"/>
    <m/>
    <x v="44"/>
    <n v="1"/>
    <n v="5"/>
    <n v="1"/>
    <n v="5"/>
    <n v="0.67741935483870963"/>
    <n v="0.74"/>
    <n v="0.91500000000000004"/>
    <n v="3.8441806451612903"/>
    <n v="57.662709677419357"/>
  </r>
  <r>
    <s v="ID_1079"/>
    <x v="0"/>
    <s v="Konania"/>
    <s v="Tlač zostáv"/>
    <s v="Jedná sa o možnosti tlačiť výstupné zostavy podľa definovaných filtrov"/>
    <m/>
    <x v="44"/>
    <n v="1"/>
    <n v="5"/>
    <n v="1"/>
    <n v="5"/>
    <n v="0.67741935483870963"/>
    <n v="0.74"/>
    <n v="0.91500000000000004"/>
    <n v="3.8441806451612903"/>
    <n v="57.662709677419357"/>
  </r>
  <r>
    <s v="ID_1080"/>
    <x v="0"/>
    <s v="Konania"/>
    <s v="Exportovať"/>
    <s v="Jedná sa o možnosti exportu záznamov podľa definovaných filtrov do bežne najpoužívanejších formátov ako sú txt, csv, html, xml a pod."/>
    <m/>
    <x v="44"/>
    <n v="1"/>
    <n v="5"/>
    <n v="1"/>
    <n v="5"/>
    <n v="0.67741935483870963"/>
    <n v="0.74"/>
    <n v="0.91500000000000004"/>
    <n v="3.8441806451612903"/>
    <n v="57.662709677419357"/>
  </r>
  <r>
    <s v="ID_1081"/>
    <x v="0"/>
    <s v="Konania"/>
    <s v="Reportovať / Filtrovať"/>
    <s v="Jedná sa o možnosť filtrovať a reportovať zo záznamov podľa preddefinovaných možností, ktoré sú uvedené v časti Preddefinované filtre"/>
    <m/>
    <x v="44"/>
    <n v="1"/>
    <n v="5"/>
    <n v="1"/>
    <n v="5"/>
    <n v="0.67741935483870963"/>
    <n v="0.74"/>
    <n v="0.91500000000000004"/>
    <n v="3.8441806451612903"/>
    <n v="57.662709677419357"/>
  </r>
  <r>
    <s v="ID_1082"/>
    <x v="0"/>
    <s v="Konania"/>
    <s v="Workflow konania"/>
    <s v="Jedná sa o implementáciu procesu životného cyklu záznamu v zmysle zákona._x000a_V rámci otvoreného konania budú evidované stavy:_x000a_-_x0009_Prebiehajúce konanie_x000a_-_x0009_Zastavené konanie_x000a_-_x0009_Uložená pokuta_x000a_Systém umožní sledovanie celý proces konania vo väzbe na:_x000a_-_x0009_Subjekt voči, ktorému sa začalo konanie_x000a_-_x0009_Subjekt, ktorý inicioval konanie (musia byť splnené podmienky GDPR)_x000a_-_x0009_Podanie, ktoré je predmetom konania_x000a_Systém umožní evidovať aj uplatnenie rozhodnutia – napr. v prípade vzdania sa funkcie budú využité externé zdroje na overenie výkonu rozhodnutia. "/>
    <m/>
    <x v="44"/>
    <n v="1"/>
    <n v="5"/>
    <n v="1"/>
    <n v="5"/>
    <n v="0.67741935483870963"/>
    <n v="0.74"/>
    <n v="0.91500000000000004"/>
    <n v="3.8441806451612903"/>
    <n v="57.662709677419357"/>
  </r>
  <r>
    <s v="ID_1083"/>
    <x v="0"/>
    <s v="Konania"/>
    <s v="Workflow pokuty"/>
    <s v="V prípade, ak je výsledkom pokuta, vytvorí systém dávku pre ERP systém NRSR, v ktorom sa evidujú platby. _x000a_Zároveň umožní sledovanie, či daná pokuta bola zaplatená a podporí prijímanie informácii o stave zaplatenia pokuty priamo z ERP. "/>
    <m/>
    <x v="44"/>
    <n v="1"/>
    <n v="5"/>
    <n v="1"/>
    <n v="5"/>
    <n v="0.67741935483870963"/>
    <n v="0.74"/>
    <n v="0.91500000000000004"/>
    <n v="3.8441806451612903"/>
    <n v="57.662709677419357"/>
  </r>
  <r>
    <s v="ID_1084"/>
    <x v="2"/>
    <s v="Konania"/>
    <s v="Integrácie"/>
    <s v="-        Prepojenie na IS eREG pre potreby prijímania a doručovania písomností"/>
    <m/>
    <x v="44"/>
    <m/>
    <m/>
    <n v="0"/>
    <n v="0"/>
    <n v="0"/>
    <n v="0"/>
    <n v="0"/>
    <n v="0"/>
    <n v="0"/>
  </r>
  <r>
    <s v="ID_1085"/>
    <x v="3"/>
    <m/>
    <m/>
    <m/>
    <m/>
    <x v="45"/>
    <m/>
    <m/>
    <n v="0"/>
    <n v="0"/>
    <n v="0"/>
    <n v="0"/>
    <n v="0"/>
    <n v="0"/>
    <n v="0"/>
  </r>
  <r>
    <s v="ID_1086"/>
    <x v="3"/>
    <m/>
    <m/>
    <m/>
    <m/>
    <x v="45"/>
    <m/>
    <m/>
    <n v="0"/>
    <n v="0"/>
    <n v="0"/>
    <n v="0"/>
    <n v="0"/>
    <n v="0"/>
    <n v="0"/>
  </r>
  <r>
    <s v="ID_1087"/>
    <x v="3"/>
    <m/>
    <m/>
    <m/>
    <m/>
    <x v="45"/>
    <m/>
    <m/>
    <n v="0"/>
    <n v="0"/>
    <n v="0"/>
    <n v="0"/>
    <n v="0"/>
    <n v="0"/>
    <n v="0"/>
  </r>
  <r>
    <s v="ID_1088"/>
    <x v="3"/>
    <m/>
    <m/>
    <m/>
    <m/>
    <x v="45"/>
    <m/>
    <m/>
    <n v="0"/>
    <n v="0"/>
    <n v="0"/>
    <n v="0"/>
    <n v="0"/>
    <n v="0"/>
    <n v="0"/>
  </r>
  <r>
    <s v="ID_1089"/>
    <x v="3"/>
    <m/>
    <m/>
    <m/>
    <m/>
    <x v="45"/>
    <m/>
    <m/>
    <n v="0"/>
    <n v="0"/>
    <n v="0"/>
    <n v="0"/>
    <n v="0"/>
    <n v="0"/>
    <n v="0"/>
  </r>
  <r>
    <s v="ID_1090"/>
    <x v="3"/>
    <m/>
    <m/>
    <m/>
    <m/>
    <x v="45"/>
    <m/>
    <m/>
    <n v="0"/>
    <n v="0"/>
    <n v="0"/>
    <n v="0"/>
    <n v="0"/>
    <n v="0"/>
    <n v="0"/>
  </r>
  <r>
    <s v="ID_1091"/>
    <x v="3"/>
    <m/>
    <m/>
    <m/>
    <m/>
    <x v="45"/>
    <m/>
    <m/>
    <n v="0"/>
    <n v="0"/>
    <n v="0"/>
    <n v="0"/>
    <n v="0"/>
    <n v="0"/>
    <n v="0"/>
  </r>
  <r>
    <s v="ID_1092"/>
    <x v="3"/>
    <m/>
    <m/>
    <m/>
    <m/>
    <x v="45"/>
    <m/>
    <m/>
    <n v="0"/>
    <n v="0"/>
    <n v="0"/>
    <n v="0"/>
    <n v="0"/>
    <n v="0"/>
    <n v="0"/>
  </r>
  <r>
    <s v="ID_1093"/>
    <x v="3"/>
    <m/>
    <m/>
    <m/>
    <m/>
    <x v="45"/>
    <m/>
    <m/>
    <n v="0"/>
    <n v="0"/>
    <n v="0"/>
    <n v="0"/>
    <n v="0"/>
    <n v="0"/>
    <n v="0"/>
  </r>
  <r>
    <s v="ID_1094"/>
    <x v="3"/>
    <m/>
    <m/>
    <m/>
    <m/>
    <x v="45"/>
    <m/>
    <m/>
    <n v="0"/>
    <n v="0"/>
    <n v="0"/>
    <n v="0"/>
    <n v="0"/>
    <n v="0"/>
    <n v="0"/>
  </r>
  <r>
    <s v="ID_1095"/>
    <x v="3"/>
    <m/>
    <m/>
    <m/>
    <m/>
    <x v="45"/>
    <m/>
    <m/>
    <n v="0"/>
    <n v="0"/>
    <n v="0"/>
    <n v="0"/>
    <n v="0"/>
    <n v="0"/>
    <n v="0"/>
  </r>
  <r>
    <s v="ID_1096"/>
    <x v="3"/>
    <m/>
    <m/>
    <m/>
    <m/>
    <x v="45"/>
    <m/>
    <m/>
    <n v="0"/>
    <n v="0"/>
    <n v="0"/>
    <n v="0"/>
    <n v="0"/>
    <n v="0"/>
    <n v="0"/>
  </r>
  <r>
    <s v="ID_1097"/>
    <x v="3"/>
    <m/>
    <m/>
    <m/>
    <m/>
    <x v="45"/>
    <m/>
    <m/>
    <n v="0"/>
    <n v="0"/>
    <n v="0"/>
    <n v="0"/>
    <n v="0"/>
    <n v="0"/>
    <n v="0"/>
  </r>
  <r>
    <s v="ID_1098"/>
    <x v="3"/>
    <m/>
    <m/>
    <m/>
    <m/>
    <x v="45"/>
    <m/>
    <m/>
    <n v="0"/>
    <n v="0"/>
    <n v="0"/>
    <n v="0"/>
    <n v="0"/>
    <n v="0"/>
    <n v="0"/>
  </r>
  <r>
    <s v="ID_1099"/>
    <x v="3"/>
    <m/>
    <m/>
    <m/>
    <m/>
    <x v="45"/>
    <m/>
    <m/>
    <n v="0"/>
    <n v="0"/>
    <n v="0"/>
    <n v="0"/>
    <n v="0"/>
    <n v="0"/>
    <n v="0"/>
  </r>
  <r>
    <s v="ID_1100"/>
    <x v="3"/>
    <m/>
    <m/>
    <m/>
    <m/>
    <x v="45"/>
    <m/>
    <m/>
    <n v="0"/>
    <n v="0"/>
    <n v="0"/>
    <n v="0"/>
    <n v="0"/>
    <n v="0"/>
    <n v="0"/>
  </r>
  <r>
    <s v="ID_1101"/>
    <x v="3"/>
    <m/>
    <m/>
    <m/>
    <m/>
    <x v="45"/>
    <m/>
    <m/>
    <n v="0"/>
    <n v="0"/>
    <n v="0"/>
    <n v="0"/>
    <n v="0"/>
    <n v="0"/>
    <n v="0"/>
  </r>
  <r>
    <s v="ID_1102"/>
    <x v="3"/>
    <m/>
    <m/>
    <m/>
    <m/>
    <x v="45"/>
    <m/>
    <m/>
    <n v="0"/>
    <n v="0"/>
    <n v="0"/>
    <n v="0"/>
    <n v="0"/>
    <n v="0"/>
    <n v="0"/>
  </r>
  <r>
    <s v="ID_1103"/>
    <x v="3"/>
    <m/>
    <m/>
    <m/>
    <m/>
    <x v="45"/>
    <m/>
    <m/>
    <n v="0"/>
    <n v="0"/>
    <n v="0"/>
    <n v="0"/>
    <n v="0"/>
    <n v="0"/>
    <n v="0"/>
  </r>
  <r>
    <s v="ID_1104"/>
    <x v="3"/>
    <m/>
    <m/>
    <m/>
    <m/>
    <x v="45"/>
    <m/>
    <m/>
    <n v="0"/>
    <n v="0"/>
    <n v="0"/>
    <n v="0"/>
    <n v="0"/>
    <n v="0"/>
    <n v="0"/>
  </r>
  <r>
    <s v="ID_1105"/>
    <x v="3"/>
    <m/>
    <m/>
    <m/>
    <m/>
    <x v="45"/>
    <m/>
    <m/>
    <n v="0"/>
    <n v="0"/>
    <n v="0"/>
    <n v="0"/>
    <n v="0"/>
    <n v="0"/>
    <n v="0"/>
  </r>
  <r>
    <s v="ID_1106"/>
    <x v="3"/>
    <m/>
    <m/>
    <m/>
    <m/>
    <x v="45"/>
    <m/>
    <m/>
    <n v="0"/>
    <n v="0"/>
    <n v="0"/>
    <n v="0"/>
    <n v="0"/>
    <n v="0"/>
    <n v="0"/>
  </r>
  <r>
    <s v="ID_1107"/>
    <x v="3"/>
    <m/>
    <m/>
    <m/>
    <m/>
    <x v="45"/>
    <m/>
    <m/>
    <n v="0"/>
    <n v="0"/>
    <n v="0"/>
    <n v="0"/>
    <n v="0"/>
    <n v="0"/>
    <n v="0"/>
  </r>
  <r>
    <s v="ID_1108"/>
    <x v="3"/>
    <m/>
    <m/>
    <m/>
    <m/>
    <x v="45"/>
    <m/>
    <m/>
    <n v="0"/>
    <n v="0"/>
    <n v="0"/>
    <n v="0"/>
    <n v="0"/>
    <n v="0"/>
    <n v="0"/>
  </r>
  <r>
    <s v="ID_1109"/>
    <x v="3"/>
    <m/>
    <m/>
    <m/>
    <m/>
    <x v="45"/>
    <m/>
    <m/>
    <n v="0"/>
    <n v="0"/>
    <n v="0"/>
    <n v="0"/>
    <n v="0"/>
    <n v="0"/>
    <n v="0"/>
  </r>
  <r>
    <s v="ID_1110"/>
    <x v="3"/>
    <m/>
    <m/>
    <m/>
    <m/>
    <x v="45"/>
    <m/>
    <m/>
    <n v="0"/>
    <n v="0"/>
    <n v="0"/>
    <n v="0"/>
    <n v="0"/>
    <n v="0"/>
    <n v="0"/>
  </r>
  <r>
    <s v="ID_1111"/>
    <x v="3"/>
    <m/>
    <m/>
    <m/>
    <m/>
    <x v="45"/>
    <m/>
    <m/>
    <n v="0"/>
    <n v="0"/>
    <n v="0"/>
    <n v="0"/>
    <n v="0"/>
    <n v="0"/>
    <n v="0"/>
  </r>
  <r>
    <s v="ID_1112"/>
    <x v="3"/>
    <m/>
    <m/>
    <m/>
    <m/>
    <x v="45"/>
    <m/>
    <m/>
    <n v="0"/>
    <n v="0"/>
    <n v="0"/>
    <n v="0"/>
    <n v="0"/>
    <n v="0"/>
    <n v="0"/>
  </r>
  <r>
    <s v="ID_1113"/>
    <x v="3"/>
    <m/>
    <m/>
    <m/>
    <m/>
    <x v="45"/>
    <m/>
    <m/>
    <n v="0"/>
    <n v="0"/>
    <n v="0"/>
    <n v="0"/>
    <n v="0"/>
    <n v="0"/>
    <n v="0"/>
  </r>
  <r>
    <s v="ID_1114"/>
    <x v="3"/>
    <m/>
    <m/>
    <m/>
    <m/>
    <x v="45"/>
    <m/>
    <m/>
    <n v="0"/>
    <n v="0"/>
    <n v="0"/>
    <n v="0"/>
    <n v="0"/>
    <n v="0"/>
    <n v="0"/>
  </r>
  <r>
    <s v="ID_1115"/>
    <x v="3"/>
    <m/>
    <m/>
    <m/>
    <m/>
    <x v="45"/>
    <m/>
    <m/>
    <n v="0"/>
    <n v="0"/>
    <n v="0"/>
    <n v="0"/>
    <n v="0"/>
    <n v="0"/>
    <n v="0"/>
  </r>
  <r>
    <s v="ID_1116"/>
    <x v="3"/>
    <m/>
    <m/>
    <m/>
    <m/>
    <x v="45"/>
    <m/>
    <m/>
    <n v="0"/>
    <n v="0"/>
    <n v="0"/>
    <n v="0"/>
    <n v="0"/>
    <n v="0"/>
    <n v="0"/>
  </r>
  <r>
    <s v="ID_1117"/>
    <x v="3"/>
    <m/>
    <m/>
    <m/>
    <m/>
    <x v="45"/>
    <m/>
    <m/>
    <n v="0"/>
    <n v="0"/>
    <n v="0"/>
    <n v="0"/>
    <n v="0"/>
    <n v="0"/>
    <n v="0"/>
  </r>
  <r>
    <s v="ID_1118"/>
    <x v="3"/>
    <m/>
    <m/>
    <m/>
    <m/>
    <x v="45"/>
    <m/>
    <m/>
    <n v="0"/>
    <n v="0"/>
    <n v="0"/>
    <n v="0"/>
    <n v="0"/>
    <n v="0"/>
    <n v="0"/>
  </r>
  <r>
    <s v="ID_1119"/>
    <x v="3"/>
    <m/>
    <m/>
    <m/>
    <m/>
    <x v="45"/>
    <m/>
    <m/>
    <n v="0"/>
    <n v="0"/>
    <n v="0"/>
    <n v="0"/>
    <n v="0"/>
    <n v="0"/>
    <n v="0"/>
  </r>
  <r>
    <s v="ID_1120"/>
    <x v="3"/>
    <m/>
    <m/>
    <m/>
    <m/>
    <x v="45"/>
    <m/>
    <m/>
    <n v="0"/>
    <n v="0"/>
    <n v="0"/>
    <n v="0"/>
    <n v="0"/>
    <n v="0"/>
    <n v="0"/>
  </r>
  <r>
    <s v="ID_1121"/>
    <x v="3"/>
    <m/>
    <m/>
    <m/>
    <m/>
    <x v="45"/>
    <m/>
    <m/>
    <n v="0"/>
    <n v="0"/>
    <n v="0"/>
    <n v="0"/>
    <n v="0"/>
    <n v="0"/>
    <n v="0"/>
  </r>
  <r>
    <s v="ID_1122"/>
    <x v="3"/>
    <m/>
    <m/>
    <m/>
    <m/>
    <x v="45"/>
    <m/>
    <m/>
    <n v="0"/>
    <n v="0"/>
    <n v="0"/>
    <n v="0"/>
    <n v="0"/>
    <n v="0"/>
    <n v="0"/>
  </r>
  <r>
    <s v="ID_1123"/>
    <x v="3"/>
    <m/>
    <m/>
    <m/>
    <m/>
    <x v="45"/>
    <m/>
    <m/>
    <n v="0"/>
    <n v="0"/>
    <n v="0"/>
    <n v="0"/>
    <n v="0"/>
    <n v="0"/>
    <n v="0"/>
  </r>
  <r>
    <s v="ID_1124"/>
    <x v="3"/>
    <m/>
    <m/>
    <m/>
    <m/>
    <x v="45"/>
    <m/>
    <m/>
    <n v="0"/>
    <n v="0"/>
    <n v="0"/>
    <n v="0"/>
    <n v="0"/>
    <n v="0"/>
    <n v="0"/>
  </r>
  <r>
    <s v="ID_1125"/>
    <x v="3"/>
    <m/>
    <m/>
    <m/>
    <m/>
    <x v="45"/>
    <m/>
    <m/>
    <n v="0"/>
    <n v="0"/>
    <n v="0"/>
    <n v="0"/>
    <n v="0"/>
    <n v="0"/>
    <n v="0"/>
  </r>
  <r>
    <s v="ID_1126"/>
    <x v="3"/>
    <m/>
    <m/>
    <m/>
    <m/>
    <x v="45"/>
    <m/>
    <m/>
    <m/>
    <m/>
    <m/>
    <m/>
    <m/>
    <m/>
    <m/>
  </r>
  <r>
    <m/>
    <x v="3"/>
    <m/>
    <m/>
    <m/>
    <m/>
    <x v="45"/>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5DD5461-D16C-41F5-8871-E847AE1EEB9A}" name="Kontingenčná tabuľka1" cacheId="6"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F51" firstHeaderRow="1" firstDataRow="2" firstDataCol="1"/>
  <pivotFields count="16">
    <pivotField showAll="0"/>
    <pivotField axis="axisCol" showAll="0">
      <items count="5">
        <item x="0"/>
        <item x="1"/>
        <item x="2"/>
        <item x="3"/>
        <item t="default"/>
      </items>
    </pivotField>
    <pivotField showAll="0"/>
    <pivotField showAll="0"/>
    <pivotField showAll="0"/>
    <pivotField showAll="0"/>
    <pivotField axis="axisRow" showAll="0">
      <items count="47">
        <item x="36"/>
        <item x="29"/>
        <item x="9"/>
        <item x="7"/>
        <item x="32"/>
        <item x="18"/>
        <item x="34"/>
        <item x="33"/>
        <item x="43"/>
        <item x="20"/>
        <item x="22"/>
        <item x="15"/>
        <item x="24"/>
        <item x="16"/>
        <item x="10"/>
        <item x="6"/>
        <item x="42"/>
        <item x="41"/>
        <item x="28"/>
        <item x="40"/>
        <item x="35"/>
        <item x="37"/>
        <item x="2"/>
        <item x="13"/>
        <item x="19"/>
        <item x="30"/>
        <item x="3"/>
        <item x="4"/>
        <item x="17"/>
        <item x="38"/>
        <item x="21"/>
        <item x="39"/>
        <item x="14"/>
        <item x="26"/>
        <item x="8"/>
        <item x="25"/>
        <item x="12"/>
        <item x="23"/>
        <item x="31"/>
        <item x="1"/>
        <item x="5"/>
        <item x="11"/>
        <item x="0"/>
        <item x="27"/>
        <item x="44"/>
        <item x="45"/>
        <item t="default"/>
      </items>
    </pivotField>
    <pivotField showAll="0"/>
    <pivotField showAll="0"/>
    <pivotField showAll="0"/>
    <pivotField showAll="0"/>
    <pivotField numFmtId="2" showAll="0"/>
    <pivotField showAll="0"/>
    <pivotField showAll="0"/>
    <pivotField numFmtId="2" showAll="0"/>
    <pivotField dataField="1" numFmtId="2" showAll="0"/>
  </pivotFields>
  <rowFields count="1">
    <field x="6"/>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rowItems>
  <colFields count="1">
    <field x="1"/>
  </colFields>
  <colItems count="5">
    <i>
      <x/>
    </i>
    <i>
      <x v="1"/>
    </i>
    <i>
      <x v="2"/>
    </i>
    <i>
      <x v="3"/>
    </i>
    <i t="grand">
      <x/>
    </i>
  </colItems>
  <dataFields count="1">
    <dataField name="Počet z ODHADNUTA PRACNOST" fld="15" subtotal="count" baseField="6"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3" dT="2020-12-10T12:41:17.35" personId="{031D769D-9B04-4742-AE6B-9ED2E705EFE7}" id="{F7844BE1-AB89-4995-A2E0-3DAB76E71525}">
    <text>Prínosy patria celkovemu rieseniu, ale su priradene len k jednemu modulu</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CC"/>
  </sheetPr>
  <dimension ref="A1:R46"/>
  <sheetViews>
    <sheetView view="pageBreakPreview" zoomScale="60" workbookViewId="0"/>
  </sheetViews>
  <sheetFormatPr defaultColWidth="8.77734375" defaultRowHeight="14.4"/>
  <cols>
    <col min="2" max="2" width="11.6640625" customWidth="1"/>
    <col min="4" max="4" width="6.44140625" customWidth="1"/>
    <col min="6" max="6" width="7.6640625" customWidth="1"/>
    <col min="7" max="7" width="12.33203125" customWidth="1"/>
    <col min="8" max="8" width="6" customWidth="1"/>
    <col min="9" max="9" width="14.33203125" customWidth="1"/>
  </cols>
  <sheetData>
    <row r="1" spans="1:18">
      <c r="A1" s="35"/>
      <c r="B1" s="35"/>
      <c r="C1" s="35"/>
      <c r="D1" s="35"/>
      <c r="E1" s="35"/>
      <c r="F1" s="35"/>
      <c r="G1" s="35"/>
      <c r="H1" s="35"/>
      <c r="I1" s="35"/>
      <c r="J1" s="278"/>
      <c r="K1" s="279"/>
      <c r="L1" s="279"/>
      <c r="M1" s="279"/>
      <c r="N1" s="279"/>
      <c r="O1" s="279"/>
      <c r="P1" s="279"/>
      <c r="Q1" s="279"/>
      <c r="R1" s="279"/>
    </row>
    <row r="2" spans="1:18">
      <c r="A2" s="35"/>
      <c r="B2" s="35"/>
      <c r="C2" s="35"/>
      <c r="D2" s="35"/>
      <c r="E2" s="35"/>
      <c r="F2" s="35"/>
      <c r="G2" s="35"/>
      <c r="H2" s="35"/>
      <c r="I2" s="35"/>
      <c r="J2" s="279"/>
      <c r="K2" s="279"/>
      <c r="L2" s="279"/>
      <c r="M2" s="279"/>
      <c r="N2" s="279"/>
      <c r="O2" s="279"/>
      <c r="P2" s="279"/>
      <c r="Q2" s="279"/>
      <c r="R2" s="279"/>
    </row>
    <row r="3" spans="1:18" ht="15" customHeight="1">
      <c r="A3" s="35"/>
      <c r="B3" s="35"/>
      <c r="C3" s="35"/>
      <c r="D3" s="35"/>
      <c r="E3" s="35"/>
      <c r="F3" s="35"/>
      <c r="G3" s="35"/>
      <c r="H3" s="35"/>
      <c r="I3" s="35"/>
      <c r="J3" s="279"/>
      <c r="K3" s="279"/>
      <c r="L3" s="279"/>
      <c r="M3" s="279"/>
      <c r="N3" s="279"/>
      <c r="O3" s="279"/>
      <c r="P3" s="279"/>
      <c r="Q3" s="279"/>
      <c r="R3" s="279"/>
    </row>
    <row r="4" spans="1:18" ht="15" customHeight="1">
      <c r="A4" s="35"/>
      <c r="B4" s="35"/>
      <c r="C4" s="35"/>
      <c r="D4" s="35"/>
      <c r="E4" s="35"/>
      <c r="F4" s="35"/>
      <c r="G4" s="35"/>
      <c r="H4" s="35"/>
      <c r="I4" s="35"/>
      <c r="J4" s="279"/>
      <c r="K4" s="279"/>
      <c r="L4" s="279"/>
      <c r="M4" s="279"/>
      <c r="N4" s="279"/>
      <c r="O4" s="279"/>
      <c r="P4" s="279"/>
      <c r="Q4" s="279"/>
      <c r="R4" s="279"/>
    </row>
    <row r="5" spans="1:18">
      <c r="A5" s="35"/>
      <c r="B5" s="35"/>
      <c r="C5" s="35"/>
      <c r="D5" s="35"/>
      <c r="E5" s="35"/>
      <c r="F5" s="35"/>
      <c r="G5" s="35"/>
      <c r="H5" s="35"/>
      <c r="I5" s="35"/>
      <c r="J5" s="279"/>
      <c r="K5" s="279"/>
      <c r="L5" s="279"/>
      <c r="M5" s="279"/>
      <c r="N5" s="279"/>
      <c r="O5" s="279"/>
      <c r="P5" s="279"/>
      <c r="Q5" s="279"/>
      <c r="R5" s="279"/>
    </row>
    <row r="6" spans="1:18" ht="61.95" customHeight="1">
      <c r="A6" s="610" t="s">
        <v>0</v>
      </c>
      <c r="B6" s="610"/>
      <c r="C6" s="610"/>
      <c r="D6" s="610"/>
      <c r="E6" s="610"/>
      <c r="F6" s="610"/>
      <c r="G6" s="610"/>
      <c r="H6" s="610"/>
      <c r="I6" s="610"/>
      <c r="J6" s="279"/>
      <c r="K6" s="279"/>
      <c r="L6" s="279"/>
      <c r="M6" s="279"/>
      <c r="N6" s="279"/>
      <c r="O6" s="279"/>
      <c r="P6" s="279"/>
      <c r="Q6" s="279"/>
      <c r="R6" s="279"/>
    </row>
    <row r="7" spans="1:18" ht="18.75" customHeight="1">
      <c r="A7" s="622" t="s">
        <v>1</v>
      </c>
      <c r="B7" s="622"/>
      <c r="C7" s="622"/>
      <c r="D7" s="622"/>
      <c r="E7" s="622"/>
      <c r="F7" s="622"/>
      <c r="G7" s="622"/>
      <c r="H7" s="622"/>
      <c r="I7" s="622"/>
      <c r="J7" s="279"/>
      <c r="K7" s="279"/>
      <c r="L7" s="279"/>
      <c r="M7" s="279"/>
      <c r="N7" s="279"/>
      <c r="O7" s="279"/>
      <c r="P7" s="279"/>
      <c r="Q7" s="279"/>
      <c r="R7" s="279"/>
    </row>
    <row r="8" spans="1:18">
      <c r="A8" s="611" t="s">
        <v>2</v>
      </c>
      <c r="B8" s="611"/>
      <c r="C8" s="611"/>
      <c r="D8" s="611"/>
      <c r="E8" s="611"/>
      <c r="F8" s="611"/>
      <c r="G8" s="611"/>
      <c r="H8" s="611"/>
      <c r="I8" s="611"/>
      <c r="J8" s="279"/>
      <c r="K8" s="279"/>
      <c r="L8" s="279"/>
      <c r="M8" s="279"/>
      <c r="N8" s="279"/>
      <c r="O8" s="279"/>
      <c r="P8" s="279"/>
      <c r="Q8" s="279"/>
      <c r="R8" s="279"/>
    </row>
    <row r="9" spans="1:18" ht="15" customHeight="1">
      <c r="A9" s="611"/>
      <c r="B9" s="611"/>
      <c r="C9" s="611"/>
      <c r="D9" s="611"/>
      <c r="E9" s="611"/>
      <c r="F9" s="611"/>
      <c r="G9" s="611"/>
      <c r="H9" s="611"/>
      <c r="I9" s="611"/>
      <c r="J9" s="279"/>
      <c r="K9" s="279"/>
      <c r="L9" s="279"/>
      <c r="M9" s="279"/>
      <c r="N9" s="279"/>
      <c r="O9" s="279"/>
      <c r="P9" s="279"/>
      <c r="Q9" s="279"/>
      <c r="R9" s="279"/>
    </row>
    <row r="10" spans="1:18" ht="48.45" customHeight="1">
      <c r="A10" s="611"/>
      <c r="B10" s="611"/>
      <c r="C10" s="611"/>
      <c r="D10" s="611"/>
      <c r="E10" s="611"/>
      <c r="F10" s="611"/>
      <c r="G10" s="611"/>
      <c r="H10" s="611"/>
      <c r="I10" s="611"/>
      <c r="J10" s="279"/>
      <c r="K10" s="279"/>
      <c r="L10" s="279"/>
      <c r="M10" s="279"/>
      <c r="N10" s="279"/>
      <c r="O10" s="279"/>
      <c r="P10" s="279"/>
      <c r="Q10" s="279"/>
      <c r="R10" s="279"/>
    </row>
    <row r="11" spans="1:18" ht="15" customHeight="1">
      <c r="A11" s="35"/>
      <c r="B11" s="35"/>
      <c r="C11" s="35"/>
      <c r="D11" s="35"/>
      <c r="E11" s="35"/>
      <c r="F11" s="35"/>
      <c r="G11" s="35"/>
      <c r="H11" s="35"/>
      <c r="I11" s="35"/>
      <c r="J11" s="279"/>
      <c r="K11" s="279"/>
      <c r="L11" s="279"/>
      <c r="M11" s="279"/>
      <c r="N11" s="279"/>
      <c r="O11" s="279"/>
      <c r="P11" s="279"/>
      <c r="Q11" s="279"/>
      <c r="R11" s="279"/>
    </row>
    <row r="12" spans="1:18">
      <c r="A12" s="35"/>
      <c r="B12" s="35"/>
      <c r="C12" s="35"/>
      <c r="D12" s="35"/>
      <c r="E12" s="35"/>
      <c r="F12" s="35"/>
      <c r="G12" s="35"/>
      <c r="H12" s="35"/>
      <c r="I12" s="35"/>
      <c r="J12" s="279"/>
      <c r="K12" s="279"/>
      <c r="L12" s="279"/>
      <c r="M12" s="279"/>
      <c r="N12" s="279"/>
      <c r="O12" s="279"/>
      <c r="P12" s="279"/>
      <c r="Q12" s="279"/>
      <c r="R12" s="279"/>
    </row>
    <row r="13" spans="1:18">
      <c r="A13" s="35"/>
      <c r="B13" s="35"/>
      <c r="C13" s="35"/>
      <c r="D13" s="35"/>
      <c r="E13" s="35"/>
      <c r="F13" s="35"/>
      <c r="G13" s="35"/>
      <c r="H13" s="35"/>
      <c r="I13" s="35"/>
      <c r="J13" s="279"/>
      <c r="K13" s="279"/>
      <c r="L13" s="279"/>
      <c r="M13" s="279"/>
      <c r="N13" s="279"/>
      <c r="O13" s="279"/>
      <c r="P13" s="279"/>
      <c r="Q13" s="279"/>
      <c r="R13" s="279"/>
    </row>
    <row r="14" spans="1:18">
      <c r="A14" s="35"/>
      <c r="B14" s="35"/>
      <c r="C14" s="35"/>
      <c r="D14" s="35"/>
      <c r="E14" s="35"/>
      <c r="F14" s="35"/>
      <c r="G14" s="35"/>
      <c r="H14" s="35"/>
      <c r="I14" s="35"/>
      <c r="J14" s="279"/>
      <c r="K14" s="279"/>
      <c r="L14" s="279"/>
      <c r="M14" s="279"/>
      <c r="N14" s="279"/>
      <c r="O14" s="279"/>
      <c r="P14" s="279"/>
      <c r="Q14" s="279"/>
      <c r="R14" s="279"/>
    </row>
    <row r="15" spans="1:18">
      <c r="A15" s="35"/>
      <c r="B15" s="35"/>
      <c r="C15" s="35"/>
      <c r="D15" s="35"/>
      <c r="E15" s="35"/>
      <c r="F15" s="35"/>
      <c r="G15" s="35"/>
      <c r="H15" s="35"/>
      <c r="I15" s="35"/>
      <c r="J15" s="279"/>
      <c r="K15" s="279"/>
      <c r="L15" s="279"/>
      <c r="M15" s="279"/>
      <c r="N15" s="279"/>
      <c r="O15" s="279"/>
      <c r="P15" s="279"/>
      <c r="Q15" s="279"/>
      <c r="R15" s="279"/>
    </row>
    <row r="16" spans="1:18">
      <c r="B16" s="35"/>
      <c r="C16" s="35"/>
      <c r="D16" s="35"/>
      <c r="E16" s="35"/>
      <c r="F16" s="35"/>
      <c r="G16" s="35"/>
      <c r="H16" s="35"/>
      <c r="I16" s="35"/>
      <c r="J16" s="279"/>
      <c r="K16" s="279"/>
      <c r="L16" s="279"/>
      <c r="M16" s="279"/>
      <c r="N16" s="279"/>
      <c r="O16" s="279"/>
      <c r="P16" s="279"/>
      <c r="Q16" s="279"/>
      <c r="R16" s="279"/>
    </row>
    <row r="17" spans="1:18">
      <c r="B17" s="35"/>
      <c r="C17" s="35"/>
      <c r="D17" s="35"/>
      <c r="E17" s="35"/>
      <c r="F17" s="35"/>
      <c r="G17" s="35"/>
      <c r="H17" s="35"/>
      <c r="I17" s="35"/>
      <c r="J17" s="279"/>
      <c r="K17" s="279"/>
      <c r="L17" s="279"/>
      <c r="M17" s="279"/>
      <c r="N17" s="279"/>
      <c r="O17" s="279"/>
      <c r="P17" s="279"/>
      <c r="Q17" s="279"/>
      <c r="R17" s="279"/>
    </row>
    <row r="18" spans="1:18" ht="15" thickBot="1">
      <c r="B18" s="35"/>
      <c r="C18" s="35"/>
      <c r="D18" s="35"/>
      <c r="E18" s="35"/>
      <c r="F18" s="35"/>
      <c r="G18" s="35"/>
      <c r="H18" s="35"/>
      <c r="I18" s="35"/>
      <c r="J18" s="279"/>
      <c r="K18" s="279"/>
      <c r="L18" s="279"/>
      <c r="M18" s="279"/>
      <c r="N18" s="279"/>
      <c r="O18" s="279"/>
      <c r="P18" s="279"/>
      <c r="Q18" s="279"/>
      <c r="R18" s="279"/>
    </row>
    <row r="19" spans="1:18">
      <c r="A19" s="612" t="s">
        <v>3</v>
      </c>
      <c r="B19" s="613"/>
      <c r="C19" s="614"/>
      <c r="D19" s="614"/>
      <c r="E19" s="614"/>
      <c r="F19" s="614"/>
      <c r="G19" s="614"/>
      <c r="H19" s="614"/>
      <c r="I19" s="615"/>
      <c r="J19" s="279"/>
      <c r="K19" s="279"/>
      <c r="L19" s="279"/>
      <c r="M19" s="279"/>
      <c r="N19" s="279"/>
      <c r="O19" s="279"/>
      <c r="P19" s="279"/>
      <c r="Q19" s="279"/>
      <c r="R19" s="279"/>
    </row>
    <row r="20" spans="1:18">
      <c r="A20" s="606" t="s">
        <v>4</v>
      </c>
      <c r="B20" s="607"/>
      <c r="C20" s="608"/>
      <c r="D20" s="608"/>
      <c r="E20" s="608"/>
      <c r="F20" s="608"/>
      <c r="G20" s="608"/>
      <c r="H20" s="608"/>
      <c r="I20" s="609"/>
      <c r="J20" s="279"/>
      <c r="K20" s="279"/>
      <c r="L20" s="279"/>
      <c r="M20" s="279"/>
      <c r="N20" s="279"/>
      <c r="O20" s="279"/>
      <c r="P20" s="279"/>
      <c r="Q20" s="279"/>
      <c r="R20" s="279"/>
    </row>
    <row r="21" spans="1:18">
      <c r="A21" s="606" t="s">
        <v>5</v>
      </c>
      <c r="B21" s="607"/>
      <c r="C21" s="608"/>
      <c r="D21" s="608"/>
      <c r="E21" s="608"/>
      <c r="F21" s="608"/>
      <c r="G21" s="608"/>
      <c r="H21" s="608"/>
      <c r="I21" s="609"/>
      <c r="J21" s="279"/>
      <c r="K21" s="279"/>
      <c r="L21" s="279"/>
      <c r="M21" s="279"/>
      <c r="N21" s="279"/>
      <c r="O21" s="279"/>
      <c r="P21" s="279"/>
      <c r="Q21" s="279"/>
      <c r="R21" s="279"/>
    </row>
    <row r="22" spans="1:18" ht="14.55" customHeight="1">
      <c r="A22" s="606" t="s">
        <v>6</v>
      </c>
      <c r="B22" s="607"/>
      <c r="C22" s="608"/>
      <c r="D22" s="608"/>
      <c r="E22" s="608"/>
      <c r="F22" s="608"/>
      <c r="G22" s="608"/>
      <c r="H22" s="608"/>
      <c r="I22" s="609"/>
      <c r="J22" s="279"/>
      <c r="K22" s="279"/>
      <c r="L22" s="279"/>
      <c r="M22" s="279"/>
      <c r="N22" s="279"/>
      <c r="O22" s="279"/>
      <c r="P22" s="279"/>
      <c r="Q22" s="279"/>
      <c r="R22" s="279"/>
    </row>
    <row r="23" spans="1:18">
      <c r="A23" s="606" t="s">
        <v>7</v>
      </c>
      <c r="B23" s="607"/>
      <c r="C23" s="608"/>
      <c r="D23" s="608"/>
      <c r="E23" s="608"/>
      <c r="F23" s="608"/>
      <c r="G23" s="608"/>
      <c r="H23" s="608"/>
      <c r="I23" s="609"/>
      <c r="J23" s="279"/>
      <c r="K23" s="279"/>
      <c r="L23" s="279"/>
      <c r="M23" s="279"/>
      <c r="N23" s="279"/>
      <c r="O23" s="279"/>
      <c r="P23" s="279"/>
      <c r="Q23" s="279"/>
      <c r="R23" s="279"/>
    </row>
    <row r="24" spans="1:18">
      <c r="A24" s="606" t="s">
        <v>8</v>
      </c>
      <c r="B24" s="607"/>
      <c r="C24" s="608"/>
      <c r="D24" s="608"/>
      <c r="E24" s="608"/>
      <c r="F24" s="608"/>
      <c r="G24" s="608"/>
      <c r="H24" s="608"/>
      <c r="I24" s="609"/>
      <c r="J24" s="279"/>
      <c r="K24" s="279"/>
      <c r="L24" s="279"/>
      <c r="M24" s="279"/>
      <c r="N24" s="279"/>
      <c r="O24" s="279"/>
      <c r="P24" s="279"/>
      <c r="Q24" s="279"/>
      <c r="R24" s="279"/>
    </row>
    <row r="25" spans="1:18">
      <c r="A25" s="606" t="s">
        <v>9</v>
      </c>
      <c r="B25" s="607"/>
      <c r="C25" s="608"/>
      <c r="D25" s="608"/>
      <c r="E25" s="608"/>
      <c r="F25" s="608"/>
      <c r="G25" s="608"/>
      <c r="H25" s="608"/>
      <c r="I25" s="609"/>
      <c r="J25" s="279"/>
      <c r="K25" s="279"/>
      <c r="L25" s="279"/>
      <c r="M25" s="279"/>
      <c r="N25" s="279"/>
      <c r="O25" s="279"/>
      <c r="P25" s="279"/>
      <c r="Q25" s="279"/>
      <c r="R25" s="279"/>
    </row>
    <row r="26" spans="1:18">
      <c r="A26" s="606" t="s">
        <v>10</v>
      </c>
      <c r="B26" s="607"/>
      <c r="C26" s="608"/>
      <c r="D26" s="608"/>
      <c r="E26" s="608"/>
      <c r="F26" s="608"/>
      <c r="G26" s="608"/>
      <c r="H26" s="608"/>
      <c r="I26" s="609"/>
      <c r="J26" s="279"/>
      <c r="K26" s="279"/>
      <c r="L26" s="279"/>
      <c r="M26" s="279"/>
      <c r="N26" s="279"/>
      <c r="O26" s="279"/>
      <c r="P26" s="279"/>
      <c r="Q26" s="279"/>
      <c r="R26" s="279"/>
    </row>
    <row r="27" spans="1:18" ht="19.2" customHeight="1">
      <c r="A27" s="606" t="s">
        <v>11</v>
      </c>
      <c r="B27" s="607"/>
      <c r="C27" s="623" t="s">
        <v>12</v>
      </c>
      <c r="D27" s="623"/>
      <c r="E27" s="623"/>
      <c r="F27" s="623"/>
      <c r="G27" s="623"/>
      <c r="H27" s="623"/>
      <c r="I27" s="624"/>
      <c r="J27" s="279"/>
      <c r="K27" s="279"/>
      <c r="L27" s="279"/>
      <c r="M27" s="279"/>
      <c r="N27" s="279"/>
      <c r="O27" s="279"/>
      <c r="P27" s="279"/>
      <c r="Q27" s="279"/>
      <c r="R27" s="279"/>
    </row>
    <row r="28" spans="1:18" ht="33" customHeight="1" thickBot="1">
      <c r="A28" s="625" t="s">
        <v>13</v>
      </c>
      <c r="B28" s="626"/>
      <c r="C28" s="627" t="s">
        <v>14</v>
      </c>
      <c r="D28" s="627"/>
      <c r="E28" s="627"/>
      <c r="F28" s="627"/>
      <c r="G28" s="627"/>
      <c r="H28" s="627"/>
      <c r="I28" s="628"/>
      <c r="J28" s="279"/>
      <c r="K28" s="279"/>
      <c r="L28" s="279"/>
      <c r="M28" s="279"/>
      <c r="N28" s="279"/>
      <c r="O28" s="279"/>
      <c r="P28" s="279"/>
      <c r="Q28" s="279"/>
      <c r="R28" s="279"/>
    </row>
    <row r="29" spans="1:18">
      <c r="A29" s="35"/>
      <c r="B29" s="35"/>
      <c r="C29" s="35"/>
      <c r="D29" s="35"/>
      <c r="E29" s="35"/>
      <c r="F29" s="35"/>
      <c r="G29" s="35"/>
      <c r="H29" s="35"/>
      <c r="I29" s="35"/>
      <c r="J29" s="279"/>
      <c r="K29" s="279"/>
      <c r="L29" s="279"/>
      <c r="M29" s="279"/>
      <c r="N29" s="279"/>
      <c r="O29" s="279"/>
      <c r="P29" s="279"/>
      <c r="Q29" s="279"/>
      <c r="R29" s="279"/>
    </row>
    <row r="30" spans="1:18" ht="15" thickBot="1">
      <c r="A30" s="629" t="s">
        <v>15</v>
      </c>
      <c r="B30" s="629"/>
      <c r="C30" s="629"/>
      <c r="D30" s="629"/>
      <c r="E30" s="629"/>
      <c r="F30" s="629"/>
      <c r="G30" s="629"/>
      <c r="H30" s="629"/>
      <c r="I30" s="629"/>
      <c r="J30" s="279"/>
      <c r="K30" s="279"/>
      <c r="L30" s="279"/>
      <c r="M30" s="279"/>
      <c r="N30" s="279"/>
      <c r="O30" s="279"/>
      <c r="P30" s="279"/>
      <c r="Q30" s="279"/>
      <c r="R30" s="279"/>
    </row>
    <row r="31" spans="1:18" ht="14.55" customHeight="1">
      <c r="A31" s="630" t="s">
        <v>16</v>
      </c>
      <c r="B31" s="631"/>
      <c r="C31" s="616" t="s">
        <v>17</v>
      </c>
      <c r="D31" s="616"/>
      <c r="E31" s="635" t="s">
        <v>18</v>
      </c>
      <c r="F31" s="635"/>
      <c r="G31" s="618" t="s">
        <v>19</v>
      </c>
      <c r="H31" s="618"/>
      <c r="I31" s="620" t="s">
        <v>20</v>
      </c>
      <c r="J31" s="279"/>
      <c r="K31" s="279"/>
      <c r="L31" s="279"/>
      <c r="M31" s="279"/>
      <c r="N31" s="279"/>
      <c r="O31" s="279"/>
      <c r="P31" s="279"/>
      <c r="Q31" s="279"/>
      <c r="R31" s="279"/>
    </row>
    <row r="32" spans="1:18" ht="15" thickBot="1">
      <c r="A32" s="632"/>
      <c r="B32" s="633"/>
      <c r="C32" s="634"/>
      <c r="D32" s="634"/>
      <c r="E32" s="636"/>
      <c r="F32" s="636"/>
      <c r="G32" s="619"/>
      <c r="H32" s="619"/>
      <c r="I32" s="621"/>
      <c r="J32" s="279"/>
      <c r="K32" s="279"/>
      <c r="L32" s="279"/>
      <c r="M32" s="279"/>
      <c r="N32" s="279"/>
      <c r="O32" s="279"/>
      <c r="P32" s="279"/>
      <c r="Q32" s="279"/>
      <c r="R32" s="279"/>
    </row>
    <row r="33" spans="1:18">
      <c r="A33" s="616"/>
      <c r="B33" s="616"/>
      <c r="C33" s="616"/>
      <c r="D33" s="616"/>
      <c r="E33" s="616"/>
      <c r="F33" s="616"/>
      <c r="G33" s="616"/>
      <c r="H33" s="616"/>
      <c r="I33" s="616"/>
      <c r="J33" s="279"/>
      <c r="K33" s="279"/>
      <c r="L33" s="279"/>
      <c r="M33" s="279"/>
      <c r="N33" s="279"/>
      <c r="O33" s="279"/>
      <c r="P33" s="279"/>
      <c r="Q33" s="279"/>
      <c r="R33" s="279"/>
    </row>
    <row r="34" spans="1:18">
      <c r="A34" s="617"/>
      <c r="B34" s="617"/>
      <c r="C34" s="617"/>
      <c r="D34" s="617"/>
      <c r="E34" s="617"/>
      <c r="F34" s="617"/>
      <c r="G34" s="617"/>
      <c r="H34" s="617"/>
      <c r="I34" s="617"/>
      <c r="J34" s="279"/>
      <c r="K34" s="279"/>
      <c r="L34" s="279"/>
      <c r="M34" s="279"/>
      <c r="N34" s="279"/>
      <c r="O34" s="279"/>
      <c r="P34" s="279"/>
      <c r="Q34" s="279"/>
      <c r="R34" s="279"/>
    </row>
    <row r="35" spans="1:18">
      <c r="A35" s="617"/>
      <c r="B35" s="617"/>
      <c r="C35" s="617"/>
      <c r="D35" s="617"/>
      <c r="E35" s="617"/>
      <c r="F35" s="617"/>
      <c r="G35" s="617"/>
      <c r="H35" s="617"/>
      <c r="I35" s="617"/>
      <c r="J35" s="279"/>
      <c r="K35" s="279"/>
      <c r="L35" s="279"/>
      <c r="M35" s="279"/>
      <c r="N35" s="279"/>
      <c r="O35" s="279"/>
      <c r="P35" s="279"/>
      <c r="Q35" s="279"/>
      <c r="R35" s="279"/>
    </row>
    <row r="36" spans="1:18">
      <c r="A36" s="82"/>
      <c r="B36" s="82"/>
      <c r="C36" s="35"/>
      <c r="D36" s="35"/>
      <c r="E36" s="35"/>
      <c r="F36" s="35"/>
      <c r="G36" s="35"/>
      <c r="H36" s="35"/>
      <c r="I36" s="35"/>
      <c r="J36" s="279"/>
      <c r="K36" s="279"/>
      <c r="L36" s="279"/>
      <c r="M36" s="279"/>
      <c r="N36" s="279"/>
      <c r="O36" s="279"/>
      <c r="P36" s="279"/>
      <c r="Q36" s="279"/>
      <c r="R36" s="279"/>
    </row>
    <row r="37" spans="1:18">
      <c r="A37" s="35"/>
      <c r="B37" s="35"/>
      <c r="C37" s="35"/>
      <c r="D37" s="35"/>
      <c r="E37" s="35"/>
      <c r="F37" s="35"/>
      <c r="G37" s="35"/>
      <c r="H37" s="35"/>
      <c r="I37" s="35"/>
      <c r="J37" s="279"/>
      <c r="K37" s="279"/>
      <c r="L37" s="279"/>
      <c r="M37" s="279"/>
      <c r="N37" s="279"/>
      <c r="O37" s="279"/>
      <c r="P37" s="279"/>
      <c r="Q37" s="279"/>
      <c r="R37" s="279"/>
    </row>
    <row r="38" spans="1:18">
      <c r="A38" s="35"/>
      <c r="B38" s="35"/>
      <c r="C38" s="35"/>
      <c r="D38" s="35"/>
      <c r="E38" s="35"/>
      <c r="F38" s="35"/>
      <c r="G38" s="35"/>
      <c r="H38" s="35"/>
      <c r="I38" s="35"/>
      <c r="J38" s="279"/>
      <c r="K38" s="279"/>
      <c r="L38" s="279"/>
      <c r="M38" s="279"/>
      <c r="N38" s="279"/>
      <c r="O38" s="279"/>
      <c r="P38" s="279"/>
      <c r="Q38" s="279"/>
      <c r="R38" s="279"/>
    </row>
    <row r="39" spans="1:18">
      <c r="A39" s="35"/>
      <c r="B39" s="35"/>
      <c r="C39" s="35"/>
      <c r="D39" s="35"/>
      <c r="E39" s="35"/>
      <c r="F39" s="35"/>
      <c r="G39" s="35"/>
      <c r="H39" s="35"/>
      <c r="I39" s="35"/>
      <c r="J39" s="279"/>
      <c r="K39" s="279"/>
      <c r="L39" s="279"/>
      <c r="M39" s="279"/>
      <c r="N39" s="279"/>
      <c r="O39" s="279"/>
      <c r="P39" s="279"/>
      <c r="Q39" s="279"/>
      <c r="R39" s="279"/>
    </row>
    <row r="40" spans="1:18">
      <c r="A40" s="35"/>
      <c r="B40" s="35"/>
      <c r="C40" s="35"/>
      <c r="D40" s="35"/>
      <c r="E40" s="35"/>
      <c r="F40" s="35"/>
      <c r="G40" s="35"/>
      <c r="H40" s="35"/>
      <c r="I40" s="35"/>
      <c r="J40" s="279"/>
      <c r="K40" s="279"/>
      <c r="L40" s="279"/>
      <c r="M40" s="279"/>
      <c r="N40" s="279"/>
      <c r="O40" s="279"/>
      <c r="P40" s="279"/>
      <c r="Q40" s="279"/>
      <c r="R40" s="279"/>
    </row>
    <row r="41" spans="1:18">
      <c r="A41" s="35"/>
      <c r="B41" s="35"/>
      <c r="C41" s="35"/>
      <c r="D41" s="35"/>
      <c r="E41" s="35"/>
      <c r="F41" s="35"/>
      <c r="G41" s="35"/>
      <c r="H41" s="35"/>
      <c r="I41" s="35"/>
      <c r="J41" s="279"/>
      <c r="K41" s="279"/>
      <c r="L41" s="279"/>
      <c r="M41" s="279"/>
      <c r="N41" s="279"/>
      <c r="O41" s="279"/>
      <c r="P41" s="279"/>
      <c r="Q41" s="279"/>
      <c r="R41" s="279"/>
    </row>
    <row r="42" spans="1:18">
      <c r="A42" s="35"/>
      <c r="B42" s="35"/>
      <c r="C42" s="35"/>
      <c r="D42" s="35"/>
      <c r="E42" s="35"/>
      <c r="F42" s="35"/>
      <c r="G42" s="35"/>
      <c r="H42" s="35"/>
      <c r="I42" s="35"/>
      <c r="J42" s="279"/>
      <c r="K42" s="279"/>
      <c r="L42" s="279"/>
      <c r="M42" s="279"/>
      <c r="N42" s="279"/>
      <c r="O42" s="279"/>
      <c r="P42" s="279"/>
      <c r="Q42" s="279"/>
      <c r="R42" s="279"/>
    </row>
    <row r="43" spans="1:18">
      <c r="A43" s="35"/>
      <c r="B43" s="35"/>
      <c r="C43" s="35"/>
      <c r="D43" s="35"/>
      <c r="E43" s="35"/>
      <c r="F43" s="35"/>
      <c r="G43" s="35"/>
      <c r="H43" s="35"/>
      <c r="I43" s="35"/>
    </row>
    <row r="44" spans="1:18">
      <c r="A44" s="35"/>
      <c r="B44" s="35"/>
      <c r="C44" s="35"/>
      <c r="D44" s="35"/>
      <c r="E44" s="35"/>
      <c r="F44" s="35"/>
      <c r="G44" s="35"/>
      <c r="H44" s="35"/>
      <c r="I44" s="35"/>
    </row>
    <row r="45" spans="1:18">
      <c r="A45" s="35"/>
      <c r="B45" s="35"/>
      <c r="C45" s="35"/>
      <c r="D45" s="35"/>
      <c r="E45" s="35"/>
      <c r="F45" s="35"/>
      <c r="G45" s="35"/>
      <c r="H45" s="35"/>
      <c r="I45" s="35"/>
    </row>
    <row r="46" spans="1:18">
      <c r="A46" s="35"/>
      <c r="B46" s="35"/>
      <c r="C46" s="35"/>
      <c r="D46" s="35"/>
      <c r="E46" s="35"/>
      <c r="F46" s="35"/>
      <c r="G46" s="35"/>
      <c r="H46" s="35"/>
      <c r="I46" s="35"/>
    </row>
  </sheetData>
  <mergeCells count="30">
    <mergeCell ref="A33:I35"/>
    <mergeCell ref="G31:H32"/>
    <mergeCell ref="I31:I32"/>
    <mergeCell ref="A7:I7"/>
    <mergeCell ref="A27:B27"/>
    <mergeCell ref="C27:I27"/>
    <mergeCell ref="A28:B28"/>
    <mergeCell ref="C28:I28"/>
    <mergeCell ref="A30:I30"/>
    <mergeCell ref="A31:B32"/>
    <mergeCell ref="C31:D32"/>
    <mergeCell ref="E31:F32"/>
    <mergeCell ref="A24:B24"/>
    <mergeCell ref="C24:I24"/>
    <mergeCell ref="A25:B25"/>
    <mergeCell ref="C25:I25"/>
    <mergeCell ref="A26:B26"/>
    <mergeCell ref="C26:I26"/>
    <mergeCell ref="A6:I6"/>
    <mergeCell ref="A8:I10"/>
    <mergeCell ref="A22:B22"/>
    <mergeCell ref="C22:I22"/>
    <mergeCell ref="A23:B23"/>
    <mergeCell ref="C23:I23"/>
    <mergeCell ref="A19:B19"/>
    <mergeCell ref="C19:I19"/>
    <mergeCell ref="A20:B20"/>
    <mergeCell ref="C20:I20"/>
    <mergeCell ref="A21:B21"/>
    <mergeCell ref="C21:I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10">
    <tabColor rgb="FFFFFFCC"/>
    <outlinePr summaryBelow="0" summaryRight="0"/>
  </sheetPr>
  <dimension ref="A1:I75"/>
  <sheetViews>
    <sheetView zoomScale="85" zoomScaleNormal="85" zoomScalePageLayoutView="85" workbookViewId="0">
      <pane xSplit="3" ySplit="4" topLeftCell="D5" activePane="bottomRight" state="frozen"/>
      <selection pane="topRight" activeCell="D1" sqref="D1"/>
      <selection pane="bottomLeft" activeCell="A5" sqref="A5"/>
      <selection pane="bottomRight" activeCell="E14" sqref="E5:E14"/>
    </sheetView>
  </sheetViews>
  <sheetFormatPr defaultColWidth="8.77734375" defaultRowHeight="14.4" outlineLevelRow="2"/>
  <cols>
    <col min="1" max="1" width="22.44140625" customWidth="1"/>
    <col min="2" max="2" width="23.33203125" customWidth="1"/>
    <col min="3" max="3" width="22.44140625" customWidth="1"/>
    <col min="5" max="5" width="17.77734375" customWidth="1"/>
    <col min="9" max="9" width="11.88671875" bestFit="1" customWidth="1"/>
  </cols>
  <sheetData>
    <row r="1" spans="1:9" ht="25.2" customHeight="1" thickBot="1">
      <c r="A1" s="696" t="s">
        <v>189</v>
      </c>
      <c r="B1" s="696"/>
      <c r="C1" s="696"/>
      <c r="D1" s="697"/>
      <c r="E1" s="69" t="s">
        <v>119</v>
      </c>
    </row>
    <row r="2" spans="1:9" ht="15" collapsed="1" thickBot="1">
      <c r="A2" s="39" t="s">
        <v>190</v>
      </c>
      <c r="B2" s="74" t="s">
        <v>191</v>
      </c>
      <c r="C2" s="74" t="s">
        <v>192</v>
      </c>
      <c r="D2" s="74" t="s">
        <v>105</v>
      </c>
      <c r="E2" s="16"/>
    </row>
    <row r="3" spans="1:9" ht="15" thickBot="1">
      <c r="A3" s="698" t="s">
        <v>193</v>
      </c>
      <c r="B3" s="699"/>
      <c r="C3" s="699"/>
      <c r="D3" s="79"/>
      <c r="E3" s="76">
        <f>E4+E25</f>
        <v>3665607.658230002</v>
      </c>
    </row>
    <row r="4" spans="1:9" ht="15" outlineLevel="1" thickBot="1">
      <c r="A4" s="16" t="s">
        <v>194</v>
      </c>
      <c r="B4" s="16"/>
      <c r="C4" s="16"/>
      <c r="D4" s="27"/>
      <c r="E4" s="122">
        <f>SUM(E5:E24)</f>
        <v>3665607.658230002</v>
      </c>
    </row>
    <row r="5" spans="1:9" outlineLevel="2">
      <c r="A5" s="694" t="s">
        <v>195</v>
      </c>
      <c r="B5" s="695" t="s">
        <v>196</v>
      </c>
      <c r="C5" s="695">
        <v>635009</v>
      </c>
      <c r="D5" s="66" t="s">
        <v>109</v>
      </c>
      <c r="E5" s="63">
        <v>230000</v>
      </c>
      <c r="H5" s="604"/>
      <c r="I5" s="605"/>
    </row>
    <row r="6" spans="1:9" outlineLevel="2">
      <c r="A6" s="694"/>
      <c r="B6" s="695"/>
      <c r="C6" s="695"/>
      <c r="D6" s="67" t="s">
        <v>110</v>
      </c>
      <c r="E6" s="64">
        <f>E5*1.1</f>
        <v>253000.00000000003</v>
      </c>
      <c r="H6" s="604"/>
      <c r="I6" s="605"/>
    </row>
    <row r="7" spans="1:9" outlineLevel="2">
      <c r="A7" s="694"/>
      <c r="B7" s="695"/>
      <c r="C7" s="695"/>
      <c r="D7" s="67" t="s">
        <v>111</v>
      </c>
      <c r="E7" s="64">
        <f t="shared" ref="E7:E14" si="0">E6*1.1</f>
        <v>278300.00000000006</v>
      </c>
      <c r="H7" s="604"/>
      <c r="I7" s="605"/>
    </row>
    <row r="8" spans="1:9" outlineLevel="2">
      <c r="A8" s="694"/>
      <c r="B8" s="695"/>
      <c r="C8" s="695"/>
      <c r="D8" s="67" t="s">
        <v>112</v>
      </c>
      <c r="E8" s="64">
        <f t="shared" si="0"/>
        <v>306130.00000000012</v>
      </c>
      <c r="H8" s="604"/>
      <c r="I8" s="605"/>
    </row>
    <row r="9" spans="1:9" outlineLevel="2">
      <c r="A9" s="694"/>
      <c r="B9" s="695"/>
      <c r="C9" s="695"/>
      <c r="D9" s="67" t="s">
        <v>113</v>
      </c>
      <c r="E9" s="64">
        <f t="shared" si="0"/>
        <v>336743.00000000017</v>
      </c>
      <c r="H9" s="604"/>
      <c r="I9" s="605"/>
    </row>
    <row r="10" spans="1:9" outlineLevel="2">
      <c r="A10" s="694"/>
      <c r="B10" s="695"/>
      <c r="C10" s="695"/>
      <c r="D10" s="67" t="s">
        <v>114</v>
      </c>
      <c r="E10" s="64">
        <f t="shared" si="0"/>
        <v>370417.30000000022</v>
      </c>
      <c r="H10" s="604"/>
      <c r="I10" s="605"/>
    </row>
    <row r="11" spans="1:9" outlineLevel="2">
      <c r="A11" s="694"/>
      <c r="B11" s="695"/>
      <c r="C11" s="695"/>
      <c r="D11" s="67" t="s">
        <v>115</v>
      </c>
      <c r="E11" s="64">
        <f t="shared" si="0"/>
        <v>407459.03000000026</v>
      </c>
      <c r="H11" s="604"/>
      <c r="I11" s="605"/>
    </row>
    <row r="12" spans="1:9" outlineLevel="2">
      <c r="A12" s="694"/>
      <c r="B12" s="695"/>
      <c r="C12" s="695"/>
      <c r="D12" s="67" t="s">
        <v>116</v>
      </c>
      <c r="E12" s="64">
        <f t="shared" si="0"/>
        <v>448204.93300000031</v>
      </c>
      <c r="H12" s="604"/>
      <c r="I12" s="605"/>
    </row>
    <row r="13" spans="1:9" outlineLevel="2">
      <c r="A13" s="694"/>
      <c r="B13" s="695"/>
      <c r="C13" s="695"/>
      <c r="D13" s="67" t="s">
        <v>117</v>
      </c>
      <c r="E13" s="64">
        <f t="shared" si="0"/>
        <v>493025.4263000004</v>
      </c>
      <c r="H13" s="604"/>
      <c r="I13" s="605"/>
    </row>
    <row r="14" spans="1:9" ht="15" outlineLevel="2" thickBot="1">
      <c r="A14" s="694"/>
      <c r="B14" s="695"/>
      <c r="C14" s="695"/>
      <c r="D14" s="68" t="s">
        <v>118</v>
      </c>
      <c r="E14" s="64">
        <f t="shared" si="0"/>
        <v>542327.96893000044</v>
      </c>
      <c r="H14" s="604"/>
      <c r="I14" s="605"/>
    </row>
    <row r="15" spans="1:9" outlineLevel="2">
      <c r="A15" s="694" t="s">
        <v>197</v>
      </c>
      <c r="B15" s="695" t="s">
        <v>198</v>
      </c>
      <c r="C15" s="695">
        <v>718006</v>
      </c>
      <c r="D15" s="66" t="s">
        <v>109</v>
      </c>
      <c r="E15" s="64">
        <v>0</v>
      </c>
      <c r="H15" s="604"/>
      <c r="I15" s="605"/>
    </row>
    <row r="16" spans="1:9" outlineLevel="2">
      <c r="A16" s="694"/>
      <c r="B16" s="695"/>
      <c r="C16" s="695"/>
      <c r="D16" s="67" t="s">
        <v>110</v>
      </c>
      <c r="E16" s="64">
        <v>0</v>
      </c>
    </row>
    <row r="17" spans="1:5" outlineLevel="2">
      <c r="A17" s="694"/>
      <c r="B17" s="695"/>
      <c r="C17" s="695"/>
      <c r="D17" s="67" t="s">
        <v>111</v>
      </c>
      <c r="E17" s="64">
        <v>0</v>
      </c>
    </row>
    <row r="18" spans="1:5" outlineLevel="2">
      <c r="A18" s="694"/>
      <c r="B18" s="695"/>
      <c r="C18" s="695"/>
      <c r="D18" s="67" t="s">
        <v>112</v>
      </c>
      <c r="E18" s="64">
        <v>0</v>
      </c>
    </row>
    <row r="19" spans="1:5" outlineLevel="2">
      <c r="A19" s="694"/>
      <c r="B19" s="695"/>
      <c r="C19" s="695"/>
      <c r="D19" s="67" t="s">
        <v>113</v>
      </c>
      <c r="E19" s="64">
        <v>0</v>
      </c>
    </row>
    <row r="20" spans="1:5" outlineLevel="2">
      <c r="A20" s="694"/>
      <c r="B20" s="695"/>
      <c r="C20" s="695"/>
      <c r="D20" s="67" t="s">
        <v>114</v>
      </c>
      <c r="E20" s="64">
        <v>0</v>
      </c>
    </row>
    <row r="21" spans="1:5" outlineLevel="2">
      <c r="A21" s="694"/>
      <c r="B21" s="695"/>
      <c r="C21" s="695"/>
      <c r="D21" s="67" t="s">
        <v>115</v>
      </c>
      <c r="E21" s="64">
        <v>0</v>
      </c>
    </row>
    <row r="22" spans="1:5" outlineLevel="2">
      <c r="A22" s="694"/>
      <c r="B22" s="695"/>
      <c r="C22" s="695"/>
      <c r="D22" s="67" t="s">
        <v>116</v>
      </c>
      <c r="E22" s="64">
        <v>0</v>
      </c>
    </row>
    <row r="23" spans="1:5" outlineLevel="2">
      <c r="A23" s="694"/>
      <c r="B23" s="695"/>
      <c r="C23" s="695"/>
      <c r="D23" s="67" t="s">
        <v>117</v>
      </c>
      <c r="E23" s="64">
        <v>0</v>
      </c>
    </row>
    <row r="24" spans="1:5" ht="15" outlineLevel="2" thickBot="1">
      <c r="A24" s="694"/>
      <c r="B24" s="695"/>
      <c r="C24" s="695"/>
      <c r="D24" s="68" t="s">
        <v>118</v>
      </c>
      <c r="E24" s="65">
        <v>0</v>
      </c>
    </row>
    <row r="25" spans="1:5" ht="15" outlineLevel="1" thickBot="1">
      <c r="A25" s="16" t="s">
        <v>79</v>
      </c>
      <c r="B25" s="16"/>
      <c r="C25" s="16"/>
      <c r="D25" s="27"/>
      <c r="E25" s="124">
        <f>SUM(E26:E75)</f>
        <v>0</v>
      </c>
    </row>
    <row r="26" spans="1:5" outlineLevel="2">
      <c r="A26" s="694" t="s">
        <v>199</v>
      </c>
      <c r="B26" s="695" t="s">
        <v>196</v>
      </c>
      <c r="C26" s="695">
        <v>635009</v>
      </c>
      <c r="D26" s="66" t="s">
        <v>109</v>
      </c>
      <c r="E26" s="70">
        <v>0</v>
      </c>
    </row>
    <row r="27" spans="1:5" outlineLevel="2">
      <c r="A27" s="694"/>
      <c r="B27" s="695"/>
      <c r="C27" s="695"/>
      <c r="D27" s="67" t="s">
        <v>110</v>
      </c>
      <c r="E27" s="71">
        <v>0</v>
      </c>
    </row>
    <row r="28" spans="1:5" outlineLevel="2">
      <c r="A28" s="694"/>
      <c r="B28" s="695"/>
      <c r="C28" s="695"/>
      <c r="D28" s="67" t="s">
        <v>111</v>
      </c>
      <c r="E28" s="71">
        <v>0</v>
      </c>
    </row>
    <row r="29" spans="1:5" outlineLevel="2">
      <c r="A29" s="694"/>
      <c r="B29" s="695"/>
      <c r="C29" s="695"/>
      <c r="D29" s="67" t="s">
        <v>112</v>
      </c>
      <c r="E29" s="71">
        <v>0</v>
      </c>
    </row>
    <row r="30" spans="1:5" outlineLevel="2">
      <c r="A30" s="694"/>
      <c r="B30" s="695"/>
      <c r="C30" s="695"/>
      <c r="D30" s="67" t="s">
        <v>113</v>
      </c>
      <c r="E30" s="71">
        <v>0</v>
      </c>
    </row>
    <row r="31" spans="1:5" outlineLevel="2">
      <c r="A31" s="694"/>
      <c r="B31" s="695"/>
      <c r="C31" s="695"/>
      <c r="D31" s="67" t="s">
        <v>114</v>
      </c>
      <c r="E31" s="71">
        <v>0</v>
      </c>
    </row>
    <row r="32" spans="1:5" outlineLevel="2">
      <c r="A32" s="694"/>
      <c r="B32" s="695"/>
      <c r="C32" s="695"/>
      <c r="D32" s="67" t="s">
        <v>115</v>
      </c>
      <c r="E32" s="71">
        <v>0</v>
      </c>
    </row>
    <row r="33" spans="1:5" outlineLevel="2">
      <c r="A33" s="694"/>
      <c r="B33" s="695"/>
      <c r="C33" s="695"/>
      <c r="D33" s="67" t="s">
        <v>116</v>
      </c>
      <c r="E33" s="71">
        <v>0</v>
      </c>
    </row>
    <row r="34" spans="1:5" outlineLevel="2">
      <c r="A34" s="694"/>
      <c r="B34" s="695"/>
      <c r="C34" s="695"/>
      <c r="D34" s="67" t="s">
        <v>117</v>
      </c>
      <c r="E34" s="71">
        <v>0</v>
      </c>
    </row>
    <row r="35" spans="1:5" ht="15" outlineLevel="2" thickBot="1">
      <c r="A35" s="694"/>
      <c r="B35" s="695"/>
      <c r="C35" s="695"/>
      <c r="D35" s="68" t="s">
        <v>118</v>
      </c>
      <c r="E35" s="72">
        <v>0</v>
      </c>
    </row>
    <row r="36" spans="1:5" outlineLevel="2">
      <c r="A36" s="694" t="s">
        <v>200</v>
      </c>
      <c r="B36" s="695" t="s">
        <v>201</v>
      </c>
      <c r="C36" s="695">
        <v>637005</v>
      </c>
      <c r="D36" s="66" t="s">
        <v>109</v>
      </c>
      <c r="E36" s="70">
        <v>0</v>
      </c>
    </row>
    <row r="37" spans="1:5" outlineLevel="2">
      <c r="A37" s="694"/>
      <c r="B37" s="695"/>
      <c r="C37" s="695"/>
      <c r="D37" s="67" t="s">
        <v>110</v>
      </c>
      <c r="E37" s="71">
        <v>0</v>
      </c>
    </row>
    <row r="38" spans="1:5" outlineLevel="2">
      <c r="A38" s="694"/>
      <c r="B38" s="695"/>
      <c r="C38" s="695"/>
      <c r="D38" s="67" t="s">
        <v>111</v>
      </c>
      <c r="E38" s="71">
        <v>0</v>
      </c>
    </row>
    <row r="39" spans="1:5" outlineLevel="2">
      <c r="A39" s="694"/>
      <c r="B39" s="695"/>
      <c r="C39" s="695"/>
      <c r="D39" s="67" t="s">
        <v>112</v>
      </c>
      <c r="E39" s="71">
        <v>0</v>
      </c>
    </row>
    <row r="40" spans="1:5" outlineLevel="2">
      <c r="A40" s="694"/>
      <c r="B40" s="695"/>
      <c r="C40" s="695"/>
      <c r="D40" s="67" t="s">
        <v>113</v>
      </c>
      <c r="E40" s="71">
        <v>0</v>
      </c>
    </row>
    <row r="41" spans="1:5" outlineLevel="2">
      <c r="A41" s="694"/>
      <c r="B41" s="695"/>
      <c r="C41" s="695"/>
      <c r="D41" s="67" t="s">
        <v>114</v>
      </c>
      <c r="E41" s="71">
        <v>0</v>
      </c>
    </row>
    <row r="42" spans="1:5" outlineLevel="2">
      <c r="A42" s="694"/>
      <c r="B42" s="695"/>
      <c r="C42" s="695"/>
      <c r="D42" s="67" t="s">
        <v>115</v>
      </c>
      <c r="E42" s="71">
        <v>0</v>
      </c>
    </row>
    <row r="43" spans="1:5" outlineLevel="2">
      <c r="A43" s="694"/>
      <c r="B43" s="695"/>
      <c r="C43" s="695"/>
      <c r="D43" s="67" t="s">
        <v>116</v>
      </c>
      <c r="E43" s="71">
        <v>0</v>
      </c>
    </row>
    <row r="44" spans="1:5" outlineLevel="2">
      <c r="A44" s="694"/>
      <c r="B44" s="695"/>
      <c r="C44" s="695"/>
      <c r="D44" s="67" t="s">
        <v>117</v>
      </c>
      <c r="E44" s="71">
        <v>0</v>
      </c>
    </row>
    <row r="45" spans="1:5" ht="15" outlineLevel="2" thickBot="1">
      <c r="A45" s="694"/>
      <c r="B45" s="695"/>
      <c r="C45" s="695"/>
      <c r="D45" s="68" t="s">
        <v>118</v>
      </c>
      <c r="E45" s="72">
        <v>0</v>
      </c>
    </row>
    <row r="46" spans="1:5" outlineLevel="2">
      <c r="A46" s="694" t="s">
        <v>202</v>
      </c>
      <c r="B46" s="695" t="s">
        <v>198</v>
      </c>
      <c r="C46" s="695">
        <v>718006</v>
      </c>
      <c r="D46" s="66" t="s">
        <v>109</v>
      </c>
      <c r="E46" s="71">
        <v>0</v>
      </c>
    </row>
    <row r="47" spans="1:5" outlineLevel="2">
      <c r="A47" s="694"/>
      <c r="B47" s="695"/>
      <c r="C47" s="695"/>
      <c r="D47" s="67" t="s">
        <v>110</v>
      </c>
      <c r="E47" s="71">
        <v>0</v>
      </c>
    </row>
    <row r="48" spans="1:5" outlineLevel="2">
      <c r="A48" s="694"/>
      <c r="B48" s="695"/>
      <c r="C48" s="695"/>
      <c r="D48" s="67" t="s">
        <v>111</v>
      </c>
      <c r="E48" s="71">
        <v>0</v>
      </c>
    </row>
    <row r="49" spans="1:5" outlineLevel="2">
      <c r="A49" s="694"/>
      <c r="B49" s="695"/>
      <c r="C49" s="695"/>
      <c r="D49" s="67" t="s">
        <v>112</v>
      </c>
      <c r="E49" s="71">
        <v>0</v>
      </c>
    </row>
    <row r="50" spans="1:5" outlineLevel="2">
      <c r="A50" s="694"/>
      <c r="B50" s="695"/>
      <c r="C50" s="695"/>
      <c r="D50" s="67" t="s">
        <v>113</v>
      </c>
      <c r="E50" s="71">
        <v>0</v>
      </c>
    </row>
    <row r="51" spans="1:5" outlineLevel="2">
      <c r="A51" s="694"/>
      <c r="B51" s="695"/>
      <c r="C51" s="695"/>
      <c r="D51" s="67" t="s">
        <v>114</v>
      </c>
      <c r="E51" s="71">
        <v>0</v>
      </c>
    </row>
    <row r="52" spans="1:5" outlineLevel="2">
      <c r="A52" s="694"/>
      <c r="B52" s="695"/>
      <c r="C52" s="695"/>
      <c r="D52" s="67" t="s">
        <v>115</v>
      </c>
      <c r="E52" s="71">
        <v>0</v>
      </c>
    </row>
    <row r="53" spans="1:5" outlineLevel="2">
      <c r="A53" s="694"/>
      <c r="B53" s="695"/>
      <c r="C53" s="695"/>
      <c r="D53" s="67" t="s">
        <v>116</v>
      </c>
      <c r="E53" s="71">
        <v>0</v>
      </c>
    </row>
    <row r="54" spans="1:5" outlineLevel="2">
      <c r="A54" s="694"/>
      <c r="B54" s="695"/>
      <c r="C54" s="695"/>
      <c r="D54" s="67" t="s">
        <v>117</v>
      </c>
      <c r="E54" s="71">
        <v>0</v>
      </c>
    </row>
    <row r="55" spans="1:5" ht="15" outlineLevel="2" thickBot="1">
      <c r="A55" s="694"/>
      <c r="B55" s="695"/>
      <c r="C55" s="695"/>
      <c r="D55" s="68" t="s">
        <v>118</v>
      </c>
      <c r="E55" s="71">
        <v>0</v>
      </c>
    </row>
    <row r="56" spans="1:5" outlineLevel="2">
      <c r="A56" s="694" t="s">
        <v>203</v>
      </c>
      <c r="B56" s="695" t="s">
        <v>204</v>
      </c>
      <c r="C56" s="695"/>
      <c r="D56" s="66" t="s">
        <v>109</v>
      </c>
      <c r="E56" s="70">
        <v>0</v>
      </c>
    </row>
    <row r="57" spans="1:5" outlineLevel="2">
      <c r="A57" s="694"/>
      <c r="B57" s="695"/>
      <c r="C57" s="695"/>
      <c r="D57" s="67" t="s">
        <v>110</v>
      </c>
      <c r="E57" s="71">
        <v>0</v>
      </c>
    </row>
    <row r="58" spans="1:5" outlineLevel="2">
      <c r="A58" s="694"/>
      <c r="B58" s="695"/>
      <c r="C58" s="695"/>
      <c r="D58" s="67" t="s">
        <v>111</v>
      </c>
      <c r="E58" s="71">
        <v>0</v>
      </c>
    </row>
    <row r="59" spans="1:5" outlineLevel="2">
      <c r="A59" s="694"/>
      <c r="B59" s="695"/>
      <c r="C59" s="695"/>
      <c r="D59" s="67" t="s">
        <v>112</v>
      </c>
      <c r="E59" s="71">
        <v>0</v>
      </c>
    </row>
    <row r="60" spans="1:5" outlineLevel="2">
      <c r="A60" s="694"/>
      <c r="B60" s="695"/>
      <c r="C60" s="695"/>
      <c r="D60" s="67" t="s">
        <v>113</v>
      </c>
      <c r="E60" s="71">
        <v>0</v>
      </c>
    </row>
    <row r="61" spans="1:5" outlineLevel="2">
      <c r="A61" s="694"/>
      <c r="B61" s="695"/>
      <c r="C61" s="695"/>
      <c r="D61" s="67" t="s">
        <v>114</v>
      </c>
      <c r="E61" s="71">
        <v>0</v>
      </c>
    </row>
    <row r="62" spans="1:5" outlineLevel="2">
      <c r="A62" s="694"/>
      <c r="B62" s="695"/>
      <c r="C62" s="695"/>
      <c r="D62" s="67" t="s">
        <v>115</v>
      </c>
      <c r="E62" s="71">
        <v>0</v>
      </c>
    </row>
    <row r="63" spans="1:5" outlineLevel="2">
      <c r="A63" s="694"/>
      <c r="B63" s="695"/>
      <c r="C63" s="695"/>
      <c r="D63" s="67" t="s">
        <v>116</v>
      </c>
      <c r="E63" s="71">
        <v>0</v>
      </c>
    </row>
    <row r="64" spans="1:5" outlineLevel="2">
      <c r="A64" s="694"/>
      <c r="B64" s="695"/>
      <c r="C64" s="695"/>
      <c r="D64" s="67" t="s">
        <v>117</v>
      </c>
      <c r="E64" s="71">
        <v>0</v>
      </c>
    </row>
    <row r="65" spans="1:5" ht="15" outlineLevel="2" thickBot="1">
      <c r="A65" s="694"/>
      <c r="B65" s="695"/>
      <c r="C65" s="695"/>
      <c r="D65" s="68" t="s">
        <v>118</v>
      </c>
      <c r="E65" s="72">
        <v>0</v>
      </c>
    </row>
    <row r="66" spans="1:5" outlineLevel="2">
      <c r="A66" s="694" t="s">
        <v>205</v>
      </c>
      <c r="B66" s="695" t="s">
        <v>201</v>
      </c>
      <c r="C66" s="695">
        <v>637001</v>
      </c>
      <c r="D66" s="66" t="s">
        <v>109</v>
      </c>
      <c r="E66" s="71">
        <v>0</v>
      </c>
    </row>
    <row r="67" spans="1:5" outlineLevel="2">
      <c r="A67" s="694"/>
      <c r="B67" s="695"/>
      <c r="C67" s="695"/>
      <c r="D67" s="67" t="s">
        <v>110</v>
      </c>
      <c r="E67" s="71">
        <v>0</v>
      </c>
    </row>
    <row r="68" spans="1:5" outlineLevel="2">
      <c r="A68" s="694"/>
      <c r="B68" s="695"/>
      <c r="C68" s="695"/>
      <c r="D68" s="67" t="s">
        <v>111</v>
      </c>
      <c r="E68" s="71">
        <v>0</v>
      </c>
    </row>
    <row r="69" spans="1:5" outlineLevel="2">
      <c r="A69" s="694"/>
      <c r="B69" s="695"/>
      <c r="C69" s="695"/>
      <c r="D69" s="67" t="s">
        <v>112</v>
      </c>
      <c r="E69" s="71">
        <v>0</v>
      </c>
    </row>
    <row r="70" spans="1:5" outlineLevel="2">
      <c r="A70" s="694"/>
      <c r="B70" s="695"/>
      <c r="C70" s="695"/>
      <c r="D70" s="67" t="s">
        <v>113</v>
      </c>
      <c r="E70" s="71">
        <v>0</v>
      </c>
    </row>
    <row r="71" spans="1:5" outlineLevel="2">
      <c r="A71" s="694"/>
      <c r="B71" s="695"/>
      <c r="C71" s="695"/>
      <c r="D71" s="67" t="s">
        <v>114</v>
      </c>
      <c r="E71" s="71">
        <v>0</v>
      </c>
    </row>
    <row r="72" spans="1:5" outlineLevel="2">
      <c r="A72" s="694"/>
      <c r="B72" s="695"/>
      <c r="C72" s="695"/>
      <c r="D72" s="67" t="s">
        <v>115</v>
      </c>
      <c r="E72" s="71">
        <v>0</v>
      </c>
    </row>
    <row r="73" spans="1:5" outlineLevel="2">
      <c r="A73" s="694"/>
      <c r="B73" s="695"/>
      <c r="C73" s="695"/>
      <c r="D73" s="67" t="s">
        <v>116</v>
      </c>
      <c r="E73" s="71">
        <v>0</v>
      </c>
    </row>
    <row r="74" spans="1:5" outlineLevel="2">
      <c r="A74" s="694"/>
      <c r="B74" s="695"/>
      <c r="C74" s="695"/>
      <c r="D74" s="67" t="s">
        <v>117</v>
      </c>
      <c r="E74" s="71">
        <v>0</v>
      </c>
    </row>
    <row r="75" spans="1:5" ht="15" outlineLevel="2" thickBot="1">
      <c r="A75" s="694"/>
      <c r="B75" s="695"/>
      <c r="C75" s="695"/>
      <c r="D75" s="68" t="s">
        <v>118</v>
      </c>
      <c r="E75" s="72">
        <v>0</v>
      </c>
    </row>
  </sheetData>
  <mergeCells count="23">
    <mergeCell ref="A1:D1"/>
    <mergeCell ref="A3:C3"/>
    <mergeCell ref="A5:A14"/>
    <mergeCell ref="B5:B14"/>
    <mergeCell ref="C5:C14"/>
    <mergeCell ref="A15:A24"/>
    <mergeCell ref="B15:B24"/>
    <mergeCell ref="C15:C24"/>
    <mergeCell ref="A26:A35"/>
    <mergeCell ref="B26:B35"/>
    <mergeCell ref="C26:C35"/>
    <mergeCell ref="A36:A45"/>
    <mergeCell ref="B36:B45"/>
    <mergeCell ref="C36:C45"/>
    <mergeCell ref="A46:A55"/>
    <mergeCell ref="B46:B55"/>
    <mergeCell ref="C46:C55"/>
    <mergeCell ref="A56:A65"/>
    <mergeCell ref="B56:B65"/>
    <mergeCell ref="C56:C65"/>
    <mergeCell ref="A66:A75"/>
    <mergeCell ref="B66:B75"/>
    <mergeCell ref="C66:C75"/>
  </mergeCells>
  <pageMargins left="0.7" right="0.7" top="0.75" bottom="0.75" header="0.3" footer="0.3"/>
  <pageSetup paperSize="9"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11">
    <tabColor rgb="FFFFFFCC"/>
    <outlinePr summaryBelow="0" summaryRight="0"/>
  </sheetPr>
  <dimension ref="A1:E53"/>
  <sheetViews>
    <sheetView view="pageBreakPreview" zoomScale="60" zoomScaleNormal="85" zoomScalePageLayoutView="85" workbookViewId="0">
      <selection activeCell="F13" sqref="F13"/>
    </sheetView>
  </sheetViews>
  <sheetFormatPr defaultColWidth="8.77734375" defaultRowHeight="14.4" outlineLevelRow="1"/>
  <cols>
    <col min="1" max="1" width="22.44140625" customWidth="1"/>
    <col min="2" max="2" width="23.33203125" customWidth="1"/>
    <col min="3" max="3" width="22.44140625" customWidth="1"/>
    <col min="5" max="5" width="17.77734375" customWidth="1"/>
  </cols>
  <sheetData>
    <row r="1" spans="1:5" ht="25.2" customHeight="1" thickBot="1">
      <c r="A1" s="696" t="s">
        <v>206</v>
      </c>
      <c r="B1" s="696"/>
      <c r="C1" s="696"/>
      <c r="D1" s="697"/>
      <c r="E1" s="69" t="s">
        <v>119</v>
      </c>
    </row>
    <row r="2" spans="1:5" ht="15" thickBot="1">
      <c r="A2" s="39" t="s">
        <v>190</v>
      </c>
      <c r="B2" s="74" t="s">
        <v>191</v>
      </c>
      <c r="C2" s="74" t="s">
        <v>192</v>
      </c>
      <c r="D2" s="74" t="s">
        <v>105</v>
      </c>
      <c r="E2" s="16"/>
    </row>
    <row r="3" spans="1:5" ht="15" thickBot="1">
      <c r="A3" s="700" t="s">
        <v>207</v>
      </c>
      <c r="B3" s="700"/>
      <c r="C3" s="700"/>
      <c r="D3" s="75"/>
      <c r="E3" s="76">
        <f>SUM(E4:E53)</f>
        <v>0</v>
      </c>
    </row>
    <row r="4" spans="1:5" outlineLevel="1">
      <c r="A4" s="694" t="s">
        <v>208</v>
      </c>
      <c r="B4" s="695" t="s">
        <v>196</v>
      </c>
      <c r="C4" s="695">
        <v>635002</v>
      </c>
      <c r="D4" s="66" t="s">
        <v>109</v>
      </c>
      <c r="E4" s="70">
        <v>0</v>
      </c>
    </row>
    <row r="5" spans="1:5" outlineLevel="1">
      <c r="A5" s="694"/>
      <c r="B5" s="695"/>
      <c r="C5" s="695"/>
      <c r="D5" s="67" t="s">
        <v>110</v>
      </c>
      <c r="E5" s="71">
        <v>0</v>
      </c>
    </row>
    <row r="6" spans="1:5" outlineLevel="1">
      <c r="A6" s="694"/>
      <c r="B6" s="695"/>
      <c r="C6" s="695"/>
      <c r="D6" s="67" t="s">
        <v>111</v>
      </c>
      <c r="E6" s="71">
        <v>0</v>
      </c>
    </row>
    <row r="7" spans="1:5" outlineLevel="1">
      <c r="A7" s="694"/>
      <c r="B7" s="695"/>
      <c r="C7" s="695"/>
      <c r="D7" s="67" t="s">
        <v>112</v>
      </c>
      <c r="E7" s="71">
        <v>0</v>
      </c>
    </row>
    <row r="8" spans="1:5" outlineLevel="1">
      <c r="A8" s="694"/>
      <c r="B8" s="695"/>
      <c r="C8" s="695"/>
      <c r="D8" s="67" t="s">
        <v>113</v>
      </c>
      <c r="E8" s="71">
        <v>0</v>
      </c>
    </row>
    <row r="9" spans="1:5" outlineLevel="1">
      <c r="A9" s="694"/>
      <c r="B9" s="695"/>
      <c r="C9" s="695"/>
      <c r="D9" s="67" t="s">
        <v>114</v>
      </c>
      <c r="E9" s="71">
        <v>0</v>
      </c>
    </row>
    <row r="10" spans="1:5" outlineLevel="1">
      <c r="A10" s="694"/>
      <c r="B10" s="695"/>
      <c r="C10" s="695"/>
      <c r="D10" s="67" t="s">
        <v>115</v>
      </c>
      <c r="E10" s="71">
        <v>0</v>
      </c>
    </row>
    <row r="11" spans="1:5" outlineLevel="1">
      <c r="A11" s="694"/>
      <c r="B11" s="695"/>
      <c r="C11" s="695"/>
      <c r="D11" s="67" t="s">
        <v>116</v>
      </c>
      <c r="E11" s="71">
        <v>0</v>
      </c>
    </row>
    <row r="12" spans="1:5" outlineLevel="1">
      <c r="A12" s="694"/>
      <c r="B12" s="695"/>
      <c r="C12" s="695"/>
      <c r="D12" s="67" t="s">
        <v>117</v>
      </c>
      <c r="E12" s="71">
        <v>0</v>
      </c>
    </row>
    <row r="13" spans="1:5" ht="15" outlineLevel="1" thickBot="1">
      <c r="A13" s="694"/>
      <c r="B13" s="695"/>
      <c r="C13" s="695"/>
      <c r="D13" s="68" t="s">
        <v>118</v>
      </c>
      <c r="E13" s="72">
        <v>0</v>
      </c>
    </row>
    <row r="14" spans="1:5" outlineLevel="1">
      <c r="A14" s="694" t="s">
        <v>209</v>
      </c>
      <c r="B14" s="694" t="s">
        <v>210</v>
      </c>
      <c r="C14" s="695">
        <v>718002</v>
      </c>
      <c r="D14" s="66" t="s">
        <v>109</v>
      </c>
      <c r="E14" s="71">
        <v>0</v>
      </c>
    </row>
    <row r="15" spans="1:5" outlineLevel="1">
      <c r="A15" s="694"/>
      <c r="B15" s="695"/>
      <c r="C15" s="695"/>
      <c r="D15" s="67" t="s">
        <v>110</v>
      </c>
      <c r="E15" s="71">
        <v>0</v>
      </c>
    </row>
    <row r="16" spans="1:5" outlineLevel="1">
      <c r="A16" s="694"/>
      <c r="B16" s="695"/>
      <c r="C16" s="695"/>
      <c r="D16" s="67" t="s">
        <v>111</v>
      </c>
      <c r="E16" s="71">
        <v>0</v>
      </c>
    </row>
    <row r="17" spans="1:5" outlineLevel="1">
      <c r="A17" s="694"/>
      <c r="B17" s="695"/>
      <c r="C17" s="695"/>
      <c r="D17" s="67" t="s">
        <v>112</v>
      </c>
      <c r="E17" s="71">
        <v>0</v>
      </c>
    </row>
    <row r="18" spans="1:5" outlineLevel="1">
      <c r="A18" s="694"/>
      <c r="B18" s="695"/>
      <c r="C18" s="695"/>
      <c r="D18" s="67" t="s">
        <v>113</v>
      </c>
      <c r="E18" s="71">
        <v>0</v>
      </c>
    </row>
    <row r="19" spans="1:5" outlineLevel="1">
      <c r="A19" s="694"/>
      <c r="B19" s="695"/>
      <c r="C19" s="695"/>
      <c r="D19" s="67" t="s">
        <v>114</v>
      </c>
      <c r="E19" s="71">
        <v>0</v>
      </c>
    </row>
    <row r="20" spans="1:5" outlineLevel="1">
      <c r="A20" s="694"/>
      <c r="B20" s="695"/>
      <c r="C20" s="695"/>
      <c r="D20" s="67" t="s">
        <v>115</v>
      </c>
      <c r="E20" s="71">
        <v>0</v>
      </c>
    </row>
    <row r="21" spans="1:5" outlineLevel="1">
      <c r="A21" s="694"/>
      <c r="B21" s="695"/>
      <c r="C21" s="695"/>
      <c r="D21" s="67" t="s">
        <v>116</v>
      </c>
      <c r="E21" s="71">
        <v>0</v>
      </c>
    </row>
    <row r="22" spans="1:5" outlineLevel="1">
      <c r="A22" s="694"/>
      <c r="B22" s="695"/>
      <c r="C22" s="695"/>
      <c r="D22" s="67" t="s">
        <v>117</v>
      </c>
      <c r="E22" s="71">
        <v>0</v>
      </c>
    </row>
    <row r="23" spans="1:5" ht="15" outlineLevel="1" thickBot="1">
      <c r="A23" s="694"/>
      <c r="B23" s="695"/>
      <c r="C23" s="695"/>
      <c r="D23" s="68" t="s">
        <v>118</v>
      </c>
      <c r="E23" s="72">
        <v>0</v>
      </c>
    </row>
    <row r="24" spans="1:5" outlineLevel="1">
      <c r="A24" s="694" t="s">
        <v>211</v>
      </c>
      <c r="B24" s="695"/>
      <c r="C24" s="695"/>
      <c r="D24" s="66" t="s">
        <v>109</v>
      </c>
      <c r="E24" s="71">
        <v>0</v>
      </c>
    </row>
    <row r="25" spans="1:5" outlineLevel="1">
      <c r="A25" s="694"/>
      <c r="B25" s="695"/>
      <c r="C25" s="695"/>
      <c r="D25" s="67" t="s">
        <v>110</v>
      </c>
      <c r="E25" s="71">
        <v>0</v>
      </c>
    </row>
    <row r="26" spans="1:5" outlineLevel="1">
      <c r="A26" s="694"/>
      <c r="B26" s="695"/>
      <c r="C26" s="695"/>
      <c r="D26" s="67" t="s">
        <v>111</v>
      </c>
      <c r="E26" s="71">
        <v>0</v>
      </c>
    </row>
    <row r="27" spans="1:5" outlineLevel="1">
      <c r="A27" s="694"/>
      <c r="B27" s="695"/>
      <c r="C27" s="695"/>
      <c r="D27" s="67" t="s">
        <v>112</v>
      </c>
      <c r="E27" s="71">
        <v>0</v>
      </c>
    </row>
    <row r="28" spans="1:5" outlineLevel="1">
      <c r="A28" s="694"/>
      <c r="B28" s="695"/>
      <c r="C28" s="695"/>
      <c r="D28" s="67" t="s">
        <v>113</v>
      </c>
      <c r="E28" s="71">
        <v>0</v>
      </c>
    </row>
    <row r="29" spans="1:5" outlineLevel="1">
      <c r="A29" s="694"/>
      <c r="B29" s="695"/>
      <c r="C29" s="695"/>
      <c r="D29" s="67" t="s">
        <v>114</v>
      </c>
      <c r="E29" s="71">
        <v>0</v>
      </c>
    </row>
    <row r="30" spans="1:5" outlineLevel="1">
      <c r="A30" s="694"/>
      <c r="B30" s="695"/>
      <c r="C30" s="695"/>
      <c r="D30" s="67" t="s">
        <v>115</v>
      </c>
      <c r="E30" s="71">
        <v>0</v>
      </c>
    </row>
    <row r="31" spans="1:5" outlineLevel="1">
      <c r="A31" s="694"/>
      <c r="B31" s="695"/>
      <c r="C31" s="695"/>
      <c r="D31" s="67" t="s">
        <v>116</v>
      </c>
      <c r="E31" s="71">
        <v>0</v>
      </c>
    </row>
    <row r="32" spans="1:5" outlineLevel="1">
      <c r="A32" s="694"/>
      <c r="B32" s="695"/>
      <c r="C32" s="695"/>
      <c r="D32" s="67" t="s">
        <v>117</v>
      </c>
      <c r="E32" s="71">
        <v>0</v>
      </c>
    </row>
    <row r="33" spans="1:5" ht="15" outlineLevel="1" thickBot="1">
      <c r="A33" s="694"/>
      <c r="B33" s="695"/>
      <c r="C33" s="695"/>
      <c r="D33" s="68" t="s">
        <v>118</v>
      </c>
      <c r="E33" s="72">
        <v>0</v>
      </c>
    </row>
    <row r="34" spans="1:5" outlineLevel="1">
      <c r="A34" s="694" t="s">
        <v>212</v>
      </c>
      <c r="B34" s="695"/>
      <c r="C34" s="695"/>
      <c r="D34" s="66" t="s">
        <v>109</v>
      </c>
      <c r="E34" s="71">
        <v>0</v>
      </c>
    </row>
    <row r="35" spans="1:5" outlineLevel="1">
      <c r="A35" s="694"/>
      <c r="B35" s="695"/>
      <c r="C35" s="695"/>
      <c r="D35" s="67" t="s">
        <v>110</v>
      </c>
      <c r="E35" s="71">
        <v>0</v>
      </c>
    </row>
    <row r="36" spans="1:5" outlineLevel="1">
      <c r="A36" s="694"/>
      <c r="B36" s="695"/>
      <c r="C36" s="695"/>
      <c r="D36" s="67" t="s">
        <v>111</v>
      </c>
      <c r="E36" s="71">
        <v>0</v>
      </c>
    </row>
    <row r="37" spans="1:5" outlineLevel="1">
      <c r="A37" s="694"/>
      <c r="B37" s="695"/>
      <c r="C37" s="695"/>
      <c r="D37" s="67" t="s">
        <v>112</v>
      </c>
      <c r="E37" s="71">
        <v>0</v>
      </c>
    </row>
    <row r="38" spans="1:5" outlineLevel="1">
      <c r="A38" s="694"/>
      <c r="B38" s="695"/>
      <c r="C38" s="695"/>
      <c r="D38" s="67" t="s">
        <v>113</v>
      </c>
      <c r="E38" s="71">
        <v>0</v>
      </c>
    </row>
    <row r="39" spans="1:5" outlineLevel="1">
      <c r="A39" s="694"/>
      <c r="B39" s="695"/>
      <c r="C39" s="695"/>
      <c r="D39" s="67" t="s">
        <v>114</v>
      </c>
      <c r="E39" s="71">
        <v>0</v>
      </c>
    </row>
    <row r="40" spans="1:5" outlineLevel="1">
      <c r="A40" s="694"/>
      <c r="B40" s="695"/>
      <c r="C40" s="695"/>
      <c r="D40" s="67" t="s">
        <v>115</v>
      </c>
      <c r="E40" s="71">
        <v>0</v>
      </c>
    </row>
    <row r="41" spans="1:5" outlineLevel="1">
      <c r="A41" s="694"/>
      <c r="B41" s="695"/>
      <c r="C41" s="695"/>
      <c r="D41" s="67" t="s">
        <v>116</v>
      </c>
      <c r="E41" s="71">
        <v>0</v>
      </c>
    </row>
    <row r="42" spans="1:5" outlineLevel="1">
      <c r="A42" s="694"/>
      <c r="B42" s="695"/>
      <c r="C42" s="695"/>
      <c r="D42" s="67" t="s">
        <v>117</v>
      </c>
      <c r="E42" s="71">
        <v>0</v>
      </c>
    </row>
    <row r="43" spans="1:5" ht="15" outlineLevel="1" thickBot="1">
      <c r="A43" s="694"/>
      <c r="B43" s="695"/>
      <c r="C43" s="695"/>
      <c r="D43" s="68" t="s">
        <v>118</v>
      </c>
      <c r="E43" s="72">
        <v>0</v>
      </c>
    </row>
    <row r="44" spans="1:5" outlineLevel="1">
      <c r="A44" s="694" t="s">
        <v>213</v>
      </c>
      <c r="B44" s="695" t="s">
        <v>201</v>
      </c>
      <c r="C44" s="695">
        <v>637001</v>
      </c>
      <c r="D44" s="66" t="s">
        <v>109</v>
      </c>
      <c r="E44" s="71">
        <v>0</v>
      </c>
    </row>
    <row r="45" spans="1:5" outlineLevel="1">
      <c r="A45" s="694"/>
      <c r="B45" s="695"/>
      <c r="C45" s="695"/>
      <c r="D45" s="67" t="s">
        <v>110</v>
      </c>
      <c r="E45" s="71">
        <v>0</v>
      </c>
    </row>
    <row r="46" spans="1:5" outlineLevel="1">
      <c r="A46" s="694"/>
      <c r="B46" s="695"/>
      <c r="C46" s="695"/>
      <c r="D46" s="67" t="s">
        <v>111</v>
      </c>
      <c r="E46" s="71">
        <v>0</v>
      </c>
    </row>
    <row r="47" spans="1:5" outlineLevel="1">
      <c r="A47" s="694"/>
      <c r="B47" s="695"/>
      <c r="C47" s="695"/>
      <c r="D47" s="67" t="s">
        <v>112</v>
      </c>
      <c r="E47" s="71">
        <v>0</v>
      </c>
    </row>
    <row r="48" spans="1:5" outlineLevel="1">
      <c r="A48" s="694"/>
      <c r="B48" s="695"/>
      <c r="C48" s="695"/>
      <c r="D48" s="67" t="s">
        <v>113</v>
      </c>
      <c r="E48" s="71">
        <v>0</v>
      </c>
    </row>
    <row r="49" spans="1:5" outlineLevel="1">
      <c r="A49" s="694"/>
      <c r="B49" s="695"/>
      <c r="C49" s="695"/>
      <c r="D49" s="67" t="s">
        <v>114</v>
      </c>
      <c r="E49" s="71">
        <v>0</v>
      </c>
    </row>
    <row r="50" spans="1:5" outlineLevel="1">
      <c r="A50" s="694"/>
      <c r="B50" s="695"/>
      <c r="C50" s="695"/>
      <c r="D50" s="67" t="s">
        <v>115</v>
      </c>
      <c r="E50" s="71">
        <v>0</v>
      </c>
    </row>
    <row r="51" spans="1:5" outlineLevel="1">
      <c r="A51" s="694"/>
      <c r="B51" s="695"/>
      <c r="C51" s="695"/>
      <c r="D51" s="67" t="s">
        <v>116</v>
      </c>
      <c r="E51" s="71">
        <v>0</v>
      </c>
    </row>
    <row r="52" spans="1:5" outlineLevel="1">
      <c r="A52" s="694"/>
      <c r="B52" s="695"/>
      <c r="C52" s="695"/>
      <c r="D52" s="67" t="s">
        <v>117</v>
      </c>
      <c r="E52" s="71">
        <v>0</v>
      </c>
    </row>
    <row r="53" spans="1:5" ht="15" outlineLevel="1" thickBot="1">
      <c r="A53" s="694"/>
      <c r="B53" s="695"/>
      <c r="C53" s="695"/>
      <c r="D53" s="68" t="s">
        <v>118</v>
      </c>
      <c r="E53" s="72">
        <v>0</v>
      </c>
    </row>
  </sheetData>
  <mergeCells count="17">
    <mergeCell ref="A1:D1"/>
    <mergeCell ref="A3:C3"/>
    <mergeCell ref="A4:A13"/>
    <mergeCell ref="B4:B13"/>
    <mergeCell ref="C4:C13"/>
    <mergeCell ref="A14:A23"/>
    <mergeCell ref="B14:B23"/>
    <mergeCell ref="C14:C23"/>
    <mergeCell ref="A24:A33"/>
    <mergeCell ref="B24:B33"/>
    <mergeCell ref="C24:C33"/>
    <mergeCell ref="A34:A43"/>
    <mergeCell ref="B34:B43"/>
    <mergeCell ref="C34:C43"/>
    <mergeCell ref="A44:A53"/>
    <mergeCell ref="B44:B53"/>
    <mergeCell ref="C44:C53"/>
  </mergeCells>
  <pageMargins left="0.7" right="0.7" top="0.75" bottom="0.75" header="0.3" footer="0.3"/>
  <pageSetup paperSize="9" scale="9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12">
    <tabColor rgb="FFFFFFCC"/>
    <outlinePr summaryBelow="0" summaryRight="0"/>
  </sheetPr>
  <dimension ref="A1:BD191"/>
  <sheetViews>
    <sheetView zoomScale="85" zoomScaleNormal="85" zoomScalePageLayoutView="85" workbookViewId="0">
      <pane xSplit="3" ySplit="5" topLeftCell="D92" activePane="bottomRight" state="frozen"/>
      <selection pane="topRight" activeCell="D1" sqref="D1"/>
      <selection pane="bottomLeft" activeCell="A6" sqref="A6"/>
      <selection pane="bottomRight" activeCell="F113" sqref="F113"/>
    </sheetView>
  </sheetViews>
  <sheetFormatPr defaultColWidth="8.77734375" defaultRowHeight="14.4" outlineLevelRow="2" outlineLevelCol="1"/>
  <cols>
    <col min="1" max="1" width="22.44140625" customWidth="1"/>
    <col min="2" max="2" width="23.33203125" customWidth="1"/>
    <col min="3" max="3" width="22.44140625" customWidth="1"/>
    <col min="5" max="5" width="17.77734375" customWidth="1"/>
    <col min="6" max="55" width="18" customWidth="1" outlineLevel="1"/>
    <col min="57" max="57" width="10.77734375" bestFit="1" customWidth="1"/>
  </cols>
  <sheetData>
    <row r="1" spans="1:55" ht="25.8">
      <c r="A1" s="703"/>
      <c r="B1" s="703"/>
      <c r="C1" s="703"/>
      <c r="D1" s="703"/>
      <c r="E1" s="578" t="s">
        <v>214</v>
      </c>
      <c r="F1" s="578">
        <v>1</v>
      </c>
      <c r="G1" s="578">
        <v>2</v>
      </c>
      <c r="H1" s="578">
        <v>3</v>
      </c>
      <c r="I1" s="578">
        <v>4</v>
      </c>
      <c r="J1" s="578">
        <v>5</v>
      </c>
      <c r="K1" s="578">
        <v>6</v>
      </c>
      <c r="L1" s="578">
        <v>7</v>
      </c>
      <c r="M1" s="578">
        <v>8</v>
      </c>
      <c r="N1" s="578">
        <v>9</v>
      </c>
      <c r="O1" s="578">
        <v>10</v>
      </c>
      <c r="P1" s="578">
        <v>11</v>
      </c>
      <c r="Q1" s="578">
        <v>12</v>
      </c>
      <c r="R1" s="578">
        <v>13</v>
      </c>
      <c r="S1" s="578">
        <v>14</v>
      </c>
      <c r="T1" s="578">
        <v>15</v>
      </c>
      <c r="U1" s="578">
        <v>16</v>
      </c>
      <c r="V1" s="578">
        <v>17</v>
      </c>
      <c r="W1" s="578">
        <v>18</v>
      </c>
      <c r="X1" s="578">
        <v>19</v>
      </c>
      <c r="Y1" s="578">
        <v>20</v>
      </c>
      <c r="Z1" s="578">
        <v>21</v>
      </c>
      <c r="AA1" s="578">
        <v>22</v>
      </c>
      <c r="AB1" s="578">
        <v>23</v>
      </c>
      <c r="AC1" s="578">
        <v>24</v>
      </c>
      <c r="AD1" s="578">
        <v>25</v>
      </c>
      <c r="AE1" s="578">
        <v>26</v>
      </c>
      <c r="AF1" s="578">
        <v>27</v>
      </c>
      <c r="AG1" s="578">
        <v>28</v>
      </c>
      <c r="AH1" s="578">
        <v>29</v>
      </c>
      <c r="AI1" s="578">
        <v>30</v>
      </c>
      <c r="AJ1" s="578">
        <v>31</v>
      </c>
      <c r="AK1" s="578">
        <v>32</v>
      </c>
      <c r="AL1" s="578">
        <v>33</v>
      </c>
      <c r="AM1" s="578">
        <v>34</v>
      </c>
      <c r="AN1" s="578">
        <v>35</v>
      </c>
      <c r="AO1" s="578">
        <v>36</v>
      </c>
      <c r="AP1" s="578">
        <v>37</v>
      </c>
      <c r="AQ1" s="578">
        <v>38</v>
      </c>
      <c r="AR1" s="578">
        <v>39</v>
      </c>
      <c r="AS1" s="578">
        <v>40</v>
      </c>
      <c r="AT1" s="578">
        <v>41</v>
      </c>
      <c r="AU1" s="578">
        <v>42</v>
      </c>
      <c r="AV1" s="578">
        <v>43</v>
      </c>
      <c r="AW1" s="578">
        <v>44</v>
      </c>
      <c r="AX1" s="578">
        <v>45</v>
      </c>
      <c r="AY1" s="578">
        <v>46</v>
      </c>
      <c r="AZ1" s="578">
        <v>47</v>
      </c>
      <c r="BA1" s="578">
        <v>48</v>
      </c>
      <c r="BB1" s="578">
        <v>49</v>
      </c>
      <c r="BC1" s="578">
        <v>50</v>
      </c>
    </row>
    <row r="2" spans="1:55" ht="35.25" customHeight="1" thickBot="1">
      <c r="A2" s="696" t="s">
        <v>189</v>
      </c>
      <c r="B2" s="696"/>
      <c r="C2" s="696"/>
      <c r="D2" s="697"/>
      <c r="E2" s="69" t="s">
        <v>119</v>
      </c>
      <c r="F2" s="265" t="str">
        <f>MODULY_CBA!$B3</f>
        <v>Zákonodárne zbory</v>
      </c>
      <c r="G2" s="265" t="str">
        <f>MODULY_CBA!$B4</f>
        <v>Volebné obdobia</v>
      </c>
      <c r="H2" s="265" t="str">
        <f>MODULY_CBA!$B5</f>
        <v>Organizačná štruktúra</v>
      </c>
      <c r="I2" s="265" t="str">
        <f>MODULY_CBA!$B6</f>
        <v>Poslanci</v>
      </c>
      <c r="J2" s="265" t="str">
        <f>MODULY_CBA!$B7</f>
        <v>Poslanecké kluby</v>
      </c>
      <c r="K2" s="265" t="str">
        <f>MODULY_CBA!$B8</f>
        <v>Výbory</v>
      </c>
      <c r="L2" s="265" t="str">
        <f>MODULY_CBA!$B9</f>
        <v>Komisie</v>
      </c>
      <c r="M2" s="265" t="str">
        <f>MODULY_CBA!$B10</f>
        <v>Delegácie</v>
      </c>
      <c r="N2" s="265" t="str">
        <f>MODULY_CBA!$B11</f>
        <v>Skupiny priateľstva</v>
      </c>
      <c r="O2" s="265" t="str">
        <f>MODULY_CBA!$B12</f>
        <v>Asistenti poslancov</v>
      </c>
      <c r="P2" s="265" t="str">
        <f>MODULY_CBA!$B13</f>
        <v>Kancelárie poslancov</v>
      </c>
      <c r="Q2" s="265" t="str">
        <f>MODULY_CBA!$B14</f>
        <v>Zahraničné pracovné cesty</v>
      </c>
      <c r="R2" s="265" t="str">
        <f>MODULY_CBA!$B15</f>
        <v>Účasť poslancov na schôdzach NR SR</v>
      </c>
      <c r="S2" s="265" t="str">
        <f>MODULY_CBA!$B16</f>
        <v>Ospravedlnenia poslancov</v>
      </c>
      <c r="T2" s="265" t="str">
        <f>MODULY_CBA!$B17</f>
        <v>Rozhodnutia predsedu NR SR</v>
      </c>
      <c r="U2" s="265" t="str">
        <f>MODULY_CBA!$B18</f>
        <v>Hodina otázok</v>
      </c>
      <c r="V2" s="265" t="str">
        <f>MODULY_CBA!$B19</f>
        <v>Interpelácie</v>
      </c>
      <c r="W2" s="265" t="str">
        <f>MODULY_CBA!$B20</f>
        <v>Pozmeňovacie návrhy</v>
      </c>
      <c r="X2" s="265" t="str">
        <f>MODULY_CBA!$B21</f>
        <v>Doručovanie materiálov</v>
      </c>
      <c r="Y2" s="265" t="str">
        <f>MODULY_CBA!$B22</f>
        <v>Parlamentné tlače</v>
      </c>
      <c r="Z2" s="265" t="str">
        <f>MODULY_CBA!$B23</f>
        <v>Harmonogram schôdze</v>
      </c>
      <c r="AA2" s="265" t="str">
        <f>MODULY_CBA!$B24</f>
        <v>Program schôdze</v>
      </c>
      <c r="AB2" s="265" t="str">
        <f>MODULY_CBA!$B25</f>
        <v>Hlasovanie na schôdzach</v>
      </c>
      <c r="AC2" s="265" t="str">
        <f>MODULY_CBA!$B26</f>
        <v>Uznesenia NR SR</v>
      </c>
      <c r="AD2" s="265" t="str">
        <f>MODULY_CBA!$B27</f>
        <v>Informácia podľa §70 RP</v>
      </c>
      <c r="AE2" s="265" t="str">
        <f>MODULY_CBA!$B28</f>
        <v>Stanoviská LO</v>
      </c>
      <c r="AF2" s="265" t="str">
        <f>MODULY_CBA!$B29</f>
        <v>Schválené zákony</v>
      </c>
      <c r="AG2" s="265" t="str">
        <f>MODULY_CBA!$B30</f>
        <v>Zákony napadnuté na Ústavnom súde</v>
      </c>
      <c r="AH2" s="265" t="str">
        <f>MODULY_CBA!$B31</f>
        <v>Legislatívny proces</v>
      </c>
      <c r="AI2" s="265" t="str">
        <f>MODULY_CBA!$B32</f>
        <v>Agenda výborov</v>
      </c>
      <c r="AJ2" s="265" t="str">
        <f>MODULY_CBA!$B33</f>
        <v>Podujatia NR SR</v>
      </c>
      <c r="AK2" s="265" t="str">
        <f>MODULY_CBA!$B34</f>
        <v>Videodokumentácia</v>
      </c>
      <c r="AL2" s="265" t="str">
        <f>MODULY_CBA!$B35</f>
        <v>Denná informácia</v>
      </c>
      <c r="AM2" s="265" t="str">
        <f>MODULY_CBA!$B36</f>
        <v>Fotodokumentácia</v>
      </c>
      <c r="AN2" s="265" t="str">
        <f>MODULY_CBA!$B37</f>
        <v>E-schôdza</v>
      </c>
      <c r="AO2" s="265" t="str">
        <f>MODULY_CBA!$B38</f>
        <v>Notifikácie</v>
      </c>
      <c r="AP2" s="265" t="str">
        <f>MODULY_CBA!$B39</f>
        <v>Abonentský portál</v>
      </c>
      <c r="AQ2" s="265" t="str">
        <f>MODULY_CBA!$B40</f>
        <v>Oprávnenia</v>
      </c>
      <c r="AR2" s="265" t="str">
        <f>MODULY_CBA!$B41</f>
        <v>Prepojenia modulov</v>
      </c>
      <c r="AS2" s="265" t="str">
        <f>MODULY_CBA!$B42</f>
        <v>Rezervačný sytém podujatí</v>
      </c>
      <c r="AT2" s="265" t="str">
        <f>MODULY_CBA!$B43</f>
        <v>Materiály parlamentného inštitútu</v>
      </c>
      <c r="AU2" s="265" t="str">
        <f>MODULY_CBA!$B44</f>
        <v>Kreačná činnosť NR SR</v>
      </c>
      <c r="AV2" s="265" t="str">
        <f>MODULY_CBA!$B45</f>
        <v>Kontrolná činnosť NR SR</v>
      </c>
      <c r="AW2" s="265" t="str">
        <f>MODULY_CBA!$B46</f>
        <v>Front-end aplikácia</v>
      </c>
      <c r="AX2" s="265" t="str">
        <f>MODULY_CBA!$B47</f>
        <v>Majetkové priznania</v>
      </c>
      <c r="AY2" s="265" t="str">
        <f>MODULY_CBA!$B48</f>
        <v>EUROVAC</v>
      </c>
      <c r="AZ2" s="265" t="str">
        <f>MODULY_CBA!$B49</f>
        <v>SSEZ</v>
      </c>
      <c r="BA2" s="265">
        <f>MODULY_CBA!$B50</f>
        <v>0</v>
      </c>
      <c r="BB2" s="265">
        <f>MODULY_CBA!$B51</f>
        <v>0</v>
      </c>
      <c r="BC2" s="265">
        <f>MODULY_CBA!$B52</f>
        <v>0</v>
      </c>
    </row>
    <row r="3" spans="1:55" ht="15" thickBot="1">
      <c r="A3" s="39" t="s">
        <v>190</v>
      </c>
      <c r="B3" s="74" t="s">
        <v>191</v>
      </c>
      <c r="C3" s="74" t="s">
        <v>192</v>
      </c>
      <c r="D3" s="74" t="s">
        <v>105</v>
      </c>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row>
    <row r="4" spans="1:55" ht="15" thickBot="1">
      <c r="A4" s="701" t="s">
        <v>215</v>
      </c>
      <c r="B4" s="702"/>
      <c r="C4" s="702"/>
      <c r="D4" s="78"/>
      <c r="E4" s="76">
        <f t="shared" ref="E4:F4" si="0">E5+E36</f>
        <v>2742671.9387437501</v>
      </c>
      <c r="F4" s="77">
        <f t="shared" si="0"/>
        <v>28765.284299999999</v>
      </c>
      <c r="G4" s="77">
        <f t="shared" ref="G4:Q4" si="1">G5+G36</f>
        <v>28765.284299999999</v>
      </c>
      <c r="H4" s="77">
        <f t="shared" si="1"/>
        <v>46280.617650000007</v>
      </c>
      <c r="I4" s="77">
        <f t="shared" si="1"/>
        <v>53321.014799999997</v>
      </c>
      <c r="J4" s="77">
        <f t="shared" si="1"/>
        <v>39289.168799999992</v>
      </c>
      <c r="K4" s="77">
        <f t="shared" si="1"/>
        <v>49813.053299999985</v>
      </c>
      <c r="L4" s="77">
        <f t="shared" si="1"/>
        <v>39289.168799999992</v>
      </c>
      <c r="M4" s="77">
        <f t="shared" si="1"/>
        <v>38375.467199999999</v>
      </c>
      <c r="N4" s="77">
        <f t="shared" si="1"/>
        <v>34949.086199999991</v>
      </c>
      <c r="O4" s="77">
        <f t="shared" si="1"/>
        <v>31522.705199999993</v>
      </c>
      <c r="P4" s="77">
        <f t="shared" si="1"/>
        <v>28096.324199999995</v>
      </c>
      <c r="Q4" s="77">
        <f t="shared" si="1"/>
        <v>31522.705199999993</v>
      </c>
      <c r="R4" s="77">
        <f t="shared" ref="R4:AI4" si="2">R5+R36</f>
        <v>32273.245799999993</v>
      </c>
      <c r="S4" s="77">
        <f t="shared" si="2"/>
        <v>53321.014799999997</v>
      </c>
      <c r="T4" s="77">
        <f t="shared" si="2"/>
        <v>53321.014799999997</v>
      </c>
      <c r="U4" s="77">
        <f t="shared" si="2"/>
        <v>37653.479775</v>
      </c>
      <c r="V4" s="77">
        <f t="shared" si="2"/>
        <v>41344.997399999993</v>
      </c>
      <c r="W4" s="77">
        <f t="shared" si="2"/>
        <v>52419.550274999987</v>
      </c>
      <c r="X4" s="77">
        <f t="shared" si="2"/>
        <v>19726.164899999996</v>
      </c>
      <c r="Y4" s="77">
        <f t="shared" si="2"/>
        <v>46305.091799999987</v>
      </c>
      <c r="Z4" s="77">
        <f t="shared" si="2"/>
        <v>42797.130300000004</v>
      </c>
      <c r="AA4" s="77">
        <f t="shared" si="2"/>
        <v>56828.976299999988</v>
      </c>
      <c r="AB4" s="77">
        <f t="shared" si="2"/>
        <v>56828.976299999988</v>
      </c>
      <c r="AC4" s="77">
        <f t="shared" si="2"/>
        <v>49813.053299999985</v>
      </c>
      <c r="AD4" s="77">
        <f t="shared" si="2"/>
        <v>35781.207299999995</v>
      </c>
      <c r="AE4" s="77">
        <f t="shared" si="2"/>
        <v>32273.245799999993</v>
      </c>
      <c r="AF4" s="77">
        <f t="shared" si="2"/>
        <v>32273.245799999993</v>
      </c>
      <c r="AG4" s="77">
        <f t="shared" si="2"/>
        <v>33961.962149999999</v>
      </c>
      <c r="AH4" s="77">
        <f t="shared" si="2"/>
        <v>391129.54920000024</v>
      </c>
      <c r="AI4" s="77">
        <f t="shared" si="2"/>
        <v>76434.58335000003</v>
      </c>
      <c r="AJ4" s="77">
        <f t="shared" ref="AJ4:BC4" si="3">AJ5+AJ36</f>
        <v>41801.848199999993</v>
      </c>
      <c r="AK4" s="77">
        <f t="shared" si="3"/>
        <v>38375.467199999999</v>
      </c>
      <c r="AL4" s="77">
        <f t="shared" si="3"/>
        <v>52080.991200000004</v>
      </c>
      <c r="AM4" s="77">
        <f t="shared" si="3"/>
        <v>38375.467199999999</v>
      </c>
      <c r="AN4" s="77">
        <f t="shared" si="3"/>
        <v>84668.321924999967</v>
      </c>
      <c r="AO4" s="77">
        <f t="shared" si="3"/>
        <v>67556.812049999979</v>
      </c>
      <c r="AP4" s="77">
        <f t="shared" si="3"/>
        <v>18029.290499999996</v>
      </c>
      <c r="AQ4" s="77">
        <f t="shared" si="3"/>
        <v>45285.335549999989</v>
      </c>
      <c r="AR4" s="77">
        <f t="shared" si="3"/>
        <v>75918.926606249981</v>
      </c>
      <c r="AS4" s="77">
        <f t="shared" si="3"/>
        <v>46843.523100000006</v>
      </c>
      <c r="AT4" s="77">
        <f t="shared" si="3"/>
        <v>18453.509099999999</v>
      </c>
      <c r="AU4" s="77">
        <f t="shared" si="3"/>
        <v>39746.0196</v>
      </c>
      <c r="AV4" s="77">
        <f t="shared" si="3"/>
        <v>25551.012600000002</v>
      </c>
      <c r="AW4" s="77">
        <f t="shared" si="3"/>
        <v>326884.45222500002</v>
      </c>
      <c r="AX4" s="77">
        <f t="shared" si="3"/>
        <v>135026.60490000001</v>
      </c>
      <c r="AY4" s="77">
        <f t="shared" si="3"/>
        <v>42963.010650000011</v>
      </c>
      <c r="AZ4" s="77">
        <f t="shared" si="3"/>
        <v>50634.976837499999</v>
      </c>
      <c r="BA4" s="77">
        <f t="shared" si="3"/>
        <v>0</v>
      </c>
      <c r="BB4" s="77">
        <f t="shared" si="3"/>
        <v>0</v>
      </c>
      <c r="BC4" s="77">
        <f t="shared" si="3"/>
        <v>0</v>
      </c>
    </row>
    <row r="5" spans="1:55" ht="15" outlineLevel="1" thickBot="1">
      <c r="A5" s="16" t="s">
        <v>194</v>
      </c>
      <c r="B5" s="16"/>
      <c r="C5" s="16"/>
      <c r="D5" s="27"/>
      <c r="E5" s="76">
        <f t="shared" ref="E5:F5" si="4">SUM(E6:E35)</f>
        <v>0</v>
      </c>
      <c r="F5" s="77">
        <f t="shared" si="4"/>
        <v>0</v>
      </c>
      <c r="G5" s="77">
        <f t="shared" ref="G5:Q5" si="5">SUM(G6:G35)</f>
        <v>0</v>
      </c>
      <c r="H5" s="77">
        <f t="shared" si="5"/>
        <v>0</v>
      </c>
      <c r="I5" s="77">
        <f t="shared" si="5"/>
        <v>0</v>
      </c>
      <c r="J5" s="77">
        <f t="shared" si="5"/>
        <v>0</v>
      </c>
      <c r="K5" s="77">
        <f t="shared" si="5"/>
        <v>0</v>
      </c>
      <c r="L5" s="77">
        <f t="shared" si="5"/>
        <v>0</v>
      </c>
      <c r="M5" s="77">
        <f t="shared" si="5"/>
        <v>0</v>
      </c>
      <c r="N5" s="77">
        <f t="shared" si="5"/>
        <v>0</v>
      </c>
      <c r="O5" s="77">
        <f t="shared" si="5"/>
        <v>0</v>
      </c>
      <c r="P5" s="77">
        <f t="shared" si="5"/>
        <v>0</v>
      </c>
      <c r="Q5" s="77">
        <f t="shared" si="5"/>
        <v>0</v>
      </c>
      <c r="R5" s="77">
        <f t="shared" ref="R5:AI5" si="6">SUM(R6:R35)</f>
        <v>0</v>
      </c>
      <c r="S5" s="77">
        <f t="shared" si="6"/>
        <v>0</v>
      </c>
      <c r="T5" s="77">
        <f t="shared" si="6"/>
        <v>0</v>
      </c>
      <c r="U5" s="77">
        <f t="shared" si="6"/>
        <v>0</v>
      </c>
      <c r="V5" s="77">
        <f t="shared" si="6"/>
        <v>0</v>
      </c>
      <c r="W5" s="77">
        <f t="shared" si="6"/>
        <v>0</v>
      </c>
      <c r="X5" s="77">
        <f t="shared" si="6"/>
        <v>0</v>
      </c>
      <c r="Y5" s="77">
        <f t="shared" si="6"/>
        <v>0</v>
      </c>
      <c r="Z5" s="77">
        <f t="shared" si="6"/>
        <v>0</v>
      </c>
      <c r="AA5" s="77">
        <f t="shared" si="6"/>
        <v>0</v>
      </c>
      <c r="AB5" s="77">
        <f t="shared" si="6"/>
        <v>0</v>
      </c>
      <c r="AC5" s="77">
        <f t="shared" si="6"/>
        <v>0</v>
      </c>
      <c r="AD5" s="77">
        <f t="shared" si="6"/>
        <v>0</v>
      </c>
      <c r="AE5" s="77">
        <f t="shared" si="6"/>
        <v>0</v>
      </c>
      <c r="AF5" s="77">
        <f t="shared" si="6"/>
        <v>0</v>
      </c>
      <c r="AG5" s="77">
        <f t="shared" si="6"/>
        <v>0</v>
      </c>
      <c r="AH5" s="77">
        <f t="shared" si="6"/>
        <v>0</v>
      </c>
      <c r="AI5" s="77">
        <f t="shared" si="6"/>
        <v>0</v>
      </c>
      <c r="AJ5" s="77">
        <f t="shared" ref="AJ5:BC5" si="7">SUM(AJ6:AJ35)</f>
        <v>0</v>
      </c>
      <c r="AK5" s="77">
        <f t="shared" si="7"/>
        <v>0</v>
      </c>
      <c r="AL5" s="77">
        <f t="shared" si="7"/>
        <v>0</v>
      </c>
      <c r="AM5" s="77">
        <f t="shared" si="7"/>
        <v>0</v>
      </c>
      <c r="AN5" s="77">
        <f t="shared" si="7"/>
        <v>0</v>
      </c>
      <c r="AO5" s="77">
        <f t="shared" si="7"/>
        <v>0</v>
      </c>
      <c r="AP5" s="77">
        <f t="shared" si="7"/>
        <v>0</v>
      </c>
      <c r="AQ5" s="77">
        <f t="shared" si="7"/>
        <v>0</v>
      </c>
      <c r="AR5" s="77">
        <f t="shared" si="7"/>
        <v>0</v>
      </c>
      <c r="AS5" s="77">
        <f t="shared" si="7"/>
        <v>0</v>
      </c>
      <c r="AT5" s="77">
        <f t="shared" si="7"/>
        <v>0</v>
      </c>
      <c r="AU5" s="77">
        <f t="shared" si="7"/>
        <v>0</v>
      </c>
      <c r="AV5" s="77">
        <f t="shared" si="7"/>
        <v>0</v>
      </c>
      <c r="AW5" s="77">
        <f t="shared" si="7"/>
        <v>0</v>
      </c>
      <c r="AX5" s="77">
        <f t="shared" si="7"/>
        <v>0</v>
      </c>
      <c r="AY5" s="77">
        <f t="shared" si="7"/>
        <v>0</v>
      </c>
      <c r="AZ5" s="77">
        <f t="shared" si="7"/>
        <v>0</v>
      </c>
      <c r="BA5" s="77">
        <f t="shared" si="7"/>
        <v>0</v>
      </c>
      <c r="BB5" s="77">
        <f t="shared" si="7"/>
        <v>0</v>
      </c>
      <c r="BC5" s="77">
        <f t="shared" si="7"/>
        <v>0</v>
      </c>
    </row>
    <row r="6" spans="1:55" outlineLevel="2">
      <c r="A6" s="694" t="s">
        <v>216</v>
      </c>
      <c r="B6" s="695" t="s">
        <v>198</v>
      </c>
      <c r="C6" s="695">
        <v>711003</v>
      </c>
      <c r="D6" s="66">
        <v>1</v>
      </c>
      <c r="E6" s="63">
        <f>SUM(F6:BC6)</f>
        <v>0</v>
      </c>
      <c r="F6" s="116">
        <f>IFERROR(SUMIFS('Rozpočet - HW a licencie'!$I$3:$I$44,'Rozpočet - HW a licencie'!$A$3:$A$44,'TCO TO BE- SW'!F$2,'Rozpočet - HW a licencie'!$C$3:$C$44,"SW",'Rozpočet - HW a licencie'!$G$3:$G$44,'TCO TO BE - HW'!$D5,'Rozpočet - HW a licencie'!$D$3:$D$44,$B$6),)</f>
        <v>0</v>
      </c>
      <c r="G6" s="116">
        <f>IFERROR(SUMIFS('Rozpočet - HW a licencie'!$I$3:$I$44,'Rozpočet - HW a licencie'!$A$3:$A$44,'TCO TO BE- SW'!G$2,'Rozpočet - HW a licencie'!$C$3:$C$44,"SW",'Rozpočet - HW a licencie'!$G$3:$G$44,'TCO TO BE - HW'!$D5,'Rozpočet - HW a licencie'!$D$3:$D$44,$B$6),)</f>
        <v>0</v>
      </c>
      <c r="H6" s="116">
        <f>IFERROR(SUMIFS('Rozpočet - HW a licencie'!$I$3:$I$44,'Rozpočet - HW a licencie'!$A$3:$A$44,'TCO TO BE- SW'!H$2,'Rozpočet - HW a licencie'!$C$3:$C$44,"SW",'Rozpočet - HW a licencie'!$G$3:$G$44,'TCO TO BE - HW'!$D5,'Rozpočet - HW a licencie'!$D$3:$D$44,$B$6),)</f>
        <v>0</v>
      </c>
      <c r="I6" s="116">
        <f>IFERROR(SUMIFS('Rozpočet - HW a licencie'!$I$3:$I$44,'Rozpočet - HW a licencie'!$A$3:$A$44,'TCO TO BE- SW'!I$2,'Rozpočet - HW a licencie'!$C$3:$C$44,"SW",'Rozpočet - HW a licencie'!$G$3:$G$44,'TCO TO BE - HW'!$D5,'Rozpočet - HW a licencie'!$D$3:$D$44,$B$6),)</f>
        <v>0</v>
      </c>
      <c r="J6" s="116">
        <f>IFERROR(SUMIFS('Rozpočet - HW a licencie'!$I$3:$I$44,'Rozpočet - HW a licencie'!$A$3:$A$44,'TCO TO BE- SW'!J$2,'Rozpočet - HW a licencie'!$C$3:$C$44,"SW",'Rozpočet - HW a licencie'!$G$3:$G$44,'TCO TO BE - HW'!$D5,'Rozpočet - HW a licencie'!$D$3:$D$44,$B$6),)</f>
        <v>0</v>
      </c>
      <c r="K6" s="116">
        <f>IFERROR(SUMIFS('Rozpočet - HW a licencie'!$I$3:$I$44,'Rozpočet - HW a licencie'!$A$3:$A$44,'TCO TO BE- SW'!K$2,'Rozpočet - HW a licencie'!$C$3:$C$44,"SW",'Rozpočet - HW a licencie'!$G$3:$G$44,'TCO TO BE - HW'!$D5,'Rozpočet - HW a licencie'!$D$3:$D$44,$B$6),)</f>
        <v>0</v>
      </c>
      <c r="L6" s="116">
        <f>IFERROR(SUMIFS('Rozpočet - HW a licencie'!$I$3:$I$44,'Rozpočet - HW a licencie'!$A$3:$A$44,'TCO TO BE- SW'!L$2,'Rozpočet - HW a licencie'!$C$3:$C$44,"SW",'Rozpočet - HW a licencie'!$G$3:$G$44,'TCO TO BE - HW'!$D5,'Rozpočet - HW a licencie'!$D$3:$D$44,$B$6),)</f>
        <v>0</v>
      </c>
      <c r="M6" s="116">
        <f>IFERROR(SUMIFS('Rozpočet - HW a licencie'!$I$3:$I$44,'Rozpočet - HW a licencie'!$A$3:$A$44,'TCO TO BE- SW'!M$2,'Rozpočet - HW a licencie'!$C$3:$C$44,"SW",'Rozpočet - HW a licencie'!$G$3:$G$44,'TCO TO BE - HW'!$D5,'Rozpočet - HW a licencie'!$D$3:$D$44,$B$6),)</f>
        <v>0</v>
      </c>
      <c r="N6" s="116">
        <f>IFERROR(SUMIFS('Rozpočet - HW a licencie'!$I$3:$I$44,'Rozpočet - HW a licencie'!$A$3:$A$44,'TCO TO BE- SW'!N$2,'Rozpočet - HW a licencie'!$C$3:$C$44,"SW",'Rozpočet - HW a licencie'!$G$3:$G$44,'TCO TO BE - HW'!$D5,'Rozpočet - HW a licencie'!$D$3:$D$44,$B$6),)</f>
        <v>0</v>
      </c>
      <c r="O6" s="116">
        <f>IFERROR(SUMIFS('Rozpočet - HW a licencie'!$I$3:$I$44,'Rozpočet - HW a licencie'!$A$3:$A$44,'TCO TO BE- SW'!O$2,'Rozpočet - HW a licencie'!$C$3:$C$44,"SW",'Rozpočet - HW a licencie'!$G$3:$G$44,'TCO TO BE - HW'!$D5,'Rozpočet - HW a licencie'!$D$3:$D$44,$B$6),)</f>
        <v>0</v>
      </c>
      <c r="P6" s="116">
        <f>IFERROR(SUMIFS('Rozpočet - HW a licencie'!$I$3:$I$44,'Rozpočet - HW a licencie'!$A$3:$A$44,'TCO TO BE- SW'!P$2,'Rozpočet - HW a licencie'!$C$3:$C$44,"SW",'Rozpočet - HW a licencie'!$G$3:$G$44,'TCO TO BE - HW'!$D5,'Rozpočet - HW a licencie'!$D$3:$D$44,$B$6),)</f>
        <v>0</v>
      </c>
      <c r="Q6" s="116">
        <f>IFERROR(SUMIFS('Rozpočet - HW a licencie'!$I$3:$I$44,'Rozpočet - HW a licencie'!$A$3:$A$44,'TCO TO BE- SW'!Q$2,'Rozpočet - HW a licencie'!$C$3:$C$44,"SW",'Rozpočet - HW a licencie'!$G$3:$G$44,'TCO TO BE - HW'!$D5,'Rozpočet - HW a licencie'!$D$3:$D$44,$B$6),)</f>
        <v>0</v>
      </c>
      <c r="R6" s="116">
        <f>IFERROR(SUMIFS('Rozpočet - HW a licencie'!$I$3:$I$44,'Rozpočet - HW a licencie'!$A$3:$A$44,'TCO TO BE- SW'!R$2,'Rozpočet - HW a licencie'!$C$3:$C$44,"SW",'Rozpočet - HW a licencie'!$G$3:$G$44,'TCO TO BE - HW'!$D5,'Rozpočet - HW a licencie'!$D$3:$D$44,$B$6),)</f>
        <v>0</v>
      </c>
      <c r="S6" s="116">
        <f>IFERROR(SUMIFS('Rozpočet - HW a licencie'!$I$3:$I$44,'Rozpočet - HW a licencie'!$A$3:$A$44,'TCO TO BE- SW'!S$2,'Rozpočet - HW a licencie'!$C$3:$C$44,"SW",'Rozpočet - HW a licencie'!$G$3:$G$44,'TCO TO BE - HW'!$D5,'Rozpočet - HW a licencie'!$D$3:$D$44,$B$6),)</f>
        <v>0</v>
      </c>
      <c r="T6" s="116">
        <f>IFERROR(SUMIFS('Rozpočet - HW a licencie'!$I$3:$I$44,'Rozpočet - HW a licencie'!$A$3:$A$44,'TCO TO BE- SW'!T$2,'Rozpočet - HW a licencie'!$C$3:$C$44,"SW",'Rozpočet - HW a licencie'!$G$3:$G$44,'TCO TO BE - HW'!$D5,'Rozpočet - HW a licencie'!$D$3:$D$44,$B$6),)</f>
        <v>0</v>
      </c>
      <c r="U6" s="116">
        <f>IFERROR(SUMIFS('Rozpočet - HW a licencie'!$I$3:$I$44,'Rozpočet - HW a licencie'!$A$3:$A$44,'TCO TO BE- SW'!U$2,'Rozpočet - HW a licencie'!$C$3:$C$44,"SW",'Rozpočet - HW a licencie'!$G$3:$G$44,'TCO TO BE - HW'!$D5,'Rozpočet - HW a licencie'!$D$3:$D$44,$B$6),)</f>
        <v>0</v>
      </c>
      <c r="V6" s="116">
        <f>IFERROR(SUMIFS('Rozpočet - HW a licencie'!$I$3:$I$44,'Rozpočet - HW a licencie'!$A$3:$A$44,'TCO TO BE- SW'!V$2,'Rozpočet - HW a licencie'!$C$3:$C$44,"SW",'Rozpočet - HW a licencie'!$G$3:$G$44,'TCO TO BE - HW'!$D5,'Rozpočet - HW a licencie'!$D$3:$D$44,$B$6),)</f>
        <v>0</v>
      </c>
      <c r="W6" s="116">
        <f>IFERROR(SUMIFS('Rozpočet - HW a licencie'!$I$3:$I$44,'Rozpočet - HW a licencie'!$A$3:$A$44,'TCO TO BE- SW'!W$2,'Rozpočet - HW a licencie'!$C$3:$C$44,"SW",'Rozpočet - HW a licencie'!$G$3:$G$44,'TCO TO BE - HW'!$D5,'Rozpočet - HW a licencie'!$D$3:$D$44,$B$6),)</f>
        <v>0</v>
      </c>
      <c r="X6" s="116">
        <f>IFERROR(SUMIFS('Rozpočet - HW a licencie'!$I$3:$I$44,'Rozpočet - HW a licencie'!$A$3:$A$44,'TCO TO BE- SW'!X$2,'Rozpočet - HW a licencie'!$C$3:$C$44,"SW",'Rozpočet - HW a licencie'!$G$3:$G$44,'TCO TO BE - HW'!$D5,'Rozpočet - HW a licencie'!$D$3:$D$44,$B$6),)</f>
        <v>0</v>
      </c>
      <c r="Y6" s="116">
        <f>IFERROR(SUMIFS('Rozpočet - HW a licencie'!$I$3:$I$44,'Rozpočet - HW a licencie'!$A$3:$A$44,'TCO TO BE- SW'!Y$2,'Rozpočet - HW a licencie'!$C$3:$C$44,"SW",'Rozpočet - HW a licencie'!$G$3:$G$44,'TCO TO BE - HW'!$D5,'Rozpočet - HW a licencie'!$D$3:$D$44,$B$6),)</f>
        <v>0</v>
      </c>
      <c r="Z6" s="116">
        <f>IFERROR(SUMIFS('Rozpočet - HW a licencie'!$I$3:$I$44,'Rozpočet - HW a licencie'!$A$3:$A$44,'TCO TO BE- SW'!Z$2,'Rozpočet - HW a licencie'!$C$3:$C$44,"SW",'Rozpočet - HW a licencie'!$G$3:$G$44,'TCO TO BE - HW'!$D5,'Rozpočet - HW a licencie'!$D$3:$D$44,$B$6),)</f>
        <v>0</v>
      </c>
      <c r="AA6" s="116">
        <f>IFERROR(SUMIFS('Rozpočet - HW a licencie'!$I$3:$I$44,'Rozpočet - HW a licencie'!$A$3:$A$44,'TCO TO BE- SW'!AA$2,'Rozpočet - HW a licencie'!$C$3:$C$44,"SW",'Rozpočet - HW a licencie'!$G$3:$G$44,'TCO TO BE - HW'!$D5,'Rozpočet - HW a licencie'!$D$3:$D$44,$B$6),)</f>
        <v>0</v>
      </c>
      <c r="AB6" s="116">
        <f>IFERROR(SUMIFS('Rozpočet - HW a licencie'!$I$3:$I$44,'Rozpočet - HW a licencie'!$A$3:$A$44,'TCO TO BE- SW'!AB$2,'Rozpočet - HW a licencie'!$C$3:$C$44,"SW",'Rozpočet - HW a licencie'!$G$3:$G$44,'TCO TO BE - HW'!$D5,'Rozpočet - HW a licencie'!$D$3:$D$44,$B$6),)</f>
        <v>0</v>
      </c>
      <c r="AC6" s="116">
        <f>IFERROR(SUMIFS('Rozpočet - HW a licencie'!$I$3:$I$44,'Rozpočet - HW a licencie'!$A$3:$A$44,'TCO TO BE- SW'!AC$2,'Rozpočet - HW a licencie'!$C$3:$C$44,"SW",'Rozpočet - HW a licencie'!$G$3:$G$44,'TCO TO BE - HW'!$D5,'Rozpočet - HW a licencie'!$D$3:$D$44,$B$6),)</f>
        <v>0</v>
      </c>
      <c r="AD6" s="116">
        <f>IFERROR(SUMIFS('Rozpočet - HW a licencie'!$I$3:$I$44,'Rozpočet - HW a licencie'!$A$3:$A$44,'TCO TO BE- SW'!AD$2,'Rozpočet - HW a licencie'!$C$3:$C$44,"SW",'Rozpočet - HW a licencie'!$G$3:$G$44,'TCO TO BE - HW'!$D5,'Rozpočet - HW a licencie'!$D$3:$D$44,$B$6),)</f>
        <v>0</v>
      </c>
      <c r="AE6" s="116">
        <f>IFERROR(SUMIFS('Rozpočet - HW a licencie'!$I$3:$I$44,'Rozpočet - HW a licencie'!$A$3:$A$44,'TCO TO BE- SW'!AE$2,'Rozpočet - HW a licencie'!$C$3:$C$44,"SW",'Rozpočet - HW a licencie'!$G$3:$G$44,'TCO TO BE - HW'!$D5,'Rozpočet - HW a licencie'!$D$3:$D$44,$B$6),)</f>
        <v>0</v>
      </c>
      <c r="AF6" s="116">
        <f>IFERROR(SUMIFS('Rozpočet - HW a licencie'!$I$3:$I$44,'Rozpočet - HW a licencie'!$A$3:$A$44,'TCO TO BE- SW'!AF$2,'Rozpočet - HW a licencie'!$C$3:$C$44,"SW",'Rozpočet - HW a licencie'!$G$3:$G$44,'TCO TO BE - HW'!$D5,'Rozpočet - HW a licencie'!$D$3:$D$44,$B$6),)</f>
        <v>0</v>
      </c>
      <c r="AG6" s="116">
        <f>IFERROR(SUMIFS('Rozpočet - HW a licencie'!$I$3:$I$44,'Rozpočet - HW a licencie'!$A$3:$A$44,'TCO TO BE- SW'!AG$2,'Rozpočet - HW a licencie'!$C$3:$C$44,"SW",'Rozpočet - HW a licencie'!$G$3:$G$44,'TCO TO BE - HW'!$D5,'Rozpočet - HW a licencie'!$D$3:$D$44,$B$6),)</f>
        <v>0</v>
      </c>
      <c r="AH6" s="116">
        <f>IFERROR(SUMIFS('Rozpočet - HW a licencie'!$I$3:$I$44,'Rozpočet - HW a licencie'!$A$3:$A$44,'TCO TO BE- SW'!AH$2,'Rozpočet - HW a licencie'!$C$3:$C$44,"SW",'Rozpočet - HW a licencie'!$G$3:$G$44,'TCO TO BE - HW'!$D5,'Rozpočet - HW a licencie'!$D$3:$D$44,$B$6),)</f>
        <v>0</v>
      </c>
      <c r="AI6" s="116">
        <f>IFERROR(SUMIFS('Rozpočet - HW a licencie'!$I$3:$I$44,'Rozpočet - HW a licencie'!$A$3:$A$44,'TCO TO BE- SW'!AI$2,'Rozpočet - HW a licencie'!$C$3:$C$44,"SW",'Rozpočet - HW a licencie'!$G$3:$G$44,'TCO TO BE - HW'!$D5,'Rozpočet - HW a licencie'!$D$3:$D$44,$B$6),)</f>
        <v>0</v>
      </c>
      <c r="AJ6" s="116">
        <f>IFERROR(SUMIFS('Rozpočet - HW a licencie'!$I$3:$I$44,'Rozpočet - HW a licencie'!$A$3:$A$44,'TCO TO BE- SW'!AJ$2,'Rozpočet - HW a licencie'!$C$3:$C$44,"SW",'Rozpočet - HW a licencie'!$G$3:$G$44,'TCO TO BE - HW'!$D5,'Rozpočet - HW a licencie'!$D$3:$D$44,$B$6),)</f>
        <v>0</v>
      </c>
      <c r="AK6" s="116">
        <f>IFERROR(SUMIFS('Rozpočet - HW a licencie'!$I$3:$I$44,'Rozpočet - HW a licencie'!$A$3:$A$44,'TCO TO BE- SW'!AK$2,'Rozpočet - HW a licencie'!$C$3:$C$44,"SW",'Rozpočet - HW a licencie'!$G$3:$G$44,'TCO TO BE - HW'!$D5,'Rozpočet - HW a licencie'!$D$3:$D$44,$B$6),)</f>
        <v>0</v>
      </c>
      <c r="AL6" s="116">
        <f>IFERROR(SUMIFS('Rozpočet - HW a licencie'!$I$3:$I$44,'Rozpočet - HW a licencie'!$A$3:$A$44,'TCO TO BE- SW'!AL$2,'Rozpočet - HW a licencie'!$C$3:$C$44,"SW",'Rozpočet - HW a licencie'!$G$3:$G$44,'TCO TO BE - HW'!$D5,'Rozpočet - HW a licencie'!$D$3:$D$44,$B$6),)</f>
        <v>0</v>
      </c>
      <c r="AM6" s="116">
        <f>IFERROR(SUMIFS('Rozpočet - HW a licencie'!$I$3:$I$44,'Rozpočet - HW a licencie'!$A$3:$A$44,'TCO TO BE- SW'!AM$2,'Rozpočet - HW a licencie'!$C$3:$C$44,"SW",'Rozpočet - HW a licencie'!$G$3:$G$44,'TCO TO BE - HW'!$D5,'Rozpočet - HW a licencie'!$D$3:$D$44,$B$6),)</f>
        <v>0</v>
      </c>
      <c r="AN6" s="116">
        <f>IFERROR(SUMIFS('Rozpočet - HW a licencie'!$I$3:$I$44,'Rozpočet - HW a licencie'!$A$3:$A$44,'TCO TO BE- SW'!AN$2,'Rozpočet - HW a licencie'!$C$3:$C$44,"SW",'Rozpočet - HW a licencie'!$G$3:$G$44,'TCO TO BE - HW'!$D5,'Rozpočet - HW a licencie'!$D$3:$D$44,$B$6),)</f>
        <v>0</v>
      </c>
      <c r="AO6" s="116">
        <f>IFERROR(SUMIFS('Rozpočet - HW a licencie'!$I$3:$I$44,'Rozpočet - HW a licencie'!$A$3:$A$44,'TCO TO BE- SW'!AO$2,'Rozpočet - HW a licencie'!$C$3:$C$44,"SW",'Rozpočet - HW a licencie'!$G$3:$G$44,'TCO TO BE - HW'!$D5,'Rozpočet - HW a licencie'!$D$3:$D$44,$B$6),)</f>
        <v>0</v>
      </c>
      <c r="AP6" s="116">
        <f>IFERROR(SUMIFS('Rozpočet - HW a licencie'!$I$3:$I$44,'Rozpočet - HW a licencie'!$A$3:$A$44,'TCO TO BE- SW'!AP$2,'Rozpočet - HW a licencie'!$C$3:$C$44,"SW",'Rozpočet - HW a licencie'!$G$3:$G$44,'TCO TO BE - HW'!$D5,'Rozpočet - HW a licencie'!$D$3:$D$44,$B$6),)</f>
        <v>0</v>
      </c>
      <c r="AQ6" s="116">
        <f>IFERROR(SUMIFS('Rozpočet - HW a licencie'!$I$3:$I$44,'Rozpočet - HW a licencie'!$A$3:$A$44,'TCO TO BE- SW'!AQ$2,'Rozpočet - HW a licencie'!$C$3:$C$44,"SW",'Rozpočet - HW a licencie'!$G$3:$G$44,'TCO TO BE - HW'!$D5,'Rozpočet - HW a licencie'!$D$3:$D$44,$B$6),)</f>
        <v>0</v>
      </c>
      <c r="AR6" s="116">
        <f>IFERROR(SUMIFS('Rozpočet - HW a licencie'!$I$3:$I$44,'Rozpočet - HW a licencie'!$A$3:$A$44,'TCO TO BE- SW'!AR$2,'Rozpočet - HW a licencie'!$C$3:$C$44,"SW",'Rozpočet - HW a licencie'!$G$3:$G$44,'TCO TO BE - HW'!$D5,'Rozpočet - HW a licencie'!$D$3:$D$44,$B$6),)</f>
        <v>0</v>
      </c>
      <c r="AS6" s="116">
        <f>IFERROR(SUMIFS('Rozpočet - HW a licencie'!$I$3:$I$44,'Rozpočet - HW a licencie'!$A$3:$A$44,'TCO TO BE- SW'!AS$2,'Rozpočet - HW a licencie'!$C$3:$C$44,"SW",'Rozpočet - HW a licencie'!$G$3:$G$44,'TCO TO BE - HW'!$D5,'Rozpočet - HW a licencie'!$D$3:$D$44,$B$6),)</f>
        <v>0</v>
      </c>
      <c r="AT6" s="116">
        <f>IFERROR(SUMIFS('Rozpočet - HW a licencie'!$I$3:$I$44,'Rozpočet - HW a licencie'!$A$3:$A$44,'TCO TO BE- SW'!AT$2,'Rozpočet - HW a licencie'!$C$3:$C$44,"SW",'Rozpočet - HW a licencie'!$G$3:$G$44,'TCO TO BE - HW'!$D5,'Rozpočet - HW a licencie'!$D$3:$D$44,$B$6),)</f>
        <v>0</v>
      </c>
      <c r="AU6" s="116">
        <f>IFERROR(SUMIFS('Rozpočet - HW a licencie'!$I$3:$I$44,'Rozpočet - HW a licencie'!$A$3:$A$44,'TCO TO BE- SW'!AU$2,'Rozpočet - HW a licencie'!$C$3:$C$44,"SW",'Rozpočet - HW a licencie'!$G$3:$G$44,'TCO TO BE - HW'!$D5,'Rozpočet - HW a licencie'!$D$3:$D$44,$B$6),)</f>
        <v>0</v>
      </c>
      <c r="AV6" s="116">
        <f>IFERROR(SUMIFS('Rozpočet - HW a licencie'!$I$3:$I$44,'Rozpočet - HW a licencie'!$A$3:$A$44,'TCO TO BE- SW'!AV$2,'Rozpočet - HW a licencie'!$C$3:$C$44,"SW",'Rozpočet - HW a licencie'!$G$3:$G$44,'TCO TO BE - HW'!$D5,'Rozpočet - HW a licencie'!$D$3:$D$44,$B$6),)</f>
        <v>0</v>
      </c>
      <c r="AW6" s="116">
        <f>IFERROR(SUMIFS('Rozpočet - HW a licencie'!$I$3:$I$44,'Rozpočet - HW a licencie'!$A$3:$A$44,'TCO TO BE- SW'!AW$2,'Rozpočet - HW a licencie'!$C$3:$C$44,"SW",'Rozpočet - HW a licencie'!$G$3:$G$44,'TCO TO BE - HW'!$D5,'Rozpočet - HW a licencie'!$D$3:$D$44,$B$6),)</f>
        <v>0</v>
      </c>
      <c r="AX6" s="116">
        <f>IFERROR(SUMIFS('Rozpočet - HW a licencie'!$I$3:$I$44,'Rozpočet - HW a licencie'!$A$3:$A$44,'TCO TO BE- SW'!AX$2,'Rozpočet - HW a licencie'!$C$3:$C$44,"SW",'Rozpočet - HW a licencie'!$G$3:$G$44,'TCO TO BE - HW'!$D5,'Rozpočet - HW a licencie'!$D$3:$D$44,$B$6),)</f>
        <v>0</v>
      </c>
      <c r="AY6" s="116">
        <f>IFERROR(SUMIFS('Rozpočet - HW a licencie'!$I$3:$I$44,'Rozpočet - HW a licencie'!$A$3:$A$44,'TCO TO BE- SW'!AY$2,'Rozpočet - HW a licencie'!$C$3:$C$44,"SW",'Rozpočet - HW a licencie'!$G$3:$G$44,'TCO TO BE - HW'!$D5,'Rozpočet - HW a licencie'!$D$3:$D$44,$B$6),)</f>
        <v>0</v>
      </c>
      <c r="AZ6" s="116">
        <f>IFERROR(SUMIFS('Rozpočet - HW a licencie'!$I$3:$I$44,'Rozpočet - HW a licencie'!$A$3:$A$44,'TCO TO BE- SW'!AZ$2,'Rozpočet - HW a licencie'!$C$3:$C$44,"SW",'Rozpočet - HW a licencie'!$G$3:$G$44,'TCO TO BE - HW'!$D5,'Rozpočet - HW a licencie'!$D$3:$D$44,$B$6),)</f>
        <v>0</v>
      </c>
      <c r="BA6" s="116">
        <f>IFERROR(SUMIFS('Rozpočet - HW a licencie'!$I$3:$I$44,'Rozpočet - HW a licencie'!$A$3:$A$44,'TCO TO BE- SW'!BA$2,'Rozpočet - HW a licencie'!$C$3:$C$44,"SW",'Rozpočet - HW a licencie'!$G$3:$G$44,'TCO TO BE - HW'!$D5,'Rozpočet - HW a licencie'!$D$3:$D$44,$B$6),)</f>
        <v>0</v>
      </c>
      <c r="BB6" s="116">
        <f>IFERROR(SUMIFS('Rozpočet - HW a licencie'!$I$3:$I$44,'Rozpočet - HW a licencie'!$A$3:$A$44,'TCO TO BE- SW'!BB$2,'Rozpočet - HW a licencie'!$C$3:$C$44,"SW",'Rozpočet - HW a licencie'!$G$3:$G$44,'TCO TO BE - HW'!$D5,'Rozpočet - HW a licencie'!$D$3:$D$44,$B$6),)</f>
        <v>0</v>
      </c>
      <c r="BC6" s="116">
        <f>IFERROR(SUMIFS('Rozpočet - HW a licencie'!$I$3:$I$44,'Rozpočet - HW a licencie'!$A$3:$A$44,'TCO TO BE- SW'!BC$2,'Rozpočet - HW a licencie'!$C$3:$C$44,"SW",'Rozpočet - HW a licencie'!$G$3:$G$44,'TCO TO BE - HW'!$D5,'Rozpočet - HW a licencie'!$D$3:$D$44,$B$6),)</f>
        <v>0</v>
      </c>
    </row>
    <row r="7" spans="1:55" outlineLevel="2">
      <c r="A7" s="694"/>
      <c r="B7" s="695"/>
      <c r="C7" s="695"/>
      <c r="D7" s="67">
        <v>2</v>
      </c>
      <c r="E7" s="64">
        <f t="shared" ref="E7:E35" si="8">SUM(F7:BC7)</f>
        <v>0</v>
      </c>
      <c r="F7" s="117">
        <f>IFERROR(SUMIFS('Rozpočet - HW a licencie'!$I$3:$I$44,'Rozpočet - HW a licencie'!$A$3:$A$44,'TCO TO BE- SW'!F$2,'Rozpočet - HW a licencie'!$C$3:$C$44,"SW",'Rozpočet - HW a licencie'!$G$3:$G$44,'TCO TO BE - HW'!$D6,'Rozpočet - HW a licencie'!$D$3:$D$44,$B$6),)</f>
        <v>0</v>
      </c>
      <c r="G7" s="117">
        <f>IFERROR(SUMIFS('Rozpočet - HW a licencie'!$I$3:$I$44,'Rozpočet - HW a licencie'!$A$3:$A$44,'TCO TO BE- SW'!G$2,'Rozpočet - HW a licencie'!$C$3:$C$44,"SW",'Rozpočet - HW a licencie'!$G$3:$G$44,'TCO TO BE - HW'!$D6,'Rozpočet - HW a licencie'!$D$3:$D$44,$B$6),)</f>
        <v>0</v>
      </c>
      <c r="H7" s="117">
        <f>IFERROR(SUMIFS('Rozpočet - HW a licencie'!$I$3:$I$44,'Rozpočet - HW a licencie'!$A$3:$A$44,'TCO TO BE- SW'!H$2,'Rozpočet - HW a licencie'!$C$3:$C$44,"SW",'Rozpočet - HW a licencie'!$G$3:$G$44,'TCO TO BE - HW'!$D6,'Rozpočet - HW a licencie'!$D$3:$D$44,$B$6),)</f>
        <v>0</v>
      </c>
      <c r="I7" s="117">
        <f>IFERROR(SUMIFS('Rozpočet - HW a licencie'!$I$3:$I$44,'Rozpočet - HW a licencie'!$A$3:$A$44,'TCO TO BE- SW'!I$2,'Rozpočet - HW a licencie'!$C$3:$C$44,"SW",'Rozpočet - HW a licencie'!$G$3:$G$44,'TCO TO BE - HW'!$D6,'Rozpočet - HW a licencie'!$D$3:$D$44,$B$6),)</f>
        <v>0</v>
      </c>
      <c r="J7" s="117">
        <f>IFERROR(SUMIFS('Rozpočet - HW a licencie'!$I$3:$I$44,'Rozpočet - HW a licencie'!$A$3:$A$44,'TCO TO BE- SW'!J$2,'Rozpočet - HW a licencie'!$C$3:$C$44,"SW",'Rozpočet - HW a licencie'!$G$3:$G$44,'TCO TO BE - HW'!$D6,'Rozpočet - HW a licencie'!$D$3:$D$44,$B$6),)</f>
        <v>0</v>
      </c>
      <c r="K7" s="117">
        <f>IFERROR(SUMIFS('Rozpočet - HW a licencie'!$I$3:$I$44,'Rozpočet - HW a licencie'!$A$3:$A$44,'TCO TO BE- SW'!K$2,'Rozpočet - HW a licencie'!$C$3:$C$44,"SW",'Rozpočet - HW a licencie'!$G$3:$G$44,'TCO TO BE - HW'!$D6,'Rozpočet - HW a licencie'!$D$3:$D$44,$B$6),)</f>
        <v>0</v>
      </c>
      <c r="L7" s="117">
        <f>IFERROR(SUMIFS('Rozpočet - HW a licencie'!$I$3:$I$44,'Rozpočet - HW a licencie'!$A$3:$A$44,'TCO TO BE- SW'!L$2,'Rozpočet - HW a licencie'!$C$3:$C$44,"SW",'Rozpočet - HW a licencie'!$G$3:$G$44,'TCO TO BE - HW'!$D6,'Rozpočet - HW a licencie'!$D$3:$D$44,$B$6),)</f>
        <v>0</v>
      </c>
      <c r="M7" s="117">
        <f>IFERROR(SUMIFS('Rozpočet - HW a licencie'!$I$3:$I$44,'Rozpočet - HW a licencie'!$A$3:$A$44,'TCO TO BE- SW'!M$2,'Rozpočet - HW a licencie'!$C$3:$C$44,"SW",'Rozpočet - HW a licencie'!$G$3:$G$44,'TCO TO BE - HW'!$D6,'Rozpočet - HW a licencie'!$D$3:$D$44,$B$6),)</f>
        <v>0</v>
      </c>
      <c r="N7" s="117">
        <f>IFERROR(SUMIFS('Rozpočet - HW a licencie'!$I$3:$I$44,'Rozpočet - HW a licencie'!$A$3:$A$44,'TCO TO BE- SW'!N$2,'Rozpočet - HW a licencie'!$C$3:$C$44,"SW",'Rozpočet - HW a licencie'!$G$3:$G$44,'TCO TO BE - HW'!$D6,'Rozpočet - HW a licencie'!$D$3:$D$44,$B$6),)</f>
        <v>0</v>
      </c>
      <c r="O7" s="117">
        <f>IFERROR(SUMIFS('Rozpočet - HW a licencie'!$I$3:$I$44,'Rozpočet - HW a licencie'!$A$3:$A$44,'TCO TO BE- SW'!O$2,'Rozpočet - HW a licencie'!$C$3:$C$44,"SW",'Rozpočet - HW a licencie'!$G$3:$G$44,'TCO TO BE - HW'!$D6,'Rozpočet - HW a licencie'!$D$3:$D$44,$B$6),)</f>
        <v>0</v>
      </c>
      <c r="P7" s="117">
        <f>IFERROR(SUMIFS('Rozpočet - HW a licencie'!$I$3:$I$44,'Rozpočet - HW a licencie'!$A$3:$A$44,'TCO TO BE- SW'!P$2,'Rozpočet - HW a licencie'!$C$3:$C$44,"SW",'Rozpočet - HW a licencie'!$G$3:$G$44,'TCO TO BE - HW'!$D6,'Rozpočet - HW a licencie'!$D$3:$D$44,$B$6),)</f>
        <v>0</v>
      </c>
      <c r="Q7" s="117">
        <f>IFERROR(SUMIFS('Rozpočet - HW a licencie'!$I$3:$I$44,'Rozpočet - HW a licencie'!$A$3:$A$44,'TCO TO BE- SW'!Q$2,'Rozpočet - HW a licencie'!$C$3:$C$44,"SW",'Rozpočet - HW a licencie'!$G$3:$G$44,'TCO TO BE - HW'!$D6,'Rozpočet - HW a licencie'!$D$3:$D$44,$B$6),)</f>
        <v>0</v>
      </c>
      <c r="R7" s="117">
        <f>IFERROR(SUMIFS('Rozpočet - HW a licencie'!$I$3:$I$44,'Rozpočet - HW a licencie'!$A$3:$A$44,'TCO TO BE- SW'!R$2,'Rozpočet - HW a licencie'!$C$3:$C$44,"SW",'Rozpočet - HW a licencie'!$G$3:$G$44,'TCO TO BE - HW'!$D6,'Rozpočet - HW a licencie'!$D$3:$D$44,$B$6),)</f>
        <v>0</v>
      </c>
      <c r="S7" s="117">
        <f>IFERROR(SUMIFS('Rozpočet - HW a licencie'!$I$3:$I$44,'Rozpočet - HW a licencie'!$A$3:$A$44,'TCO TO BE- SW'!S$2,'Rozpočet - HW a licencie'!$C$3:$C$44,"SW",'Rozpočet - HW a licencie'!$G$3:$G$44,'TCO TO BE - HW'!$D6,'Rozpočet - HW a licencie'!$D$3:$D$44,$B$6),)</f>
        <v>0</v>
      </c>
      <c r="T7" s="117">
        <f>IFERROR(SUMIFS('Rozpočet - HW a licencie'!$I$3:$I$44,'Rozpočet - HW a licencie'!$A$3:$A$44,'TCO TO BE- SW'!T$2,'Rozpočet - HW a licencie'!$C$3:$C$44,"SW",'Rozpočet - HW a licencie'!$G$3:$G$44,'TCO TO BE - HW'!$D6,'Rozpočet - HW a licencie'!$D$3:$D$44,$B$6),)</f>
        <v>0</v>
      </c>
      <c r="U7" s="117">
        <f>IFERROR(SUMIFS('Rozpočet - HW a licencie'!$I$3:$I$44,'Rozpočet - HW a licencie'!$A$3:$A$44,'TCO TO BE- SW'!U$2,'Rozpočet - HW a licencie'!$C$3:$C$44,"SW",'Rozpočet - HW a licencie'!$G$3:$G$44,'TCO TO BE - HW'!$D6,'Rozpočet - HW a licencie'!$D$3:$D$44,$B$6),)</f>
        <v>0</v>
      </c>
      <c r="V7" s="117">
        <f>IFERROR(SUMIFS('Rozpočet - HW a licencie'!$I$3:$I$44,'Rozpočet - HW a licencie'!$A$3:$A$44,'TCO TO BE- SW'!V$2,'Rozpočet - HW a licencie'!$C$3:$C$44,"SW",'Rozpočet - HW a licencie'!$G$3:$G$44,'TCO TO BE - HW'!$D6,'Rozpočet - HW a licencie'!$D$3:$D$44,$B$6),)</f>
        <v>0</v>
      </c>
      <c r="W7" s="117">
        <f>IFERROR(SUMIFS('Rozpočet - HW a licencie'!$I$3:$I$44,'Rozpočet - HW a licencie'!$A$3:$A$44,'TCO TO BE- SW'!W$2,'Rozpočet - HW a licencie'!$C$3:$C$44,"SW",'Rozpočet - HW a licencie'!$G$3:$G$44,'TCO TO BE - HW'!$D6,'Rozpočet - HW a licencie'!$D$3:$D$44,$B$6),)</f>
        <v>0</v>
      </c>
      <c r="X7" s="117">
        <f>IFERROR(SUMIFS('Rozpočet - HW a licencie'!$I$3:$I$44,'Rozpočet - HW a licencie'!$A$3:$A$44,'TCO TO BE- SW'!X$2,'Rozpočet - HW a licencie'!$C$3:$C$44,"SW",'Rozpočet - HW a licencie'!$G$3:$G$44,'TCO TO BE - HW'!$D6,'Rozpočet - HW a licencie'!$D$3:$D$44,$B$6),)</f>
        <v>0</v>
      </c>
      <c r="Y7" s="117">
        <f>IFERROR(SUMIFS('Rozpočet - HW a licencie'!$I$3:$I$44,'Rozpočet - HW a licencie'!$A$3:$A$44,'TCO TO BE- SW'!Y$2,'Rozpočet - HW a licencie'!$C$3:$C$44,"SW",'Rozpočet - HW a licencie'!$G$3:$G$44,'TCO TO BE - HW'!$D6,'Rozpočet - HW a licencie'!$D$3:$D$44,$B$6),)</f>
        <v>0</v>
      </c>
      <c r="Z7" s="117">
        <f>IFERROR(SUMIFS('Rozpočet - HW a licencie'!$I$3:$I$44,'Rozpočet - HW a licencie'!$A$3:$A$44,'TCO TO BE- SW'!Z$2,'Rozpočet - HW a licencie'!$C$3:$C$44,"SW",'Rozpočet - HW a licencie'!$G$3:$G$44,'TCO TO BE - HW'!$D6,'Rozpočet - HW a licencie'!$D$3:$D$44,$B$6),)</f>
        <v>0</v>
      </c>
      <c r="AA7" s="117">
        <f>IFERROR(SUMIFS('Rozpočet - HW a licencie'!$I$3:$I$44,'Rozpočet - HW a licencie'!$A$3:$A$44,'TCO TO BE- SW'!AA$2,'Rozpočet - HW a licencie'!$C$3:$C$44,"SW",'Rozpočet - HW a licencie'!$G$3:$G$44,'TCO TO BE - HW'!$D6,'Rozpočet - HW a licencie'!$D$3:$D$44,$B$6),)</f>
        <v>0</v>
      </c>
      <c r="AB7" s="117">
        <f>IFERROR(SUMIFS('Rozpočet - HW a licencie'!$I$3:$I$44,'Rozpočet - HW a licencie'!$A$3:$A$44,'TCO TO BE- SW'!AB$2,'Rozpočet - HW a licencie'!$C$3:$C$44,"SW",'Rozpočet - HW a licencie'!$G$3:$G$44,'TCO TO BE - HW'!$D6,'Rozpočet - HW a licencie'!$D$3:$D$44,$B$6),)</f>
        <v>0</v>
      </c>
      <c r="AC7" s="117">
        <f>IFERROR(SUMIFS('Rozpočet - HW a licencie'!$I$3:$I$44,'Rozpočet - HW a licencie'!$A$3:$A$44,'TCO TO BE- SW'!AC$2,'Rozpočet - HW a licencie'!$C$3:$C$44,"SW",'Rozpočet - HW a licencie'!$G$3:$G$44,'TCO TO BE - HW'!$D6,'Rozpočet - HW a licencie'!$D$3:$D$44,$B$6),)</f>
        <v>0</v>
      </c>
      <c r="AD7" s="117">
        <f>IFERROR(SUMIFS('Rozpočet - HW a licencie'!$I$3:$I$44,'Rozpočet - HW a licencie'!$A$3:$A$44,'TCO TO BE- SW'!AD$2,'Rozpočet - HW a licencie'!$C$3:$C$44,"SW",'Rozpočet - HW a licencie'!$G$3:$G$44,'TCO TO BE - HW'!$D6,'Rozpočet - HW a licencie'!$D$3:$D$44,$B$6),)</f>
        <v>0</v>
      </c>
      <c r="AE7" s="117">
        <f>IFERROR(SUMIFS('Rozpočet - HW a licencie'!$I$3:$I$44,'Rozpočet - HW a licencie'!$A$3:$A$44,'TCO TO BE- SW'!AE$2,'Rozpočet - HW a licencie'!$C$3:$C$44,"SW",'Rozpočet - HW a licencie'!$G$3:$G$44,'TCO TO BE - HW'!$D6,'Rozpočet - HW a licencie'!$D$3:$D$44,$B$6),)</f>
        <v>0</v>
      </c>
      <c r="AF7" s="117">
        <f>IFERROR(SUMIFS('Rozpočet - HW a licencie'!$I$3:$I$44,'Rozpočet - HW a licencie'!$A$3:$A$44,'TCO TO BE- SW'!AF$2,'Rozpočet - HW a licencie'!$C$3:$C$44,"SW",'Rozpočet - HW a licencie'!$G$3:$G$44,'TCO TO BE - HW'!$D6,'Rozpočet - HW a licencie'!$D$3:$D$44,$B$6),)</f>
        <v>0</v>
      </c>
      <c r="AG7" s="117">
        <f>IFERROR(SUMIFS('Rozpočet - HW a licencie'!$I$3:$I$44,'Rozpočet - HW a licencie'!$A$3:$A$44,'TCO TO BE- SW'!AG$2,'Rozpočet - HW a licencie'!$C$3:$C$44,"SW",'Rozpočet - HW a licencie'!$G$3:$G$44,'TCO TO BE - HW'!$D6,'Rozpočet - HW a licencie'!$D$3:$D$44,$B$6),)</f>
        <v>0</v>
      </c>
      <c r="AH7" s="117">
        <f>IFERROR(SUMIFS('Rozpočet - HW a licencie'!$I$3:$I$44,'Rozpočet - HW a licencie'!$A$3:$A$44,'TCO TO BE- SW'!AH$2,'Rozpočet - HW a licencie'!$C$3:$C$44,"SW",'Rozpočet - HW a licencie'!$G$3:$G$44,'TCO TO BE - HW'!$D6,'Rozpočet - HW a licencie'!$D$3:$D$44,$B$6),)</f>
        <v>0</v>
      </c>
      <c r="AI7" s="117">
        <f>IFERROR(SUMIFS('Rozpočet - HW a licencie'!$I$3:$I$44,'Rozpočet - HW a licencie'!$A$3:$A$44,'TCO TO BE- SW'!AI$2,'Rozpočet - HW a licencie'!$C$3:$C$44,"SW",'Rozpočet - HW a licencie'!$G$3:$G$44,'TCO TO BE - HW'!$D6,'Rozpočet - HW a licencie'!$D$3:$D$44,$B$6),)</f>
        <v>0</v>
      </c>
      <c r="AJ7" s="117">
        <f>IFERROR(SUMIFS('Rozpočet - HW a licencie'!$I$3:$I$44,'Rozpočet - HW a licencie'!$A$3:$A$44,'TCO TO BE- SW'!AJ$2,'Rozpočet - HW a licencie'!$C$3:$C$44,"SW",'Rozpočet - HW a licencie'!$G$3:$G$44,'TCO TO BE - HW'!$D6,'Rozpočet - HW a licencie'!$D$3:$D$44,$B$6),)</f>
        <v>0</v>
      </c>
      <c r="AK7" s="117">
        <f>IFERROR(SUMIFS('Rozpočet - HW a licencie'!$I$3:$I$44,'Rozpočet - HW a licencie'!$A$3:$A$44,'TCO TO BE- SW'!AK$2,'Rozpočet - HW a licencie'!$C$3:$C$44,"SW",'Rozpočet - HW a licencie'!$G$3:$G$44,'TCO TO BE - HW'!$D6,'Rozpočet - HW a licencie'!$D$3:$D$44,$B$6),)</f>
        <v>0</v>
      </c>
      <c r="AL7" s="117">
        <f>IFERROR(SUMIFS('Rozpočet - HW a licencie'!$I$3:$I$44,'Rozpočet - HW a licencie'!$A$3:$A$44,'TCO TO BE- SW'!AL$2,'Rozpočet - HW a licencie'!$C$3:$C$44,"SW",'Rozpočet - HW a licencie'!$G$3:$G$44,'TCO TO BE - HW'!$D6,'Rozpočet - HW a licencie'!$D$3:$D$44,$B$6),)</f>
        <v>0</v>
      </c>
      <c r="AM7" s="117">
        <f>IFERROR(SUMIFS('Rozpočet - HW a licencie'!$I$3:$I$44,'Rozpočet - HW a licencie'!$A$3:$A$44,'TCO TO BE- SW'!AM$2,'Rozpočet - HW a licencie'!$C$3:$C$44,"SW",'Rozpočet - HW a licencie'!$G$3:$G$44,'TCO TO BE - HW'!$D6,'Rozpočet - HW a licencie'!$D$3:$D$44,$B$6),)</f>
        <v>0</v>
      </c>
      <c r="AN7" s="117">
        <f>IFERROR(SUMIFS('Rozpočet - HW a licencie'!$I$3:$I$44,'Rozpočet - HW a licencie'!$A$3:$A$44,'TCO TO BE- SW'!AN$2,'Rozpočet - HW a licencie'!$C$3:$C$44,"SW",'Rozpočet - HW a licencie'!$G$3:$G$44,'TCO TO BE - HW'!$D6,'Rozpočet - HW a licencie'!$D$3:$D$44,$B$6),)</f>
        <v>0</v>
      </c>
      <c r="AO7" s="117">
        <f>IFERROR(SUMIFS('Rozpočet - HW a licencie'!$I$3:$I$44,'Rozpočet - HW a licencie'!$A$3:$A$44,'TCO TO BE- SW'!AO$2,'Rozpočet - HW a licencie'!$C$3:$C$44,"SW",'Rozpočet - HW a licencie'!$G$3:$G$44,'TCO TO BE - HW'!$D6,'Rozpočet - HW a licencie'!$D$3:$D$44,$B$6),)</f>
        <v>0</v>
      </c>
      <c r="AP7" s="117">
        <f>IFERROR(SUMIFS('Rozpočet - HW a licencie'!$I$3:$I$44,'Rozpočet - HW a licencie'!$A$3:$A$44,'TCO TO BE- SW'!AP$2,'Rozpočet - HW a licencie'!$C$3:$C$44,"SW",'Rozpočet - HW a licencie'!$G$3:$G$44,'TCO TO BE - HW'!$D6,'Rozpočet - HW a licencie'!$D$3:$D$44,$B$6),)</f>
        <v>0</v>
      </c>
      <c r="AQ7" s="117">
        <f>IFERROR(SUMIFS('Rozpočet - HW a licencie'!$I$3:$I$44,'Rozpočet - HW a licencie'!$A$3:$A$44,'TCO TO BE- SW'!AQ$2,'Rozpočet - HW a licencie'!$C$3:$C$44,"SW",'Rozpočet - HW a licencie'!$G$3:$G$44,'TCO TO BE - HW'!$D6,'Rozpočet - HW a licencie'!$D$3:$D$44,$B$6),)</f>
        <v>0</v>
      </c>
      <c r="AR7" s="117">
        <f>IFERROR(SUMIFS('Rozpočet - HW a licencie'!$I$3:$I$44,'Rozpočet - HW a licencie'!$A$3:$A$44,'TCO TO BE- SW'!AR$2,'Rozpočet - HW a licencie'!$C$3:$C$44,"SW",'Rozpočet - HW a licencie'!$G$3:$G$44,'TCO TO BE - HW'!$D6,'Rozpočet - HW a licencie'!$D$3:$D$44,$B$6),)</f>
        <v>0</v>
      </c>
      <c r="AS7" s="117">
        <f>IFERROR(SUMIFS('Rozpočet - HW a licencie'!$I$3:$I$44,'Rozpočet - HW a licencie'!$A$3:$A$44,'TCO TO BE- SW'!AS$2,'Rozpočet - HW a licencie'!$C$3:$C$44,"SW",'Rozpočet - HW a licencie'!$G$3:$G$44,'TCO TO BE - HW'!$D6,'Rozpočet - HW a licencie'!$D$3:$D$44,$B$6),)</f>
        <v>0</v>
      </c>
      <c r="AT7" s="117">
        <f>IFERROR(SUMIFS('Rozpočet - HW a licencie'!$I$3:$I$44,'Rozpočet - HW a licencie'!$A$3:$A$44,'TCO TO BE- SW'!AT$2,'Rozpočet - HW a licencie'!$C$3:$C$44,"SW",'Rozpočet - HW a licencie'!$G$3:$G$44,'TCO TO BE - HW'!$D6,'Rozpočet - HW a licencie'!$D$3:$D$44,$B$6),)</f>
        <v>0</v>
      </c>
      <c r="AU7" s="117">
        <f>IFERROR(SUMIFS('Rozpočet - HW a licencie'!$I$3:$I$44,'Rozpočet - HW a licencie'!$A$3:$A$44,'TCO TO BE- SW'!AU$2,'Rozpočet - HW a licencie'!$C$3:$C$44,"SW",'Rozpočet - HW a licencie'!$G$3:$G$44,'TCO TO BE - HW'!$D6,'Rozpočet - HW a licencie'!$D$3:$D$44,$B$6),)</f>
        <v>0</v>
      </c>
      <c r="AV7" s="117">
        <f>IFERROR(SUMIFS('Rozpočet - HW a licencie'!$I$3:$I$44,'Rozpočet - HW a licencie'!$A$3:$A$44,'TCO TO BE- SW'!AV$2,'Rozpočet - HW a licencie'!$C$3:$C$44,"SW",'Rozpočet - HW a licencie'!$G$3:$G$44,'TCO TO BE - HW'!$D6,'Rozpočet - HW a licencie'!$D$3:$D$44,$B$6),)</f>
        <v>0</v>
      </c>
      <c r="AW7" s="117">
        <f>IFERROR(SUMIFS('Rozpočet - HW a licencie'!$I$3:$I$44,'Rozpočet - HW a licencie'!$A$3:$A$44,'TCO TO BE- SW'!AW$2,'Rozpočet - HW a licencie'!$C$3:$C$44,"SW",'Rozpočet - HW a licencie'!$G$3:$G$44,'TCO TO BE - HW'!$D6,'Rozpočet - HW a licencie'!$D$3:$D$44,$B$6),)</f>
        <v>0</v>
      </c>
      <c r="AX7" s="117">
        <f>IFERROR(SUMIFS('Rozpočet - HW a licencie'!$I$3:$I$44,'Rozpočet - HW a licencie'!$A$3:$A$44,'TCO TO BE- SW'!AX$2,'Rozpočet - HW a licencie'!$C$3:$C$44,"SW",'Rozpočet - HW a licencie'!$G$3:$G$44,'TCO TO BE - HW'!$D6,'Rozpočet - HW a licencie'!$D$3:$D$44,$B$6),)</f>
        <v>0</v>
      </c>
      <c r="AY7" s="117">
        <f>IFERROR(SUMIFS('Rozpočet - HW a licencie'!$I$3:$I$44,'Rozpočet - HW a licencie'!$A$3:$A$44,'TCO TO BE- SW'!AY$2,'Rozpočet - HW a licencie'!$C$3:$C$44,"SW",'Rozpočet - HW a licencie'!$G$3:$G$44,'TCO TO BE - HW'!$D6,'Rozpočet - HW a licencie'!$D$3:$D$44,$B$6),)</f>
        <v>0</v>
      </c>
      <c r="AZ7" s="117">
        <f>IFERROR(SUMIFS('Rozpočet - HW a licencie'!$I$3:$I$44,'Rozpočet - HW a licencie'!$A$3:$A$44,'TCO TO BE- SW'!AZ$2,'Rozpočet - HW a licencie'!$C$3:$C$44,"SW",'Rozpočet - HW a licencie'!$G$3:$G$44,'TCO TO BE - HW'!$D6,'Rozpočet - HW a licencie'!$D$3:$D$44,$B$6),)</f>
        <v>0</v>
      </c>
      <c r="BA7" s="117">
        <f>IFERROR(SUMIFS('Rozpočet - HW a licencie'!$I$3:$I$44,'Rozpočet - HW a licencie'!$A$3:$A$44,'TCO TO BE- SW'!BA$2,'Rozpočet - HW a licencie'!$C$3:$C$44,"SW",'Rozpočet - HW a licencie'!$G$3:$G$44,'TCO TO BE - HW'!$D6,'Rozpočet - HW a licencie'!$D$3:$D$44,$B$6),)</f>
        <v>0</v>
      </c>
      <c r="BB7" s="117">
        <f>IFERROR(SUMIFS('Rozpočet - HW a licencie'!$I$3:$I$44,'Rozpočet - HW a licencie'!$A$3:$A$44,'TCO TO BE- SW'!BB$2,'Rozpočet - HW a licencie'!$C$3:$C$44,"SW",'Rozpočet - HW a licencie'!$G$3:$G$44,'TCO TO BE - HW'!$D6,'Rozpočet - HW a licencie'!$D$3:$D$44,$B$6),)</f>
        <v>0</v>
      </c>
      <c r="BC7" s="117">
        <f>IFERROR(SUMIFS('Rozpočet - HW a licencie'!$I$3:$I$44,'Rozpočet - HW a licencie'!$A$3:$A$44,'TCO TO BE- SW'!BC$2,'Rozpočet - HW a licencie'!$C$3:$C$44,"SW",'Rozpočet - HW a licencie'!$G$3:$G$44,'TCO TO BE - HW'!$D6,'Rozpočet - HW a licencie'!$D$3:$D$44,$B$6),)</f>
        <v>0</v>
      </c>
    </row>
    <row r="8" spans="1:55" outlineLevel="2">
      <c r="A8" s="694"/>
      <c r="B8" s="695"/>
      <c r="C8" s="695"/>
      <c r="D8" s="67">
        <v>3</v>
      </c>
      <c r="E8" s="64">
        <f t="shared" si="8"/>
        <v>0</v>
      </c>
      <c r="F8" s="117">
        <f>IFERROR(SUMIFS('Rozpočet - HW a licencie'!$I$3:$I$44,'Rozpočet - HW a licencie'!$A$3:$A$44,'TCO TO BE- SW'!F$2,'Rozpočet - HW a licencie'!$C$3:$C$44,"SW",'Rozpočet - HW a licencie'!$G$3:$G$44,'TCO TO BE - HW'!$D7,'Rozpočet - HW a licencie'!$D$3:$D$44,$B$6),)</f>
        <v>0</v>
      </c>
      <c r="G8" s="117">
        <f>IFERROR(SUMIFS('Rozpočet - HW a licencie'!$I$3:$I$44,'Rozpočet - HW a licencie'!$A$3:$A$44,'TCO TO BE- SW'!G$2,'Rozpočet - HW a licencie'!$C$3:$C$44,"SW",'Rozpočet - HW a licencie'!$G$3:$G$44,'TCO TO BE - HW'!$D7,'Rozpočet - HW a licencie'!$D$3:$D$44,$B$6),)</f>
        <v>0</v>
      </c>
      <c r="H8" s="117">
        <f>IFERROR(SUMIFS('Rozpočet - HW a licencie'!$I$3:$I$44,'Rozpočet - HW a licencie'!$A$3:$A$44,'TCO TO BE- SW'!H$2,'Rozpočet - HW a licencie'!$C$3:$C$44,"SW",'Rozpočet - HW a licencie'!$G$3:$G$44,'TCO TO BE - HW'!$D7,'Rozpočet - HW a licencie'!$D$3:$D$44,$B$6),)</f>
        <v>0</v>
      </c>
      <c r="I8" s="117">
        <f>IFERROR(SUMIFS('Rozpočet - HW a licencie'!$I$3:$I$44,'Rozpočet - HW a licencie'!$A$3:$A$44,'TCO TO BE- SW'!I$2,'Rozpočet - HW a licencie'!$C$3:$C$44,"SW",'Rozpočet - HW a licencie'!$G$3:$G$44,'TCO TO BE - HW'!$D7,'Rozpočet - HW a licencie'!$D$3:$D$44,$B$6),)</f>
        <v>0</v>
      </c>
      <c r="J8" s="117">
        <f>IFERROR(SUMIFS('Rozpočet - HW a licencie'!$I$3:$I$44,'Rozpočet - HW a licencie'!$A$3:$A$44,'TCO TO BE- SW'!J$2,'Rozpočet - HW a licencie'!$C$3:$C$44,"SW",'Rozpočet - HW a licencie'!$G$3:$G$44,'TCO TO BE - HW'!$D7,'Rozpočet - HW a licencie'!$D$3:$D$44,$B$6),)</f>
        <v>0</v>
      </c>
      <c r="K8" s="117">
        <f>IFERROR(SUMIFS('Rozpočet - HW a licencie'!$I$3:$I$44,'Rozpočet - HW a licencie'!$A$3:$A$44,'TCO TO BE- SW'!K$2,'Rozpočet - HW a licencie'!$C$3:$C$44,"SW",'Rozpočet - HW a licencie'!$G$3:$G$44,'TCO TO BE - HW'!$D7,'Rozpočet - HW a licencie'!$D$3:$D$44,$B$6),)</f>
        <v>0</v>
      </c>
      <c r="L8" s="117">
        <f>IFERROR(SUMIFS('Rozpočet - HW a licencie'!$I$3:$I$44,'Rozpočet - HW a licencie'!$A$3:$A$44,'TCO TO BE- SW'!L$2,'Rozpočet - HW a licencie'!$C$3:$C$44,"SW",'Rozpočet - HW a licencie'!$G$3:$G$44,'TCO TO BE - HW'!$D7,'Rozpočet - HW a licencie'!$D$3:$D$44,$B$6),)</f>
        <v>0</v>
      </c>
      <c r="M8" s="117">
        <f>IFERROR(SUMIFS('Rozpočet - HW a licencie'!$I$3:$I$44,'Rozpočet - HW a licencie'!$A$3:$A$44,'TCO TO BE- SW'!M$2,'Rozpočet - HW a licencie'!$C$3:$C$44,"SW",'Rozpočet - HW a licencie'!$G$3:$G$44,'TCO TO BE - HW'!$D7,'Rozpočet - HW a licencie'!$D$3:$D$44,$B$6),)</f>
        <v>0</v>
      </c>
      <c r="N8" s="117">
        <f>IFERROR(SUMIFS('Rozpočet - HW a licencie'!$I$3:$I$44,'Rozpočet - HW a licencie'!$A$3:$A$44,'TCO TO BE- SW'!N$2,'Rozpočet - HW a licencie'!$C$3:$C$44,"SW",'Rozpočet - HW a licencie'!$G$3:$G$44,'TCO TO BE - HW'!$D7,'Rozpočet - HW a licencie'!$D$3:$D$44,$B$6),)</f>
        <v>0</v>
      </c>
      <c r="O8" s="117">
        <f>IFERROR(SUMIFS('Rozpočet - HW a licencie'!$I$3:$I$44,'Rozpočet - HW a licencie'!$A$3:$A$44,'TCO TO BE- SW'!O$2,'Rozpočet - HW a licencie'!$C$3:$C$44,"SW",'Rozpočet - HW a licencie'!$G$3:$G$44,'TCO TO BE - HW'!$D7,'Rozpočet - HW a licencie'!$D$3:$D$44,$B$6),)</f>
        <v>0</v>
      </c>
      <c r="P8" s="117">
        <f>IFERROR(SUMIFS('Rozpočet - HW a licencie'!$I$3:$I$44,'Rozpočet - HW a licencie'!$A$3:$A$44,'TCO TO BE- SW'!P$2,'Rozpočet - HW a licencie'!$C$3:$C$44,"SW",'Rozpočet - HW a licencie'!$G$3:$G$44,'TCO TO BE - HW'!$D7,'Rozpočet - HW a licencie'!$D$3:$D$44,$B$6),)</f>
        <v>0</v>
      </c>
      <c r="Q8" s="117">
        <f>IFERROR(SUMIFS('Rozpočet - HW a licencie'!$I$3:$I$44,'Rozpočet - HW a licencie'!$A$3:$A$44,'TCO TO BE- SW'!Q$2,'Rozpočet - HW a licencie'!$C$3:$C$44,"SW",'Rozpočet - HW a licencie'!$G$3:$G$44,'TCO TO BE - HW'!$D7,'Rozpočet - HW a licencie'!$D$3:$D$44,$B$6),)</f>
        <v>0</v>
      </c>
      <c r="R8" s="117">
        <f>IFERROR(SUMIFS('Rozpočet - HW a licencie'!$I$3:$I$44,'Rozpočet - HW a licencie'!$A$3:$A$44,'TCO TO BE- SW'!R$2,'Rozpočet - HW a licencie'!$C$3:$C$44,"SW",'Rozpočet - HW a licencie'!$G$3:$G$44,'TCO TO BE - HW'!$D7,'Rozpočet - HW a licencie'!$D$3:$D$44,$B$6),)</f>
        <v>0</v>
      </c>
      <c r="S8" s="117">
        <f>IFERROR(SUMIFS('Rozpočet - HW a licencie'!$I$3:$I$44,'Rozpočet - HW a licencie'!$A$3:$A$44,'TCO TO BE- SW'!S$2,'Rozpočet - HW a licencie'!$C$3:$C$44,"SW",'Rozpočet - HW a licencie'!$G$3:$G$44,'TCO TO BE - HW'!$D7,'Rozpočet - HW a licencie'!$D$3:$D$44,$B$6),)</f>
        <v>0</v>
      </c>
      <c r="T8" s="117">
        <f>IFERROR(SUMIFS('Rozpočet - HW a licencie'!$I$3:$I$44,'Rozpočet - HW a licencie'!$A$3:$A$44,'TCO TO BE- SW'!T$2,'Rozpočet - HW a licencie'!$C$3:$C$44,"SW",'Rozpočet - HW a licencie'!$G$3:$G$44,'TCO TO BE - HW'!$D7,'Rozpočet - HW a licencie'!$D$3:$D$44,$B$6),)</f>
        <v>0</v>
      </c>
      <c r="U8" s="117">
        <f>IFERROR(SUMIFS('Rozpočet - HW a licencie'!$I$3:$I$44,'Rozpočet - HW a licencie'!$A$3:$A$44,'TCO TO BE- SW'!U$2,'Rozpočet - HW a licencie'!$C$3:$C$44,"SW",'Rozpočet - HW a licencie'!$G$3:$G$44,'TCO TO BE - HW'!$D7,'Rozpočet - HW a licencie'!$D$3:$D$44,$B$6),)</f>
        <v>0</v>
      </c>
      <c r="V8" s="117">
        <f>IFERROR(SUMIFS('Rozpočet - HW a licencie'!$I$3:$I$44,'Rozpočet - HW a licencie'!$A$3:$A$44,'TCO TO BE- SW'!V$2,'Rozpočet - HW a licencie'!$C$3:$C$44,"SW",'Rozpočet - HW a licencie'!$G$3:$G$44,'TCO TO BE - HW'!$D7,'Rozpočet - HW a licencie'!$D$3:$D$44,$B$6),)</f>
        <v>0</v>
      </c>
      <c r="W8" s="117">
        <f>IFERROR(SUMIFS('Rozpočet - HW a licencie'!$I$3:$I$44,'Rozpočet - HW a licencie'!$A$3:$A$44,'TCO TO BE- SW'!W$2,'Rozpočet - HW a licencie'!$C$3:$C$44,"SW",'Rozpočet - HW a licencie'!$G$3:$G$44,'TCO TO BE - HW'!$D7,'Rozpočet - HW a licencie'!$D$3:$D$44,$B$6),)</f>
        <v>0</v>
      </c>
      <c r="X8" s="117">
        <f>IFERROR(SUMIFS('Rozpočet - HW a licencie'!$I$3:$I$44,'Rozpočet - HW a licencie'!$A$3:$A$44,'TCO TO BE- SW'!X$2,'Rozpočet - HW a licencie'!$C$3:$C$44,"SW",'Rozpočet - HW a licencie'!$G$3:$G$44,'TCO TO BE - HW'!$D7,'Rozpočet - HW a licencie'!$D$3:$D$44,$B$6),)</f>
        <v>0</v>
      </c>
      <c r="Y8" s="117">
        <f>IFERROR(SUMIFS('Rozpočet - HW a licencie'!$I$3:$I$44,'Rozpočet - HW a licencie'!$A$3:$A$44,'TCO TO BE- SW'!Y$2,'Rozpočet - HW a licencie'!$C$3:$C$44,"SW",'Rozpočet - HW a licencie'!$G$3:$G$44,'TCO TO BE - HW'!$D7,'Rozpočet - HW a licencie'!$D$3:$D$44,$B$6),)</f>
        <v>0</v>
      </c>
      <c r="Z8" s="117">
        <f>IFERROR(SUMIFS('Rozpočet - HW a licencie'!$I$3:$I$44,'Rozpočet - HW a licencie'!$A$3:$A$44,'TCO TO BE- SW'!Z$2,'Rozpočet - HW a licencie'!$C$3:$C$44,"SW",'Rozpočet - HW a licencie'!$G$3:$G$44,'TCO TO BE - HW'!$D7,'Rozpočet - HW a licencie'!$D$3:$D$44,$B$6),)</f>
        <v>0</v>
      </c>
      <c r="AA8" s="117">
        <f>IFERROR(SUMIFS('Rozpočet - HW a licencie'!$I$3:$I$44,'Rozpočet - HW a licencie'!$A$3:$A$44,'TCO TO BE- SW'!AA$2,'Rozpočet - HW a licencie'!$C$3:$C$44,"SW",'Rozpočet - HW a licencie'!$G$3:$G$44,'TCO TO BE - HW'!$D7,'Rozpočet - HW a licencie'!$D$3:$D$44,$B$6),)</f>
        <v>0</v>
      </c>
      <c r="AB8" s="117">
        <f>IFERROR(SUMIFS('Rozpočet - HW a licencie'!$I$3:$I$44,'Rozpočet - HW a licencie'!$A$3:$A$44,'TCO TO BE- SW'!AB$2,'Rozpočet - HW a licencie'!$C$3:$C$44,"SW",'Rozpočet - HW a licencie'!$G$3:$G$44,'TCO TO BE - HW'!$D7,'Rozpočet - HW a licencie'!$D$3:$D$44,$B$6),)</f>
        <v>0</v>
      </c>
      <c r="AC8" s="117">
        <f>IFERROR(SUMIFS('Rozpočet - HW a licencie'!$I$3:$I$44,'Rozpočet - HW a licencie'!$A$3:$A$44,'TCO TO BE- SW'!AC$2,'Rozpočet - HW a licencie'!$C$3:$C$44,"SW",'Rozpočet - HW a licencie'!$G$3:$G$44,'TCO TO BE - HW'!$D7,'Rozpočet - HW a licencie'!$D$3:$D$44,$B$6),)</f>
        <v>0</v>
      </c>
      <c r="AD8" s="117">
        <f>IFERROR(SUMIFS('Rozpočet - HW a licencie'!$I$3:$I$44,'Rozpočet - HW a licencie'!$A$3:$A$44,'TCO TO BE- SW'!AD$2,'Rozpočet - HW a licencie'!$C$3:$C$44,"SW",'Rozpočet - HW a licencie'!$G$3:$G$44,'TCO TO BE - HW'!$D7,'Rozpočet - HW a licencie'!$D$3:$D$44,$B$6),)</f>
        <v>0</v>
      </c>
      <c r="AE8" s="117">
        <f>IFERROR(SUMIFS('Rozpočet - HW a licencie'!$I$3:$I$44,'Rozpočet - HW a licencie'!$A$3:$A$44,'TCO TO BE- SW'!AE$2,'Rozpočet - HW a licencie'!$C$3:$C$44,"SW",'Rozpočet - HW a licencie'!$G$3:$G$44,'TCO TO BE - HW'!$D7,'Rozpočet - HW a licencie'!$D$3:$D$44,$B$6),)</f>
        <v>0</v>
      </c>
      <c r="AF8" s="117">
        <f>IFERROR(SUMIFS('Rozpočet - HW a licencie'!$I$3:$I$44,'Rozpočet - HW a licencie'!$A$3:$A$44,'TCO TO BE- SW'!AF$2,'Rozpočet - HW a licencie'!$C$3:$C$44,"SW",'Rozpočet - HW a licencie'!$G$3:$G$44,'TCO TO BE - HW'!$D7,'Rozpočet - HW a licencie'!$D$3:$D$44,$B$6),)</f>
        <v>0</v>
      </c>
      <c r="AG8" s="117">
        <f>IFERROR(SUMIFS('Rozpočet - HW a licencie'!$I$3:$I$44,'Rozpočet - HW a licencie'!$A$3:$A$44,'TCO TO BE- SW'!AG$2,'Rozpočet - HW a licencie'!$C$3:$C$44,"SW",'Rozpočet - HW a licencie'!$G$3:$G$44,'TCO TO BE - HW'!$D7,'Rozpočet - HW a licencie'!$D$3:$D$44,$B$6),)</f>
        <v>0</v>
      </c>
      <c r="AH8" s="117">
        <f>IFERROR(SUMIFS('Rozpočet - HW a licencie'!$I$3:$I$44,'Rozpočet - HW a licencie'!$A$3:$A$44,'TCO TO BE- SW'!AH$2,'Rozpočet - HW a licencie'!$C$3:$C$44,"SW",'Rozpočet - HW a licencie'!$G$3:$G$44,'TCO TO BE - HW'!$D7,'Rozpočet - HW a licencie'!$D$3:$D$44,$B$6),)</f>
        <v>0</v>
      </c>
      <c r="AI8" s="117">
        <f>IFERROR(SUMIFS('Rozpočet - HW a licencie'!$I$3:$I$44,'Rozpočet - HW a licencie'!$A$3:$A$44,'TCO TO BE- SW'!AI$2,'Rozpočet - HW a licencie'!$C$3:$C$44,"SW",'Rozpočet - HW a licencie'!$G$3:$G$44,'TCO TO BE - HW'!$D7,'Rozpočet - HW a licencie'!$D$3:$D$44,$B$6),)</f>
        <v>0</v>
      </c>
      <c r="AJ8" s="117">
        <f>IFERROR(SUMIFS('Rozpočet - HW a licencie'!$I$3:$I$44,'Rozpočet - HW a licencie'!$A$3:$A$44,'TCO TO BE- SW'!AJ$2,'Rozpočet - HW a licencie'!$C$3:$C$44,"SW",'Rozpočet - HW a licencie'!$G$3:$G$44,'TCO TO BE - HW'!$D7,'Rozpočet - HW a licencie'!$D$3:$D$44,$B$6),)</f>
        <v>0</v>
      </c>
      <c r="AK8" s="117">
        <f>IFERROR(SUMIFS('Rozpočet - HW a licencie'!$I$3:$I$44,'Rozpočet - HW a licencie'!$A$3:$A$44,'TCO TO BE- SW'!AK$2,'Rozpočet - HW a licencie'!$C$3:$C$44,"SW",'Rozpočet - HW a licencie'!$G$3:$G$44,'TCO TO BE - HW'!$D7,'Rozpočet - HW a licencie'!$D$3:$D$44,$B$6),)</f>
        <v>0</v>
      </c>
      <c r="AL8" s="117">
        <f>IFERROR(SUMIFS('Rozpočet - HW a licencie'!$I$3:$I$44,'Rozpočet - HW a licencie'!$A$3:$A$44,'TCO TO BE- SW'!AL$2,'Rozpočet - HW a licencie'!$C$3:$C$44,"SW",'Rozpočet - HW a licencie'!$G$3:$G$44,'TCO TO BE - HW'!$D7,'Rozpočet - HW a licencie'!$D$3:$D$44,$B$6),)</f>
        <v>0</v>
      </c>
      <c r="AM8" s="117">
        <f>IFERROR(SUMIFS('Rozpočet - HW a licencie'!$I$3:$I$44,'Rozpočet - HW a licencie'!$A$3:$A$44,'TCO TO BE- SW'!AM$2,'Rozpočet - HW a licencie'!$C$3:$C$44,"SW",'Rozpočet - HW a licencie'!$G$3:$G$44,'TCO TO BE - HW'!$D7,'Rozpočet - HW a licencie'!$D$3:$D$44,$B$6),)</f>
        <v>0</v>
      </c>
      <c r="AN8" s="117">
        <f>IFERROR(SUMIFS('Rozpočet - HW a licencie'!$I$3:$I$44,'Rozpočet - HW a licencie'!$A$3:$A$44,'TCO TO BE- SW'!AN$2,'Rozpočet - HW a licencie'!$C$3:$C$44,"SW",'Rozpočet - HW a licencie'!$G$3:$G$44,'TCO TO BE - HW'!$D7,'Rozpočet - HW a licencie'!$D$3:$D$44,$B$6),)</f>
        <v>0</v>
      </c>
      <c r="AO8" s="117">
        <f>IFERROR(SUMIFS('Rozpočet - HW a licencie'!$I$3:$I$44,'Rozpočet - HW a licencie'!$A$3:$A$44,'TCO TO BE- SW'!AO$2,'Rozpočet - HW a licencie'!$C$3:$C$44,"SW",'Rozpočet - HW a licencie'!$G$3:$G$44,'TCO TO BE - HW'!$D7,'Rozpočet - HW a licencie'!$D$3:$D$44,$B$6),)</f>
        <v>0</v>
      </c>
      <c r="AP8" s="117">
        <f>IFERROR(SUMIFS('Rozpočet - HW a licencie'!$I$3:$I$44,'Rozpočet - HW a licencie'!$A$3:$A$44,'TCO TO BE- SW'!AP$2,'Rozpočet - HW a licencie'!$C$3:$C$44,"SW",'Rozpočet - HW a licencie'!$G$3:$G$44,'TCO TO BE - HW'!$D7,'Rozpočet - HW a licencie'!$D$3:$D$44,$B$6),)</f>
        <v>0</v>
      </c>
      <c r="AQ8" s="117">
        <f>IFERROR(SUMIFS('Rozpočet - HW a licencie'!$I$3:$I$44,'Rozpočet - HW a licencie'!$A$3:$A$44,'TCO TO BE- SW'!AQ$2,'Rozpočet - HW a licencie'!$C$3:$C$44,"SW",'Rozpočet - HW a licencie'!$G$3:$G$44,'TCO TO BE - HW'!$D7,'Rozpočet - HW a licencie'!$D$3:$D$44,$B$6),)</f>
        <v>0</v>
      </c>
      <c r="AR8" s="117">
        <f>IFERROR(SUMIFS('Rozpočet - HW a licencie'!$I$3:$I$44,'Rozpočet - HW a licencie'!$A$3:$A$44,'TCO TO BE- SW'!AR$2,'Rozpočet - HW a licencie'!$C$3:$C$44,"SW",'Rozpočet - HW a licencie'!$G$3:$G$44,'TCO TO BE - HW'!$D7,'Rozpočet - HW a licencie'!$D$3:$D$44,$B$6),)</f>
        <v>0</v>
      </c>
      <c r="AS8" s="117">
        <f>IFERROR(SUMIFS('Rozpočet - HW a licencie'!$I$3:$I$44,'Rozpočet - HW a licencie'!$A$3:$A$44,'TCO TO BE- SW'!AS$2,'Rozpočet - HW a licencie'!$C$3:$C$44,"SW",'Rozpočet - HW a licencie'!$G$3:$G$44,'TCO TO BE - HW'!$D7,'Rozpočet - HW a licencie'!$D$3:$D$44,$B$6),)</f>
        <v>0</v>
      </c>
      <c r="AT8" s="117">
        <f>IFERROR(SUMIFS('Rozpočet - HW a licencie'!$I$3:$I$44,'Rozpočet - HW a licencie'!$A$3:$A$44,'TCO TO BE- SW'!AT$2,'Rozpočet - HW a licencie'!$C$3:$C$44,"SW",'Rozpočet - HW a licencie'!$G$3:$G$44,'TCO TO BE - HW'!$D7,'Rozpočet - HW a licencie'!$D$3:$D$44,$B$6),)</f>
        <v>0</v>
      </c>
      <c r="AU8" s="117">
        <f>IFERROR(SUMIFS('Rozpočet - HW a licencie'!$I$3:$I$44,'Rozpočet - HW a licencie'!$A$3:$A$44,'TCO TO BE- SW'!AU$2,'Rozpočet - HW a licencie'!$C$3:$C$44,"SW",'Rozpočet - HW a licencie'!$G$3:$G$44,'TCO TO BE - HW'!$D7,'Rozpočet - HW a licencie'!$D$3:$D$44,$B$6),)</f>
        <v>0</v>
      </c>
      <c r="AV8" s="117">
        <f>IFERROR(SUMIFS('Rozpočet - HW a licencie'!$I$3:$I$44,'Rozpočet - HW a licencie'!$A$3:$A$44,'TCO TO BE- SW'!AV$2,'Rozpočet - HW a licencie'!$C$3:$C$44,"SW",'Rozpočet - HW a licencie'!$G$3:$G$44,'TCO TO BE - HW'!$D7,'Rozpočet - HW a licencie'!$D$3:$D$44,$B$6),)</f>
        <v>0</v>
      </c>
      <c r="AW8" s="117">
        <f>IFERROR(SUMIFS('Rozpočet - HW a licencie'!$I$3:$I$44,'Rozpočet - HW a licencie'!$A$3:$A$44,'TCO TO BE- SW'!AW$2,'Rozpočet - HW a licencie'!$C$3:$C$44,"SW",'Rozpočet - HW a licencie'!$G$3:$G$44,'TCO TO BE - HW'!$D7,'Rozpočet - HW a licencie'!$D$3:$D$44,$B$6),)</f>
        <v>0</v>
      </c>
      <c r="AX8" s="117">
        <f>IFERROR(SUMIFS('Rozpočet - HW a licencie'!$I$3:$I$44,'Rozpočet - HW a licencie'!$A$3:$A$44,'TCO TO BE- SW'!AX$2,'Rozpočet - HW a licencie'!$C$3:$C$44,"SW",'Rozpočet - HW a licencie'!$G$3:$G$44,'TCO TO BE - HW'!$D7,'Rozpočet - HW a licencie'!$D$3:$D$44,$B$6),)</f>
        <v>0</v>
      </c>
      <c r="AY8" s="117">
        <f>IFERROR(SUMIFS('Rozpočet - HW a licencie'!$I$3:$I$44,'Rozpočet - HW a licencie'!$A$3:$A$44,'TCO TO BE- SW'!AY$2,'Rozpočet - HW a licencie'!$C$3:$C$44,"SW",'Rozpočet - HW a licencie'!$G$3:$G$44,'TCO TO BE - HW'!$D7,'Rozpočet - HW a licencie'!$D$3:$D$44,$B$6),)</f>
        <v>0</v>
      </c>
      <c r="AZ8" s="117">
        <f>IFERROR(SUMIFS('Rozpočet - HW a licencie'!$I$3:$I$44,'Rozpočet - HW a licencie'!$A$3:$A$44,'TCO TO BE- SW'!AZ$2,'Rozpočet - HW a licencie'!$C$3:$C$44,"SW",'Rozpočet - HW a licencie'!$G$3:$G$44,'TCO TO BE - HW'!$D7,'Rozpočet - HW a licencie'!$D$3:$D$44,$B$6),)</f>
        <v>0</v>
      </c>
      <c r="BA8" s="117">
        <f>IFERROR(SUMIFS('Rozpočet - HW a licencie'!$I$3:$I$44,'Rozpočet - HW a licencie'!$A$3:$A$44,'TCO TO BE- SW'!BA$2,'Rozpočet - HW a licencie'!$C$3:$C$44,"SW",'Rozpočet - HW a licencie'!$G$3:$G$44,'TCO TO BE - HW'!$D7,'Rozpočet - HW a licencie'!$D$3:$D$44,$B$6),)</f>
        <v>0</v>
      </c>
      <c r="BB8" s="117">
        <f>IFERROR(SUMIFS('Rozpočet - HW a licencie'!$I$3:$I$44,'Rozpočet - HW a licencie'!$A$3:$A$44,'TCO TO BE- SW'!BB$2,'Rozpočet - HW a licencie'!$C$3:$C$44,"SW",'Rozpočet - HW a licencie'!$G$3:$G$44,'TCO TO BE - HW'!$D7,'Rozpočet - HW a licencie'!$D$3:$D$44,$B$6),)</f>
        <v>0</v>
      </c>
      <c r="BC8" s="117">
        <f>IFERROR(SUMIFS('Rozpočet - HW a licencie'!$I$3:$I$44,'Rozpočet - HW a licencie'!$A$3:$A$44,'TCO TO BE- SW'!BC$2,'Rozpočet - HW a licencie'!$C$3:$C$44,"SW",'Rozpočet - HW a licencie'!$G$3:$G$44,'TCO TO BE - HW'!$D7,'Rozpočet - HW a licencie'!$D$3:$D$44,$B$6),)</f>
        <v>0</v>
      </c>
    </row>
    <row r="9" spans="1:55" outlineLevel="2">
      <c r="A9" s="694"/>
      <c r="B9" s="695"/>
      <c r="C9" s="695"/>
      <c r="D9" s="67">
        <v>4</v>
      </c>
      <c r="E9" s="64">
        <f t="shared" si="8"/>
        <v>0</v>
      </c>
      <c r="F9" s="117">
        <f>IFERROR(SUMIFS('Rozpočet - HW a licencie'!$I$3:$I$44,'Rozpočet - HW a licencie'!$A$3:$A$44,'TCO TO BE- SW'!F$2,'Rozpočet - HW a licencie'!$C$3:$C$44,"SW",'Rozpočet - HW a licencie'!$G$3:$G$44,'TCO TO BE - HW'!$D8,'Rozpočet - HW a licencie'!$D$3:$D$44,$B$6),)</f>
        <v>0</v>
      </c>
      <c r="G9" s="117">
        <f>IFERROR(SUMIFS('Rozpočet - HW a licencie'!$I$3:$I$44,'Rozpočet - HW a licencie'!$A$3:$A$44,'TCO TO BE- SW'!G$2,'Rozpočet - HW a licencie'!$C$3:$C$44,"SW",'Rozpočet - HW a licencie'!$G$3:$G$44,'TCO TO BE - HW'!$D8,'Rozpočet - HW a licencie'!$D$3:$D$44,$B$6),)</f>
        <v>0</v>
      </c>
      <c r="H9" s="117">
        <f>IFERROR(SUMIFS('Rozpočet - HW a licencie'!$I$3:$I$44,'Rozpočet - HW a licencie'!$A$3:$A$44,'TCO TO BE- SW'!H$2,'Rozpočet - HW a licencie'!$C$3:$C$44,"SW",'Rozpočet - HW a licencie'!$G$3:$G$44,'TCO TO BE - HW'!$D8,'Rozpočet - HW a licencie'!$D$3:$D$44,$B$6),)</f>
        <v>0</v>
      </c>
      <c r="I9" s="117">
        <f>IFERROR(SUMIFS('Rozpočet - HW a licencie'!$I$3:$I$44,'Rozpočet - HW a licencie'!$A$3:$A$44,'TCO TO BE- SW'!I$2,'Rozpočet - HW a licencie'!$C$3:$C$44,"SW",'Rozpočet - HW a licencie'!$G$3:$G$44,'TCO TO BE - HW'!$D8,'Rozpočet - HW a licencie'!$D$3:$D$44,$B$6),)</f>
        <v>0</v>
      </c>
      <c r="J9" s="117">
        <f>IFERROR(SUMIFS('Rozpočet - HW a licencie'!$I$3:$I$44,'Rozpočet - HW a licencie'!$A$3:$A$44,'TCO TO BE- SW'!J$2,'Rozpočet - HW a licencie'!$C$3:$C$44,"SW",'Rozpočet - HW a licencie'!$G$3:$G$44,'TCO TO BE - HW'!$D8,'Rozpočet - HW a licencie'!$D$3:$D$44,$B$6),)</f>
        <v>0</v>
      </c>
      <c r="K9" s="117">
        <f>IFERROR(SUMIFS('Rozpočet - HW a licencie'!$I$3:$I$44,'Rozpočet - HW a licencie'!$A$3:$A$44,'TCO TO BE- SW'!K$2,'Rozpočet - HW a licencie'!$C$3:$C$44,"SW",'Rozpočet - HW a licencie'!$G$3:$G$44,'TCO TO BE - HW'!$D8,'Rozpočet - HW a licencie'!$D$3:$D$44,$B$6),)</f>
        <v>0</v>
      </c>
      <c r="L9" s="117">
        <f>IFERROR(SUMIFS('Rozpočet - HW a licencie'!$I$3:$I$44,'Rozpočet - HW a licencie'!$A$3:$A$44,'TCO TO BE- SW'!L$2,'Rozpočet - HW a licencie'!$C$3:$C$44,"SW",'Rozpočet - HW a licencie'!$G$3:$G$44,'TCO TO BE - HW'!$D8,'Rozpočet - HW a licencie'!$D$3:$D$44,$B$6),)</f>
        <v>0</v>
      </c>
      <c r="M9" s="117">
        <f>IFERROR(SUMIFS('Rozpočet - HW a licencie'!$I$3:$I$44,'Rozpočet - HW a licencie'!$A$3:$A$44,'TCO TO BE- SW'!M$2,'Rozpočet - HW a licencie'!$C$3:$C$44,"SW",'Rozpočet - HW a licencie'!$G$3:$G$44,'TCO TO BE - HW'!$D8,'Rozpočet - HW a licencie'!$D$3:$D$44,$B$6),)</f>
        <v>0</v>
      </c>
      <c r="N9" s="117">
        <f>IFERROR(SUMIFS('Rozpočet - HW a licencie'!$I$3:$I$44,'Rozpočet - HW a licencie'!$A$3:$A$44,'TCO TO BE- SW'!N$2,'Rozpočet - HW a licencie'!$C$3:$C$44,"SW",'Rozpočet - HW a licencie'!$G$3:$G$44,'TCO TO BE - HW'!$D8,'Rozpočet - HW a licencie'!$D$3:$D$44,$B$6),)</f>
        <v>0</v>
      </c>
      <c r="O9" s="117">
        <f>IFERROR(SUMIFS('Rozpočet - HW a licencie'!$I$3:$I$44,'Rozpočet - HW a licencie'!$A$3:$A$44,'TCO TO BE- SW'!O$2,'Rozpočet - HW a licencie'!$C$3:$C$44,"SW",'Rozpočet - HW a licencie'!$G$3:$G$44,'TCO TO BE - HW'!$D8,'Rozpočet - HW a licencie'!$D$3:$D$44,$B$6),)</f>
        <v>0</v>
      </c>
      <c r="P9" s="117">
        <f>IFERROR(SUMIFS('Rozpočet - HW a licencie'!$I$3:$I$44,'Rozpočet - HW a licencie'!$A$3:$A$44,'TCO TO BE- SW'!P$2,'Rozpočet - HW a licencie'!$C$3:$C$44,"SW",'Rozpočet - HW a licencie'!$G$3:$G$44,'TCO TO BE - HW'!$D8,'Rozpočet - HW a licencie'!$D$3:$D$44,$B$6),)</f>
        <v>0</v>
      </c>
      <c r="Q9" s="117">
        <f>IFERROR(SUMIFS('Rozpočet - HW a licencie'!$I$3:$I$44,'Rozpočet - HW a licencie'!$A$3:$A$44,'TCO TO BE- SW'!Q$2,'Rozpočet - HW a licencie'!$C$3:$C$44,"SW",'Rozpočet - HW a licencie'!$G$3:$G$44,'TCO TO BE - HW'!$D8,'Rozpočet - HW a licencie'!$D$3:$D$44,$B$6),)</f>
        <v>0</v>
      </c>
      <c r="R9" s="117">
        <f>IFERROR(SUMIFS('Rozpočet - HW a licencie'!$I$3:$I$44,'Rozpočet - HW a licencie'!$A$3:$A$44,'TCO TO BE- SW'!R$2,'Rozpočet - HW a licencie'!$C$3:$C$44,"SW",'Rozpočet - HW a licencie'!$G$3:$G$44,'TCO TO BE - HW'!$D8,'Rozpočet - HW a licencie'!$D$3:$D$44,$B$6),)</f>
        <v>0</v>
      </c>
      <c r="S9" s="117">
        <f>IFERROR(SUMIFS('Rozpočet - HW a licencie'!$I$3:$I$44,'Rozpočet - HW a licencie'!$A$3:$A$44,'TCO TO BE- SW'!S$2,'Rozpočet - HW a licencie'!$C$3:$C$44,"SW",'Rozpočet - HW a licencie'!$G$3:$G$44,'TCO TO BE - HW'!$D8,'Rozpočet - HW a licencie'!$D$3:$D$44,$B$6),)</f>
        <v>0</v>
      </c>
      <c r="T9" s="117">
        <f>IFERROR(SUMIFS('Rozpočet - HW a licencie'!$I$3:$I$44,'Rozpočet - HW a licencie'!$A$3:$A$44,'TCO TO BE- SW'!T$2,'Rozpočet - HW a licencie'!$C$3:$C$44,"SW",'Rozpočet - HW a licencie'!$G$3:$G$44,'TCO TO BE - HW'!$D8,'Rozpočet - HW a licencie'!$D$3:$D$44,$B$6),)</f>
        <v>0</v>
      </c>
      <c r="U9" s="117">
        <f>IFERROR(SUMIFS('Rozpočet - HW a licencie'!$I$3:$I$44,'Rozpočet - HW a licencie'!$A$3:$A$44,'TCO TO BE- SW'!U$2,'Rozpočet - HW a licencie'!$C$3:$C$44,"SW",'Rozpočet - HW a licencie'!$G$3:$G$44,'TCO TO BE - HW'!$D8,'Rozpočet - HW a licencie'!$D$3:$D$44,$B$6),)</f>
        <v>0</v>
      </c>
      <c r="V9" s="117">
        <f>IFERROR(SUMIFS('Rozpočet - HW a licencie'!$I$3:$I$44,'Rozpočet - HW a licencie'!$A$3:$A$44,'TCO TO BE- SW'!V$2,'Rozpočet - HW a licencie'!$C$3:$C$44,"SW",'Rozpočet - HW a licencie'!$G$3:$G$44,'TCO TO BE - HW'!$D8,'Rozpočet - HW a licencie'!$D$3:$D$44,$B$6),)</f>
        <v>0</v>
      </c>
      <c r="W9" s="117">
        <f>IFERROR(SUMIFS('Rozpočet - HW a licencie'!$I$3:$I$44,'Rozpočet - HW a licencie'!$A$3:$A$44,'TCO TO BE- SW'!W$2,'Rozpočet - HW a licencie'!$C$3:$C$44,"SW",'Rozpočet - HW a licencie'!$G$3:$G$44,'TCO TO BE - HW'!$D8,'Rozpočet - HW a licencie'!$D$3:$D$44,$B$6),)</f>
        <v>0</v>
      </c>
      <c r="X9" s="117">
        <f>IFERROR(SUMIFS('Rozpočet - HW a licencie'!$I$3:$I$44,'Rozpočet - HW a licencie'!$A$3:$A$44,'TCO TO BE- SW'!X$2,'Rozpočet - HW a licencie'!$C$3:$C$44,"SW",'Rozpočet - HW a licencie'!$G$3:$G$44,'TCO TO BE - HW'!$D8,'Rozpočet - HW a licencie'!$D$3:$D$44,$B$6),)</f>
        <v>0</v>
      </c>
      <c r="Y9" s="117">
        <f>IFERROR(SUMIFS('Rozpočet - HW a licencie'!$I$3:$I$44,'Rozpočet - HW a licencie'!$A$3:$A$44,'TCO TO BE- SW'!Y$2,'Rozpočet - HW a licencie'!$C$3:$C$44,"SW",'Rozpočet - HW a licencie'!$G$3:$G$44,'TCO TO BE - HW'!$D8,'Rozpočet - HW a licencie'!$D$3:$D$44,$B$6),)</f>
        <v>0</v>
      </c>
      <c r="Z9" s="117">
        <f>IFERROR(SUMIFS('Rozpočet - HW a licencie'!$I$3:$I$44,'Rozpočet - HW a licencie'!$A$3:$A$44,'TCO TO BE- SW'!Z$2,'Rozpočet - HW a licencie'!$C$3:$C$44,"SW",'Rozpočet - HW a licencie'!$G$3:$G$44,'TCO TO BE - HW'!$D8,'Rozpočet - HW a licencie'!$D$3:$D$44,$B$6),)</f>
        <v>0</v>
      </c>
      <c r="AA9" s="117">
        <f>IFERROR(SUMIFS('Rozpočet - HW a licencie'!$I$3:$I$44,'Rozpočet - HW a licencie'!$A$3:$A$44,'TCO TO BE- SW'!AA$2,'Rozpočet - HW a licencie'!$C$3:$C$44,"SW",'Rozpočet - HW a licencie'!$G$3:$G$44,'TCO TO BE - HW'!$D8,'Rozpočet - HW a licencie'!$D$3:$D$44,$B$6),)</f>
        <v>0</v>
      </c>
      <c r="AB9" s="117">
        <f>IFERROR(SUMIFS('Rozpočet - HW a licencie'!$I$3:$I$44,'Rozpočet - HW a licencie'!$A$3:$A$44,'TCO TO BE- SW'!AB$2,'Rozpočet - HW a licencie'!$C$3:$C$44,"SW",'Rozpočet - HW a licencie'!$G$3:$G$44,'TCO TO BE - HW'!$D8,'Rozpočet - HW a licencie'!$D$3:$D$44,$B$6),)</f>
        <v>0</v>
      </c>
      <c r="AC9" s="117">
        <f>IFERROR(SUMIFS('Rozpočet - HW a licencie'!$I$3:$I$44,'Rozpočet - HW a licencie'!$A$3:$A$44,'TCO TO BE- SW'!AC$2,'Rozpočet - HW a licencie'!$C$3:$C$44,"SW",'Rozpočet - HW a licencie'!$G$3:$G$44,'TCO TO BE - HW'!$D8,'Rozpočet - HW a licencie'!$D$3:$D$44,$B$6),)</f>
        <v>0</v>
      </c>
      <c r="AD9" s="117">
        <f>IFERROR(SUMIFS('Rozpočet - HW a licencie'!$I$3:$I$44,'Rozpočet - HW a licencie'!$A$3:$A$44,'TCO TO BE- SW'!AD$2,'Rozpočet - HW a licencie'!$C$3:$C$44,"SW",'Rozpočet - HW a licencie'!$G$3:$G$44,'TCO TO BE - HW'!$D8,'Rozpočet - HW a licencie'!$D$3:$D$44,$B$6),)</f>
        <v>0</v>
      </c>
      <c r="AE9" s="117">
        <f>IFERROR(SUMIFS('Rozpočet - HW a licencie'!$I$3:$I$44,'Rozpočet - HW a licencie'!$A$3:$A$44,'TCO TO BE- SW'!AE$2,'Rozpočet - HW a licencie'!$C$3:$C$44,"SW",'Rozpočet - HW a licencie'!$G$3:$G$44,'TCO TO BE - HW'!$D8,'Rozpočet - HW a licencie'!$D$3:$D$44,$B$6),)</f>
        <v>0</v>
      </c>
      <c r="AF9" s="117">
        <f>IFERROR(SUMIFS('Rozpočet - HW a licencie'!$I$3:$I$44,'Rozpočet - HW a licencie'!$A$3:$A$44,'TCO TO BE- SW'!AF$2,'Rozpočet - HW a licencie'!$C$3:$C$44,"SW",'Rozpočet - HW a licencie'!$G$3:$G$44,'TCO TO BE - HW'!$D8,'Rozpočet - HW a licencie'!$D$3:$D$44,$B$6),)</f>
        <v>0</v>
      </c>
      <c r="AG9" s="117">
        <f>IFERROR(SUMIFS('Rozpočet - HW a licencie'!$I$3:$I$44,'Rozpočet - HW a licencie'!$A$3:$A$44,'TCO TO BE- SW'!AG$2,'Rozpočet - HW a licencie'!$C$3:$C$44,"SW",'Rozpočet - HW a licencie'!$G$3:$G$44,'TCO TO BE - HW'!$D8,'Rozpočet - HW a licencie'!$D$3:$D$44,$B$6),)</f>
        <v>0</v>
      </c>
      <c r="AH9" s="117">
        <f>IFERROR(SUMIFS('Rozpočet - HW a licencie'!$I$3:$I$44,'Rozpočet - HW a licencie'!$A$3:$A$44,'TCO TO BE- SW'!AH$2,'Rozpočet - HW a licencie'!$C$3:$C$44,"SW",'Rozpočet - HW a licencie'!$G$3:$G$44,'TCO TO BE - HW'!$D8,'Rozpočet - HW a licencie'!$D$3:$D$44,$B$6),)</f>
        <v>0</v>
      </c>
      <c r="AI9" s="117">
        <f>IFERROR(SUMIFS('Rozpočet - HW a licencie'!$I$3:$I$44,'Rozpočet - HW a licencie'!$A$3:$A$44,'TCO TO BE- SW'!AI$2,'Rozpočet - HW a licencie'!$C$3:$C$44,"SW",'Rozpočet - HW a licencie'!$G$3:$G$44,'TCO TO BE - HW'!$D8,'Rozpočet - HW a licencie'!$D$3:$D$44,$B$6),)</f>
        <v>0</v>
      </c>
      <c r="AJ9" s="117">
        <f>IFERROR(SUMIFS('Rozpočet - HW a licencie'!$I$3:$I$44,'Rozpočet - HW a licencie'!$A$3:$A$44,'TCO TO BE- SW'!AJ$2,'Rozpočet - HW a licencie'!$C$3:$C$44,"SW",'Rozpočet - HW a licencie'!$G$3:$G$44,'TCO TO BE - HW'!$D8,'Rozpočet - HW a licencie'!$D$3:$D$44,$B$6),)</f>
        <v>0</v>
      </c>
      <c r="AK9" s="117">
        <f>IFERROR(SUMIFS('Rozpočet - HW a licencie'!$I$3:$I$44,'Rozpočet - HW a licencie'!$A$3:$A$44,'TCO TO BE- SW'!AK$2,'Rozpočet - HW a licencie'!$C$3:$C$44,"SW",'Rozpočet - HW a licencie'!$G$3:$G$44,'TCO TO BE - HW'!$D8,'Rozpočet - HW a licencie'!$D$3:$D$44,$B$6),)</f>
        <v>0</v>
      </c>
      <c r="AL9" s="117">
        <f>IFERROR(SUMIFS('Rozpočet - HW a licencie'!$I$3:$I$44,'Rozpočet - HW a licencie'!$A$3:$A$44,'TCO TO BE- SW'!AL$2,'Rozpočet - HW a licencie'!$C$3:$C$44,"SW",'Rozpočet - HW a licencie'!$G$3:$G$44,'TCO TO BE - HW'!$D8,'Rozpočet - HW a licencie'!$D$3:$D$44,$B$6),)</f>
        <v>0</v>
      </c>
      <c r="AM9" s="117">
        <f>IFERROR(SUMIFS('Rozpočet - HW a licencie'!$I$3:$I$44,'Rozpočet - HW a licencie'!$A$3:$A$44,'TCO TO BE- SW'!AM$2,'Rozpočet - HW a licencie'!$C$3:$C$44,"SW",'Rozpočet - HW a licencie'!$G$3:$G$44,'TCO TO BE - HW'!$D8,'Rozpočet - HW a licencie'!$D$3:$D$44,$B$6),)</f>
        <v>0</v>
      </c>
      <c r="AN9" s="117">
        <f>IFERROR(SUMIFS('Rozpočet - HW a licencie'!$I$3:$I$44,'Rozpočet - HW a licencie'!$A$3:$A$44,'TCO TO BE- SW'!AN$2,'Rozpočet - HW a licencie'!$C$3:$C$44,"SW",'Rozpočet - HW a licencie'!$G$3:$G$44,'TCO TO BE - HW'!$D8,'Rozpočet - HW a licencie'!$D$3:$D$44,$B$6),)</f>
        <v>0</v>
      </c>
      <c r="AO9" s="117">
        <f>IFERROR(SUMIFS('Rozpočet - HW a licencie'!$I$3:$I$44,'Rozpočet - HW a licencie'!$A$3:$A$44,'TCO TO BE- SW'!AO$2,'Rozpočet - HW a licencie'!$C$3:$C$44,"SW",'Rozpočet - HW a licencie'!$G$3:$G$44,'TCO TO BE - HW'!$D8,'Rozpočet - HW a licencie'!$D$3:$D$44,$B$6),)</f>
        <v>0</v>
      </c>
      <c r="AP9" s="117">
        <f>IFERROR(SUMIFS('Rozpočet - HW a licencie'!$I$3:$I$44,'Rozpočet - HW a licencie'!$A$3:$A$44,'TCO TO BE- SW'!AP$2,'Rozpočet - HW a licencie'!$C$3:$C$44,"SW",'Rozpočet - HW a licencie'!$G$3:$G$44,'TCO TO BE - HW'!$D8,'Rozpočet - HW a licencie'!$D$3:$D$44,$B$6),)</f>
        <v>0</v>
      </c>
      <c r="AQ9" s="117">
        <f>IFERROR(SUMIFS('Rozpočet - HW a licencie'!$I$3:$I$44,'Rozpočet - HW a licencie'!$A$3:$A$44,'TCO TO BE- SW'!AQ$2,'Rozpočet - HW a licencie'!$C$3:$C$44,"SW",'Rozpočet - HW a licencie'!$G$3:$G$44,'TCO TO BE - HW'!$D8,'Rozpočet - HW a licencie'!$D$3:$D$44,$B$6),)</f>
        <v>0</v>
      </c>
      <c r="AR9" s="117">
        <f>IFERROR(SUMIFS('Rozpočet - HW a licencie'!$I$3:$I$44,'Rozpočet - HW a licencie'!$A$3:$A$44,'TCO TO BE- SW'!AR$2,'Rozpočet - HW a licencie'!$C$3:$C$44,"SW",'Rozpočet - HW a licencie'!$G$3:$G$44,'TCO TO BE - HW'!$D8,'Rozpočet - HW a licencie'!$D$3:$D$44,$B$6),)</f>
        <v>0</v>
      </c>
      <c r="AS9" s="117">
        <f>IFERROR(SUMIFS('Rozpočet - HW a licencie'!$I$3:$I$44,'Rozpočet - HW a licencie'!$A$3:$A$44,'TCO TO BE- SW'!AS$2,'Rozpočet - HW a licencie'!$C$3:$C$44,"SW",'Rozpočet - HW a licencie'!$G$3:$G$44,'TCO TO BE - HW'!$D8,'Rozpočet - HW a licencie'!$D$3:$D$44,$B$6),)</f>
        <v>0</v>
      </c>
      <c r="AT9" s="117">
        <f>IFERROR(SUMIFS('Rozpočet - HW a licencie'!$I$3:$I$44,'Rozpočet - HW a licencie'!$A$3:$A$44,'TCO TO BE- SW'!AT$2,'Rozpočet - HW a licencie'!$C$3:$C$44,"SW",'Rozpočet - HW a licencie'!$G$3:$G$44,'TCO TO BE - HW'!$D8,'Rozpočet - HW a licencie'!$D$3:$D$44,$B$6),)</f>
        <v>0</v>
      </c>
      <c r="AU9" s="117">
        <f>IFERROR(SUMIFS('Rozpočet - HW a licencie'!$I$3:$I$44,'Rozpočet - HW a licencie'!$A$3:$A$44,'TCO TO BE- SW'!AU$2,'Rozpočet - HW a licencie'!$C$3:$C$44,"SW",'Rozpočet - HW a licencie'!$G$3:$G$44,'TCO TO BE - HW'!$D8,'Rozpočet - HW a licencie'!$D$3:$D$44,$B$6),)</f>
        <v>0</v>
      </c>
      <c r="AV9" s="117">
        <f>IFERROR(SUMIFS('Rozpočet - HW a licencie'!$I$3:$I$44,'Rozpočet - HW a licencie'!$A$3:$A$44,'TCO TO BE- SW'!AV$2,'Rozpočet - HW a licencie'!$C$3:$C$44,"SW",'Rozpočet - HW a licencie'!$G$3:$G$44,'TCO TO BE - HW'!$D8,'Rozpočet - HW a licencie'!$D$3:$D$44,$B$6),)</f>
        <v>0</v>
      </c>
      <c r="AW9" s="117">
        <f>IFERROR(SUMIFS('Rozpočet - HW a licencie'!$I$3:$I$44,'Rozpočet - HW a licencie'!$A$3:$A$44,'TCO TO BE- SW'!AW$2,'Rozpočet - HW a licencie'!$C$3:$C$44,"SW",'Rozpočet - HW a licencie'!$G$3:$G$44,'TCO TO BE - HW'!$D8,'Rozpočet - HW a licencie'!$D$3:$D$44,$B$6),)</f>
        <v>0</v>
      </c>
      <c r="AX9" s="117">
        <f>IFERROR(SUMIFS('Rozpočet - HW a licencie'!$I$3:$I$44,'Rozpočet - HW a licencie'!$A$3:$A$44,'TCO TO BE- SW'!AX$2,'Rozpočet - HW a licencie'!$C$3:$C$44,"SW",'Rozpočet - HW a licencie'!$G$3:$G$44,'TCO TO BE - HW'!$D8,'Rozpočet - HW a licencie'!$D$3:$D$44,$B$6),)</f>
        <v>0</v>
      </c>
      <c r="AY9" s="117">
        <f>IFERROR(SUMIFS('Rozpočet - HW a licencie'!$I$3:$I$44,'Rozpočet - HW a licencie'!$A$3:$A$44,'TCO TO BE- SW'!AY$2,'Rozpočet - HW a licencie'!$C$3:$C$44,"SW",'Rozpočet - HW a licencie'!$G$3:$G$44,'TCO TO BE - HW'!$D8,'Rozpočet - HW a licencie'!$D$3:$D$44,$B$6),)</f>
        <v>0</v>
      </c>
      <c r="AZ9" s="117">
        <f>IFERROR(SUMIFS('Rozpočet - HW a licencie'!$I$3:$I$44,'Rozpočet - HW a licencie'!$A$3:$A$44,'TCO TO BE- SW'!AZ$2,'Rozpočet - HW a licencie'!$C$3:$C$44,"SW",'Rozpočet - HW a licencie'!$G$3:$G$44,'TCO TO BE - HW'!$D8,'Rozpočet - HW a licencie'!$D$3:$D$44,$B$6),)</f>
        <v>0</v>
      </c>
      <c r="BA9" s="117">
        <f>IFERROR(SUMIFS('Rozpočet - HW a licencie'!$I$3:$I$44,'Rozpočet - HW a licencie'!$A$3:$A$44,'TCO TO BE- SW'!BA$2,'Rozpočet - HW a licencie'!$C$3:$C$44,"SW",'Rozpočet - HW a licencie'!$G$3:$G$44,'TCO TO BE - HW'!$D8,'Rozpočet - HW a licencie'!$D$3:$D$44,$B$6),)</f>
        <v>0</v>
      </c>
      <c r="BB9" s="117">
        <f>IFERROR(SUMIFS('Rozpočet - HW a licencie'!$I$3:$I$44,'Rozpočet - HW a licencie'!$A$3:$A$44,'TCO TO BE- SW'!BB$2,'Rozpočet - HW a licencie'!$C$3:$C$44,"SW",'Rozpočet - HW a licencie'!$G$3:$G$44,'TCO TO BE - HW'!$D8,'Rozpočet - HW a licencie'!$D$3:$D$44,$B$6),)</f>
        <v>0</v>
      </c>
      <c r="BC9" s="117">
        <f>IFERROR(SUMIFS('Rozpočet - HW a licencie'!$I$3:$I$44,'Rozpočet - HW a licencie'!$A$3:$A$44,'TCO TO BE- SW'!BC$2,'Rozpočet - HW a licencie'!$C$3:$C$44,"SW",'Rozpočet - HW a licencie'!$G$3:$G$44,'TCO TO BE - HW'!$D8,'Rozpočet - HW a licencie'!$D$3:$D$44,$B$6),)</f>
        <v>0</v>
      </c>
    </row>
    <row r="10" spans="1:55" outlineLevel="2">
      <c r="A10" s="694"/>
      <c r="B10" s="695"/>
      <c r="C10" s="695"/>
      <c r="D10" s="67">
        <v>5</v>
      </c>
      <c r="E10" s="64">
        <f t="shared" si="8"/>
        <v>0</v>
      </c>
      <c r="F10" s="117">
        <f>IFERROR(SUMIFS('Rozpočet - HW a licencie'!$I$3:$I$44,'Rozpočet - HW a licencie'!$A$3:$A$44,'TCO TO BE- SW'!F$2,'Rozpočet - HW a licencie'!$C$3:$C$44,"SW",'Rozpočet - HW a licencie'!$G$3:$G$44,'TCO TO BE - HW'!$D9,'Rozpočet - HW a licencie'!$D$3:$D$44,$B$6),)</f>
        <v>0</v>
      </c>
      <c r="G10" s="117">
        <f>IFERROR(SUMIFS('Rozpočet - HW a licencie'!$I$3:$I$44,'Rozpočet - HW a licencie'!$A$3:$A$44,'TCO TO BE- SW'!G$2,'Rozpočet - HW a licencie'!$C$3:$C$44,"SW",'Rozpočet - HW a licencie'!$G$3:$G$44,'TCO TO BE - HW'!$D9,'Rozpočet - HW a licencie'!$D$3:$D$44,$B$6),)</f>
        <v>0</v>
      </c>
      <c r="H10" s="117">
        <f>IFERROR(SUMIFS('Rozpočet - HW a licencie'!$I$3:$I$44,'Rozpočet - HW a licencie'!$A$3:$A$44,'TCO TO BE- SW'!H$2,'Rozpočet - HW a licencie'!$C$3:$C$44,"SW",'Rozpočet - HW a licencie'!$G$3:$G$44,'TCO TO BE - HW'!$D9,'Rozpočet - HW a licencie'!$D$3:$D$44,$B$6),)</f>
        <v>0</v>
      </c>
      <c r="I10" s="117">
        <f>IFERROR(SUMIFS('Rozpočet - HW a licencie'!$I$3:$I$44,'Rozpočet - HW a licencie'!$A$3:$A$44,'TCO TO BE- SW'!I$2,'Rozpočet - HW a licencie'!$C$3:$C$44,"SW",'Rozpočet - HW a licencie'!$G$3:$G$44,'TCO TO BE - HW'!$D9,'Rozpočet - HW a licencie'!$D$3:$D$44,$B$6),)</f>
        <v>0</v>
      </c>
      <c r="J10" s="117">
        <f>IFERROR(SUMIFS('Rozpočet - HW a licencie'!$I$3:$I$44,'Rozpočet - HW a licencie'!$A$3:$A$44,'TCO TO BE- SW'!J$2,'Rozpočet - HW a licencie'!$C$3:$C$44,"SW",'Rozpočet - HW a licencie'!$G$3:$G$44,'TCO TO BE - HW'!$D9,'Rozpočet - HW a licencie'!$D$3:$D$44,$B$6),)</f>
        <v>0</v>
      </c>
      <c r="K10" s="117">
        <f>IFERROR(SUMIFS('Rozpočet - HW a licencie'!$I$3:$I$44,'Rozpočet - HW a licencie'!$A$3:$A$44,'TCO TO BE- SW'!K$2,'Rozpočet - HW a licencie'!$C$3:$C$44,"SW",'Rozpočet - HW a licencie'!$G$3:$G$44,'TCO TO BE - HW'!$D9,'Rozpočet - HW a licencie'!$D$3:$D$44,$B$6),)</f>
        <v>0</v>
      </c>
      <c r="L10" s="117">
        <f>IFERROR(SUMIFS('Rozpočet - HW a licencie'!$I$3:$I$44,'Rozpočet - HW a licencie'!$A$3:$A$44,'TCO TO BE- SW'!L$2,'Rozpočet - HW a licencie'!$C$3:$C$44,"SW",'Rozpočet - HW a licencie'!$G$3:$G$44,'TCO TO BE - HW'!$D9,'Rozpočet - HW a licencie'!$D$3:$D$44,$B$6),)</f>
        <v>0</v>
      </c>
      <c r="M10" s="117">
        <f>IFERROR(SUMIFS('Rozpočet - HW a licencie'!$I$3:$I$44,'Rozpočet - HW a licencie'!$A$3:$A$44,'TCO TO BE- SW'!M$2,'Rozpočet - HW a licencie'!$C$3:$C$44,"SW",'Rozpočet - HW a licencie'!$G$3:$G$44,'TCO TO BE - HW'!$D9,'Rozpočet - HW a licencie'!$D$3:$D$44,$B$6),)</f>
        <v>0</v>
      </c>
      <c r="N10" s="117">
        <f>IFERROR(SUMIFS('Rozpočet - HW a licencie'!$I$3:$I$44,'Rozpočet - HW a licencie'!$A$3:$A$44,'TCO TO BE- SW'!N$2,'Rozpočet - HW a licencie'!$C$3:$C$44,"SW",'Rozpočet - HW a licencie'!$G$3:$G$44,'TCO TO BE - HW'!$D9,'Rozpočet - HW a licencie'!$D$3:$D$44,$B$6),)</f>
        <v>0</v>
      </c>
      <c r="O10" s="117">
        <f>IFERROR(SUMIFS('Rozpočet - HW a licencie'!$I$3:$I$44,'Rozpočet - HW a licencie'!$A$3:$A$44,'TCO TO BE- SW'!O$2,'Rozpočet - HW a licencie'!$C$3:$C$44,"SW",'Rozpočet - HW a licencie'!$G$3:$G$44,'TCO TO BE - HW'!$D9,'Rozpočet - HW a licencie'!$D$3:$D$44,$B$6),)</f>
        <v>0</v>
      </c>
      <c r="P10" s="117">
        <f>IFERROR(SUMIFS('Rozpočet - HW a licencie'!$I$3:$I$44,'Rozpočet - HW a licencie'!$A$3:$A$44,'TCO TO BE- SW'!P$2,'Rozpočet - HW a licencie'!$C$3:$C$44,"SW",'Rozpočet - HW a licencie'!$G$3:$G$44,'TCO TO BE - HW'!$D9,'Rozpočet - HW a licencie'!$D$3:$D$44,$B$6),)</f>
        <v>0</v>
      </c>
      <c r="Q10" s="117">
        <f>IFERROR(SUMIFS('Rozpočet - HW a licencie'!$I$3:$I$44,'Rozpočet - HW a licencie'!$A$3:$A$44,'TCO TO BE- SW'!Q$2,'Rozpočet - HW a licencie'!$C$3:$C$44,"SW",'Rozpočet - HW a licencie'!$G$3:$G$44,'TCO TO BE - HW'!$D9,'Rozpočet - HW a licencie'!$D$3:$D$44,$B$6),)</f>
        <v>0</v>
      </c>
      <c r="R10" s="117">
        <f>IFERROR(SUMIFS('Rozpočet - HW a licencie'!$I$3:$I$44,'Rozpočet - HW a licencie'!$A$3:$A$44,'TCO TO BE- SW'!R$2,'Rozpočet - HW a licencie'!$C$3:$C$44,"SW",'Rozpočet - HW a licencie'!$G$3:$G$44,'TCO TO BE - HW'!$D9,'Rozpočet - HW a licencie'!$D$3:$D$44,$B$6),)</f>
        <v>0</v>
      </c>
      <c r="S10" s="117">
        <f>IFERROR(SUMIFS('Rozpočet - HW a licencie'!$I$3:$I$44,'Rozpočet - HW a licencie'!$A$3:$A$44,'TCO TO BE- SW'!S$2,'Rozpočet - HW a licencie'!$C$3:$C$44,"SW",'Rozpočet - HW a licencie'!$G$3:$G$44,'TCO TO BE - HW'!$D9,'Rozpočet - HW a licencie'!$D$3:$D$44,$B$6),)</f>
        <v>0</v>
      </c>
      <c r="T10" s="117">
        <f>IFERROR(SUMIFS('Rozpočet - HW a licencie'!$I$3:$I$44,'Rozpočet - HW a licencie'!$A$3:$A$44,'TCO TO BE- SW'!T$2,'Rozpočet - HW a licencie'!$C$3:$C$44,"SW",'Rozpočet - HW a licencie'!$G$3:$G$44,'TCO TO BE - HW'!$D9,'Rozpočet - HW a licencie'!$D$3:$D$44,$B$6),)</f>
        <v>0</v>
      </c>
      <c r="U10" s="117">
        <f>IFERROR(SUMIFS('Rozpočet - HW a licencie'!$I$3:$I$44,'Rozpočet - HW a licencie'!$A$3:$A$44,'TCO TO BE- SW'!U$2,'Rozpočet - HW a licencie'!$C$3:$C$44,"SW",'Rozpočet - HW a licencie'!$G$3:$G$44,'TCO TO BE - HW'!$D9,'Rozpočet - HW a licencie'!$D$3:$D$44,$B$6),)</f>
        <v>0</v>
      </c>
      <c r="V10" s="117">
        <f>IFERROR(SUMIFS('Rozpočet - HW a licencie'!$I$3:$I$44,'Rozpočet - HW a licencie'!$A$3:$A$44,'TCO TO BE- SW'!V$2,'Rozpočet - HW a licencie'!$C$3:$C$44,"SW",'Rozpočet - HW a licencie'!$G$3:$G$44,'TCO TO BE - HW'!$D9,'Rozpočet - HW a licencie'!$D$3:$D$44,$B$6),)</f>
        <v>0</v>
      </c>
      <c r="W10" s="117">
        <f>IFERROR(SUMIFS('Rozpočet - HW a licencie'!$I$3:$I$44,'Rozpočet - HW a licencie'!$A$3:$A$44,'TCO TO BE- SW'!W$2,'Rozpočet - HW a licencie'!$C$3:$C$44,"SW",'Rozpočet - HW a licencie'!$G$3:$G$44,'TCO TO BE - HW'!$D9,'Rozpočet - HW a licencie'!$D$3:$D$44,$B$6),)</f>
        <v>0</v>
      </c>
      <c r="X10" s="117">
        <f>IFERROR(SUMIFS('Rozpočet - HW a licencie'!$I$3:$I$44,'Rozpočet - HW a licencie'!$A$3:$A$44,'TCO TO BE- SW'!X$2,'Rozpočet - HW a licencie'!$C$3:$C$44,"SW",'Rozpočet - HW a licencie'!$G$3:$G$44,'TCO TO BE - HW'!$D9,'Rozpočet - HW a licencie'!$D$3:$D$44,$B$6),)</f>
        <v>0</v>
      </c>
      <c r="Y10" s="117">
        <f>IFERROR(SUMIFS('Rozpočet - HW a licencie'!$I$3:$I$44,'Rozpočet - HW a licencie'!$A$3:$A$44,'TCO TO BE- SW'!Y$2,'Rozpočet - HW a licencie'!$C$3:$C$44,"SW",'Rozpočet - HW a licencie'!$G$3:$G$44,'TCO TO BE - HW'!$D9,'Rozpočet - HW a licencie'!$D$3:$D$44,$B$6),)</f>
        <v>0</v>
      </c>
      <c r="Z10" s="117">
        <f>IFERROR(SUMIFS('Rozpočet - HW a licencie'!$I$3:$I$44,'Rozpočet - HW a licencie'!$A$3:$A$44,'TCO TO BE- SW'!Z$2,'Rozpočet - HW a licencie'!$C$3:$C$44,"SW",'Rozpočet - HW a licencie'!$G$3:$G$44,'TCO TO BE - HW'!$D9,'Rozpočet - HW a licencie'!$D$3:$D$44,$B$6),)</f>
        <v>0</v>
      </c>
      <c r="AA10" s="117">
        <f>IFERROR(SUMIFS('Rozpočet - HW a licencie'!$I$3:$I$44,'Rozpočet - HW a licencie'!$A$3:$A$44,'TCO TO BE- SW'!AA$2,'Rozpočet - HW a licencie'!$C$3:$C$44,"SW",'Rozpočet - HW a licencie'!$G$3:$G$44,'TCO TO BE - HW'!$D9,'Rozpočet - HW a licencie'!$D$3:$D$44,$B$6),)</f>
        <v>0</v>
      </c>
      <c r="AB10" s="117">
        <f>IFERROR(SUMIFS('Rozpočet - HW a licencie'!$I$3:$I$44,'Rozpočet - HW a licencie'!$A$3:$A$44,'TCO TO BE- SW'!AB$2,'Rozpočet - HW a licencie'!$C$3:$C$44,"SW",'Rozpočet - HW a licencie'!$G$3:$G$44,'TCO TO BE - HW'!$D9,'Rozpočet - HW a licencie'!$D$3:$D$44,$B$6),)</f>
        <v>0</v>
      </c>
      <c r="AC10" s="117">
        <f>IFERROR(SUMIFS('Rozpočet - HW a licencie'!$I$3:$I$44,'Rozpočet - HW a licencie'!$A$3:$A$44,'TCO TO BE- SW'!AC$2,'Rozpočet - HW a licencie'!$C$3:$C$44,"SW",'Rozpočet - HW a licencie'!$G$3:$G$44,'TCO TO BE - HW'!$D9,'Rozpočet - HW a licencie'!$D$3:$D$44,$B$6),)</f>
        <v>0</v>
      </c>
      <c r="AD10" s="117">
        <f>IFERROR(SUMIFS('Rozpočet - HW a licencie'!$I$3:$I$44,'Rozpočet - HW a licencie'!$A$3:$A$44,'TCO TO BE- SW'!AD$2,'Rozpočet - HW a licencie'!$C$3:$C$44,"SW",'Rozpočet - HW a licencie'!$G$3:$G$44,'TCO TO BE - HW'!$D9,'Rozpočet - HW a licencie'!$D$3:$D$44,$B$6),)</f>
        <v>0</v>
      </c>
      <c r="AE10" s="117">
        <f>IFERROR(SUMIFS('Rozpočet - HW a licencie'!$I$3:$I$44,'Rozpočet - HW a licencie'!$A$3:$A$44,'TCO TO BE- SW'!AE$2,'Rozpočet - HW a licencie'!$C$3:$C$44,"SW",'Rozpočet - HW a licencie'!$G$3:$G$44,'TCO TO BE - HW'!$D9,'Rozpočet - HW a licencie'!$D$3:$D$44,$B$6),)</f>
        <v>0</v>
      </c>
      <c r="AF10" s="117">
        <f>IFERROR(SUMIFS('Rozpočet - HW a licencie'!$I$3:$I$44,'Rozpočet - HW a licencie'!$A$3:$A$44,'TCO TO BE- SW'!AF$2,'Rozpočet - HW a licencie'!$C$3:$C$44,"SW",'Rozpočet - HW a licencie'!$G$3:$G$44,'TCO TO BE - HW'!$D9,'Rozpočet - HW a licencie'!$D$3:$D$44,$B$6),)</f>
        <v>0</v>
      </c>
      <c r="AG10" s="117">
        <f>IFERROR(SUMIFS('Rozpočet - HW a licencie'!$I$3:$I$44,'Rozpočet - HW a licencie'!$A$3:$A$44,'TCO TO BE- SW'!AG$2,'Rozpočet - HW a licencie'!$C$3:$C$44,"SW",'Rozpočet - HW a licencie'!$G$3:$G$44,'TCO TO BE - HW'!$D9,'Rozpočet - HW a licencie'!$D$3:$D$44,$B$6),)</f>
        <v>0</v>
      </c>
      <c r="AH10" s="117">
        <f>IFERROR(SUMIFS('Rozpočet - HW a licencie'!$I$3:$I$44,'Rozpočet - HW a licencie'!$A$3:$A$44,'TCO TO BE- SW'!AH$2,'Rozpočet - HW a licencie'!$C$3:$C$44,"SW",'Rozpočet - HW a licencie'!$G$3:$G$44,'TCO TO BE - HW'!$D9,'Rozpočet - HW a licencie'!$D$3:$D$44,$B$6),)</f>
        <v>0</v>
      </c>
      <c r="AI10" s="117">
        <f>IFERROR(SUMIFS('Rozpočet - HW a licencie'!$I$3:$I$44,'Rozpočet - HW a licencie'!$A$3:$A$44,'TCO TO BE- SW'!AI$2,'Rozpočet - HW a licencie'!$C$3:$C$44,"SW",'Rozpočet - HW a licencie'!$G$3:$G$44,'TCO TO BE - HW'!$D9,'Rozpočet - HW a licencie'!$D$3:$D$44,$B$6),)</f>
        <v>0</v>
      </c>
      <c r="AJ10" s="117">
        <f>IFERROR(SUMIFS('Rozpočet - HW a licencie'!$I$3:$I$44,'Rozpočet - HW a licencie'!$A$3:$A$44,'TCO TO BE- SW'!AJ$2,'Rozpočet - HW a licencie'!$C$3:$C$44,"SW",'Rozpočet - HW a licencie'!$G$3:$G$44,'TCO TO BE - HW'!$D9,'Rozpočet - HW a licencie'!$D$3:$D$44,$B$6),)</f>
        <v>0</v>
      </c>
      <c r="AK10" s="117">
        <f>IFERROR(SUMIFS('Rozpočet - HW a licencie'!$I$3:$I$44,'Rozpočet - HW a licencie'!$A$3:$A$44,'TCO TO BE- SW'!AK$2,'Rozpočet - HW a licencie'!$C$3:$C$44,"SW",'Rozpočet - HW a licencie'!$G$3:$G$44,'TCO TO BE - HW'!$D9,'Rozpočet - HW a licencie'!$D$3:$D$44,$B$6),)</f>
        <v>0</v>
      </c>
      <c r="AL10" s="117">
        <f>IFERROR(SUMIFS('Rozpočet - HW a licencie'!$I$3:$I$44,'Rozpočet - HW a licencie'!$A$3:$A$44,'TCO TO BE- SW'!AL$2,'Rozpočet - HW a licencie'!$C$3:$C$44,"SW",'Rozpočet - HW a licencie'!$G$3:$G$44,'TCO TO BE - HW'!$D9,'Rozpočet - HW a licencie'!$D$3:$D$44,$B$6),)</f>
        <v>0</v>
      </c>
      <c r="AM10" s="117">
        <f>IFERROR(SUMIFS('Rozpočet - HW a licencie'!$I$3:$I$44,'Rozpočet - HW a licencie'!$A$3:$A$44,'TCO TO BE- SW'!AM$2,'Rozpočet - HW a licencie'!$C$3:$C$44,"SW",'Rozpočet - HW a licencie'!$G$3:$G$44,'TCO TO BE - HW'!$D9,'Rozpočet - HW a licencie'!$D$3:$D$44,$B$6),)</f>
        <v>0</v>
      </c>
      <c r="AN10" s="117">
        <f>IFERROR(SUMIFS('Rozpočet - HW a licencie'!$I$3:$I$44,'Rozpočet - HW a licencie'!$A$3:$A$44,'TCO TO BE- SW'!AN$2,'Rozpočet - HW a licencie'!$C$3:$C$44,"SW",'Rozpočet - HW a licencie'!$G$3:$G$44,'TCO TO BE - HW'!$D9,'Rozpočet - HW a licencie'!$D$3:$D$44,$B$6),)</f>
        <v>0</v>
      </c>
      <c r="AO10" s="117">
        <f>IFERROR(SUMIFS('Rozpočet - HW a licencie'!$I$3:$I$44,'Rozpočet - HW a licencie'!$A$3:$A$44,'TCO TO BE- SW'!AO$2,'Rozpočet - HW a licencie'!$C$3:$C$44,"SW",'Rozpočet - HW a licencie'!$G$3:$G$44,'TCO TO BE - HW'!$D9,'Rozpočet - HW a licencie'!$D$3:$D$44,$B$6),)</f>
        <v>0</v>
      </c>
      <c r="AP10" s="117">
        <f>IFERROR(SUMIFS('Rozpočet - HW a licencie'!$I$3:$I$44,'Rozpočet - HW a licencie'!$A$3:$A$44,'TCO TO BE- SW'!AP$2,'Rozpočet - HW a licencie'!$C$3:$C$44,"SW",'Rozpočet - HW a licencie'!$G$3:$G$44,'TCO TO BE - HW'!$D9,'Rozpočet - HW a licencie'!$D$3:$D$44,$B$6),)</f>
        <v>0</v>
      </c>
      <c r="AQ10" s="117">
        <f>IFERROR(SUMIFS('Rozpočet - HW a licencie'!$I$3:$I$44,'Rozpočet - HW a licencie'!$A$3:$A$44,'TCO TO BE- SW'!AQ$2,'Rozpočet - HW a licencie'!$C$3:$C$44,"SW",'Rozpočet - HW a licencie'!$G$3:$G$44,'TCO TO BE - HW'!$D9,'Rozpočet - HW a licencie'!$D$3:$D$44,$B$6),)</f>
        <v>0</v>
      </c>
      <c r="AR10" s="117">
        <f>IFERROR(SUMIFS('Rozpočet - HW a licencie'!$I$3:$I$44,'Rozpočet - HW a licencie'!$A$3:$A$44,'TCO TO BE- SW'!AR$2,'Rozpočet - HW a licencie'!$C$3:$C$44,"SW",'Rozpočet - HW a licencie'!$G$3:$G$44,'TCO TO BE - HW'!$D9,'Rozpočet - HW a licencie'!$D$3:$D$44,$B$6),)</f>
        <v>0</v>
      </c>
      <c r="AS10" s="117">
        <f>IFERROR(SUMIFS('Rozpočet - HW a licencie'!$I$3:$I$44,'Rozpočet - HW a licencie'!$A$3:$A$44,'TCO TO BE- SW'!AS$2,'Rozpočet - HW a licencie'!$C$3:$C$44,"SW",'Rozpočet - HW a licencie'!$G$3:$G$44,'TCO TO BE - HW'!$D9,'Rozpočet - HW a licencie'!$D$3:$D$44,$B$6),)</f>
        <v>0</v>
      </c>
      <c r="AT10" s="117">
        <f>IFERROR(SUMIFS('Rozpočet - HW a licencie'!$I$3:$I$44,'Rozpočet - HW a licencie'!$A$3:$A$44,'TCO TO BE- SW'!AT$2,'Rozpočet - HW a licencie'!$C$3:$C$44,"SW",'Rozpočet - HW a licencie'!$G$3:$G$44,'TCO TO BE - HW'!$D9,'Rozpočet - HW a licencie'!$D$3:$D$44,$B$6),)</f>
        <v>0</v>
      </c>
      <c r="AU10" s="117">
        <f>IFERROR(SUMIFS('Rozpočet - HW a licencie'!$I$3:$I$44,'Rozpočet - HW a licencie'!$A$3:$A$44,'TCO TO BE- SW'!AU$2,'Rozpočet - HW a licencie'!$C$3:$C$44,"SW",'Rozpočet - HW a licencie'!$G$3:$G$44,'TCO TO BE - HW'!$D9,'Rozpočet - HW a licencie'!$D$3:$D$44,$B$6),)</f>
        <v>0</v>
      </c>
      <c r="AV10" s="117">
        <f>IFERROR(SUMIFS('Rozpočet - HW a licencie'!$I$3:$I$44,'Rozpočet - HW a licencie'!$A$3:$A$44,'TCO TO BE- SW'!AV$2,'Rozpočet - HW a licencie'!$C$3:$C$44,"SW",'Rozpočet - HW a licencie'!$G$3:$G$44,'TCO TO BE - HW'!$D9,'Rozpočet - HW a licencie'!$D$3:$D$44,$B$6),)</f>
        <v>0</v>
      </c>
      <c r="AW10" s="117">
        <f>IFERROR(SUMIFS('Rozpočet - HW a licencie'!$I$3:$I$44,'Rozpočet - HW a licencie'!$A$3:$A$44,'TCO TO BE- SW'!AW$2,'Rozpočet - HW a licencie'!$C$3:$C$44,"SW",'Rozpočet - HW a licencie'!$G$3:$G$44,'TCO TO BE - HW'!$D9,'Rozpočet - HW a licencie'!$D$3:$D$44,$B$6),)</f>
        <v>0</v>
      </c>
      <c r="AX10" s="117">
        <f>IFERROR(SUMIFS('Rozpočet - HW a licencie'!$I$3:$I$44,'Rozpočet - HW a licencie'!$A$3:$A$44,'TCO TO BE- SW'!AX$2,'Rozpočet - HW a licencie'!$C$3:$C$44,"SW",'Rozpočet - HW a licencie'!$G$3:$G$44,'TCO TO BE - HW'!$D9,'Rozpočet - HW a licencie'!$D$3:$D$44,$B$6),)</f>
        <v>0</v>
      </c>
      <c r="AY10" s="117">
        <f>IFERROR(SUMIFS('Rozpočet - HW a licencie'!$I$3:$I$44,'Rozpočet - HW a licencie'!$A$3:$A$44,'TCO TO BE- SW'!AY$2,'Rozpočet - HW a licencie'!$C$3:$C$44,"SW",'Rozpočet - HW a licencie'!$G$3:$G$44,'TCO TO BE - HW'!$D9,'Rozpočet - HW a licencie'!$D$3:$D$44,$B$6),)</f>
        <v>0</v>
      </c>
      <c r="AZ10" s="117">
        <f>IFERROR(SUMIFS('Rozpočet - HW a licencie'!$I$3:$I$44,'Rozpočet - HW a licencie'!$A$3:$A$44,'TCO TO BE- SW'!AZ$2,'Rozpočet - HW a licencie'!$C$3:$C$44,"SW",'Rozpočet - HW a licencie'!$G$3:$G$44,'TCO TO BE - HW'!$D9,'Rozpočet - HW a licencie'!$D$3:$D$44,$B$6),)</f>
        <v>0</v>
      </c>
      <c r="BA10" s="117">
        <f>IFERROR(SUMIFS('Rozpočet - HW a licencie'!$I$3:$I$44,'Rozpočet - HW a licencie'!$A$3:$A$44,'TCO TO BE- SW'!BA$2,'Rozpočet - HW a licencie'!$C$3:$C$44,"SW",'Rozpočet - HW a licencie'!$G$3:$G$44,'TCO TO BE - HW'!$D9,'Rozpočet - HW a licencie'!$D$3:$D$44,$B$6),)</f>
        <v>0</v>
      </c>
      <c r="BB10" s="117">
        <f>IFERROR(SUMIFS('Rozpočet - HW a licencie'!$I$3:$I$44,'Rozpočet - HW a licencie'!$A$3:$A$44,'TCO TO BE- SW'!BB$2,'Rozpočet - HW a licencie'!$C$3:$C$44,"SW",'Rozpočet - HW a licencie'!$G$3:$G$44,'TCO TO BE - HW'!$D9,'Rozpočet - HW a licencie'!$D$3:$D$44,$B$6),)</f>
        <v>0</v>
      </c>
      <c r="BC10" s="117">
        <f>IFERROR(SUMIFS('Rozpočet - HW a licencie'!$I$3:$I$44,'Rozpočet - HW a licencie'!$A$3:$A$44,'TCO TO BE- SW'!BC$2,'Rozpočet - HW a licencie'!$C$3:$C$44,"SW",'Rozpočet - HW a licencie'!$G$3:$G$44,'TCO TO BE - HW'!$D9,'Rozpočet - HW a licencie'!$D$3:$D$44,$B$6),)</f>
        <v>0</v>
      </c>
    </row>
    <row r="11" spans="1:55" outlineLevel="2">
      <c r="A11" s="694"/>
      <c r="B11" s="695"/>
      <c r="C11" s="695"/>
      <c r="D11" s="67">
        <v>6</v>
      </c>
      <c r="E11" s="64">
        <f t="shared" si="8"/>
        <v>0</v>
      </c>
      <c r="F11" s="117">
        <f>IFERROR(SUMIFS('Rozpočet - HW a licencie'!$I$3:$I$44,'Rozpočet - HW a licencie'!$A$3:$A$44,'TCO TO BE- SW'!F$2,'Rozpočet - HW a licencie'!$C$3:$C$44,"SW",'Rozpočet - HW a licencie'!$G$3:$G$44,'TCO TO BE - HW'!$D10,'Rozpočet - HW a licencie'!$D$3:$D$44,$B$6),)</f>
        <v>0</v>
      </c>
      <c r="G11" s="117">
        <f>IFERROR(SUMIFS('Rozpočet - HW a licencie'!$I$3:$I$44,'Rozpočet - HW a licencie'!$A$3:$A$44,'TCO TO BE- SW'!G$2,'Rozpočet - HW a licencie'!$C$3:$C$44,"SW",'Rozpočet - HW a licencie'!$G$3:$G$44,'TCO TO BE - HW'!$D10,'Rozpočet - HW a licencie'!$D$3:$D$44,$B$6),)</f>
        <v>0</v>
      </c>
      <c r="H11" s="117">
        <f>IFERROR(SUMIFS('Rozpočet - HW a licencie'!$I$3:$I$44,'Rozpočet - HW a licencie'!$A$3:$A$44,'TCO TO BE- SW'!H$2,'Rozpočet - HW a licencie'!$C$3:$C$44,"SW",'Rozpočet - HW a licencie'!$G$3:$G$44,'TCO TO BE - HW'!$D10,'Rozpočet - HW a licencie'!$D$3:$D$44,$B$6),)</f>
        <v>0</v>
      </c>
      <c r="I11" s="117">
        <f>IFERROR(SUMIFS('Rozpočet - HW a licencie'!$I$3:$I$44,'Rozpočet - HW a licencie'!$A$3:$A$44,'TCO TO BE- SW'!I$2,'Rozpočet - HW a licencie'!$C$3:$C$44,"SW",'Rozpočet - HW a licencie'!$G$3:$G$44,'TCO TO BE - HW'!$D10,'Rozpočet - HW a licencie'!$D$3:$D$44,$B$6),)</f>
        <v>0</v>
      </c>
      <c r="J11" s="117">
        <f>IFERROR(SUMIFS('Rozpočet - HW a licencie'!$I$3:$I$44,'Rozpočet - HW a licencie'!$A$3:$A$44,'TCO TO BE- SW'!J$2,'Rozpočet - HW a licencie'!$C$3:$C$44,"SW",'Rozpočet - HW a licencie'!$G$3:$G$44,'TCO TO BE - HW'!$D10,'Rozpočet - HW a licencie'!$D$3:$D$44,$B$6),)</f>
        <v>0</v>
      </c>
      <c r="K11" s="117">
        <f>IFERROR(SUMIFS('Rozpočet - HW a licencie'!$I$3:$I$44,'Rozpočet - HW a licencie'!$A$3:$A$44,'TCO TO BE- SW'!K$2,'Rozpočet - HW a licencie'!$C$3:$C$44,"SW",'Rozpočet - HW a licencie'!$G$3:$G$44,'TCO TO BE - HW'!$D10,'Rozpočet - HW a licencie'!$D$3:$D$44,$B$6),)</f>
        <v>0</v>
      </c>
      <c r="L11" s="117">
        <f>IFERROR(SUMIFS('Rozpočet - HW a licencie'!$I$3:$I$44,'Rozpočet - HW a licencie'!$A$3:$A$44,'TCO TO BE- SW'!L$2,'Rozpočet - HW a licencie'!$C$3:$C$44,"SW",'Rozpočet - HW a licencie'!$G$3:$G$44,'TCO TO BE - HW'!$D10,'Rozpočet - HW a licencie'!$D$3:$D$44,$B$6),)</f>
        <v>0</v>
      </c>
      <c r="M11" s="117">
        <f>IFERROR(SUMIFS('Rozpočet - HW a licencie'!$I$3:$I$44,'Rozpočet - HW a licencie'!$A$3:$A$44,'TCO TO BE- SW'!M$2,'Rozpočet - HW a licencie'!$C$3:$C$44,"SW",'Rozpočet - HW a licencie'!$G$3:$G$44,'TCO TO BE - HW'!$D10,'Rozpočet - HW a licencie'!$D$3:$D$44,$B$6),)</f>
        <v>0</v>
      </c>
      <c r="N11" s="117">
        <f>IFERROR(SUMIFS('Rozpočet - HW a licencie'!$I$3:$I$44,'Rozpočet - HW a licencie'!$A$3:$A$44,'TCO TO BE- SW'!N$2,'Rozpočet - HW a licencie'!$C$3:$C$44,"SW",'Rozpočet - HW a licencie'!$G$3:$G$44,'TCO TO BE - HW'!$D10,'Rozpočet - HW a licencie'!$D$3:$D$44,$B$6),)</f>
        <v>0</v>
      </c>
      <c r="O11" s="117">
        <f>IFERROR(SUMIFS('Rozpočet - HW a licencie'!$I$3:$I$44,'Rozpočet - HW a licencie'!$A$3:$A$44,'TCO TO BE- SW'!O$2,'Rozpočet - HW a licencie'!$C$3:$C$44,"SW",'Rozpočet - HW a licencie'!$G$3:$G$44,'TCO TO BE - HW'!$D10,'Rozpočet - HW a licencie'!$D$3:$D$44,$B$6),)</f>
        <v>0</v>
      </c>
      <c r="P11" s="117">
        <f>IFERROR(SUMIFS('Rozpočet - HW a licencie'!$I$3:$I$44,'Rozpočet - HW a licencie'!$A$3:$A$44,'TCO TO BE- SW'!P$2,'Rozpočet - HW a licencie'!$C$3:$C$44,"SW",'Rozpočet - HW a licencie'!$G$3:$G$44,'TCO TO BE - HW'!$D10,'Rozpočet - HW a licencie'!$D$3:$D$44,$B$6),)</f>
        <v>0</v>
      </c>
      <c r="Q11" s="117">
        <f>IFERROR(SUMIFS('Rozpočet - HW a licencie'!$I$3:$I$44,'Rozpočet - HW a licencie'!$A$3:$A$44,'TCO TO BE- SW'!Q$2,'Rozpočet - HW a licencie'!$C$3:$C$44,"SW",'Rozpočet - HW a licencie'!$G$3:$G$44,'TCO TO BE - HW'!$D10,'Rozpočet - HW a licencie'!$D$3:$D$44,$B$6),)</f>
        <v>0</v>
      </c>
      <c r="R11" s="117">
        <f>IFERROR(SUMIFS('Rozpočet - HW a licencie'!$I$3:$I$44,'Rozpočet - HW a licencie'!$A$3:$A$44,'TCO TO BE- SW'!R$2,'Rozpočet - HW a licencie'!$C$3:$C$44,"SW",'Rozpočet - HW a licencie'!$G$3:$G$44,'TCO TO BE - HW'!$D10,'Rozpočet - HW a licencie'!$D$3:$D$44,$B$6),)</f>
        <v>0</v>
      </c>
      <c r="S11" s="117">
        <f>IFERROR(SUMIFS('Rozpočet - HW a licencie'!$I$3:$I$44,'Rozpočet - HW a licencie'!$A$3:$A$44,'TCO TO BE- SW'!S$2,'Rozpočet - HW a licencie'!$C$3:$C$44,"SW",'Rozpočet - HW a licencie'!$G$3:$G$44,'TCO TO BE - HW'!$D10,'Rozpočet - HW a licencie'!$D$3:$D$44,$B$6),)</f>
        <v>0</v>
      </c>
      <c r="T11" s="117">
        <f>IFERROR(SUMIFS('Rozpočet - HW a licencie'!$I$3:$I$44,'Rozpočet - HW a licencie'!$A$3:$A$44,'TCO TO BE- SW'!T$2,'Rozpočet - HW a licencie'!$C$3:$C$44,"SW",'Rozpočet - HW a licencie'!$G$3:$G$44,'TCO TO BE - HW'!$D10,'Rozpočet - HW a licencie'!$D$3:$D$44,$B$6),)</f>
        <v>0</v>
      </c>
      <c r="U11" s="117">
        <f>IFERROR(SUMIFS('Rozpočet - HW a licencie'!$I$3:$I$44,'Rozpočet - HW a licencie'!$A$3:$A$44,'TCO TO BE- SW'!U$2,'Rozpočet - HW a licencie'!$C$3:$C$44,"SW",'Rozpočet - HW a licencie'!$G$3:$G$44,'TCO TO BE - HW'!$D10,'Rozpočet - HW a licencie'!$D$3:$D$44,$B$6),)</f>
        <v>0</v>
      </c>
      <c r="V11" s="117">
        <f>IFERROR(SUMIFS('Rozpočet - HW a licencie'!$I$3:$I$44,'Rozpočet - HW a licencie'!$A$3:$A$44,'TCO TO BE- SW'!V$2,'Rozpočet - HW a licencie'!$C$3:$C$44,"SW",'Rozpočet - HW a licencie'!$G$3:$G$44,'TCO TO BE - HW'!$D10,'Rozpočet - HW a licencie'!$D$3:$D$44,$B$6),)</f>
        <v>0</v>
      </c>
      <c r="W11" s="117">
        <f>IFERROR(SUMIFS('Rozpočet - HW a licencie'!$I$3:$I$44,'Rozpočet - HW a licencie'!$A$3:$A$44,'TCO TO BE- SW'!W$2,'Rozpočet - HW a licencie'!$C$3:$C$44,"SW",'Rozpočet - HW a licencie'!$G$3:$G$44,'TCO TO BE - HW'!$D10,'Rozpočet - HW a licencie'!$D$3:$D$44,$B$6),)</f>
        <v>0</v>
      </c>
      <c r="X11" s="117">
        <f>IFERROR(SUMIFS('Rozpočet - HW a licencie'!$I$3:$I$44,'Rozpočet - HW a licencie'!$A$3:$A$44,'TCO TO BE- SW'!X$2,'Rozpočet - HW a licencie'!$C$3:$C$44,"SW",'Rozpočet - HW a licencie'!$G$3:$G$44,'TCO TO BE - HW'!$D10,'Rozpočet - HW a licencie'!$D$3:$D$44,$B$6),)</f>
        <v>0</v>
      </c>
      <c r="Y11" s="117">
        <f>IFERROR(SUMIFS('Rozpočet - HW a licencie'!$I$3:$I$44,'Rozpočet - HW a licencie'!$A$3:$A$44,'TCO TO BE- SW'!Y$2,'Rozpočet - HW a licencie'!$C$3:$C$44,"SW",'Rozpočet - HW a licencie'!$G$3:$G$44,'TCO TO BE - HW'!$D10,'Rozpočet - HW a licencie'!$D$3:$D$44,$B$6),)</f>
        <v>0</v>
      </c>
      <c r="Z11" s="117">
        <f>IFERROR(SUMIFS('Rozpočet - HW a licencie'!$I$3:$I$44,'Rozpočet - HW a licencie'!$A$3:$A$44,'TCO TO BE- SW'!Z$2,'Rozpočet - HW a licencie'!$C$3:$C$44,"SW",'Rozpočet - HW a licencie'!$G$3:$G$44,'TCO TO BE - HW'!$D10,'Rozpočet - HW a licencie'!$D$3:$D$44,$B$6),)</f>
        <v>0</v>
      </c>
      <c r="AA11" s="117">
        <f>IFERROR(SUMIFS('Rozpočet - HW a licencie'!$I$3:$I$44,'Rozpočet - HW a licencie'!$A$3:$A$44,'TCO TO BE- SW'!AA$2,'Rozpočet - HW a licencie'!$C$3:$C$44,"SW",'Rozpočet - HW a licencie'!$G$3:$G$44,'TCO TO BE - HW'!$D10,'Rozpočet - HW a licencie'!$D$3:$D$44,$B$6),)</f>
        <v>0</v>
      </c>
      <c r="AB11" s="117">
        <f>IFERROR(SUMIFS('Rozpočet - HW a licencie'!$I$3:$I$44,'Rozpočet - HW a licencie'!$A$3:$A$44,'TCO TO BE- SW'!AB$2,'Rozpočet - HW a licencie'!$C$3:$C$44,"SW",'Rozpočet - HW a licencie'!$G$3:$G$44,'TCO TO BE - HW'!$D10,'Rozpočet - HW a licencie'!$D$3:$D$44,$B$6),)</f>
        <v>0</v>
      </c>
      <c r="AC11" s="117">
        <f>IFERROR(SUMIFS('Rozpočet - HW a licencie'!$I$3:$I$44,'Rozpočet - HW a licencie'!$A$3:$A$44,'TCO TO BE- SW'!AC$2,'Rozpočet - HW a licencie'!$C$3:$C$44,"SW",'Rozpočet - HW a licencie'!$G$3:$G$44,'TCO TO BE - HW'!$D10,'Rozpočet - HW a licencie'!$D$3:$D$44,$B$6),)</f>
        <v>0</v>
      </c>
      <c r="AD11" s="117">
        <f>IFERROR(SUMIFS('Rozpočet - HW a licencie'!$I$3:$I$44,'Rozpočet - HW a licencie'!$A$3:$A$44,'TCO TO BE- SW'!AD$2,'Rozpočet - HW a licencie'!$C$3:$C$44,"SW",'Rozpočet - HW a licencie'!$G$3:$G$44,'TCO TO BE - HW'!$D10,'Rozpočet - HW a licencie'!$D$3:$D$44,$B$6),)</f>
        <v>0</v>
      </c>
      <c r="AE11" s="117">
        <f>IFERROR(SUMIFS('Rozpočet - HW a licencie'!$I$3:$I$44,'Rozpočet - HW a licencie'!$A$3:$A$44,'TCO TO BE- SW'!AE$2,'Rozpočet - HW a licencie'!$C$3:$C$44,"SW",'Rozpočet - HW a licencie'!$G$3:$G$44,'TCO TO BE - HW'!$D10,'Rozpočet - HW a licencie'!$D$3:$D$44,$B$6),)</f>
        <v>0</v>
      </c>
      <c r="AF11" s="117">
        <f>IFERROR(SUMIFS('Rozpočet - HW a licencie'!$I$3:$I$44,'Rozpočet - HW a licencie'!$A$3:$A$44,'TCO TO BE- SW'!AF$2,'Rozpočet - HW a licencie'!$C$3:$C$44,"SW",'Rozpočet - HW a licencie'!$G$3:$G$44,'TCO TO BE - HW'!$D10,'Rozpočet - HW a licencie'!$D$3:$D$44,$B$6),)</f>
        <v>0</v>
      </c>
      <c r="AG11" s="117">
        <f>IFERROR(SUMIFS('Rozpočet - HW a licencie'!$I$3:$I$44,'Rozpočet - HW a licencie'!$A$3:$A$44,'TCO TO BE- SW'!AG$2,'Rozpočet - HW a licencie'!$C$3:$C$44,"SW",'Rozpočet - HW a licencie'!$G$3:$G$44,'TCO TO BE - HW'!$D10,'Rozpočet - HW a licencie'!$D$3:$D$44,$B$6),)</f>
        <v>0</v>
      </c>
      <c r="AH11" s="117">
        <f>IFERROR(SUMIFS('Rozpočet - HW a licencie'!$I$3:$I$44,'Rozpočet - HW a licencie'!$A$3:$A$44,'TCO TO BE- SW'!AH$2,'Rozpočet - HW a licencie'!$C$3:$C$44,"SW",'Rozpočet - HW a licencie'!$G$3:$G$44,'TCO TO BE - HW'!$D10,'Rozpočet - HW a licencie'!$D$3:$D$44,$B$6),)</f>
        <v>0</v>
      </c>
      <c r="AI11" s="117">
        <f>IFERROR(SUMIFS('Rozpočet - HW a licencie'!$I$3:$I$44,'Rozpočet - HW a licencie'!$A$3:$A$44,'TCO TO BE- SW'!AI$2,'Rozpočet - HW a licencie'!$C$3:$C$44,"SW",'Rozpočet - HW a licencie'!$G$3:$G$44,'TCO TO BE - HW'!$D10,'Rozpočet - HW a licencie'!$D$3:$D$44,$B$6),)</f>
        <v>0</v>
      </c>
      <c r="AJ11" s="117">
        <f>IFERROR(SUMIFS('Rozpočet - HW a licencie'!$I$3:$I$44,'Rozpočet - HW a licencie'!$A$3:$A$44,'TCO TO BE- SW'!AJ$2,'Rozpočet - HW a licencie'!$C$3:$C$44,"SW",'Rozpočet - HW a licencie'!$G$3:$G$44,'TCO TO BE - HW'!$D10,'Rozpočet - HW a licencie'!$D$3:$D$44,$B$6),)</f>
        <v>0</v>
      </c>
      <c r="AK11" s="117">
        <f>IFERROR(SUMIFS('Rozpočet - HW a licencie'!$I$3:$I$44,'Rozpočet - HW a licencie'!$A$3:$A$44,'TCO TO BE- SW'!AK$2,'Rozpočet - HW a licencie'!$C$3:$C$44,"SW",'Rozpočet - HW a licencie'!$G$3:$G$44,'TCO TO BE - HW'!$D10,'Rozpočet - HW a licencie'!$D$3:$D$44,$B$6),)</f>
        <v>0</v>
      </c>
      <c r="AL11" s="117">
        <f>IFERROR(SUMIFS('Rozpočet - HW a licencie'!$I$3:$I$44,'Rozpočet - HW a licencie'!$A$3:$A$44,'TCO TO BE- SW'!AL$2,'Rozpočet - HW a licencie'!$C$3:$C$44,"SW",'Rozpočet - HW a licencie'!$G$3:$G$44,'TCO TO BE - HW'!$D10,'Rozpočet - HW a licencie'!$D$3:$D$44,$B$6),)</f>
        <v>0</v>
      </c>
      <c r="AM11" s="117">
        <f>IFERROR(SUMIFS('Rozpočet - HW a licencie'!$I$3:$I$44,'Rozpočet - HW a licencie'!$A$3:$A$44,'TCO TO BE- SW'!AM$2,'Rozpočet - HW a licencie'!$C$3:$C$44,"SW",'Rozpočet - HW a licencie'!$G$3:$G$44,'TCO TO BE - HW'!$D10,'Rozpočet - HW a licencie'!$D$3:$D$44,$B$6),)</f>
        <v>0</v>
      </c>
      <c r="AN11" s="117">
        <f>IFERROR(SUMIFS('Rozpočet - HW a licencie'!$I$3:$I$44,'Rozpočet - HW a licencie'!$A$3:$A$44,'TCO TO BE- SW'!AN$2,'Rozpočet - HW a licencie'!$C$3:$C$44,"SW",'Rozpočet - HW a licencie'!$G$3:$G$44,'TCO TO BE - HW'!$D10,'Rozpočet - HW a licencie'!$D$3:$D$44,$B$6),)</f>
        <v>0</v>
      </c>
      <c r="AO11" s="117">
        <f>IFERROR(SUMIFS('Rozpočet - HW a licencie'!$I$3:$I$44,'Rozpočet - HW a licencie'!$A$3:$A$44,'TCO TO BE- SW'!AO$2,'Rozpočet - HW a licencie'!$C$3:$C$44,"SW",'Rozpočet - HW a licencie'!$G$3:$G$44,'TCO TO BE - HW'!$D10,'Rozpočet - HW a licencie'!$D$3:$D$44,$B$6),)</f>
        <v>0</v>
      </c>
      <c r="AP11" s="117">
        <f>IFERROR(SUMIFS('Rozpočet - HW a licencie'!$I$3:$I$44,'Rozpočet - HW a licencie'!$A$3:$A$44,'TCO TO BE- SW'!AP$2,'Rozpočet - HW a licencie'!$C$3:$C$44,"SW",'Rozpočet - HW a licencie'!$G$3:$G$44,'TCO TO BE - HW'!$D10,'Rozpočet - HW a licencie'!$D$3:$D$44,$B$6),)</f>
        <v>0</v>
      </c>
      <c r="AQ11" s="117">
        <f>IFERROR(SUMIFS('Rozpočet - HW a licencie'!$I$3:$I$44,'Rozpočet - HW a licencie'!$A$3:$A$44,'TCO TO BE- SW'!AQ$2,'Rozpočet - HW a licencie'!$C$3:$C$44,"SW",'Rozpočet - HW a licencie'!$G$3:$G$44,'TCO TO BE - HW'!$D10,'Rozpočet - HW a licencie'!$D$3:$D$44,$B$6),)</f>
        <v>0</v>
      </c>
      <c r="AR11" s="117">
        <f>IFERROR(SUMIFS('Rozpočet - HW a licencie'!$I$3:$I$44,'Rozpočet - HW a licencie'!$A$3:$A$44,'TCO TO BE- SW'!AR$2,'Rozpočet - HW a licencie'!$C$3:$C$44,"SW",'Rozpočet - HW a licencie'!$G$3:$G$44,'TCO TO BE - HW'!$D10,'Rozpočet - HW a licencie'!$D$3:$D$44,$B$6),)</f>
        <v>0</v>
      </c>
      <c r="AS11" s="117">
        <f>IFERROR(SUMIFS('Rozpočet - HW a licencie'!$I$3:$I$44,'Rozpočet - HW a licencie'!$A$3:$A$44,'TCO TO BE- SW'!AS$2,'Rozpočet - HW a licencie'!$C$3:$C$44,"SW",'Rozpočet - HW a licencie'!$G$3:$G$44,'TCO TO BE - HW'!$D10,'Rozpočet - HW a licencie'!$D$3:$D$44,$B$6),)</f>
        <v>0</v>
      </c>
      <c r="AT11" s="117">
        <f>IFERROR(SUMIFS('Rozpočet - HW a licencie'!$I$3:$I$44,'Rozpočet - HW a licencie'!$A$3:$A$44,'TCO TO BE- SW'!AT$2,'Rozpočet - HW a licencie'!$C$3:$C$44,"SW",'Rozpočet - HW a licencie'!$G$3:$G$44,'TCO TO BE - HW'!$D10,'Rozpočet - HW a licencie'!$D$3:$D$44,$B$6),)</f>
        <v>0</v>
      </c>
      <c r="AU11" s="117">
        <f>IFERROR(SUMIFS('Rozpočet - HW a licencie'!$I$3:$I$44,'Rozpočet - HW a licencie'!$A$3:$A$44,'TCO TO BE- SW'!AU$2,'Rozpočet - HW a licencie'!$C$3:$C$44,"SW",'Rozpočet - HW a licencie'!$G$3:$G$44,'TCO TO BE - HW'!$D10,'Rozpočet - HW a licencie'!$D$3:$D$44,$B$6),)</f>
        <v>0</v>
      </c>
      <c r="AV11" s="117">
        <f>IFERROR(SUMIFS('Rozpočet - HW a licencie'!$I$3:$I$44,'Rozpočet - HW a licencie'!$A$3:$A$44,'TCO TO BE- SW'!AV$2,'Rozpočet - HW a licencie'!$C$3:$C$44,"SW",'Rozpočet - HW a licencie'!$G$3:$G$44,'TCO TO BE - HW'!$D10,'Rozpočet - HW a licencie'!$D$3:$D$44,$B$6),)</f>
        <v>0</v>
      </c>
      <c r="AW11" s="117">
        <f>IFERROR(SUMIFS('Rozpočet - HW a licencie'!$I$3:$I$44,'Rozpočet - HW a licencie'!$A$3:$A$44,'TCO TO BE- SW'!AW$2,'Rozpočet - HW a licencie'!$C$3:$C$44,"SW",'Rozpočet - HW a licencie'!$G$3:$G$44,'TCO TO BE - HW'!$D10,'Rozpočet - HW a licencie'!$D$3:$D$44,$B$6),)</f>
        <v>0</v>
      </c>
      <c r="AX11" s="117">
        <f>IFERROR(SUMIFS('Rozpočet - HW a licencie'!$I$3:$I$44,'Rozpočet - HW a licencie'!$A$3:$A$44,'TCO TO BE- SW'!AX$2,'Rozpočet - HW a licencie'!$C$3:$C$44,"SW",'Rozpočet - HW a licencie'!$G$3:$G$44,'TCO TO BE - HW'!$D10,'Rozpočet - HW a licencie'!$D$3:$D$44,$B$6),)</f>
        <v>0</v>
      </c>
      <c r="AY11" s="117">
        <f>IFERROR(SUMIFS('Rozpočet - HW a licencie'!$I$3:$I$44,'Rozpočet - HW a licencie'!$A$3:$A$44,'TCO TO BE- SW'!AY$2,'Rozpočet - HW a licencie'!$C$3:$C$44,"SW",'Rozpočet - HW a licencie'!$G$3:$G$44,'TCO TO BE - HW'!$D10,'Rozpočet - HW a licencie'!$D$3:$D$44,$B$6),)</f>
        <v>0</v>
      </c>
      <c r="AZ11" s="117">
        <f>IFERROR(SUMIFS('Rozpočet - HW a licencie'!$I$3:$I$44,'Rozpočet - HW a licencie'!$A$3:$A$44,'TCO TO BE- SW'!AZ$2,'Rozpočet - HW a licencie'!$C$3:$C$44,"SW",'Rozpočet - HW a licencie'!$G$3:$G$44,'TCO TO BE - HW'!$D10,'Rozpočet - HW a licencie'!$D$3:$D$44,$B$6),)</f>
        <v>0</v>
      </c>
      <c r="BA11" s="117">
        <f>IFERROR(SUMIFS('Rozpočet - HW a licencie'!$I$3:$I$44,'Rozpočet - HW a licencie'!$A$3:$A$44,'TCO TO BE- SW'!BA$2,'Rozpočet - HW a licencie'!$C$3:$C$44,"SW",'Rozpočet - HW a licencie'!$G$3:$G$44,'TCO TO BE - HW'!$D10,'Rozpočet - HW a licencie'!$D$3:$D$44,$B$6),)</f>
        <v>0</v>
      </c>
      <c r="BB11" s="117">
        <f>IFERROR(SUMIFS('Rozpočet - HW a licencie'!$I$3:$I$44,'Rozpočet - HW a licencie'!$A$3:$A$44,'TCO TO BE- SW'!BB$2,'Rozpočet - HW a licencie'!$C$3:$C$44,"SW",'Rozpočet - HW a licencie'!$G$3:$G$44,'TCO TO BE - HW'!$D10,'Rozpočet - HW a licencie'!$D$3:$D$44,$B$6),)</f>
        <v>0</v>
      </c>
      <c r="BC11" s="117">
        <f>IFERROR(SUMIFS('Rozpočet - HW a licencie'!$I$3:$I$44,'Rozpočet - HW a licencie'!$A$3:$A$44,'TCO TO BE- SW'!BC$2,'Rozpočet - HW a licencie'!$C$3:$C$44,"SW",'Rozpočet - HW a licencie'!$G$3:$G$44,'TCO TO BE - HW'!$D10,'Rozpočet - HW a licencie'!$D$3:$D$44,$B$6),)</f>
        <v>0</v>
      </c>
    </row>
    <row r="12" spans="1:55" outlineLevel="2">
      <c r="A12" s="694"/>
      <c r="B12" s="695"/>
      <c r="C12" s="695"/>
      <c r="D12" s="67">
        <v>7</v>
      </c>
      <c r="E12" s="64">
        <f t="shared" si="8"/>
        <v>0</v>
      </c>
      <c r="F12" s="117">
        <f>IFERROR(SUMIFS('Rozpočet - HW a licencie'!$I$3:$I$44,'Rozpočet - HW a licencie'!$A$3:$A$44,'TCO TO BE- SW'!F$2,'Rozpočet - HW a licencie'!$C$3:$C$44,"SW",'Rozpočet - HW a licencie'!$G$3:$G$44,'TCO TO BE - HW'!$D11,'Rozpočet - HW a licencie'!$D$3:$D$44,$B$6),)</f>
        <v>0</v>
      </c>
      <c r="G12" s="117">
        <f>IFERROR(SUMIFS('Rozpočet - HW a licencie'!$I$3:$I$44,'Rozpočet - HW a licencie'!$A$3:$A$44,'TCO TO BE- SW'!G$2,'Rozpočet - HW a licencie'!$C$3:$C$44,"SW",'Rozpočet - HW a licencie'!$G$3:$G$44,'TCO TO BE - HW'!$D11,'Rozpočet - HW a licencie'!$D$3:$D$44,$B$6),)</f>
        <v>0</v>
      </c>
      <c r="H12" s="117">
        <f>IFERROR(SUMIFS('Rozpočet - HW a licencie'!$I$3:$I$44,'Rozpočet - HW a licencie'!$A$3:$A$44,'TCO TO BE- SW'!H$2,'Rozpočet - HW a licencie'!$C$3:$C$44,"SW",'Rozpočet - HW a licencie'!$G$3:$G$44,'TCO TO BE - HW'!$D11,'Rozpočet - HW a licencie'!$D$3:$D$44,$B$6),)</f>
        <v>0</v>
      </c>
      <c r="I12" s="117">
        <f>IFERROR(SUMIFS('Rozpočet - HW a licencie'!$I$3:$I$44,'Rozpočet - HW a licencie'!$A$3:$A$44,'TCO TO BE- SW'!I$2,'Rozpočet - HW a licencie'!$C$3:$C$44,"SW",'Rozpočet - HW a licencie'!$G$3:$G$44,'TCO TO BE - HW'!$D11,'Rozpočet - HW a licencie'!$D$3:$D$44,$B$6),)</f>
        <v>0</v>
      </c>
      <c r="J12" s="117">
        <f>IFERROR(SUMIFS('Rozpočet - HW a licencie'!$I$3:$I$44,'Rozpočet - HW a licencie'!$A$3:$A$44,'TCO TO BE- SW'!J$2,'Rozpočet - HW a licencie'!$C$3:$C$44,"SW",'Rozpočet - HW a licencie'!$G$3:$G$44,'TCO TO BE - HW'!$D11,'Rozpočet - HW a licencie'!$D$3:$D$44,$B$6),)</f>
        <v>0</v>
      </c>
      <c r="K12" s="117">
        <f>IFERROR(SUMIFS('Rozpočet - HW a licencie'!$I$3:$I$44,'Rozpočet - HW a licencie'!$A$3:$A$44,'TCO TO BE- SW'!K$2,'Rozpočet - HW a licencie'!$C$3:$C$44,"SW",'Rozpočet - HW a licencie'!$G$3:$G$44,'TCO TO BE - HW'!$D11,'Rozpočet - HW a licencie'!$D$3:$D$44,$B$6),)</f>
        <v>0</v>
      </c>
      <c r="L12" s="117">
        <f>IFERROR(SUMIFS('Rozpočet - HW a licencie'!$I$3:$I$44,'Rozpočet - HW a licencie'!$A$3:$A$44,'TCO TO BE- SW'!L$2,'Rozpočet - HW a licencie'!$C$3:$C$44,"SW",'Rozpočet - HW a licencie'!$G$3:$G$44,'TCO TO BE - HW'!$D11,'Rozpočet - HW a licencie'!$D$3:$D$44,$B$6),)</f>
        <v>0</v>
      </c>
      <c r="M12" s="117">
        <f>IFERROR(SUMIFS('Rozpočet - HW a licencie'!$I$3:$I$44,'Rozpočet - HW a licencie'!$A$3:$A$44,'TCO TO BE- SW'!M$2,'Rozpočet - HW a licencie'!$C$3:$C$44,"SW",'Rozpočet - HW a licencie'!$G$3:$G$44,'TCO TO BE - HW'!$D11,'Rozpočet - HW a licencie'!$D$3:$D$44,$B$6),)</f>
        <v>0</v>
      </c>
      <c r="N12" s="117">
        <f>IFERROR(SUMIFS('Rozpočet - HW a licencie'!$I$3:$I$44,'Rozpočet - HW a licencie'!$A$3:$A$44,'TCO TO BE- SW'!N$2,'Rozpočet - HW a licencie'!$C$3:$C$44,"SW",'Rozpočet - HW a licencie'!$G$3:$G$44,'TCO TO BE - HW'!$D11,'Rozpočet - HW a licencie'!$D$3:$D$44,$B$6),)</f>
        <v>0</v>
      </c>
      <c r="O12" s="117">
        <f>IFERROR(SUMIFS('Rozpočet - HW a licencie'!$I$3:$I$44,'Rozpočet - HW a licencie'!$A$3:$A$44,'TCO TO BE- SW'!O$2,'Rozpočet - HW a licencie'!$C$3:$C$44,"SW",'Rozpočet - HW a licencie'!$G$3:$G$44,'TCO TO BE - HW'!$D11,'Rozpočet - HW a licencie'!$D$3:$D$44,$B$6),)</f>
        <v>0</v>
      </c>
      <c r="P12" s="117">
        <f>IFERROR(SUMIFS('Rozpočet - HW a licencie'!$I$3:$I$44,'Rozpočet - HW a licencie'!$A$3:$A$44,'TCO TO BE- SW'!P$2,'Rozpočet - HW a licencie'!$C$3:$C$44,"SW",'Rozpočet - HW a licencie'!$G$3:$G$44,'TCO TO BE - HW'!$D11,'Rozpočet - HW a licencie'!$D$3:$D$44,$B$6),)</f>
        <v>0</v>
      </c>
      <c r="Q12" s="117">
        <f>IFERROR(SUMIFS('Rozpočet - HW a licencie'!$I$3:$I$44,'Rozpočet - HW a licencie'!$A$3:$A$44,'TCO TO BE- SW'!Q$2,'Rozpočet - HW a licencie'!$C$3:$C$44,"SW",'Rozpočet - HW a licencie'!$G$3:$G$44,'TCO TO BE - HW'!$D11,'Rozpočet - HW a licencie'!$D$3:$D$44,$B$6),)</f>
        <v>0</v>
      </c>
      <c r="R12" s="117">
        <f>IFERROR(SUMIFS('Rozpočet - HW a licencie'!$I$3:$I$44,'Rozpočet - HW a licencie'!$A$3:$A$44,'TCO TO BE- SW'!R$2,'Rozpočet - HW a licencie'!$C$3:$C$44,"SW",'Rozpočet - HW a licencie'!$G$3:$G$44,'TCO TO BE - HW'!$D11,'Rozpočet - HW a licencie'!$D$3:$D$44,$B$6),)</f>
        <v>0</v>
      </c>
      <c r="S12" s="117">
        <f>IFERROR(SUMIFS('Rozpočet - HW a licencie'!$I$3:$I$44,'Rozpočet - HW a licencie'!$A$3:$A$44,'TCO TO BE- SW'!S$2,'Rozpočet - HW a licencie'!$C$3:$C$44,"SW",'Rozpočet - HW a licencie'!$G$3:$G$44,'TCO TO BE - HW'!$D11,'Rozpočet - HW a licencie'!$D$3:$D$44,$B$6),)</f>
        <v>0</v>
      </c>
      <c r="T12" s="117">
        <f>IFERROR(SUMIFS('Rozpočet - HW a licencie'!$I$3:$I$44,'Rozpočet - HW a licencie'!$A$3:$A$44,'TCO TO BE- SW'!T$2,'Rozpočet - HW a licencie'!$C$3:$C$44,"SW",'Rozpočet - HW a licencie'!$G$3:$G$44,'TCO TO BE - HW'!$D11,'Rozpočet - HW a licencie'!$D$3:$D$44,$B$6),)</f>
        <v>0</v>
      </c>
      <c r="U12" s="117">
        <f>IFERROR(SUMIFS('Rozpočet - HW a licencie'!$I$3:$I$44,'Rozpočet - HW a licencie'!$A$3:$A$44,'TCO TO BE- SW'!U$2,'Rozpočet - HW a licencie'!$C$3:$C$44,"SW",'Rozpočet - HW a licencie'!$G$3:$G$44,'TCO TO BE - HW'!$D11,'Rozpočet - HW a licencie'!$D$3:$D$44,$B$6),)</f>
        <v>0</v>
      </c>
      <c r="V12" s="117">
        <f>IFERROR(SUMIFS('Rozpočet - HW a licencie'!$I$3:$I$44,'Rozpočet - HW a licencie'!$A$3:$A$44,'TCO TO BE- SW'!V$2,'Rozpočet - HW a licencie'!$C$3:$C$44,"SW",'Rozpočet - HW a licencie'!$G$3:$G$44,'TCO TO BE - HW'!$D11,'Rozpočet - HW a licencie'!$D$3:$D$44,$B$6),)</f>
        <v>0</v>
      </c>
      <c r="W12" s="117">
        <f>IFERROR(SUMIFS('Rozpočet - HW a licencie'!$I$3:$I$44,'Rozpočet - HW a licencie'!$A$3:$A$44,'TCO TO BE- SW'!W$2,'Rozpočet - HW a licencie'!$C$3:$C$44,"SW",'Rozpočet - HW a licencie'!$G$3:$G$44,'TCO TO BE - HW'!$D11,'Rozpočet - HW a licencie'!$D$3:$D$44,$B$6),)</f>
        <v>0</v>
      </c>
      <c r="X12" s="117">
        <f>IFERROR(SUMIFS('Rozpočet - HW a licencie'!$I$3:$I$44,'Rozpočet - HW a licencie'!$A$3:$A$44,'TCO TO BE- SW'!X$2,'Rozpočet - HW a licencie'!$C$3:$C$44,"SW",'Rozpočet - HW a licencie'!$G$3:$G$44,'TCO TO BE - HW'!$D11,'Rozpočet - HW a licencie'!$D$3:$D$44,$B$6),)</f>
        <v>0</v>
      </c>
      <c r="Y12" s="117">
        <f>IFERROR(SUMIFS('Rozpočet - HW a licencie'!$I$3:$I$44,'Rozpočet - HW a licencie'!$A$3:$A$44,'TCO TO BE- SW'!Y$2,'Rozpočet - HW a licencie'!$C$3:$C$44,"SW",'Rozpočet - HW a licencie'!$G$3:$G$44,'TCO TO BE - HW'!$D11,'Rozpočet - HW a licencie'!$D$3:$D$44,$B$6),)</f>
        <v>0</v>
      </c>
      <c r="Z12" s="117">
        <f>IFERROR(SUMIFS('Rozpočet - HW a licencie'!$I$3:$I$44,'Rozpočet - HW a licencie'!$A$3:$A$44,'TCO TO BE- SW'!Z$2,'Rozpočet - HW a licencie'!$C$3:$C$44,"SW",'Rozpočet - HW a licencie'!$G$3:$G$44,'TCO TO BE - HW'!$D11,'Rozpočet - HW a licencie'!$D$3:$D$44,$B$6),)</f>
        <v>0</v>
      </c>
      <c r="AA12" s="117">
        <f>IFERROR(SUMIFS('Rozpočet - HW a licencie'!$I$3:$I$44,'Rozpočet - HW a licencie'!$A$3:$A$44,'TCO TO BE- SW'!AA$2,'Rozpočet - HW a licencie'!$C$3:$C$44,"SW",'Rozpočet - HW a licencie'!$G$3:$G$44,'TCO TO BE - HW'!$D11,'Rozpočet - HW a licencie'!$D$3:$D$44,$B$6),)</f>
        <v>0</v>
      </c>
      <c r="AB12" s="117">
        <f>IFERROR(SUMIFS('Rozpočet - HW a licencie'!$I$3:$I$44,'Rozpočet - HW a licencie'!$A$3:$A$44,'TCO TO BE- SW'!AB$2,'Rozpočet - HW a licencie'!$C$3:$C$44,"SW",'Rozpočet - HW a licencie'!$G$3:$G$44,'TCO TO BE - HW'!$D11,'Rozpočet - HW a licencie'!$D$3:$D$44,$B$6),)</f>
        <v>0</v>
      </c>
      <c r="AC12" s="117">
        <f>IFERROR(SUMIFS('Rozpočet - HW a licencie'!$I$3:$I$44,'Rozpočet - HW a licencie'!$A$3:$A$44,'TCO TO BE- SW'!AC$2,'Rozpočet - HW a licencie'!$C$3:$C$44,"SW",'Rozpočet - HW a licencie'!$G$3:$G$44,'TCO TO BE - HW'!$D11,'Rozpočet - HW a licencie'!$D$3:$D$44,$B$6),)</f>
        <v>0</v>
      </c>
      <c r="AD12" s="117">
        <f>IFERROR(SUMIFS('Rozpočet - HW a licencie'!$I$3:$I$44,'Rozpočet - HW a licencie'!$A$3:$A$44,'TCO TO BE- SW'!AD$2,'Rozpočet - HW a licencie'!$C$3:$C$44,"SW",'Rozpočet - HW a licencie'!$G$3:$G$44,'TCO TO BE - HW'!$D11,'Rozpočet - HW a licencie'!$D$3:$D$44,$B$6),)</f>
        <v>0</v>
      </c>
      <c r="AE12" s="117">
        <f>IFERROR(SUMIFS('Rozpočet - HW a licencie'!$I$3:$I$44,'Rozpočet - HW a licencie'!$A$3:$A$44,'TCO TO BE- SW'!AE$2,'Rozpočet - HW a licencie'!$C$3:$C$44,"SW",'Rozpočet - HW a licencie'!$G$3:$G$44,'TCO TO BE - HW'!$D11,'Rozpočet - HW a licencie'!$D$3:$D$44,$B$6),)</f>
        <v>0</v>
      </c>
      <c r="AF12" s="117">
        <f>IFERROR(SUMIFS('Rozpočet - HW a licencie'!$I$3:$I$44,'Rozpočet - HW a licencie'!$A$3:$A$44,'TCO TO BE- SW'!AF$2,'Rozpočet - HW a licencie'!$C$3:$C$44,"SW",'Rozpočet - HW a licencie'!$G$3:$G$44,'TCO TO BE - HW'!$D11,'Rozpočet - HW a licencie'!$D$3:$D$44,$B$6),)</f>
        <v>0</v>
      </c>
      <c r="AG12" s="117">
        <f>IFERROR(SUMIFS('Rozpočet - HW a licencie'!$I$3:$I$44,'Rozpočet - HW a licencie'!$A$3:$A$44,'TCO TO BE- SW'!AG$2,'Rozpočet - HW a licencie'!$C$3:$C$44,"SW",'Rozpočet - HW a licencie'!$G$3:$G$44,'TCO TO BE - HW'!$D11,'Rozpočet - HW a licencie'!$D$3:$D$44,$B$6),)</f>
        <v>0</v>
      </c>
      <c r="AH12" s="117">
        <f>IFERROR(SUMIFS('Rozpočet - HW a licencie'!$I$3:$I$44,'Rozpočet - HW a licencie'!$A$3:$A$44,'TCO TO BE- SW'!AH$2,'Rozpočet - HW a licencie'!$C$3:$C$44,"SW",'Rozpočet - HW a licencie'!$G$3:$G$44,'TCO TO BE - HW'!$D11,'Rozpočet - HW a licencie'!$D$3:$D$44,$B$6),)</f>
        <v>0</v>
      </c>
      <c r="AI12" s="117">
        <f>IFERROR(SUMIFS('Rozpočet - HW a licencie'!$I$3:$I$44,'Rozpočet - HW a licencie'!$A$3:$A$44,'TCO TO BE- SW'!AI$2,'Rozpočet - HW a licencie'!$C$3:$C$44,"SW",'Rozpočet - HW a licencie'!$G$3:$G$44,'TCO TO BE - HW'!$D11,'Rozpočet - HW a licencie'!$D$3:$D$44,$B$6),)</f>
        <v>0</v>
      </c>
      <c r="AJ12" s="117">
        <f>IFERROR(SUMIFS('Rozpočet - HW a licencie'!$I$3:$I$44,'Rozpočet - HW a licencie'!$A$3:$A$44,'TCO TO BE- SW'!AJ$2,'Rozpočet - HW a licencie'!$C$3:$C$44,"SW",'Rozpočet - HW a licencie'!$G$3:$G$44,'TCO TO BE - HW'!$D11,'Rozpočet - HW a licencie'!$D$3:$D$44,$B$6),)</f>
        <v>0</v>
      </c>
      <c r="AK12" s="117">
        <f>IFERROR(SUMIFS('Rozpočet - HW a licencie'!$I$3:$I$44,'Rozpočet - HW a licencie'!$A$3:$A$44,'TCO TO BE- SW'!AK$2,'Rozpočet - HW a licencie'!$C$3:$C$44,"SW",'Rozpočet - HW a licencie'!$G$3:$G$44,'TCO TO BE - HW'!$D11,'Rozpočet - HW a licencie'!$D$3:$D$44,$B$6),)</f>
        <v>0</v>
      </c>
      <c r="AL12" s="117">
        <f>IFERROR(SUMIFS('Rozpočet - HW a licencie'!$I$3:$I$44,'Rozpočet - HW a licencie'!$A$3:$A$44,'TCO TO BE- SW'!AL$2,'Rozpočet - HW a licencie'!$C$3:$C$44,"SW",'Rozpočet - HW a licencie'!$G$3:$G$44,'TCO TO BE - HW'!$D11,'Rozpočet - HW a licencie'!$D$3:$D$44,$B$6),)</f>
        <v>0</v>
      </c>
      <c r="AM12" s="117">
        <f>IFERROR(SUMIFS('Rozpočet - HW a licencie'!$I$3:$I$44,'Rozpočet - HW a licencie'!$A$3:$A$44,'TCO TO BE- SW'!AM$2,'Rozpočet - HW a licencie'!$C$3:$C$44,"SW",'Rozpočet - HW a licencie'!$G$3:$G$44,'TCO TO BE - HW'!$D11,'Rozpočet - HW a licencie'!$D$3:$D$44,$B$6),)</f>
        <v>0</v>
      </c>
      <c r="AN12" s="117">
        <f>IFERROR(SUMIFS('Rozpočet - HW a licencie'!$I$3:$I$44,'Rozpočet - HW a licencie'!$A$3:$A$44,'TCO TO BE- SW'!AN$2,'Rozpočet - HW a licencie'!$C$3:$C$44,"SW",'Rozpočet - HW a licencie'!$G$3:$G$44,'TCO TO BE - HW'!$D11,'Rozpočet - HW a licencie'!$D$3:$D$44,$B$6),)</f>
        <v>0</v>
      </c>
      <c r="AO12" s="117">
        <f>IFERROR(SUMIFS('Rozpočet - HW a licencie'!$I$3:$I$44,'Rozpočet - HW a licencie'!$A$3:$A$44,'TCO TO BE- SW'!AO$2,'Rozpočet - HW a licencie'!$C$3:$C$44,"SW",'Rozpočet - HW a licencie'!$G$3:$G$44,'TCO TO BE - HW'!$D11,'Rozpočet - HW a licencie'!$D$3:$D$44,$B$6),)</f>
        <v>0</v>
      </c>
      <c r="AP12" s="117">
        <f>IFERROR(SUMIFS('Rozpočet - HW a licencie'!$I$3:$I$44,'Rozpočet - HW a licencie'!$A$3:$A$44,'TCO TO BE- SW'!AP$2,'Rozpočet - HW a licencie'!$C$3:$C$44,"SW",'Rozpočet - HW a licencie'!$G$3:$G$44,'TCO TO BE - HW'!$D11,'Rozpočet - HW a licencie'!$D$3:$D$44,$B$6),)</f>
        <v>0</v>
      </c>
      <c r="AQ12" s="117">
        <f>IFERROR(SUMIFS('Rozpočet - HW a licencie'!$I$3:$I$44,'Rozpočet - HW a licencie'!$A$3:$A$44,'TCO TO BE- SW'!AQ$2,'Rozpočet - HW a licencie'!$C$3:$C$44,"SW",'Rozpočet - HW a licencie'!$G$3:$G$44,'TCO TO BE - HW'!$D11,'Rozpočet - HW a licencie'!$D$3:$D$44,$B$6),)</f>
        <v>0</v>
      </c>
      <c r="AR12" s="117">
        <f>IFERROR(SUMIFS('Rozpočet - HW a licencie'!$I$3:$I$44,'Rozpočet - HW a licencie'!$A$3:$A$44,'TCO TO BE- SW'!AR$2,'Rozpočet - HW a licencie'!$C$3:$C$44,"SW",'Rozpočet - HW a licencie'!$G$3:$G$44,'TCO TO BE - HW'!$D11,'Rozpočet - HW a licencie'!$D$3:$D$44,$B$6),)</f>
        <v>0</v>
      </c>
      <c r="AS12" s="117">
        <f>IFERROR(SUMIFS('Rozpočet - HW a licencie'!$I$3:$I$44,'Rozpočet - HW a licencie'!$A$3:$A$44,'TCO TO BE- SW'!AS$2,'Rozpočet - HW a licencie'!$C$3:$C$44,"SW",'Rozpočet - HW a licencie'!$G$3:$G$44,'TCO TO BE - HW'!$D11,'Rozpočet - HW a licencie'!$D$3:$D$44,$B$6),)</f>
        <v>0</v>
      </c>
      <c r="AT12" s="117">
        <f>IFERROR(SUMIFS('Rozpočet - HW a licencie'!$I$3:$I$44,'Rozpočet - HW a licencie'!$A$3:$A$44,'TCO TO BE- SW'!AT$2,'Rozpočet - HW a licencie'!$C$3:$C$44,"SW",'Rozpočet - HW a licencie'!$G$3:$G$44,'TCO TO BE - HW'!$D11,'Rozpočet - HW a licencie'!$D$3:$D$44,$B$6),)</f>
        <v>0</v>
      </c>
      <c r="AU12" s="117">
        <f>IFERROR(SUMIFS('Rozpočet - HW a licencie'!$I$3:$I$44,'Rozpočet - HW a licencie'!$A$3:$A$44,'TCO TO BE- SW'!AU$2,'Rozpočet - HW a licencie'!$C$3:$C$44,"SW",'Rozpočet - HW a licencie'!$G$3:$G$44,'TCO TO BE - HW'!$D11,'Rozpočet - HW a licencie'!$D$3:$D$44,$B$6),)</f>
        <v>0</v>
      </c>
      <c r="AV12" s="117">
        <f>IFERROR(SUMIFS('Rozpočet - HW a licencie'!$I$3:$I$44,'Rozpočet - HW a licencie'!$A$3:$A$44,'TCO TO BE- SW'!AV$2,'Rozpočet - HW a licencie'!$C$3:$C$44,"SW",'Rozpočet - HW a licencie'!$G$3:$G$44,'TCO TO BE - HW'!$D11,'Rozpočet - HW a licencie'!$D$3:$D$44,$B$6),)</f>
        <v>0</v>
      </c>
      <c r="AW12" s="117">
        <f>IFERROR(SUMIFS('Rozpočet - HW a licencie'!$I$3:$I$44,'Rozpočet - HW a licencie'!$A$3:$A$44,'TCO TO BE- SW'!AW$2,'Rozpočet - HW a licencie'!$C$3:$C$44,"SW",'Rozpočet - HW a licencie'!$G$3:$G$44,'TCO TO BE - HW'!$D11,'Rozpočet - HW a licencie'!$D$3:$D$44,$B$6),)</f>
        <v>0</v>
      </c>
      <c r="AX12" s="117">
        <f>IFERROR(SUMIFS('Rozpočet - HW a licencie'!$I$3:$I$44,'Rozpočet - HW a licencie'!$A$3:$A$44,'TCO TO BE- SW'!AX$2,'Rozpočet - HW a licencie'!$C$3:$C$44,"SW",'Rozpočet - HW a licencie'!$G$3:$G$44,'TCO TO BE - HW'!$D11,'Rozpočet - HW a licencie'!$D$3:$D$44,$B$6),)</f>
        <v>0</v>
      </c>
      <c r="AY12" s="117">
        <f>IFERROR(SUMIFS('Rozpočet - HW a licencie'!$I$3:$I$44,'Rozpočet - HW a licencie'!$A$3:$A$44,'TCO TO BE- SW'!AY$2,'Rozpočet - HW a licencie'!$C$3:$C$44,"SW",'Rozpočet - HW a licencie'!$G$3:$G$44,'TCO TO BE - HW'!$D11,'Rozpočet - HW a licencie'!$D$3:$D$44,$B$6),)</f>
        <v>0</v>
      </c>
      <c r="AZ12" s="117">
        <f>IFERROR(SUMIFS('Rozpočet - HW a licencie'!$I$3:$I$44,'Rozpočet - HW a licencie'!$A$3:$A$44,'TCO TO BE- SW'!AZ$2,'Rozpočet - HW a licencie'!$C$3:$C$44,"SW",'Rozpočet - HW a licencie'!$G$3:$G$44,'TCO TO BE - HW'!$D11,'Rozpočet - HW a licencie'!$D$3:$D$44,$B$6),)</f>
        <v>0</v>
      </c>
      <c r="BA12" s="117">
        <f>IFERROR(SUMIFS('Rozpočet - HW a licencie'!$I$3:$I$44,'Rozpočet - HW a licencie'!$A$3:$A$44,'TCO TO BE- SW'!BA$2,'Rozpočet - HW a licencie'!$C$3:$C$44,"SW",'Rozpočet - HW a licencie'!$G$3:$G$44,'TCO TO BE - HW'!$D11,'Rozpočet - HW a licencie'!$D$3:$D$44,$B$6),)</f>
        <v>0</v>
      </c>
      <c r="BB12" s="117">
        <f>IFERROR(SUMIFS('Rozpočet - HW a licencie'!$I$3:$I$44,'Rozpočet - HW a licencie'!$A$3:$A$44,'TCO TO BE- SW'!BB$2,'Rozpočet - HW a licencie'!$C$3:$C$44,"SW",'Rozpočet - HW a licencie'!$G$3:$G$44,'TCO TO BE - HW'!$D11,'Rozpočet - HW a licencie'!$D$3:$D$44,$B$6),)</f>
        <v>0</v>
      </c>
      <c r="BC12" s="117">
        <f>IFERROR(SUMIFS('Rozpočet - HW a licencie'!$I$3:$I$44,'Rozpočet - HW a licencie'!$A$3:$A$44,'TCO TO BE- SW'!BC$2,'Rozpočet - HW a licencie'!$C$3:$C$44,"SW",'Rozpočet - HW a licencie'!$G$3:$G$44,'TCO TO BE - HW'!$D11,'Rozpočet - HW a licencie'!$D$3:$D$44,$B$6),)</f>
        <v>0</v>
      </c>
    </row>
    <row r="13" spans="1:55" outlineLevel="2">
      <c r="A13" s="694"/>
      <c r="B13" s="695"/>
      <c r="C13" s="695"/>
      <c r="D13" s="67">
        <v>8</v>
      </c>
      <c r="E13" s="64">
        <f t="shared" si="8"/>
        <v>0</v>
      </c>
      <c r="F13" s="117">
        <f>IFERROR(SUMIFS('Rozpočet - HW a licencie'!$I$3:$I$44,'Rozpočet - HW a licencie'!$A$3:$A$44,'TCO TO BE- SW'!F$2,'Rozpočet - HW a licencie'!$C$3:$C$44,"SW",'Rozpočet - HW a licencie'!$G$3:$G$44,'TCO TO BE - HW'!$D12,'Rozpočet - HW a licencie'!$D$3:$D$44,$B$6),)</f>
        <v>0</v>
      </c>
      <c r="G13" s="117">
        <f>IFERROR(SUMIFS('Rozpočet - HW a licencie'!$I$3:$I$44,'Rozpočet - HW a licencie'!$A$3:$A$44,'TCO TO BE- SW'!G$2,'Rozpočet - HW a licencie'!$C$3:$C$44,"SW",'Rozpočet - HW a licencie'!$G$3:$G$44,'TCO TO BE - HW'!$D12,'Rozpočet - HW a licencie'!$D$3:$D$44,$B$6),)</f>
        <v>0</v>
      </c>
      <c r="H13" s="117">
        <f>IFERROR(SUMIFS('Rozpočet - HW a licencie'!$I$3:$I$44,'Rozpočet - HW a licencie'!$A$3:$A$44,'TCO TO BE- SW'!H$2,'Rozpočet - HW a licencie'!$C$3:$C$44,"SW",'Rozpočet - HW a licencie'!$G$3:$G$44,'TCO TO BE - HW'!$D12,'Rozpočet - HW a licencie'!$D$3:$D$44,$B$6),)</f>
        <v>0</v>
      </c>
      <c r="I13" s="117">
        <f>IFERROR(SUMIFS('Rozpočet - HW a licencie'!$I$3:$I$44,'Rozpočet - HW a licencie'!$A$3:$A$44,'TCO TO BE- SW'!I$2,'Rozpočet - HW a licencie'!$C$3:$C$44,"SW",'Rozpočet - HW a licencie'!$G$3:$G$44,'TCO TO BE - HW'!$D12,'Rozpočet - HW a licencie'!$D$3:$D$44,$B$6),)</f>
        <v>0</v>
      </c>
      <c r="J13" s="117">
        <f>IFERROR(SUMIFS('Rozpočet - HW a licencie'!$I$3:$I$44,'Rozpočet - HW a licencie'!$A$3:$A$44,'TCO TO BE- SW'!J$2,'Rozpočet - HW a licencie'!$C$3:$C$44,"SW",'Rozpočet - HW a licencie'!$G$3:$G$44,'TCO TO BE - HW'!$D12,'Rozpočet - HW a licencie'!$D$3:$D$44,$B$6),)</f>
        <v>0</v>
      </c>
      <c r="K13" s="117">
        <f>IFERROR(SUMIFS('Rozpočet - HW a licencie'!$I$3:$I$44,'Rozpočet - HW a licencie'!$A$3:$A$44,'TCO TO BE- SW'!K$2,'Rozpočet - HW a licencie'!$C$3:$C$44,"SW",'Rozpočet - HW a licencie'!$G$3:$G$44,'TCO TO BE - HW'!$D12,'Rozpočet - HW a licencie'!$D$3:$D$44,$B$6),)</f>
        <v>0</v>
      </c>
      <c r="L13" s="117">
        <f>IFERROR(SUMIFS('Rozpočet - HW a licencie'!$I$3:$I$44,'Rozpočet - HW a licencie'!$A$3:$A$44,'TCO TO BE- SW'!L$2,'Rozpočet - HW a licencie'!$C$3:$C$44,"SW",'Rozpočet - HW a licencie'!$G$3:$G$44,'TCO TO BE - HW'!$D12,'Rozpočet - HW a licencie'!$D$3:$D$44,$B$6),)</f>
        <v>0</v>
      </c>
      <c r="M13" s="117">
        <f>IFERROR(SUMIFS('Rozpočet - HW a licencie'!$I$3:$I$44,'Rozpočet - HW a licencie'!$A$3:$A$44,'TCO TO BE- SW'!M$2,'Rozpočet - HW a licencie'!$C$3:$C$44,"SW",'Rozpočet - HW a licencie'!$G$3:$G$44,'TCO TO BE - HW'!$D12,'Rozpočet - HW a licencie'!$D$3:$D$44,$B$6),)</f>
        <v>0</v>
      </c>
      <c r="N13" s="117">
        <f>IFERROR(SUMIFS('Rozpočet - HW a licencie'!$I$3:$I$44,'Rozpočet - HW a licencie'!$A$3:$A$44,'TCO TO BE- SW'!N$2,'Rozpočet - HW a licencie'!$C$3:$C$44,"SW",'Rozpočet - HW a licencie'!$G$3:$G$44,'TCO TO BE - HW'!$D12,'Rozpočet - HW a licencie'!$D$3:$D$44,$B$6),)</f>
        <v>0</v>
      </c>
      <c r="O13" s="117">
        <f>IFERROR(SUMIFS('Rozpočet - HW a licencie'!$I$3:$I$44,'Rozpočet - HW a licencie'!$A$3:$A$44,'TCO TO BE- SW'!O$2,'Rozpočet - HW a licencie'!$C$3:$C$44,"SW",'Rozpočet - HW a licencie'!$G$3:$G$44,'TCO TO BE - HW'!$D12,'Rozpočet - HW a licencie'!$D$3:$D$44,$B$6),)</f>
        <v>0</v>
      </c>
      <c r="P13" s="117">
        <f>IFERROR(SUMIFS('Rozpočet - HW a licencie'!$I$3:$I$44,'Rozpočet - HW a licencie'!$A$3:$A$44,'TCO TO BE- SW'!P$2,'Rozpočet - HW a licencie'!$C$3:$C$44,"SW",'Rozpočet - HW a licencie'!$G$3:$G$44,'TCO TO BE - HW'!$D12,'Rozpočet - HW a licencie'!$D$3:$D$44,$B$6),)</f>
        <v>0</v>
      </c>
      <c r="Q13" s="117">
        <f>IFERROR(SUMIFS('Rozpočet - HW a licencie'!$I$3:$I$44,'Rozpočet - HW a licencie'!$A$3:$A$44,'TCO TO BE- SW'!Q$2,'Rozpočet - HW a licencie'!$C$3:$C$44,"SW",'Rozpočet - HW a licencie'!$G$3:$G$44,'TCO TO BE - HW'!$D12,'Rozpočet - HW a licencie'!$D$3:$D$44,$B$6),)</f>
        <v>0</v>
      </c>
      <c r="R13" s="117">
        <f>IFERROR(SUMIFS('Rozpočet - HW a licencie'!$I$3:$I$44,'Rozpočet - HW a licencie'!$A$3:$A$44,'TCO TO BE- SW'!R$2,'Rozpočet - HW a licencie'!$C$3:$C$44,"SW",'Rozpočet - HW a licencie'!$G$3:$G$44,'TCO TO BE - HW'!$D12,'Rozpočet - HW a licencie'!$D$3:$D$44,$B$6),)</f>
        <v>0</v>
      </c>
      <c r="S13" s="117">
        <f>IFERROR(SUMIFS('Rozpočet - HW a licencie'!$I$3:$I$44,'Rozpočet - HW a licencie'!$A$3:$A$44,'TCO TO BE- SW'!S$2,'Rozpočet - HW a licencie'!$C$3:$C$44,"SW",'Rozpočet - HW a licencie'!$G$3:$G$44,'TCO TO BE - HW'!$D12,'Rozpočet - HW a licencie'!$D$3:$D$44,$B$6),)</f>
        <v>0</v>
      </c>
      <c r="T13" s="117">
        <f>IFERROR(SUMIFS('Rozpočet - HW a licencie'!$I$3:$I$44,'Rozpočet - HW a licencie'!$A$3:$A$44,'TCO TO BE- SW'!T$2,'Rozpočet - HW a licencie'!$C$3:$C$44,"SW",'Rozpočet - HW a licencie'!$G$3:$G$44,'TCO TO BE - HW'!$D12,'Rozpočet - HW a licencie'!$D$3:$D$44,$B$6),)</f>
        <v>0</v>
      </c>
      <c r="U13" s="117">
        <f>IFERROR(SUMIFS('Rozpočet - HW a licencie'!$I$3:$I$44,'Rozpočet - HW a licencie'!$A$3:$A$44,'TCO TO BE- SW'!U$2,'Rozpočet - HW a licencie'!$C$3:$C$44,"SW",'Rozpočet - HW a licencie'!$G$3:$G$44,'TCO TO BE - HW'!$D12,'Rozpočet - HW a licencie'!$D$3:$D$44,$B$6),)</f>
        <v>0</v>
      </c>
      <c r="V13" s="117">
        <f>IFERROR(SUMIFS('Rozpočet - HW a licencie'!$I$3:$I$44,'Rozpočet - HW a licencie'!$A$3:$A$44,'TCO TO BE- SW'!V$2,'Rozpočet - HW a licencie'!$C$3:$C$44,"SW",'Rozpočet - HW a licencie'!$G$3:$G$44,'TCO TO BE - HW'!$D12,'Rozpočet - HW a licencie'!$D$3:$D$44,$B$6),)</f>
        <v>0</v>
      </c>
      <c r="W13" s="117">
        <f>IFERROR(SUMIFS('Rozpočet - HW a licencie'!$I$3:$I$44,'Rozpočet - HW a licencie'!$A$3:$A$44,'TCO TO BE- SW'!W$2,'Rozpočet - HW a licencie'!$C$3:$C$44,"SW",'Rozpočet - HW a licencie'!$G$3:$G$44,'TCO TO BE - HW'!$D12,'Rozpočet - HW a licencie'!$D$3:$D$44,$B$6),)</f>
        <v>0</v>
      </c>
      <c r="X13" s="117">
        <f>IFERROR(SUMIFS('Rozpočet - HW a licencie'!$I$3:$I$44,'Rozpočet - HW a licencie'!$A$3:$A$44,'TCO TO BE- SW'!X$2,'Rozpočet - HW a licencie'!$C$3:$C$44,"SW",'Rozpočet - HW a licencie'!$G$3:$G$44,'TCO TO BE - HW'!$D12,'Rozpočet - HW a licencie'!$D$3:$D$44,$B$6),)</f>
        <v>0</v>
      </c>
      <c r="Y13" s="117">
        <f>IFERROR(SUMIFS('Rozpočet - HW a licencie'!$I$3:$I$44,'Rozpočet - HW a licencie'!$A$3:$A$44,'TCO TO BE- SW'!Y$2,'Rozpočet - HW a licencie'!$C$3:$C$44,"SW",'Rozpočet - HW a licencie'!$G$3:$G$44,'TCO TO BE - HW'!$D12,'Rozpočet - HW a licencie'!$D$3:$D$44,$B$6),)</f>
        <v>0</v>
      </c>
      <c r="Z13" s="117">
        <f>IFERROR(SUMIFS('Rozpočet - HW a licencie'!$I$3:$I$44,'Rozpočet - HW a licencie'!$A$3:$A$44,'TCO TO BE- SW'!Z$2,'Rozpočet - HW a licencie'!$C$3:$C$44,"SW",'Rozpočet - HW a licencie'!$G$3:$G$44,'TCO TO BE - HW'!$D12,'Rozpočet - HW a licencie'!$D$3:$D$44,$B$6),)</f>
        <v>0</v>
      </c>
      <c r="AA13" s="117">
        <f>IFERROR(SUMIFS('Rozpočet - HW a licencie'!$I$3:$I$44,'Rozpočet - HW a licencie'!$A$3:$A$44,'TCO TO BE- SW'!AA$2,'Rozpočet - HW a licencie'!$C$3:$C$44,"SW",'Rozpočet - HW a licencie'!$G$3:$G$44,'TCO TO BE - HW'!$D12,'Rozpočet - HW a licencie'!$D$3:$D$44,$B$6),)</f>
        <v>0</v>
      </c>
      <c r="AB13" s="117">
        <f>IFERROR(SUMIFS('Rozpočet - HW a licencie'!$I$3:$I$44,'Rozpočet - HW a licencie'!$A$3:$A$44,'TCO TO BE- SW'!AB$2,'Rozpočet - HW a licencie'!$C$3:$C$44,"SW",'Rozpočet - HW a licencie'!$G$3:$G$44,'TCO TO BE - HW'!$D12,'Rozpočet - HW a licencie'!$D$3:$D$44,$B$6),)</f>
        <v>0</v>
      </c>
      <c r="AC13" s="117">
        <f>IFERROR(SUMIFS('Rozpočet - HW a licencie'!$I$3:$I$44,'Rozpočet - HW a licencie'!$A$3:$A$44,'TCO TO BE- SW'!AC$2,'Rozpočet - HW a licencie'!$C$3:$C$44,"SW",'Rozpočet - HW a licencie'!$G$3:$G$44,'TCO TO BE - HW'!$D12,'Rozpočet - HW a licencie'!$D$3:$D$44,$B$6),)</f>
        <v>0</v>
      </c>
      <c r="AD13" s="117">
        <f>IFERROR(SUMIFS('Rozpočet - HW a licencie'!$I$3:$I$44,'Rozpočet - HW a licencie'!$A$3:$A$44,'TCO TO BE- SW'!AD$2,'Rozpočet - HW a licencie'!$C$3:$C$44,"SW",'Rozpočet - HW a licencie'!$G$3:$G$44,'TCO TO BE - HW'!$D12,'Rozpočet - HW a licencie'!$D$3:$D$44,$B$6),)</f>
        <v>0</v>
      </c>
      <c r="AE13" s="117">
        <f>IFERROR(SUMIFS('Rozpočet - HW a licencie'!$I$3:$I$44,'Rozpočet - HW a licencie'!$A$3:$A$44,'TCO TO BE- SW'!AE$2,'Rozpočet - HW a licencie'!$C$3:$C$44,"SW",'Rozpočet - HW a licencie'!$G$3:$G$44,'TCO TO BE - HW'!$D12,'Rozpočet - HW a licencie'!$D$3:$D$44,$B$6),)</f>
        <v>0</v>
      </c>
      <c r="AF13" s="117">
        <f>IFERROR(SUMIFS('Rozpočet - HW a licencie'!$I$3:$I$44,'Rozpočet - HW a licencie'!$A$3:$A$44,'TCO TO BE- SW'!AF$2,'Rozpočet - HW a licencie'!$C$3:$C$44,"SW",'Rozpočet - HW a licencie'!$G$3:$G$44,'TCO TO BE - HW'!$D12,'Rozpočet - HW a licencie'!$D$3:$D$44,$B$6),)</f>
        <v>0</v>
      </c>
      <c r="AG13" s="117">
        <f>IFERROR(SUMIFS('Rozpočet - HW a licencie'!$I$3:$I$44,'Rozpočet - HW a licencie'!$A$3:$A$44,'TCO TO BE- SW'!AG$2,'Rozpočet - HW a licencie'!$C$3:$C$44,"SW",'Rozpočet - HW a licencie'!$G$3:$G$44,'TCO TO BE - HW'!$D12,'Rozpočet - HW a licencie'!$D$3:$D$44,$B$6),)</f>
        <v>0</v>
      </c>
      <c r="AH13" s="117">
        <f>IFERROR(SUMIFS('Rozpočet - HW a licencie'!$I$3:$I$44,'Rozpočet - HW a licencie'!$A$3:$A$44,'TCO TO BE- SW'!AH$2,'Rozpočet - HW a licencie'!$C$3:$C$44,"SW",'Rozpočet - HW a licencie'!$G$3:$G$44,'TCO TO BE - HW'!$D12,'Rozpočet - HW a licencie'!$D$3:$D$44,$B$6),)</f>
        <v>0</v>
      </c>
      <c r="AI13" s="117">
        <f>IFERROR(SUMIFS('Rozpočet - HW a licencie'!$I$3:$I$44,'Rozpočet - HW a licencie'!$A$3:$A$44,'TCO TO BE- SW'!AI$2,'Rozpočet - HW a licencie'!$C$3:$C$44,"SW",'Rozpočet - HW a licencie'!$G$3:$G$44,'TCO TO BE - HW'!$D12,'Rozpočet - HW a licencie'!$D$3:$D$44,$B$6),)</f>
        <v>0</v>
      </c>
      <c r="AJ13" s="117">
        <f>IFERROR(SUMIFS('Rozpočet - HW a licencie'!$I$3:$I$44,'Rozpočet - HW a licencie'!$A$3:$A$44,'TCO TO BE- SW'!AJ$2,'Rozpočet - HW a licencie'!$C$3:$C$44,"SW",'Rozpočet - HW a licencie'!$G$3:$G$44,'TCO TO BE - HW'!$D12,'Rozpočet - HW a licencie'!$D$3:$D$44,$B$6),)</f>
        <v>0</v>
      </c>
      <c r="AK13" s="117">
        <f>IFERROR(SUMIFS('Rozpočet - HW a licencie'!$I$3:$I$44,'Rozpočet - HW a licencie'!$A$3:$A$44,'TCO TO BE- SW'!AK$2,'Rozpočet - HW a licencie'!$C$3:$C$44,"SW",'Rozpočet - HW a licencie'!$G$3:$G$44,'TCO TO BE - HW'!$D12,'Rozpočet - HW a licencie'!$D$3:$D$44,$B$6),)</f>
        <v>0</v>
      </c>
      <c r="AL13" s="117">
        <f>IFERROR(SUMIFS('Rozpočet - HW a licencie'!$I$3:$I$44,'Rozpočet - HW a licencie'!$A$3:$A$44,'TCO TO BE- SW'!AL$2,'Rozpočet - HW a licencie'!$C$3:$C$44,"SW",'Rozpočet - HW a licencie'!$G$3:$G$44,'TCO TO BE - HW'!$D12,'Rozpočet - HW a licencie'!$D$3:$D$44,$B$6),)</f>
        <v>0</v>
      </c>
      <c r="AM13" s="117">
        <f>IFERROR(SUMIFS('Rozpočet - HW a licencie'!$I$3:$I$44,'Rozpočet - HW a licencie'!$A$3:$A$44,'TCO TO BE- SW'!AM$2,'Rozpočet - HW a licencie'!$C$3:$C$44,"SW",'Rozpočet - HW a licencie'!$G$3:$G$44,'TCO TO BE - HW'!$D12,'Rozpočet - HW a licencie'!$D$3:$D$44,$B$6),)</f>
        <v>0</v>
      </c>
      <c r="AN13" s="117">
        <f>IFERROR(SUMIFS('Rozpočet - HW a licencie'!$I$3:$I$44,'Rozpočet - HW a licencie'!$A$3:$A$44,'TCO TO BE- SW'!AN$2,'Rozpočet - HW a licencie'!$C$3:$C$44,"SW",'Rozpočet - HW a licencie'!$G$3:$G$44,'TCO TO BE - HW'!$D12,'Rozpočet - HW a licencie'!$D$3:$D$44,$B$6),)</f>
        <v>0</v>
      </c>
      <c r="AO13" s="117">
        <f>IFERROR(SUMIFS('Rozpočet - HW a licencie'!$I$3:$I$44,'Rozpočet - HW a licencie'!$A$3:$A$44,'TCO TO BE- SW'!AO$2,'Rozpočet - HW a licencie'!$C$3:$C$44,"SW",'Rozpočet - HW a licencie'!$G$3:$G$44,'TCO TO BE - HW'!$D12,'Rozpočet - HW a licencie'!$D$3:$D$44,$B$6),)</f>
        <v>0</v>
      </c>
      <c r="AP13" s="117">
        <f>IFERROR(SUMIFS('Rozpočet - HW a licencie'!$I$3:$I$44,'Rozpočet - HW a licencie'!$A$3:$A$44,'TCO TO BE- SW'!AP$2,'Rozpočet - HW a licencie'!$C$3:$C$44,"SW",'Rozpočet - HW a licencie'!$G$3:$G$44,'TCO TO BE - HW'!$D12,'Rozpočet - HW a licencie'!$D$3:$D$44,$B$6),)</f>
        <v>0</v>
      </c>
      <c r="AQ13" s="117">
        <f>IFERROR(SUMIFS('Rozpočet - HW a licencie'!$I$3:$I$44,'Rozpočet - HW a licencie'!$A$3:$A$44,'TCO TO BE- SW'!AQ$2,'Rozpočet - HW a licencie'!$C$3:$C$44,"SW",'Rozpočet - HW a licencie'!$G$3:$G$44,'TCO TO BE - HW'!$D12,'Rozpočet - HW a licencie'!$D$3:$D$44,$B$6),)</f>
        <v>0</v>
      </c>
      <c r="AR13" s="117">
        <f>IFERROR(SUMIFS('Rozpočet - HW a licencie'!$I$3:$I$44,'Rozpočet - HW a licencie'!$A$3:$A$44,'TCO TO BE- SW'!AR$2,'Rozpočet - HW a licencie'!$C$3:$C$44,"SW",'Rozpočet - HW a licencie'!$G$3:$G$44,'TCO TO BE - HW'!$D12,'Rozpočet - HW a licencie'!$D$3:$D$44,$B$6),)</f>
        <v>0</v>
      </c>
      <c r="AS13" s="117">
        <f>IFERROR(SUMIFS('Rozpočet - HW a licencie'!$I$3:$I$44,'Rozpočet - HW a licencie'!$A$3:$A$44,'TCO TO BE- SW'!AS$2,'Rozpočet - HW a licencie'!$C$3:$C$44,"SW",'Rozpočet - HW a licencie'!$G$3:$G$44,'TCO TO BE - HW'!$D12,'Rozpočet - HW a licencie'!$D$3:$D$44,$B$6),)</f>
        <v>0</v>
      </c>
      <c r="AT13" s="117">
        <f>IFERROR(SUMIFS('Rozpočet - HW a licencie'!$I$3:$I$44,'Rozpočet - HW a licencie'!$A$3:$A$44,'TCO TO BE- SW'!AT$2,'Rozpočet - HW a licencie'!$C$3:$C$44,"SW",'Rozpočet - HW a licencie'!$G$3:$G$44,'TCO TO BE - HW'!$D12,'Rozpočet - HW a licencie'!$D$3:$D$44,$B$6),)</f>
        <v>0</v>
      </c>
      <c r="AU13" s="117">
        <f>IFERROR(SUMIFS('Rozpočet - HW a licencie'!$I$3:$I$44,'Rozpočet - HW a licencie'!$A$3:$A$44,'TCO TO BE- SW'!AU$2,'Rozpočet - HW a licencie'!$C$3:$C$44,"SW",'Rozpočet - HW a licencie'!$G$3:$G$44,'TCO TO BE - HW'!$D12,'Rozpočet - HW a licencie'!$D$3:$D$44,$B$6),)</f>
        <v>0</v>
      </c>
      <c r="AV13" s="117">
        <f>IFERROR(SUMIFS('Rozpočet - HW a licencie'!$I$3:$I$44,'Rozpočet - HW a licencie'!$A$3:$A$44,'TCO TO BE- SW'!AV$2,'Rozpočet - HW a licencie'!$C$3:$C$44,"SW",'Rozpočet - HW a licencie'!$G$3:$G$44,'TCO TO BE - HW'!$D12,'Rozpočet - HW a licencie'!$D$3:$D$44,$B$6),)</f>
        <v>0</v>
      </c>
      <c r="AW13" s="117">
        <f>IFERROR(SUMIFS('Rozpočet - HW a licencie'!$I$3:$I$44,'Rozpočet - HW a licencie'!$A$3:$A$44,'TCO TO BE- SW'!AW$2,'Rozpočet - HW a licencie'!$C$3:$C$44,"SW",'Rozpočet - HW a licencie'!$G$3:$G$44,'TCO TO BE - HW'!$D12,'Rozpočet - HW a licencie'!$D$3:$D$44,$B$6),)</f>
        <v>0</v>
      </c>
      <c r="AX13" s="117">
        <f>IFERROR(SUMIFS('Rozpočet - HW a licencie'!$I$3:$I$44,'Rozpočet - HW a licencie'!$A$3:$A$44,'TCO TO BE- SW'!AX$2,'Rozpočet - HW a licencie'!$C$3:$C$44,"SW",'Rozpočet - HW a licencie'!$G$3:$G$44,'TCO TO BE - HW'!$D12,'Rozpočet - HW a licencie'!$D$3:$D$44,$B$6),)</f>
        <v>0</v>
      </c>
      <c r="AY13" s="117">
        <f>IFERROR(SUMIFS('Rozpočet - HW a licencie'!$I$3:$I$44,'Rozpočet - HW a licencie'!$A$3:$A$44,'TCO TO BE- SW'!AY$2,'Rozpočet - HW a licencie'!$C$3:$C$44,"SW",'Rozpočet - HW a licencie'!$G$3:$G$44,'TCO TO BE - HW'!$D12,'Rozpočet - HW a licencie'!$D$3:$D$44,$B$6),)</f>
        <v>0</v>
      </c>
      <c r="AZ13" s="117">
        <f>IFERROR(SUMIFS('Rozpočet - HW a licencie'!$I$3:$I$44,'Rozpočet - HW a licencie'!$A$3:$A$44,'TCO TO BE- SW'!AZ$2,'Rozpočet - HW a licencie'!$C$3:$C$44,"SW",'Rozpočet - HW a licencie'!$G$3:$G$44,'TCO TO BE - HW'!$D12,'Rozpočet - HW a licencie'!$D$3:$D$44,$B$6),)</f>
        <v>0</v>
      </c>
      <c r="BA13" s="117">
        <f>IFERROR(SUMIFS('Rozpočet - HW a licencie'!$I$3:$I$44,'Rozpočet - HW a licencie'!$A$3:$A$44,'TCO TO BE- SW'!BA$2,'Rozpočet - HW a licencie'!$C$3:$C$44,"SW",'Rozpočet - HW a licencie'!$G$3:$G$44,'TCO TO BE - HW'!$D12,'Rozpočet - HW a licencie'!$D$3:$D$44,$B$6),)</f>
        <v>0</v>
      </c>
      <c r="BB13" s="117">
        <f>IFERROR(SUMIFS('Rozpočet - HW a licencie'!$I$3:$I$44,'Rozpočet - HW a licencie'!$A$3:$A$44,'TCO TO BE- SW'!BB$2,'Rozpočet - HW a licencie'!$C$3:$C$44,"SW",'Rozpočet - HW a licencie'!$G$3:$G$44,'TCO TO BE - HW'!$D12,'Rozpočet - HW a licencie'!$D$3:$D$44,$B$6),)</f>
        <v>0</v>
      </c>
      <c r="BC13" s="117">
        <f>IFERROR(SUMIFS('Rozpočet - HW a licencie'!$I$3:$I$44,'Rozpočet - HW a licencie'!$A$3:$A$44,'TCO TO BE- SW'!BC$2,'Rozpočet - HW a licencie'!$C$3:$C$44,"SW",'Rozpočet - HW a licencie'!$G$3:$G$44,'TCO TO BE - HW'!$D12,'Rozpočet - HW a licencie'!$D$3:$D$44,$B$6),)</f>
        <v>0</v>
      </c>
    </row>
    <row r="14" spans="1:55" outlineLevel="2">
      <c r="A14" s="694"/>
      <c r="B14" s="695"/>
      <c r="C14" s="695"/>
      <c r="D14" s="67">
        <v>9</v>
      </c>
      <c r="E14" s="64">
        <f t="shared" si="8"/>
        <v>0</v>
      </c>
      <c r="F14" s="117">
        <f>IFERROR(SUMIFS('Rozpočet - HW a licencie'!$I$3:$I$44,'Rozpočet - HW a licencie'!$A$3:$A$44,'TCO TO BE- SW'!F$2,'Rozpočet - HW a licencie'!$C$3:$C$44,"SW",'Rozpočet - HW a licencie'!$G$3:$G$44,'TCO TO BE - HW'!$D13,'Rozpočet - HW a licencie'!$D$3:$D$44,$B$6),)</f>
        <v>0</v>
      </c>
      <c r="G14" s="117">
        <f>IFERROR(SUMIFS('Rozpočet - HW a licencie'!$I$3:$I$44,'Rozpočet - HW a licencie'!$A$3:$A$44,'TCO TO BE- SW'!G$2,'Rozpočet - HW a licencie'!$C$3:$C$44,"SW",'Rozpočet - HW a licencie'!$G$3:$G$44,'TCO TO BE - HW'!$D13,'Rozpočet - HW a licencie'!$D$3:$D$44,$B$6),)</f>
        <v>0</v>
      </c>
      <c r="H14" s="117">
        <f>IFERROR(SUMIFS('Rozpočet - HW a licencie'!$I$3:$I$44,'Rozpočet - HW a licencie'!$A$3:$A$44,'TCO TO BE- SW'!H$2,'Rozpočet - HW a licencie'!$C$3:$C$44,"SW",'Rozpočet - HW a licencie'!$G$3:$G$44,'TCO TO BE - HW'!$D13,'Rozpočet - HW a licencie'!$D$3:$D$44,$B$6),)</f>
        <v>0</v>
      </c>
      <c r="I14" s="117">
        <f>IFERROR(SUMIFS('Rozpočet - HW a licencie'!$I$3:$I$44,'Rozpočet - HW a licencie'!$A$3:$A$44,'TCO TO BE- SW'!I$2,'Rozpočet - HW a licencie'!$C$3:$C$44,"SW",'Rozpočet - HW a licencie'!$G$3:$G$44,'TCO TO BE - HW'!$D13,'Rozpočet - HW a licencie'!$D$3:$D$44,$B$6),)</f>
        <v>0</v>
      </c>
      <c r="J14" s="117">
        <f>IFERROR(SUMIFS('Rozpočet - HW a licencie'!$I$3:$I$44,'Rozpočet - HW a licencie'!$A$3:$A$44,'TCO TO BE- SW'!J$2,'Rozpočet - HW a licencie'!$C$3:$C$44,"SW",'Rozpočet - HW a licencie'!$G$3:$G$44,'TCO TO BE - HW'!$D13,'Rozpočet - HW a licencie'!$D$3:$D$44,$B$6),)</f>
        <v>0</v>
      </c>
      <c r="K14" s="117">
        <f>IFERROR(SUMIFS('Rozpočet - HW a licencie'!$I$3:$I$44,'Rozpočet - HW a licencie'!$A$3:$A$44,'TCO TO BE- SW'!K$2,'Rozpočet - HW a licencie'!$C$3:$C$44,"SW",'Rozpočet - HW a licencie'!$G$3:$G$44,'TCO TO BE - HW'!$D13,'Rozpočet - HW a licencie'!$D$3:$D$44,$B$6),)</f>
        <v>0</v>
      </c>
      <c r="L14" s="117">
        <f>IFERROR(SUMIFS('Rozpočet - HW a licencie'!$I$3:$I$44,'Rozpočet - HW a licencie'!$A$3:$A$44,'TCO TO BE- SW'!L$2,'Rozpočet - HW a licencie'!$C$3:$C$44,"SW",'Rozpočet - HW a licencie'!$G$3:$G$44,'TCO TO BE - HW'!$D13,'Rozpočet - HW a licencie'!$D$3:$D$44,$B$6),)</f>
        <v>0</v>
      </c>
      <c r="M14" s="117">
        <f>IFERROR(SUMIFS('Rozpočet - HW a licencie'!$I$3:$I$44,'Rozpočet - HW a licencie'!$A$3:$A$44,'TCO TO BE- SW'!M$2,'Rozpočet - HW a licencie'!$C$3:$C$44,"SW",'Rozpočet - HW a licencie'!$G$3:$G$44,'TCO TO BE - HW'!$D13,'Rozpočet - HW a licencie'!$D$3:$D$44,$B$6),)</f>
        <v>0</v>
      </c>
      <c r="N14" s="117">
        <f>IFERROR(SUMIFS('Rozpočet - HW a licencie'!$I$3:$I$44,'Rozpočet - HW a licencie'!$A$3:$A$44,'TCO TO BE- SW'!N$2,'Rozpočet - HW a licencie'!$C$3:$C$44,"SW",'Rozpočet - HW a licencie'!$G$3:$G$44,'TCO TO BE - HW'!$D13,'Rozpočet - HW a licencie'!$D$3:$D$44,$B$6),)</f>
        <v>0</v>
      </c>
      <c r="O14" s="117">
        <f>IFERROR(SUMIFS('Rozpočet - HW a licencie'!$I$3:$I$44,'Rozpočet - HW a licencie'!$A$3:$A$44,'TCO TO BE- SW'!O$2,'Rozpočet - HW a licencie'!$C$3:$C$44,"SW",'Rozpočet - HW a licencie'!$G$3:$G$44,'TCO TO BE - HW'!$D13,'Rozpočet - HW a licencie'!$D$3:$D$44,$B$6),)</f>
        <v>0</v>
      </c>
      <c r="P14" s="117">
        <f>IFERROR(SUMIFS('Rozpočet - HW a licencie'!$I$3:$I$44,'Rozpočet - HW a licencie'!$A$3:$A$44,'TCO TO BE- SW'!P$2,'Rozpočet - HW a licencie'!$C$3:$C$44,"SW",'Rozpočet - HW a licencie'!$G$3:$G$44,'TCO TO BE - HW'!$D13,'Rozpočet - HW a licencie'!$D$3:$D$44,$B$6),)</f>
        <v>0</v>
      </c>
      <c r="Q14" s="117">
        <f>IFERROR(SUMIFS('Rozpočet - HW a licencie'!$I$3:$I$44,'Rozpočet - HW a licencie'!$A$3:$A$44,'TCO TO BE- SW'!Q$2,'Rozpočet - HW a licencie'!$C$3:$C$44,"SW",'Rozpočet - HW a licencie'!$G$3:$G$44,'TCO TO BE - HW'!$D13,'Rozpočet - HW a licencie'!$D$3:$D$44,$B$6),)</f>
        <v>0</v>
      </c>
      <c r="R14" s="117">
        <f>IFERROR(SUMIFS('Rozpočet - HW a licencie'!$I$3:$I$44,'Rozpočet - HW a licencie'!$A$3:$A$44,'TCO TO BE- SW'!R$2,'Rozpočet - HW a licencie'!$C$3:$C$44,"SW",'Rozpočet - HW a licencie'!$G$3:$G$44,'TCO TO BE - HW'!$D13,'Rozpočet - HW a licencie'!$D$3:$D$44,$B$6),)</f>
        <v>0</v>
      </c>
      <c r="S14" s="117">
        <f>IFERROR(SUMIFS('Rozpočet - HW a licencie'!$I$3:$I$44,'Rozpočet - HW a licencie'!$A$3:$A$44,'TCO TO BE- SW'!S$2,'Rozpočet - HW a licencie'!$C$3:$C$44,"SW",'Rozpočet - HW a licencie'!$G$3:$G$44,'TCO TO BE - HW'!$D13,'Rozpočet - HW a licencie'!$D$3:$D$44,$B$6),)</f>
        <v>0</v>
      </c>
      <c r="T14" s="117">
        <f>IFERROR(SUMIFS('Rozpočet - HW a licencie'!$I$3:$I$44,'Rozpočet - HW a licencie'!$A$3:$A$44,'TCO TO BE- SW'!T$2,'Rozpočet - HW a licencie'!$C$3:$C$44,"SW",'Rozpočet - HW a licencie'!$G$3:$G$44,'TCO TO BE - HW'!$D13,'Rozpočet - HW a licencie'!$D$3:$D$44,$B$6),)</f>
        <v>0</v>
      </c>
      <c r="U14" s="117">
        <f>IFERROR(SUMIFS('Rozpočet - HW a licencie'!$I$3:$I$44,'Rozpočet - HW a licencie'!$A$3:$A$44,'TCO TO BE- SW'!U$2,'Rozpočet - HW a licencie'!$C$3:$C$44,"SW",'Rozpočet - HW a licencie'!$G$3:$G$44,'TCO TO BE - HW'!$D13,'Rozpočet - HW a licencie'!$D$3:$D$44,$B$6),)</f>
        <v>0</v>
      </c>
      <c r="V14" s="117">
        <f>IFERROR(SUMIFS('Rozpočet - HW a licencie'!$I$3:$I$44,'Rozpočet - HW a licencie'!$A$3:$A$44,'TCO TO BE- SW'!V$2,'Rozpočet - HW a licencie'!$C$3:$C$44,"SW",'Rozpočet - HW a licencie'!$G$3:$G$44,'TCO TO BE - HW'!$D13,'Rozpočet - HW a licencie'!$D$3:$D$44,$B$6),)</f>
        <v>0</v>
      </c>
      <c r="W14" s="117">
        <f>IFERROR(SUMIFS('Rozpočet - HW a licencie'!$I$3:$I$44,'Rozpočet - HW a licencie'!$A$3:$A$44,'TCO TO BE- SW'!W$2,'Rozpočet - HW a licencie'!$C$3:$C$44,"SW",'Rozpočet - HW a licencie'!$G$3:$G$44,'TCO TO BE - HW'!$D13,'Rozpočet - HW a licencie'!$D$3:$D$44,$B$6),)</f>
        <v>0</v>
      </c>
      <c r="X14" s="117">
        <f>IFERROR(SUMIFS('Rozpočet - HW a licencie'!$I$3:$I$44,'Rozpočet - HW a licencie'!$A$3:$A$44,'TCO TO BE- SW'!X$2,'Rozpočet - HW a licencie'!$C$3:$C$44,"SW",'Rozpočet - HW a licencie'!$G$3:$G$44,'TCO TO BE - HW'!$D13,'Rozpočet - HW a licencie'!$D$3:$D$44,$B$6),)</f>
        <v>0</v>
      </c>
      <c r="Y14" s="117">
        <f>IFERROR(SUMIFS('Rozpočet - HW a licencie'!$I$3:$I$44,'Rozpočet - HW a licencie'!$A$3:$A$44,'TCO TO BE- SW'!Y$2,'Rozpočet - HW a licencie'!$C$3:$C$44,"SW",'Rozpočet - HW a licencie'!$G$3:$G$44,'TCO TO BE - HW'!$D13,'Rozpočet - HW a licencie'!$D$3:$D$44,$B$6),)</f>
        <v>0</v>
      </c>
      <c r="Z14" s="117">
        <f>IFERROR(SUMIFS('Rozpočet - HW a licencie'!$I$3:$I$44,'Rozpočet - HW a licencie'!$A$3:$A$44,'TCO TO BE- SW'!Z$2,'Rozpočet - HW a licencie'!$C$3:$C$44,"SW",'Rozpočet - HW a licencie'!$G$3:$G$44,'TCO TO BE - HW'!$D13,'Rozpočet - HW a licencie'!$D$3:$D$44,$B$6),)</f>
        <v>0</v>
      </c>
      <c r="AA14" s="117">
        <f>IFERROR(SUMIFS('Rozpočet - HW a licencie'!$I$3:$I$44,'Rozpočet - HW a licencie'!$A$3:$A$44,'TCO TO BE- SW'!AA$2,'Rozpočet - HW a licencie'!$C$3:$C$44,"SW",'Rozpočet - HW a licencie'!$G$3:$G$44,'TCO TO BE - HW'!$D13,'Rozpočet - HW a licencie'!$D$3:$D$44,$B$6),)</f>
        <v>0</v>
      </c>
      <c r="AB14" s="117">
        <f>IFERROR(SUMIFS('Rozpočet - HW a licencie'!$I$3:$I$44,'Rozpočet - HW a licencie'!$A$3:$A$44,'TCO TO BE- SW'!AB$2,'Rozpočet - HW a licencie'!$C$3:$C$44,"SW",'Rozpočet - HW a licencie'!$G$3:$G$44,'TCO TO BE - HW'!$D13,'Rozpočet - HW a licencie'!$D$3:$D$44,$B$6),)</f>
        <v>0</v>
      </c>
      <c r="AC14" s="117">
        <f>IFERROR(SUMIFS('Rozpočet - HW a licencie'!$I$3:$I$44,'Rozpočet - HW a licencie'!$A$3:$A$44,'TCO TO BE- SW'!AC$2,'Rozpočet - HW a licencie'!$C$3:$C$44,"SW",'Rozpočet - HW a licencie'!$G$3:$G$44,'TCO TO BE - HW'!$D13,'Rozpočet - HW a licencie'!$D$3:$D$44,$B$6),)</f>
        <v>0</v>
      </c>
      <c r="AD14" s="117">
        <f>IFERROR(SUMIFS('Rozpočet - HW a licencie'!$I$3:$I$44,'Rozpočet - HW a licencie'!$A$3:$A$44,'TCO TO BE- SW'!AD$2,'Rozpočet - HW a licencie'!$C$3:$C$44,"SW",'Rozpočet - HW a licencie'!$G$3:$G$44,'TCO TO BE - HW'!$D13,'Rozpočet - HW a licencie'!$D$3:$D$44,$B$6),)</f>
        <v>0</v>
      </c>
      <c r="AE14" s="117">
        <f>IFERROR(SUMIFS('Rozpočet - HW a licencie'!$I$3:$I$44,'Rozpočet - HW a licencie'!$A$3:$A$44,'TCO TO BE- SW'!AE$2,'Rozpočet - HW a licencie'!$C$3:$C$44,"SW",'Rozpočet - HW a licencie'!$G$3:$G$44,'TCO TO BE - HW'!$D13,'Rozpočet - HW a licencie'!$D$3:$D$44,$B$6),)</f>
        <v>0</v>
      </c>
      <c r="AF14" s="117">
        <f>IFERROR(SUMIFS('Rozpočet - HW a licencie'!$I$3:$I$44,'Rozpočet - HW a licencie'!$A$3:$A$44,'TCO TO BE- SW'!AF$2,'Rozpočet - HW a licencie'!$C$3:$C$44,"SW",'Rozpočet - HW a licencie'!$G$3:$G$44,'TCO TO BE - HW'!$D13,'Rozpočet - HW a licencie'!$D$3:$D$44,$B$6),)</f>
        <v>0</v>
      </c>
      <c r="AG14" s="117">
        <f>IFERROR(SUMIFS('Rozpočet - HW a licencie'!$I$3:$I$44,'Rozpočet - HW a licencie'!$A$3:$A$44,'TCO TO BE- SW'!AG$2,'Rozpočet - HW a licencie'!$C$3:$C$44,"SW",'Rozpočet - HW a licencie'!$G$3:$G$44,'TCO TO BE - HW'!$D13,'Rozpočet - HW a licencie'!$D$3:$D$44,$B$6),)</f>
        <v>0</v>
      </c>
      <c r="AH14" s="117">
        <f>IFERROR(SUMIFS('Rozpočet - HW a licencie'!$I$3:$I$44,'Rozpočet - HW a licencie'!$A$3:$A$44,'TCO TO BE- SW'!AH$2,'Rozpočet - HW a licencie'!$C$3:$C$44,"SW",'Rozpočet - HW a licencie'!$G$3:$G$44,'TCO TO BE - HW'!$D13,'Rozpočet - HW a licencie'!$D$3:$D$44,$B$6),)</f>
        <v>0</v>
      </c>
      <c r="AI14" s="117">
        <f>IFERROR(SUMIFS('Rozpočet - HW a licencie'!$I$3:$I$44,'Rozpočet - HW a licencie'!$A$3:$A$44,'TCO TO BE- SW'!AI$2,'Rozpočet - HW a licencie'!$C$3:$C$44,"SW",'Rozpočet - HW a licencie'!$G$3:$G$44,'TCO TO BE - HW'!$D13,'Rozpočet - HW a licencie'!$D$3:$D$44,$B$6),)</f>
        <v>0</v>
      </c>
      <c r="AJ14" s="117">
        <f>IFERROR(SUMIFS('Rozpočet - HW a licencie'!$I$3:$I$44,'Rozpočet - HW a licencie'!$A$3:$A$44,'TCO TO BE- SW'!AJ$2,'Rozpočet - HW a licencie'!$C$3:$C$44,"SW",'Rozpočet - HW a licencie'!$G$3:$G$44,'TCO TO BE - HW'!$D13,'Rozpočet - HW a licencie'!$D$3:$D$44,$B$6),)</f>
        <v>0</v>
      </c>
      <c r="AK14" s="117">
        <f>IFERROR(SUMIFS('Rozpočet - HW a licencie'!$I$3:$I$44,'Rozpočet - HW a licencie'!$A$3:$A$44,'TCO TO BE- SW'!AK$2,'Rozpočet - HW a licencie'!$C$3:$C$44,"SW",'Rozpočet - HW a licencie'!$G$3:$G$44,'TCO TO BE - HW'!$D13,'Rozpočet - HW a licencie'!$D$3:$D$44,$B$6),)</f>
        <v>0</v>
      </c>
      <c r="AL14" s="117">
        <f>IFERROR(SUMIFS('Rozpočet - HW a licencie'!$I$3:$I$44,'Rozpočet - HW a licencie'!$A$3:$A$44,'TCO TO BE- SW'!AL$2,'Rozpočet - HW a licencie'!$C$3:$C$44,"SW",'Rozpočet - HW a licencie'!$G$3:$G$44,'TCO TO BE - HW'!$D13,'Rozpočet - HW a licencie'!$D$3:$D$44,$B$6),)</f>
        <v>0</v>
      </c>
      <c r="AM14" s="117">
        <f>IFERROR(SUMIFS('Rozpočet - HW a licencie'!$I$3:$I$44,'Rozpočet - HW a licencie'!$A$3:$A$44,'TCO TO BE- SW'!AM$2,'Rozpočet - HW a licencie'!$C$3:$C$44,"SW",'Rozpočet - HW a licencie'!$G$3:$G$44,'TCO TO BE - HW'!$D13,'Rozpočet - HW a licencie'!$D$3:$D$44,$B$6),)</f>
        <v>0</v>
      </c>
      <c r="AN14" s="117">
        <f>IFERROR(SUMIFS('Rozpočet - HW a licencie'!$I$3:$I$44,'Rozpočet - HW a licencie'!$A$3:$A$44,'TCO TO BE- SW'!AN$2,'Rozpočet - HW a licencie'!$C$3:$C$44,"SW",'Rozpočet - HW a licencie'!$G$3:$G$44,'TCO TO BE - HW'!$D13,'Rozpočet - HW a licencie'!$D$3:$D$44,$B$6),)</f>
        <v>0</v>
      </c>
      <c r="AO14" s="117">
        <f>IFERROR(SUMIFS('Rozpočet - HW a licencie'!$I$3:$I$44,'Rozpočet - HW a licencie'!$A$3:$A$44,'TCO TO BE- SW'!AO$2,'Rozpočet - HW a licencie'!$C$3:$C$44,"SW",'Rozpočet - HW a licencie'!$G$3:$G$44,'TCO TO BE - HW'!$D13,'Rozpočet - HW a licencie'!$D$3:$D$44,$B$6),)</f>
        <v>0</v>
      </c>
      <c r="AP14" s="117">
        <f>IFERROR(SUMIFS('Rozpočet - HW a licencie'!$I$3:$I$44,'Rozpočet - HW a licencie'!$A$3:$A$44,'TCO TO BE- SW'!AP$2,'Rozpočet - HW a licencie'!$C$3:$C$44,"SW",'Rozpočet - HW a licencie'!$G$3:$G$44,'TCO TO BE - HW'!$D13,'Rozpočet - HW a licencie'!$D$3:$D$44,$B$6),)</f>
        <v>0</v>
      </c>
      <c r="AQ14" s="117">
        <f>IFERROR(SUMIFS('Rozpočet - HW a licencie'!$I$3:$I$44,'Rozpočet - HW a licencie'!$A$3:$A$44,'TCO TO BE- SW'!AQ$2,'Rozpočet - HW a licencie'!$C$3:$C$44,"SW",'Rozpočet - HW a licencie'!$G$3:$G$44,'TCO TO BE - HW'!$D13,'Rozpočet - HW a licencie'!$D$3:$D$44,$B$6),)</f>
        <v>0</v>
      </c>
      <c r="AR14" s="117">
        <f>IFERROR(SUMIFS('Rozpočet - HW a licencie'!$I$3:$I$44,'Rozpočet - HW a licencie'!$A$3:$A$44,'TCO TO BE- SW'!AR$2,'Rozpočet - HW a licencie'!$C$3:$C$44,"SW",'Rozpočet - HW a licencie'!$G$3:$G$44,'TCO TO BE - HW'!$D13,'Rozpočet - HW a licencie'!$D$3:$D$44,$B$6),)</f>
        <v>0</v>
      </c>
      <c r="AS14" s="117">
        <f>IFERROR(SUMIFS('Rozpočet - HW a licencie'!$I$3:$I$44,'Rozpočet - HW a licencie'!$A$3:$A$44,'TCO TO BE- SW'!AS$2,'Rozpočet - HW a licencie'!$C$3:$C$44,"SW",'Rozpočet - HW a licencie'!$G$3:$G$44,'TCO TO BE - HW'!$D13,'Rozpočet - HW a licencie'!$D$3:$D$44,$B$6),)</f>
        <v>0</v>
      </c>
      <c r="AT14" s="117">
        <f>IFERROR(SUMIFS('Rozpočet - HW a licencie'!$I$3:$I$44,'Rozpočet - HW a licencie'!$A$3:$A$44,'TCO TO BE- SW'!AT$2,'Rozpočet - HW a licencie'!$C$3:$C$44,"SW",'Rozpočet - HW a licencie'!$G$3:$G$44,'TCO TO BE - HW'!$D13,'Rozpočet - HW a licencie'!$D$3:$D$44,$B$6),)</f>
        <v>0</v>
      </c>
      <c r="AU14" s="117">
        <f>IFERROR(SUMIFS('Rozpočet - HW a licencie'!$I$3:$I$44,'Rozpočet - HW a licencie'!$A$3:$A$44,'TCO TO BE- SW'!AU$2,'Rozpočet - HW a licencie'!$C$3:$C$44,"SW",'Rozpočet - HW a licencie'!$G$3:$G$44,'TCO TO BE - HW'!$D13,'Rozpočet - HW a licencie'!$D$3:$D$44,$B$6),)</f>
        <v>0</v>
      </c>
      <c r="AV14" s="117">
        <f>IFERROR(SUMIFS('Rozpočet - HW a licencie'!$I$3:$I$44,'Rozpočet - HW a licencie'!$A$3:$A$44,'TCO TO BE- SW'!AV$2,'Rozpočet - HW a licencie'!$C$3:$C$44,"SW",'Rozpočet - HW a licencie'!$G$3:$G$44,'TCO TO BE - HW'!$D13,'Rozpočet - HW a licencie'!$D$3:$D$44,$B$6),)</f>
        <v>0</v>
      </c>
      <c r="AW14" s="117">
        <f>IFERROR(SUMIFS('Rozpočet - HW a licencie'!$I$3:$I$44,'Rozpočet - HW a licencie'!$A$3:$A$44,'TCO TO BE- SW'!AW$2,'Rozpočet - HW a licencie'!$C$3:$C$44,"SW",'Rozpočet - HW a licencie'!$G$3:$G$44,'TCO TO BE - HW'!$D13,'Rozpočet - HW a licencie'!$D$3:$D$44,$B$6),)</f>
        <v>0</v>
      </c>
      <c r="AX14" s="117">
        <f>IFERROR(SUMIFS('Rozpočet - HW a licencie'!$I$3:$I$44,'Rozpočet - HW a licencie'!$A$3:$A$44,'TCO TO BE- SW'!AX$2,'Rozpočet - HW a licencie'!$C$3:$C$44,"SW",'Rozpočet - HW a licencie'!$G$3:$G$44,'TCO TO BE - HW'!$D13,'Rozpočet - HW a licencie'!$D$3:$D$44,$B$6),)</f>
        <v>0</v>
      </c>
      <c r="AY14" s="117">
        <f>IFERROR(SUMIFS('Rozpočet - HW a licencie'!$I$3:$I$44,'Rozpočet - HW a licencie'!$A$3:$A$44,'TCO TO BE- SW'!AY$2,'Rozpočet - HW a licencie'!$C$3:$C$44,"SW",'Rozpočet - HW a licencie'!$G$3:$G$44,'TCO TO BE - HW'!$D13,'Rozpočet - HW a licencie'!$D$3:$D$44,$B$6),)</f>
        <v>0</v>
      </c>
      <c r="AZ14" s="117">
        <f>IFERROR(SUMIFS('Rozpočet - HW a licencie'!$I$3:$I$44,'Rozpočet - HW a licencie'!$A$3:$A$44,'TCO TO BE- SW'!AZ$2,'Rozpočet - HW a licencie'!$C$3:$C$44,"SW",'Rozpočet - HW a licencie'!$G$3:$G$44,'TCO TO BE - HW'!$D13,'Rozpočet - HW a licencie'!$D$3:$D$44,$B$6),)</f>
        <v>0</v>
      </c>
      <c r="BA14" s="117">
        <f>IFERROR(SUMIFS('Rozpočet - HW a licencie'!$I$3:$I$44,'Rozpočet - HW a licencie'!$A$3:$A$44,'TCO TO BE- SW'!BA$2,'Rozpočet - HW a licencie'!$C$3:$C$44,"SW",'Rozpočet - HW a licencie'!$G$3:$G$44,'TCO TO BE - HW'!$D13,'Rozpočet - HW a licencie'!$D$3:$D$44,$B$6),)</f>
        <v>0</v>
      </c>
      <c r="BB14" s="117">
        <f>IFERROR(SUMIFS('Rozpočet - HW a licencie'!$I$3:$I$44,'Rozpočet - HW a licencie'!$A$3:$A$44,'TCO TO BE- SW'!BB$2,'Rozpočet - HW a licencie'!$C$3:$C$44,"SW",'Rozpočet - HW a licencie'!$G$3:$G$44,'TCO TO BE - HW'!$D13,'Rozpočet - HW a licencie'!$D$3:$D$44,$B$6),)</f>
        <v>0</v>
      </c>
      <c r="BC14" s="117">
        <f>IFERROR(SUMIFS('Rozpočet - HW a licencie'!$I$3:$I$44,'Rozpočet - HW a licencie'!$A$3:$A$44,'TCO TO BE- SW'!BC$2,'Rozpočet - HW a licencie'!$C$3:$C$44,"SW",'Rozpočet - HW a licencie'!$G$3:$G$44,'TCO TO BE - HW'!$D13,'Rozpočet - HW a licencie'!$D$3:$D$44,$B$6),)</f>
        <v>0</v>
      </c>
    </row>
    <row r="15" spans="1:55" ht="15" outlineLevel="2" thickBot="1">
      <c r="A15" s="694"/>
      <c r="B15" s="695"/>
      <c r="C15" s="695"/>
      <c r="D15" s="68">
        <v>10</v>
      </c>
      <c r="E15" s="64">
        <f t="shared" si="8"/>
        <v>0</v>
      </c>
      <c r="F15" s="118">
        <f>IFERROR(SUMIFS('Rozpočet - HW a licencie'!$I$3:$I$44,'Rozpočet - HW a licencie'!$A$3:$A$44,'TCO TO BE- SW'!F$2,'Rozpočet - HW a licencie'!$C$3:$C$44,"SW",'Rozpočet - HW a licencie'!$G$3:$G$44,'TCO TO BE - HW'!$D14,'Rozpočet - HW a licencie'!$D$3:$D$44,$B$6),)</f>
        <v>0</v>
      </c>
      <c r="G15" s="118">
        <f>IFERROR(SUMIFS('Rozpočet - HW a licencie'!$I$3:$I$44,'Rozpočet - HW a licencie'!$A$3:$A$44,'TCO TO BE- SW'!G$2,'Rozpočet - HW a licencie'!$C$3:$C$44,"SW",'Rozpočet - HW a licencie'!$G$3:$G$44,'TCO TO BE - HW'!$D14,'Rozpočet - HW a licencie'!$D$3:$D$44,$B$6),)</f>
        <v>0</v>
      </c>
      <c r="H15" s="118">
        <f>IFERROR(SUMIFS('Rozpočet - HW a licencie'!$I$3:$I$44,'Rozpočet - HW a licencie'!$A$3:$A$44,'TCO TO BE- SW'!H$2,'Rozpočet - HW a licencie'!$C$3:$C$44,"SW",'Rozpočet - HW a licencie'!$G$3:$G$44,'TCO TO BE - HW'!$D14,'Rozpočet - HW a licencie'!$D$3:$D$44,$B$6),)</f>
        <v>0</v>
      </c>
      <c r="I15" s="118">
        <f>IFERROR(SUMIFS('Rozpočet - HW a licencie'!$I$3:$I$44,'Rozpočet - HW a licencie'!$A$3:$A$44,'TCO TO BE- SW'!I$2,'Rozpočet - HW a licencie'!$C$3:$C$44,"SW",'Rozpočet - HW a licencie'!$G$3:$G$44,'TCO TO BE - HW'!$D14,'Rozpočet - HW a licencie'!$D$3:$D$44,$B$6),)</f>
        <v>0</v>
      </c>
      <c r="J15" s="118">
        <f>IFERROR(SUMIFS('Rozpočet - HW a licencie'!$I$3:$I$44,'Rozpočet - HW a licencie'!$A$3:$A$44,'TCO TO BE- SW'!J$2,'Rozpočet - HW a licencie'!$C$3:$C$44,"SW",'Rozpočet - HW a licencie'!$G$3:$G$44,'TCO TO BE - HW'!$D14,'Rozpočet - HW a licencie'!$D$3:$D$44,$B$6),)</f>
        <v>0</v>
      </c>
      <c r="K15" s="118">
        <f>IFERROR(SUMIFS('Rozpočet - HW a licencie'!$I$3:$I$44,'Rozpočet - HW a licencie'!$A$3:$A$44,'TCO TO BE- SW'!K$2,'Rozpočet - HW a licencie'!$C$3:$C$44,"SW",'Rozpočet - HW a licencie'!$G$3:$G$44,'TCO TO BE - HW'!$D14,'Rozpočet - HW a licencie'!$D$3:$D$44,$B$6),)</f>
        <v>0</v>
      </c>
      <c r="L15" s="118">
        <f>IFERROR(SUMIFS('Rozpočet - HW a licencie'!$I$3:$I$44,'Rozpočet - HW a licencie'!$A$3:$A$44,'TCO TO BE- SW'!L$2,'Rozpočet - HW a licencie'!$C$3:$C$44,"SW",'Rozpočet - HW a licencie'!$G$3:$G$44,'TCO TO BE - HW'!$D14,'Rozpočet - HW a licencie'!$D$3:$D$44,$B$6),)</f>
        <v>0</v>
      </c>
      <c r="M15" s="118">
        <f>IFERROR(SUMIFS('Rozpočet - HW a licencie'!$I$3:$I$44,'Rozpočet - HW a licencie'!$A$3:$A$44,'TCO TO BE- SW'!M$2,'Rozpočet - HW a licencie'!$C$3:$C$44,"SW",'Rozpočet - HW a licencie'!$G$3:$G$44,'TCO TO BE - HW'!$D14,'Rozpočet - HW a licencie'!$D$3:$D$44,$B$6),)</f>
        <v>0</v>
      </c>
      <c r="N15" s="118">
        <f>IFERROR(SUMIFS('Rozpočet - HW a licencie'!$I$3:$I$44,'Rozpočet - HW a licencie'!$A$3:$A$44,'TCO TO BE- SW'!N$2,'Rozpočet - HW a licencie'!$C$3:$C$44,"SW",'Rozpočet - HW a licencie'!$G$3:$G$44,'TCO TO BE - HW'!$D14,'Rozpočet - HW a licencie'!$D$3:$D$44,$B$6),)</f>
        <v>0</v>
      </c>
      <c r="O15" s="118">
        <f>IFERROR(SUMIFS('Rozpočet - HW a licencie'!$I$3:$I$44,'Rozpočet - HW a licencie'!$A$3:$A$44,'TCO TO BE- SW'!O$2,'Rozpočet - HW a licencie'!$C$3:$C$44,"SW",'Rozpočet - HW a licencie'!$G$3:$G$44,'TCO TO BE - HW'!$D14,'Rozpočet - HW a licencie'!$D$3:$D$44,$B$6),)</f>
        <v>0</v>
      </c>
      <c r="P15" s="118">
        <f>IFERROR(SUMIFS('Rozpočet - HW a licencie'!$I$3:$I$44,'Rozpočet - HW a licencie'!$A$3:$A$44,'TCO TO BE- SW'!P$2,'Rozpočet - HW a licencie'!$C$3:$C$44,"SW",'Rozpočet - HW a licencie'!$G$3:$G$44,'TCO TO BE - HW'!$D14,'Rozpočet - HW a licencie'!$D$3:$D$44,$B$6),)</f>
        <v>0</v>
      </c>
      <c r="Q15" s="118">
        <f>IFERROR(SUMIFS('Rozpočet - HW a licencie'!$I$3:$I$44,'Rozpočet - HW a licencie'!$A$3:$A$44,'TCO TO BE- SW'!Q$2,'Rozpočet - HW a licencie'!$C$3:$C$44,"SW",'Rozpočet - HW a licencie'!$G$3:$G$44,'TCO TO BE - HW'!$D14,'Rozpočet - HW a licencie'!$D$3:$D$44,$B$6),)</f>
        <v>0</v>
      </c>
      <c r="R15" s="118">
        <f>IFERROR(SUMIFS('Rozpočet - HW a licencie'!$I$3:$I$44,'Rozpočet - HW a licencie'!$A$3:$A$44,'TCO TO BE- SW'!R$2,'Rozpočet - HW a licencie'!$C$3:$C$44,"SW",'Rozpočet - HW a licencie'!$G$3:$G$44,'TCO TO BE - HW'!$D14,'Rozpočet - HW a licencie'!$D$3:$D$44,$B$6),)</f>
        <v>0</v>
      </c>
      <c r="S15" s="118">
        <f>IFERROR(SUMIFS('Rozpočet - HW a licencie'!$I$3:$I$44,'Rozpočet - HW a licencie'!$A$3:$A$44,'TCO TO BE- SW'!S$2,'Rozpočet - HW a licencie'!$C$3:$C$44,"SW",'Rozpočet - HW a licencie'!$G$3:$G$44,'TCO TO BE - HW'!$D14,'Rozpočet - HW a licencie'!$D$3:$D$44,$B$6),)</f>
        <v>0</v>
      </c>
      <c r="T15" s="118">
        <f>IFERROR(SUMIFS('Rozpočet - HW a licencie'!$I$3:$I$44,'Rozpočet - HW a licencie'!$A$3:$A$44,'TCO TO BE- SW'!T$2,'Rozpočet - HW a licencie'!$C$3:$C$44,"SW",'Rozpočet - HW a licencie'!$G$3:$G$44,'TCO TO BE - HW'!$D14,'Rozpočet - HW a licencie'!$D$3:$D$44,$B$6),)</f>
        <v>0</v>
      </c>
      <c r="U15" s="118">
        <f>IFERROR(SUMIFS('Rozpočet - HW a licencie'!$I$3:$I$44,'Rozpočet - HW a licencie'!$A$3:$A$44,'TCO TO BE- SW'!U$2,'Rozpočet - HW a licencie'!$C$3:$C$44,"SW",'Rozpočet - HW a licencie'!$G$3:$G$44,'TCO TO BE - HW'!$D14,'Rozpočet - HW a licencie'!$D$3:$D$44,$B$6),)</f>
        <v>0</v>
      </c>
      <c r="V15" s="118">
        <f>IFERROR(SUMIFS('Rozpočet - HW a licencie'!$I$3:$I$44,'Rozpočet - HW a licencie'!$A$3:$A$44,'TCO TO BE- SW'!V$2,'Rozpočet - HW a licencie'!$C$3:$C$44,"SW",'Rozpočet - HW a licencie'!$G$3:$G$44,'TCO TO BE - HW'!$D14,'Rozpočet - HW a licencie'!$D$3:$D$44,$B$6),)</f>
        <v>0</v>
      </c>
      <c r="W15" s="118">
        <f>IFERROR(SUMIFS('Rozpočet - HW a licencie'!$I$3:$I$44,'Rozpočet - HW a licencie'!$A$3:$A$44,'TCO TO BE- SW'!W$2,'Rozpočet - HW a licencie'!$C$3:$C$44,"SW",'Rozpočet - HW a licencie'!$G$3:$G$44,'TCO TO BE - HW'!$D14,'Rozpočet - HW a licencie'!$D$3:$D$44,$B$6),)</f>
        <v>0</v>
      </c>
      <c r="X15" s="118">
        <f>IFERROR(SUMIFS('Rozpočet - HW a licencie'!$I$3:$I$44,'Rozpočet - HW a licencie'!$A$3:$A$44,'TCO TO BE- SW'!X$2,'Rozpočet - HW a licencie'!$C$3:$C$44,"SW",'Rozpočet - HW a licencie'!$G$3:$G$44,'TCO TO BE - HW'!$D14,'Rozpočet - HW a licencie'!$D$3:$D$44,$B$6),)</f>
        <v>0</v>
      </c>
      <c r="Y15" s="118">
        <f>IFERROR(SUMIFS('Rozpočet - HW a licencie'!$I$3:$I$44,'Rozpočet - HW a licencie'!$A$3:$A$44,'TCO TO BE- SW'!Y$2,'Rozpočet - HW a licencie'!$C$3:$C$44,"SW",'Rozpočet - HW a licencie'!$G$3:$G$44,'TCO TO BE - HW'!$D14,'Rozpočet - HW a licencie'!$D$3:$D$44,$B$6),)</f>
        <v>0</v>
      </c>
      <c r="Z15" s="118">
        <f>IFERROR(SUMIFS('Rozpočet - HW a licencie'!$I$3:$I$44,'Rozpočet - HW a licencie'!$A$3:$A$44,'TCO TO BE- SW'!Z$2,'Rozpočet - HW a licencie'!$C$3:$C$44,"SW",'Rozpočet - HW a licencie'!$G$3:$G$44,'TCO TO BE - HW'!$D14,'Rozpočet - HW a licencie'!$D$3:$D$44,$B$6),)</f>
        <v>0</v>
      </c>
      <c r="AA15" s="118">
        <f>IFERROR(SUMIFS('Rozpočet - HW a licencie'!$I$3:$I$44,'Rozpočet - HW a licencie'!$A$3:$A$44,'TCO TO BE- SW'!AA$2,'Rozpočet - HW a licencie'!$C$3:$C$44,"SW",'Rozpočet - HW a licencie'!$G$3:$G$44,'TCO TO BE - HW'!$D14,'Rozpočet - HW a licencie'!$D$3:$D$44,$B$6),)</f>
        <v>0</v>
      </c>
      <c r="AB15" s="118">
        <f>IFERROR(SUMIFS('Rozpočet - HW a licencie'!$I$3:$I$44,'Rozpočet - HW a licencie'!$A$3:$A$44,'TCO TO BE- SW'!AB$2,'Rozpočet - HW a licencie'!$C$3:$C$44,"SW",'Rozpočet - HW a licencie'!$G$3:$G$44,'TCO TO BE - HW'!$D14,'Rozpočet - HW a licencie'!$D$3:$D$44,$B$6),)</f>
        <v>0</v>
      </c>
      <c r="AC15" s="118">
        <f>IFERROR(SUMIFS('Rozpočet - HW a licencie'!$I$3:$I$44,'Rozpočet - HW a licencie'!$A$3:$A$44,'TCO TO BE- SW'!AC$2,'Rozpočet - HW a licencie'!$C$3:$C$44,"SW",'Rozpočet - HW a licencie'!$G$3:$G$44,'TCO TO BE - HW'!$D14,'Rozpočet - HW a licencie'!$D$3:$D$44,$B$6),)</f>
        <v>0</v>
      </c>
      <c r="AD15" s="118">
        <f>IFERROR(SUMIFS('Rozpočet - HW a licencie'!$I$3:$I$44,'Rozpočet - HW a licencie'!$A$3:$A$44,'TCO TO BE- SW'!AD$2,'Rozpočet - HW a licencie'!$C$3:$C$44,"SW",'Rozpočet - HW a licencie'!$G$3:$G$44,'TCO TO BE - HW'!$D14,'Rozpočet - HW a licencie'!$D$3:$D$44,$B$6),)</f>
        <v>0</v>
      </c>
      <c r="AE15" s="118">
        <f>IFERROR(SUMIFS('Rozpočet - HW a licencie'!$I$3:$I$44,'Rozpočet - HW a licencie'!$A$3:$A$44,'TCO TO BE- SW'!AE$2,'Rozpočet - HW a licencie'!$C$3:$C$44,"SW",'Rozpočet - HW a licencie'!$G$3:$G$44,'TCO TO BE - HW'!$D14,'Rozpočet - HW a licencie'!$D$3:$D$44,$B$6),)</f>
        <v>0</v>
      </c>
      <c r="AF15" s="118">
        <f>IFERROR(SUMIFS('Rozpočet - HW a licencie'!$I$3:$I$44,'Rozpočet - HW a licencie'!$A$3:$A$44,'TCO TO BE- SW'!AF$2,'Rozpočet - HW a licencie'!$C$3:$C$44,"SW",'Rozpočet - HW a licencie'!$G$3:$G$44,'TCO TO BE - HW'!$D14,'Rozpočet - HW a licencie'!$D$3:$D$44,$B$6),)</f>
        <v>0</v>
      </c>
      <c r="AG15" s="118">
        <f>IFERROR(SUMIFS('Rozpočet - HW a licencie'!$I$3:$I$44,'Rozpočet - HW a licencie'!$A$3:$A$44,'TCO TO BE- SW'!AG$2,'Rozpočet - HW a licencie'!$C$3:$C$44,"SW",'Rozpočet - HW a licencie'!$G$3:$G$44,'TCO TO BE - HW'!$D14,'Rozpočet - HW a licencie'!$D$3:$D$44,$B$6),)</f>
        <v>0</v>
      </c>
      <c r="AH15" s="118">
        <f>IFERROR(SUMIFS('Rozpočet - HW a licencie'!$I$3:$I$44,'Rozpočet - HW a licencie'!$A$3:$A$44,'TCO TO BE- SW'!AH$2,'Rozpočet - HW a licencie'!$C$3:$C$44,"SW",'Rozpočet - HW a licencie'!$G$3:$G$44,'TCO TO BE - HW'!$D14,'Rozpočet - HW a licencie'!$D$3:$D$44,$B$6),)</f>
        <v>0</v>
      </c>
      <c r="AI15" s="118">
        <f>IFERROR(SUMIFS('Rozpočet - HW a licencie'!$I$3:$I$44,'Rozpočet - HW a licencie'!$A$3:$A$44,'TCO TO BE- SW'!AI$2,'Rozpočet - HW a licencie'!$C$3:$C$44,"SW",'Rozpočet - HW a licencie'!$G$3:$G$44,'TCO TO BE - HW'!$D14,'Rozpočet - HW a licencie'!$D$3:$D$44,$B$6),)</f>
        <v>0</v>
      </c>
      <c r="AJ15" s="118">
        <f>IFERROR(SUMIFS('Rozpočet - HW a licencie'!$I$3:$I$44,'Rozpočet - HW a licencie'!$A$3:$A$44,'TCO TO BE- SW'!AJ$2,'Rozpočet - HW a licencie'!$C$3:$C$44,"SW",'Rozpočet - HW a licencie'!$G$3:$G$44,'TCO TO BE - HW'!$D14,'Rozpočet - HW a licencie'!$D$3:$D$44,$B$6),)</f>
        <v>0</v>
      </c>
      <c r="AK15" s="118">
        <f>IFERROR(SUMIFS('Rozpočet - HW a licencie'!$I$3:$I$44,'Rozpočet - HW a licencie'!$A$3:$A$44,'TCO TO BE- SW'!AK$2,'Rozpočet - HW a licencie'!$C$3:$C$44,"SW",'Rozpočet - HW a licencie'!$G$3:$G$44,'TCO TO BE - HW'!$D14,'Rozpočet - HW a licencie'!$D$3:$D$44,$B$6),)</f>
        <v>0</v>
      </c>
      <c r="AL15" s="118">
        <f>IFERROR(SUMIFS('Rozpočet - HW a licencie'!$I$3:$I$44,'Rozpočet - HW a licencie'!$A$3:$A$44,'TCO TO BE- SW'!AL$2,'Rozpočet - HW a licencie'!$C$3:$C$44,"SW",'Rozpočet - HW a licencie'!$G$3:$G$44,'TCO TO BE - HW'!$D14,'Rozpočet - HW a licencie'!$D$3:$D$44,$B$6),)</f>
        <v>0</v>
      </c>
      <c r="AM15" s="118">
        <f>IFERROR(SUMIFS('Rozpočet - HW a licencie'!$I$3:$I$44,'Rozpočet - HW a licencie'!$A$3:$A$44,'TCO TO BE- SW'!AM$2,'Rozpočet - HW a licencie'!$C$3:$C$44,"SW",'Rozpočet - HW a licencie'!$G$3:$G$44,'TCO TO BE - HW'!$D14,'Rozpočet - HW a licencie'!$D$3:$D$44,$B$6),)</f>
        <v>0</v>
      </c>
      <c r="AN15" s="118">
        <f>IFERROR(SUMIFS('Rozpočet - HW a licencie'!$I$3:$I$44,'Rozpočet - HW a licencie'!$A$3:$A$44,'TCO TO BE- SW'!AN$2,'Rozpočet - HW a licencie'!$C$3:$C$44,"SW",'Rozpočet - HW a licencie'!$G$3:$G$44,'TCO TO BE - HW'!$D14,'Rozpočet - HW a licencie'!$D$3:$D$44,$B$6),)</f>
        <v>0</v>
      </c>
      <c r="AO15" s="118">
        <f>IFERROR(SUMIFS('Rozpočet - HW a licencie'!$I$3:$I$44,'Rozpočet - HW a licencie'!$A$3:$A$44,'TCO TO BE- SW'!AO$2,'Rozpočet - HW a licencie'!$C$3:$C$44,"SW",'Rozpočet - HW a licencie'!$G$3:$G$44,'TCO TO BE - HW'!$D14,'Rozpočet - HW a licencie'!$D$3:$D$44,$B$6),)</f>
        <v>0</v>
      </c>
      <c r="AP15" s="118">
        <f>IFERROR(SUMIFS('Rozpočet - HW a licencie'!$I$3:$I$44,'Rozpočet - HW a licencie'!$A$3:$A$44,'TCO TO BE- SW'!AP$2,'Rozpočet - HW a licencie'!$C$3:$C$44,"SW",'Rozpočet - HW a licencie'!$G$3:$G$44,'TCO TO BE - HW'!$D14,'Rozpočet - HW a licencie'!$D$3:$D$44,$B$6),)</f>
        <v>0</v>
      </c>
      <c r="AQ15" s="118">
        <f>IFERROR(SUMIFS('Rozpočet - HW a licencie'!$I$3:$I$44,'Rozpočet - HW a licencie'!$A$3:$A$44,'TCO TO BE- SW'!AQ$2,'Rozpočet - HW a licencie'!$C$3:$C$44,"SW",'Rozpočet - HW a licencie'!$G$3:$G$44,'TCO TO BE - HW'!$D14,'Rozpočet - HW a licencie'!$D$3:$D$44,$B$6),)</f>
        <v>0</v>
      </c>
      <c r="AR15" s="118">
        <f>IFERROR(SUMIFS('Rozpočet - HW a licencie'!$I$3:$I$44,'Rozpočet - HW a licencie'!$A$3:$A$44,'TCO TO BE- SW'!AR$2,'Rozpočet - HW a licencie'!$C$3:$C$44,"SW",'Rozpočet - HW a licencie'!$G$3:$G$44,'TCO TO BE - HW'!$D14,'Rozpočet - HW a licencie'!$D$3:$D$44,$B$6),)</f>
        <v>0</v>
      </c>
      <c r="AS15" s="118">
        <f>IFERROR(SUMIFS('Rozpočet - HW a licencie'!$I$3:$I$44,'Rozpočet - HW a licencie'!$A$3:$A$44,'TCO TO BE- SW'!AS$2,'Rozpočet - HW a licencie'!$C$3:$C$44,"SW",'Rozpočet - HW a licencie'!$G$3:$G$44,'TCO TO BE - HW'!$D14,'Rozpočet - HW a licencie'!$D$3:$D$44,$B$6),)</f>
        <v>0</v>
      </c>
      <c r="AT15" s="118">
        <f>IFERROR(SUMIFS('Rozpočet - HW a licencie'!$I$3:$I$44,'Rozpočet - HW a licencie'!$A$3:$A$44,'TCO TO BE- SW'!AT$2,'Rozpočet - HW a licencie'!$C$3:$C$44,"SW",'Rozpočet - HW a licencie'!$G$3:$G$44,'TCO TO BE - HW'!$D14,'Rozpočet - HW a licencie'!$D$3:$D$44,$B$6),)</f>
        <v>0</v>
      </c>
      <c r="AU15" s="118">
        <f>IFERROR(SUMIFS('Rozpočet - HW a licencie'!$I$3:$I$44,'Rozpočet - HW a licencie'!$A$3:$A$44,'TCO TO BE- SW'!AU$2,'Rozpočet - HW a licencie'!$C$3:$C$44,"SW",'Rozpočet - HW a licencie'!$G$3:$G$44,'TCO TO BE - HW'!$D14,'Rozpočet - HW a licencie'!$D$3:$D$44,$B$6),)</f>
        <v>0</v>
      </c>
      <c r="AV15" s="118">
        <f>IFERROR(SUMIFS('Rozpočet - HW a licencie'!$I$3:$I$44,'Rozpočet - HW a licencie'!$A$3:$A$44,'TCO TO BE- SW'!AV$2,'Rozpočet - HW a licencie'!$C$3:$C$44,"SW",'Rozpočet - HW a licencie'!$G$3:$G$44,'TCO TO BE - HW'!$D14,'Rozpočet - HW a licencie'!$D$3:$D$44,$B$6),)</f>
        <v>0</v>
      </c>
      <c r="AW15" s="118">
        <f>IFERROR(SUMIFS('Rozpočet - HW a licencie'!$I$3:$I$44,'Rozpočet - HW a licencie'!$A$3:$A$44,'TCO TO BE- SW'!AW$2,'Rozpočet - HW a licencie'!$C$3:$C$44,"SW",'Rozpočet - HW a licencie'!$G$3:$G$44,'TCO TO BE - HW'!$D14,'Rozpočet - HW a licencie'!$D$3:$D$44,$B$6),)</f>
        <v>0</v>
      </c>
      <c r="AX15" s="118">
        <f>IFERROR(SUMIFS('Rozpočet - HW a licencie'!$I$3:$I$44,'Rozpočet - HW a licencie'!$A$3:$A$44,'TCO TO BE- SW'!AX$2,'Rozpočet - HW a licencie'!$C$3:$C$44,"SW",'Rozpočet - HW a licencie'!$G$3:$G$44,'TCO TO BE - HW'!$D14,'Rozpočet - HW a licencie'!$D$3:$D$44,$B$6),)</f>
        <v>0</v>
      </c>
      <c r="AY15" s="118">
        <f>IFERROR(SUMIFS('Rozpočet - HW a licencie'!$I$3:$I$44,'Rozpočet - HW a licencie'!$A$3:$A$44,'TCO TO BE- SW'!AY$2,'Rozpočet - HW a licencie'!$C$3:$C$44,"SW",'Rozpočet - HW a licencie'!$G$3:$G$44,'TCO TO BE - HW'!$D14,'Rozpočet - HW a licencie'!$D$3:$D$44,$B$6),)</f>
        <v>0</v>
      </c>
      <c r="AZ15" s="118">
        <f>IFERROR(SUMIFS('Rozpočet - HW a licencie'!$I$3:$I$44,'Rozpočet - HW a licencie'!$A$3:$A$44,'TCO TO BE- SW'!AZ$2,'Rozpočet - HW a licencie'!$C$3:$C$44,"SW",'Rozpočet - HW a licencie'!$G$3:$G$44,'TCO TO BE - HW'!$D14,'Rozpočet - HW a licencie'!$D$3:$D$44,$B$6),)</f>
        <v>0</v>
      </c>
      <c r="BA15" s="118">
        <f>IFERROR(SUMIFS('Rozpočet - HW a licencie'!$I$3:$I$44,'Rozpočet - HW a licencie'!$A$3:$A$44,'TCO TO BE- SW'!BA$2,'Rozpočet - HW a licencie'!$C$3:$C$44,"SW",'Rozpočet - HW a licencie'!$G$3:$G$44,'TCO TO BE - HW'!$D14,'Rozpočet - HW a licencie'!$D$3:$D$44,$B$6),)</f>
        <v>0</v>
      </c>
      <c r="BB15" s="118">
        <f>IFERROR(SUMIFS('Rozpočet - HW a licencie'!$I$3:$I$44,'Rozpočet - HW a licencie'!$A$3:$A$44,'TCO TO BE- SW'!BB$2,'Rozpočet - HW a licencie'!$C$3:$C$44,"SW",'Rozpočet - HW a licencie'!$G$3:$G$44,'TCO TO BE - HW'!$D14,'Rozpočet - HW a licencie'!$D$3:$D$44,$B$6),)</f>
        <v>0</v>
      </c>
      <c r="BC15" s="118">
        <f>IFERROR(SUMIFS('Rozpočet - HW a licencie'!$I$3:$I$44,'Rozpočet - HW a licencie'!$A$3:$A$44,'TCO TO BE- SW'!BC$2,'Rozpočet - HW a licencie'!$C$3:$C$44,"SW",'Rozpočet - HW a licencie'!$G$3:$G$44,'TCO TO BE - HW'!$D14,'Rozpočet - HW a licencie'!$D$3:$D$44,$B$6),)</f>
        <v>0</v>
      </c>
    </row>
    <row r="16" spans="1:55" outlineLevel="2">
      <c r="A16" s="694" t="s">
        <v>217</v>
      </c>
      <c r="B16" s="695" t="s">
        <v>204</v>
      </c>
      <c r="C16" s="695">
        <v>610</v>
      </c>
      <c r="D16" s="66">
        <v>1</v>
      </c>
      <c r="E16" s="63">
        <f t="shared" si="8"/>
        <v>0</v>
      </c>
      <c r="F16" s="116">
        <f>IFERROR(IF(AND(VLOOKUP(F$2,AKTIVITY_POZICIE!#REF!,6,0)="SW",VLOOKUP(F$2,AKTIVITY_POZICIE!#REF!,5,0)=$D16),SUMIF('Rozpocet - Vyvoj aplikacii'!$B$3:$B$200,'TCO TO BE- SW'!F$2,'Rozpocet - Vyvoj aplikacii'!$I$3:$I$200),0),0)</f>
        <v>0</v>
      </c>
      <c r="G16" s="116">
        <f>IFERROR(IF(AND(VLOOKUP(G$2,AKTIVITY_POZICIE!#REF!,6,0)="SW",VLOOKUP(G$2,AKTIVITY_POZICIE!#REF!,5,0)=$D16),SUMIF('Rozpocet - Vyvoj aplikacii'!$B$3:$B$200,'TCO TO BE- SW'!G$2,'Rozpocet - Vyvoj aplikacii'!$I$3:$I$200),0),0)</f>
        <v>0</v>
      </c>
      <c r="H16" s="116">
        <f>IFERROR(IF(AND(VLOOKUP(H$2,AKTIVITY_POZICIE!#REF!,6,0)="SW",VLOOKUP(H$2,AKTIVITY_POZICIE!#REF!,5,0)=$D16),SUMIF('Rozpocet - Vyvoj aplikacii'!$B$3:$B$200,'TCO TO BE- SW'!H$2,'Rozpocet - Vyvoj aplikacii'!$I$3:$I$200),0),0)</f>
        <v>0</v>
      </c>
      <c r="I16" s="116">
        <f>IFERROR(IF(AND(VLOOKUP(I$2,AKTIVITY_POZICIE!#REF!,6,0)="SW",VLOOKUP(I$2,AKTIVITY_POZICIE!#REF!,5,0)=$D16),SUMIF('Rozpocet - Vyvoj aplikacii'!$B$3:$B$200,'TCO TO BE- SW'!I$2,'Rozpocet - Vyvoj aplikacii'!$I$3:$I$200),0),0)</f>
        <v>0</v>
      </c>
      <c r="J16" s="116">
        <f>IFERROR(IF(AND(VLOOKUP(J$2,AKTIVITY_POZICIE!#REF!,6,0)="SW",VLOOKUP(J$2,AKTIVITY_POZICIE!#REF!,5,0)=$D16),SUMIF('Rozpocet - Vyvoj aplikacii'!$B$3:$B$200,'TCO TO BE- SW'!J$2,'Rozpocet - Vyvoj aplikacii'!$I$3:$I$200),0),0)</f>
        <v>0</v>
      </c>
      <c r="K16" s="116">
        <f>IFERROR(IF(AND(VLOOKUP(K$2,AKTIVITY_POZICIE!#REF!,6,0)="SW",VLOOKUP(K$2,AKTIVITY_POZICIE!#REF!,5,0)=$D16),SUMIF('Rozpocet - Vyvoj aplikacii'!$B$3:$B$200,'TCO TO BE- SW'!K$2,'Rozpocet - Vyvoj aplikacii'!$I$3:$I$200),0),0)</f>
        <v>0</v>
      </c>
      <c r="L16" s="116">
        <f>IFERROR(IF(AND(VLOOKUP(L$2,AKTIVITY_POZICIE!#REF!,6,0)="SW",VLOOKUP(L$2,AKTIVITY_POZICIE!#REF!,5,0)=$D16),SUMIF('Rozpocet - Vyvoj aplikacii'!$B$3:$B$200,'TCO TO BE- SW'!L$2,'Rozpocet - Vyvoj aplikacii'!$I$3:$I$200),0),0)</f>
        <v>0</v>
      </c>
      <c r="M16" s="116">
        <f>IFERROR(IF(AND(VLOOKUP(M$2,AKTIVITY_POZICIE!#REF!,6,0)="SW",VLOOKUP(M$2,AKTIVITY_POZICIE!#REF!,5,0)=$D16),SUMIF('Rozpocet - Vyvoj aplikacii'!$B$3:$B$200,'TCO TO BE- SW'!M$2,'Rozpocet - Vyvoj aplikacii'!$I$3:$I$200),0),0)</f>
        <v>0</v>
      </c>
      <c r="N16" s="116">
        <f>IFERROR(IF(AND(VLOOKUP(N$2,AKTIVITY_POZICIE!#REF!,6,0)="SW",VLOOKUP(N$2,AKTIVITY_POZICIE!#REF!,5,0)=$D16),SUMIF('Rozpocet - Vyvoj aplikacii'!$B$3:$B$200,'TCO TO BE- SW'!N$2,'Rozpocet - Vyvoj aplikacii'!$I$3:$I$200),0),0)</f>
        <v>0</v>
      </c>
      <c r="O16" s="116">
        <f>IFERROR(IF(AND(VLOOKUP(O$2,AKTIVITY_POZICIE!#REF!,6,0)="SW",VLOOKUP(O$2,AKTIVITY_POZICIE!#REF!,5,0)=$D16),SUMIF('Rozpocet - Vyvoj aplikacii'!$B$3:$B$200,'TCO TO BE- SW'!O$2,'Rozpocet - Vyvoj aplikacii'!$I$3:$I$200),0),0)</f>
        <v>0</v>
      </c>
      <c r="P16" s="116">
        <f>IFERROR(IF(AND(VLOOKUP(P$2,AKTIVITY_POZICIE!#REF!,6,0)="SW",VLOOKUP(P$2,AKTIVITY_POZICIE!#REF!,5,0)=$D16),SUMIF('Rozpocet - Vyvoj aplikacii'!$B$3:$B$200,'TCO TO BE- SW'!P$2,'Rozpocet - Vyvoj aplikacii'!$I$3:$I$200),0),0)</f>
        <v>0</v>
      </c>
      <c r="Q16" s="116">
        <f>IFERROR(IF(AND(VLOOKUP(Q$2,AKTIVITY_POZICIE!#REF!,6,0)="SW",VLOOKUP(Q$2,AKTIVITY_POZICIE!#REF!,5,0)=$D16),SUMIF('Rozpocet - Vyvoj aplikacii'!$B$3:$B$200,'TCO TO BE- SW'!Q$2,'Rozpocet - Vyvoj aplikacii'!$I$3:$I$200),0),0)</f>
        <v>0</v>
      </c>
      <c r="R16" s="116">
        <f>IFERROR(IF(AND(VLOOKUP(R$2,AKTIVITY_POZICIE!#REF!,6,0)="SW",VLOOKUP(R$2,AKTIVITY_POZICIE!#REF!,5,0)=$D16),SUMIF('Rozpocet - Vyvoj aplikacii'!$B$3:$B$200,'TCO TO BE- SW'!R$2,'Rozpocet - Vyvoj aplikacii'!$I$3:$I$200),0),0)</f>
        <v>0</v>
      </c>
      <c r="S16" s="116">
        <f>IFERROR(IF(AND(VLOOKUP(S$2,AKTIVITY_POZICIE!#REF!,6,0)="SW",VLOOKUP(S$2,AKTIVITY_POZICIE!#REF!,5,0)=$D16),SUMIF('Rozpocet - Vyvoj aplikacii'!$B$3:$B$200,'TCO TO BE- SW'!S$2,'Rozpocet - Vyvoj aplikacii'!$I$3:$I$200),0),0)</f>
        <v>0</v>
      </c>
      <c r="T16" s="116">
        <f>IFERROR(IF(AND(VLOOKUP(T$2,AKTIVITY_POZICIE!#REF!,6,0)="SW",VLOOKUP(T$2,AKTIVITY_POZICIE!#REF!,5,0)=$D16),SUMIF('Rozpocet - Vyvoj aplikacii'!$B$3:$B$200,'TCO TO BE- SW'!T$2,'Rozpocet - Vyvoj aplikacii'!$I$3:$I$200),0),0)</f>
        <v>0</v>
      </c>
      <c r="U16" s="116">
        <f>IFERROR(IF(AND(VLOOKUP(U$2,AKTIVITY_POZICIE!#REF!,6,0)="SW",VLOOKUP(U$2,AKTIVITY_POZICIE!#REF!,5,0)=$D16),SUMIF('Rozpocet - Vyvoj aplikacii'!$B$3:$B$200,'TCO TO BE- SW'!U$2,'Rozpocet - Vyvoj aplikacii'!$I$3:$I$200),0),0)</f>
        <v>0</v>
      </c>
      <c r="V16" s="116">
        <f>IFERROR(IF(AND(VLOOKUP(V$2,AKTIVITY_POZICIE!#REF!,6,0)="SW",VLOOKUP(V$2,AKTIVITY_POZICIE!#REF!,5,0)=$D16),SUMIF('Rozpocet - Vyvoj aplikacii'!$B$3:$B$200,'TCO TO BE- SW'!V$2,'Rozpocet - Vyvoj aplikacii'!$I$3:$I$200),0),0)</f>
        <v>0</v>
      </c>
      <c r="W16" s="116">
        <f>IFERROR(IF(AND(VLOOKUP(W$2,AKTIVITY_POZICIE!#REF!,6,0)="SW",VLOOKUP(W$2,AKTIVITY_POZICIE!#REF!,5,0)=$D16),SUMIF('Rozpocet - Vyvoj aplikacii'!$B$3:$B$200,'TCO TO BE- SW'!W$2,'Rozpocet - Vyvoj aplikacii'!$I$3:$I$200),0),0)</f>
        <v>0</v>
      </c>
      <c r="X16" s="116">
        <f>IFERROR(IF(AND(VLOOKUP(X$2,AKTIVITY_POZICIE!#REF!,6,0)="SW",VLOOKUP(X$2,AKTIVITY_POZICIE!#REF!,5,0)=$D16),SUMIF('Rozpocet - Vyvoj aplikacii'!$B$3:$B$200,'TCO TO BE- SW'!X$2,'Rozpocet - Vyvoj aplikacii'!$I$3:$I$200),0),0)</f>
        <v>0</v>
      </c>
      <c r="Y16" s="116">
        <f>IFERROR(IF(AND(VLOOKUP(Y$2,AKTIVITY_POZICIE!#REF!,6,0)="SW",VLOOKUP(Y$2,AKTIVITY_POZICIE!#REF!,5,0)=$D16),SUMIF('Rozpocet - Vyvoj aplikacii'!$B$3:$B$200,'TCO TO BE- SW'!Y$2,'Rozpocet - Vyvoj aplikacii'!$I$3:$I$200),0),0)</f>
        <v>0</v>
      </c>
      <c r="Z16" s="116">
        <f>IFERROR(IF(AND(VLOOKUP(Z$2,AKTIVITY_POZICIE!#REF!,6,0)="SW",VLOOKUP(Z$2,AKTIVITY_POZICIE!#REF!,5,0)=$D16),SUMIF('Rozpocet - Vyvoj aplikacii'!$B$3:$B$200,'TCO TO BE- SW'!Z$2,'Rozpocet - Vyvoj aplikacii'!$I$3:$I$200),0),0)</f>
        <v>0</v>
      </c>
      <c r="AA16" s="116">
        <f>IFERROR(IF(AND(VLOOKUP(AA$2,AKTIVITY_POZICIE!#REF!,6,0)="SW",VLOOKUP(AA$2,AKTIVITY_POZICIE!#REF!,5,0)=$D16),SUMIF('Rozpocet - Vyvoj aplikacii'!$B$3:$B$200,'TCO TO BE- SW'!AA$2,'Rozpocet - Vyvoj aplikacii'!$I$3:$I$200),0),0)</f>
        <v>0</v>
      </c>
      <c r="AB16" s="116">
        <f>IFERROR(IF(AND(VLOOKUP(AB$2,AKTIVITY_POZICIE!#REF!,6,0)="SW",VLOOKUP(AB$2,AKTIVITY_POZICIE!#REF!,5,0)=$D16),SUMIF('Rozpocet - Vyvoj aplikacii'!$B$3:$B$200,'TCO TO BE- SW'!AB$2,'Rozpocet - Vyvoj aplikacii'!$I$3:$I$200),0),0)</f>
        <v>0</v>
      </c>
      <c r="AC16" s="116">
        <f>IFERROR(IF(AND(VLOOKUP(AC$2,AKTIVITY_POZICIE!#REF!,6,0)="SW",VLOOKUP(AC$2,AKTIVITY_POZICIE!#REF!,5,0)=$D16),SUMIF('Rozpocet - Vyvoj aplikacii'!$B$3:$B$200,'TCO TO BE- SW'!AC$2,'Rozpocet - Vyvoj aplikacii'!$I$3:$I$200),0),0)</f>
        <v>0</v>
      </c>
      <c r="AD16" s="116">
        <f>IFERROR(IF(AND(VLOOKUP(AD$2,AKTIVITY_POZICIE!#REF!,6,0)="SW",VLOOKUP(AD$2,AKTIVITY_POZICIE!#REF!,5,0)=$D16),SUMIF('Rozpocet - Vyvoj aplikacii'!$B$3:$B$200,'TCO TO BE- SW'!AD$2,'Rozpocet - Vyvoj aplikacii'!$I$3:$I$200),0),0)</f>
        <v>0</v>
      </c>
      <c r="AE16" s="116">
        <f>IFERROR(IF(AND(VLOOKUP(AE$2,AKTIVITY_POZICIE!#REF!,6,0)="SW",VLOOKUP(AE$2,AKTIVITY_POZICIE!#REF!,5,0)=$D16),SUMIF('Rozpocet - Vyvoj aplikacii'!$B$3:$B$200,'TCO TO BE- SW'!AE$2,'Rozpocet - Vyvoj aplikacii'!$I$3:$I$200),0),0)</f>
        <v>0</v>
      </c>
      <c r="AF16" s="116">
        <f>IFERROR(IF(AND(VLOOKUP(AF$2,AKTIVITY_POZICIE!#REF!,6,0)="SW",VLOOKUP(AF$2,AKTIVITY_POZICIE!#REF!,5,0)=$D16),SUMIF('Rozpocet - Vyvoj aplikacii'!$B$3:$B$200,'TCO TO BE- SW'!AF$2,'Rozpocet - Vyvoj aplikacii'!$I$3:$I$200),0),0)</f>
        <v>0</v>
      </c>
      <c r="AG16" s="116">
        <f>IFERROR(IF(AND(VLOOKUP(AG$2,AKTIVITY_POZICIE!#REF!,6,0)="SW",VLOOKUP(AG$2,AKTIVITY_POZICIE!#REF!,5,0)=$D16),SUMIF('Rozpocet - Vyvoj aplikacii'!$B$3:$B$200,'TCO TO BE- SW'!AG$2,'Rozpocet - Vyvoj aplikacii'!$I$3:$I$200),0),0)</f>
        <v>0</v>
      </c>
      <c r="AH16" s="116">
        <f>IFERROR(IF(AND(VLOOKUP(AH$2,AKTIVITY_POZICIE!#REF!,6,0)="SW",VLOOKUP(AH$2,AKTIVITY_POZICIE!#REF!,5,0)=$D16),SUMIF('Rozpocet - Vyvoj aplikacii'!$B$3:$B$200,'TCO TO BE- SW'!AH$2,'Rozpocet - Vyvoj aplikacii'!$I$3:$I$200),0),0)</f>
        <v>0</v>
      </c>
      <c r="AI16" s="116">
        <f>IFERROR(IF(AND(VLOOKUP(AI$2,AKTIVITY_POZICIE!#REF!,6,0)="SW",VLOOKUP(AI$2,AKTIVITY_POZICIE!#REF!,5,0)=$D16),SUMIF('Rozpocet - Vyvoj aplikacii'!$B$3:$B$200,'TCO TO BE- SW'!AI$2,'Rozpocet - Vyvoj aplikacii'!$I$3:$I$200),0),0)</f>
        <v>0</v>
      </c>
      <c r="AJ16" s="116">
        <f>IFERROR(IF(AND(VLOOKUP(AJ$2,AKTIVITY_POZICIE!#REF!,6,0)="SW",VLOOKUP(AJ$2,AKTIVITY_POZICIE!#REF!,5,0)=$D16),SUMIF('Rozpocet - Vyvoj aplikacii'!$B$3:$B$200,'TCO TO BE- SW'!AJ$2,'Rozpocet - Vyvoj aplikacii'!$I$3:$I$200),0),0)</f>
        <v>0</v>
      </c>
      <c r="AK16" s="116">
        <f>IFERROR(IF(AND(VLOOKUP(AK$2,AKTIVITY_POZICIE!#REF!,6,0)="SW",VLOOKUP(AK$2,AKTIVITY_POZICIE!#REF!,5,0)=$D16),SUMIF('Rozpocet - Vyvoj aplikacii'!$B$3:$B$200,'TCO TO BE- SW'!AK$2,'Rozpocet - Vyvoj aplikacii'!$I$3:$I$200),0),0)</f>
        <v>0</v>
      </c>
      <c r="AL16" s="116">
        <f>IFERROR(IF(AND(VLOOKUP(AL$2,AKTIVITY_POZICIE!#REF!,6,0)="SW",VLOOKUP(AL$2,AKTIVITY_POZICIE!#REF!,5,0)=$D16),SUMIF('Rozpocet - Vyvoj aplikacii'!$B$3:$B$200,'TCO TO BE- SW'!AL$2,'Rozpocet - Vyvoj aplikacii'!$I$3:$I$200),0),0)</f>
        <v>0</v>
      </c>
      <c r="AM16" s="116">
        <f>IFERROR(IF(AND(VLOOKUP(AM$2,AKTIVITY_POZICIE!#REF!,6,0)="SW",VLOOKUP(AM$2,AKTIVITY_POZICIE!#REF!,5,0)=$D16),SUMIF('Rozpocet - Vyvoj aplikacii'!$B$3:$B$200,'TCO TO BE- SW'!AM$2,'Rozpocet - Vyvoj aplikacii'!$I$3:$I$200),0),0)</f>
        <v>0</v>
      </c>
      <c r="AN16" s="116">
        <f>IFERROR(IF(AND(VLOOKUP(AN$2,AKTIVITY_POZICIE!#REF!,6,0)="SW",VLOOKUP(AN$2,AKTIVITY_POZICIE!#REF!,5,0)=$D16),SUMIF('Rozpocet - Vyvoj aplikacii'!$B$3:$B$200,'TCO TO BE- SW'!AN$2,'Rozpocet - Vyvoj aplikacii'!$I$3:$I$200),0),0)</f>
        <v>0</v>
      </c>
      <c r="AO16" s="116">
        <f>IFERROR(IF(AND(VLOOKUP(AO$2,AKTIVITY_POZICIE!#REF!,6,0)="SW",VLOOKUP(AO$2,AKTIVITY_POZICIE!#REF!,5,0)=$D16),SUMIF('Rozpocet - Vyvoj aplikacii'!$B$3:$B$200,'TCO TO BE- SW'!AO$2,'Rozpocet - Vyvoj aplikacii'!$I$3:$I$200),0),0)</f>
        <v>0</v>
      </c>
      <c r="AP16" s="116">
        <f>IFERROR(IF(AND(VLOOKUP(AP$2,AKTIVITY_POZICIE!#REF!,6,0)="SW",VLOOKUP(AP$2,AKTIVITY_POZICIE!#REF!,5,0)=$D16),SUMIF('Rozpocet - Vyvoj aplikacii'!$B$3:$B$200,'TCO TO BE- SW'!AP$2,'Rozpocet - Vyvoj aplikacii'!$I$3:$I$200),0),0)</f>
        <v>0</v>
      </c>
      <c r="AQ16" s="116">
        <f>IFERROR(IF(AND(VLOOKUP(AQ$2,AKTIVITY_POZICIE!#REF!,6,0)="SW",VLOOKUP(AQ$2,AKTIVITY_POZICIE!#REF!,5,0)=$D16),SUMIF('Rozpocet - Vyvoj aplikacii'!$B$3:$B$200,'TCO TO BE- SW'!AQ$2,'Rozpocet - Vyvoj aplikacii'!$I$3:$I$200),0),0)</f>
        <v>0</v>
      </c>
      <c r="AR16" s="116">
        <f>IFERROR(IF(AND(VLOOKUP(AR$2,AKTIVITY_POZICIE!#REF!,6,0)="SW",VLOOKUP(AR$2,AKTIVITY_POZICIE!#REF!,5,0)=$D16),SUMIF('Rozpocet - Vyvoj aplikacii'!$B$3:$B$200,'TCO TO BE- SW'!AR$2,'Rozpocet - Vyvoj aplikacii'!$I$3:$I$200),0),0)</f>
        <v>0</v>
      </c>
      <c r="AS16" s="116">
        <f>IFERROR(IF(AND(VLOOKUP(AS$2,AKTIVITY_POZICIE!#REF!,6,0)="SW",VLOOKUP(AS$2,AKTIVITY_POZICIE!#REF!,5,0)=$D16),SUMIF('Rozpocet - Vyvoj aplikacii'!$B$3:$B$200,'TCO TO BE- SW'!AS$2,'Rozpocet - Vyvoj aplikacii'!$I$3:$I$200),0),0)</f>
        <v>0</v>
      </c>
      <c r="AT16" s="116">
        <f>IFERROR(IF(AND(VLOOKUP(AT$2,AKTIVITY_POZICIE!#REF!,6,0)="SW",VLOOKUP(AT$2,AKTIVITY_POZICIE!#REF!,5,0)=$D16),SUMIF('Rozpocet - Vyvoj aplikacii'!$B$3:$B$200,'TCO TO BE- SW'!AT$2,'Rozpocet - Vyvoj aplikacii'!$I$3:$I$200),0),0)</f>
        <v>0</v>
      </c>
      <c r="AU16" s="116">
        <f>IFERROR(IF(AND(VLOOKUP(AU$2,AKTIVITY_POZICIE!#REF!,6,0)="SW",VLOOKUP(AU$2,AKTIVITY_POZICIE!#REF!,5,0)=$D16),SUMIF('Rozpocet - Vyvoj aplikacii'!$B$3:$B$200,'TCO TO BE- SW'!AU$2,'Rozpocet - Vyvoj aplikacii'!$I$3:$I$200),0),0)</f>
        <v>0</v>
      </c>
      <c r="AV16" s="116">
        <f>IFERROR(IF(AND(VLOOKUP(AV$2,AKTIVITY_POZICIE!#REF!,6,0)="SW",VLOOKUP(AV$2,AKTIVITY_POZICIE!#REF!,5,0)=$D16),SUMIF('Rozpocet - Vyvoj aplikacii'!$B$3:$B$200,'TCO TO BE- SW'!AV$2,'Rozpocet - Vyvoj aplikacii'!$I$3:$I$200),0),0)</f>
        <v>0</v>
      </c>
      <c r="AW16" s="116">
        <f>IFERROR(IF(AND(VLOOKUP(AW$2,AKTIVITY_POZICIE!#REF!,6,0)="SW",VLOOKUP(AW$2,AKTIVITY_POZICIE!#REF!,5,0)=$D16),SUMIF('Rozpocet - Vyvoj aplikacii'!$B$3:$B$200,'TCO TO BE- SW'!AW$2,'Rozpocet - Vyvoj aplikacii'!$I$3:$I$200),0),0)</f>
        <v>0</v>
      </c>
      <c r="AX16" s="116">
        <f>IFERROR(IF(AND(VLOOKUP(AX$2,AKTIVITY_POZICIE!#REF!,6,0)="SW",VLOOKUP(AX$2,AKTIVITY_POZICIE!#REF!,5,0)=$D16),SUMIF('Rozpocet - Vyvoj aplikacii'!$B$3:$B$200,'TCO TO BE- SW'!AX$2,'Rozpocet - Vyvoj aplikacii'!$I$3:$I$200),0),0)</f>
        <v>0</v>
      </c>
      <c r="AY16" s="116">
        <f>IFERROR(IF(AND(VLOOKUP(AY$2,AKTIVITY_POZICIE!#REF!,6,0)="SW",VLOOKUP(AY$2,AKTIVITY_POZICIE!#REF!,5,0)=$D16),SUMIF('Rozpocet - Vyvoj aplikacii'!$B$3:$B$200,'TCO TO BE- SW'!AY$2,'Rozpocet - Vyvoj aplikacii'!$I$3:$I$200),0),0)</f>
        <v>0</v>
      </c>
      <c r="AZ16" s="116">
        <f>IFERROR(IF(AND(VLOOKUP(AZ$2,AKTIVITY_POZICIE!#REF!,6,0)="SW",VLOOKUP(AZ$2,AKTIVITY_POZICIE!#REF!,5,0)=$D16),SUMIF('Rozpocet - Vyvoj aplikacii'!$B$3:$B$200,'TCO TO BE- SW'!AZ$2,'Rozpocet - Vyvoj aplikacii'!$I$3:$I$200),0),0)</f>
        <v>0</v>
      </c>
      <c r="BA16" s="116">
        <f>IFERROR(IF(AND(VLOOKUP(BA$2,AKTIVITY_POZICIE!#REF!,6,0)="SW",VLOOKUP(BA$2,AKTIVITY_POZICIE!#REF!,5,0)=$D16),SUMIF('Rozpocet - Vyvoj aplikacii'!$B$3:$B$200,'TCO TO BE- SW'!BA$2,'Rozpocet - Vyvoj aplikacii'!$I$3:$I$200),0),0)</f>
        <v>0</v>
      </c>
      <c r="BB16" s="116">
        <f>IFERROR(IF(AND(VLOOKUP(BB$2,AKTIVITY_POZICIE!#REF!,6,0)="SW",VLOOKUP(BB$2,AKTIVITY_POZICIE!#REF!,5,0)=$D16),SUMIF('Rozpocet - Vyvoj aplikacii'!$B$3:$B$200,'TCO TO BE- SW'!BB$2,'Rozpocet - Vyvoj aplikacii'!$I$3:$I$200),0),0)</f>
        <v>0</v>
      </c>
      <c r="BC16" s="116">
        <f>IFERROR(IF(AND(VLOOKUP(BC$2,AKTIVITY_POZICIE!#REF!,6,0)="SW",VLOOKUP(BC$2,AKTIVITY_POZICIE!#REF!,5,0)=$D16),SUMIF('Rozpocet - Vyvoj aplikacii'!$B$3:$B$200,'TCO TO BE- SW'!BC$2,'Rozpocet - Vyvoj aplikacii'!$I$3:$I$200),0),0)</f>
        <v>0</v>
      </c>
    </row>
    <row r="17" spans="1:55" outlineLevel="2">
      <c r="A17" s="694"/>
      <c r="B17" s="695"/>
      <c r="C17" s="695"/>
      <c r="D17" s="67">
        <v>2</v>
      </c>
      <c r="E17" s="64">
        <f t="shared" si="8"/>
        <v>0</v>
      </c>
      <c r="F17" s="117">
        <f>IFERROR(IF(AND(VLOOKUP(F$2,AKTIVITY_POZICIE!#REF!,6,0)="SW",VLOOKUP(F$2,AKTIVITY_POZICIE!#REF!,5,0)=$D17),SUMIF('Rozpocet - Vyvoj aplikacii'!$B$3:$B$200,'TCO TO BE- SW'!F$2,'Rozpocet - Vyvoj aplikacii'!$I$3:$I$200),0),0)</f>
        <v>0</v>
      </c>
      <c r="G17" s="117">
        <f>IFERROR(IF(AND(VLOOKUP(G$2,AKTIVITY_POZICIE!#REF!,6,0)="SW",VLOOKUP(G$2,AKTIVITY_POZICIE!#REF!,5,0)=$D17),SUMIF('Rozpocet - Vyvoj aplikacii'!$B$3:$B$200,'TCO TO BE- SW'!G$2,'Rozpocet - Vyvoj aplikacii'!$I$3:$I$200),0),0)</f>
        <v>0</v>
      </c>
      <c r="H17" s="117">
        <f>IFERROR(IF(AND(VLOOKUP(H$2,AKTIVITY_POZICIE!#REF!,6,0)="SW",VLOOKUP(H$2,AKTIVITY_POZICIE!#REF!,5,0)=$D17),SUMIF('Rozpocet - Vyvoj aplikacii'!$B$3:$B$200,'TCO TO BE- SW'!H$2,'Rozpocet - Vyvoj aplikacii'!$I$3:$I$200),0),0)</f>
        <v>0</v>
      </c>
      <c r="I17" s="117">
        <f>IFERROR(IF(AND(VLOOKUP(I$2,AKTIVITY_POZICIE!#REF!,6,0)="SW",VLOOKUP(I$2,AKTIVITY_POZICIE!#REF!,5,0)=$D17),SUMIF('Rozpocet - Vyvoj aplikacii'!$B$3:$B$200,'TCO TO BE- SW'!I$2,'Rozpocet - Vyvoj aplikacii'!$I$3:$I$200),0),0)</f>
        <v>0</v>
      </c>
      <c r="J17" s="117">
        <f>IFERROR(IF(AND(VLOOKUP(J$2,AKTIVITY_POZICIE!#REF!,6,0)="SW",VLOOKUP(J$2,AKTIVITY_POZICIE!#REF!,5,0)=$D17),SUMIF('Rozpocet - Vyvoj aplikacii'!$B$3:$B$200,'TCO TO BE- SW'!J$2,'Rozpocet - Vyvoj aplikacii'!$I$3:$I$200),0),0)</f>
        <v>0</v>
      </c>
      <c r="K17" s="117">
        <f>IFERROR(IF(AND(VLOOKUP(K$2,AKTIVITY_POZICIE!#REF!,6,0)="SW",VLOOKUP(K$2,AKTIVITY_POZICIE!#REF!,5,0)=$D17),SUMIF('Rozpocet - Vyvoj aplikacii'!$B$3:$B$200,'TCO TO BE- SW'!K$2,'Rozpocet - Vyvoj aplikacii'!$I$3:$I$200),0),0)</f>
        <v>0</v>
      </c>
      <c r="L17" s="117">
        <f>IFERROR(IF(AND(VLOOKUP(L$2,AKTIVITY_POZICIE!#REF!,6,0)="SW",VLOOKUP(L$2,AKTIVITY_POZICIE!#REF!,5,0)=$D17),SUMIF('Rozpocet - Vyvoj aplikacii'!$B$3:$B$200,'TCO TO BE- SW'!L$2,'Rozpocet - Vyvoj aplikacii'!$I$3:$I$200),0),0)</f>
        <v>0</v>
      </c>
      <c r="M17" s="117">
        <f>IFERROR(IF(AND(VLOOKUP(M$2,AKTIVITY_POZICIE!#REF!,6,0)="SW",VLOOKUP(M$2,AKTIVITY_POZICIE!#REF!,5,0)=$D17),SUMIF('Rozpocet - Vyvoj aplikacii'!$B$3:$B$200,'TCO TO BE- SW'!M$2,'Rozpocet - Vyvoj aplikacii'!$I$3:$I$200),0),0)</f>
        <v>0</v>
      </c>
      <c r="N17" s="117">
        <f>IFERROR(IF(AND(VLOOKUP(N$2,AKTIVITY_POZICIE!#REF!,6,0)="SW",VLOOKUP(N$2,AKTIVITY_POZICIE!#REF!,5,0)=$D17),SUMIF('Rozpocet - Vyvoj aplikacii'!$B$3:$B$200,'TCO TO BE- SW'!N$2,'Rozpocet - Vyvoj aplikacii'!$I$3:$I$200),0),0)</f>
        <v>0</v>
      </c>
      <c r="O17" s="117">
        <f>IFERROR(IF(AND(VLOOKUP(O$2,AKTIVITY_POZICIE!#REF!,6,0)="SW",VLOOKUP(O$2,AKTIVITY_POZICIE!#REF!,5,0)=$D17),SUMIF('Rozpocet - Vyvoj aplikacii'!$B$3:$B$200,'TCO TO BE- SW'!O$2,'Rozpocet - Vyvoj aplikacii'!$I$3:$I$200),0),0)</f>
        <v>0</v>
      </c>
      <c r="P17" s="117">
        <f>IFERROR(IF(AND(VLOOKUP(P$2,AKTIVITY_POZICIE!#REF!,6,0)="SW",VLOOKUP(P$2,AKTIVITY_POZICIE!#REF!,5,0)=$D17),SUMIF('Rozpocet - Vyvoj aplikacii'!$B$3:$B$200,'TCO TO BE- SW'!P$2,'Rozpocet - Vyvoj aplikacii'!$I$3:$I$200),0),0)</f>
        <v>0</v>
      </c>
      <c r="Q17" s="117">
        <f>IFERROR(IF(AND(VLOOKUP(Q$2,AKTIVITY_POZICIE!#REF!,6,0)="SW",VLOOKUP(Q$2,AKTIVITY_POZICIE!#REF!,5,0)=$D17),SUMIF('Rozpocet - Vyvoj aplikacii'!$B$3:$B$200,'TCO TO BE- SW'!Q$2,'Rozpocet - Vyvoj aplikacii'!$I$3:$I$200),0),0)</f>
        <v>0</v>
      </c>
      <c r="R17" s="117">
        <f>IFERROR(IF(AND(VLOOKUP(R$2,AKTIVITY_POZICIE!#REF!,6,0)="SW",VLOOKUP(R$2,AKTIVITY_POZICIE!#REF!,5,0)=$D17),SUMIF('Rozpocet - Vyvoj aplikacii'!$B$3:$B$200,'TCO TO BE- SW'!R$2,'Rozpocet - Vyvoj aplikacii'!$I$3:$I$200),0),0)</f>
        <v>0</v>
      </c>
      <c r="S17" s="117">
        <f>IFERROR(IF(AND(VLOOKUP(S$2,AKTIVITY_POZICIE!#REF!,6,0)="SW",VLOOKUP(S$2,AKTIVITY_POZICIE!#REF!,5,0)=$D17),SUMIF('Rozpocet - Vyvoj aplikacii'!$B$3:$B$200,'TCO TO BE- SW'!S$2,'Rozpocet - Vyvoj aplikacii'!$I$3:$I$200),0),0)</f>
        <v>0</v>
      </c>
      <c r="T17" s="117">
        <f>IFERROR(IF(AND(VLOOKUP(T$2,AKTIVITY_POZICIE!#REF!,6,0)="SW",VLOOKUP(T$2,AKTIVITY_POZICIE!#REF!,5,0)=$D17),SUMIF('Rozpocet - Vyvoj aplikacii'!$B$3:$B$200,'TCO TO BE- SW'!T$2,'Rozpocet - Vyvoj aplikacii'!$I$3:$I$200),0),0)</f>
        <v>0</v>
      </c>
      <c r="U17" s="117">
        <f>IFERROR(IF(AND(VLOOKUP(U$2,AKTIVITY_POZICIE!#REF!,6,0)="SW",VLOOKUP(U$2,AKTIVITY_POZICIE!#REF!,5,0)=$D17),SUMIF('Rozpocet - Vyvoj aplikacii'!$B$3:$B$200,'TCO TO BE- SW'!U$2,'Rozpocet - Vyvoj aplikacii'!$I$3:$I$200),0),0)</f>
        <v>0</v>
      </c>
      <c r="V17" s="117">
        <f>IFERROR(IF(AND(VLOOKUP(V$2,AKTIVITY_POZICIE!#REF!,6,0)="SW",VLOOKUP(V$2,AKTIVITY_POZICIE!#REF!,5,0)=$D17),SUMIF('Rozpocet - Vyvoj aplikacii'!$B$3:$B$200,'TCO TO BE- SW'!V$2,'Rozpocet - Vyvoj aplikacii'!$I$3:$I$200),0),0)</f>
        <v>0</v>
      </c>
      <c r="W17" s="117">
        <f>IFERROR(IF(AND(VLOOKUP(W$2,AKTIVITY_POZICIE!#REF!,6,0)="SW",VLOOKUP(W$2,AKTIVITY_POZICIE!#REF!,5,0)=$D17),SUMIF('Rozpocet - Vyvoj aplikacii'!$B$3:$B$200,'TCO TO BE- SW'!W$2,'Rozpocet - Vyvoj aplikacii'!$I$3:$I$200),0),0)</f>
        <v>0</v>
      </c>
      <c r="X17" s="117">
        <f>IFERROR(IF(AND(VLOOKUP(X$2,AKTIVITY_POZICIE!#REF!,6,0)="SW",VLOOKUP(X$2,AKTIVITY_POZICIE!#REF!,5,0)=$D17),SUMIF('Rozpocet - Vyvoj aplikacii'!$B$3:$B$200,'TCO TO BE- SW'!X$2,'Rozpocet - Vyvoj aplikacii'!$I$3:$I$200),0),0)</f>
        <v>0</v>
      </c>
      <c r="Y17" s="117">
        <f>IFERROR(IF(AND(VLOOKUP(Y$2,AKTIVITY_POZICIE!#REF!,6,0)="SW",VLOOKUP(Y$2,AKTIVITY_POZICIE!#REF!,5,0)=$D17),SUMIF('Rozpocet - Vyvoj aplikacii'!$B$3:$B$200,'TCO TO BE- SW'!Y$2,'Rozpocet - Vyvoj aplikacii'!$I$3:$I$200),0),0)</f>
        <v>0</v>
      </c>
      <c r="Z17" s="117">
        <f>IFERROR(IF(AND(VLOOKUP(Z$2,AKTIVITY_POZICIE!#REF!,6,0)="SW",VLOOKUP(Z$2,AKTIVITY_POZICIE!#REF!,5,0)=$D17),SUMIF('Rozpocet - Vyvoj aplikacii'!$B$3:$B$200,'TCO TO BE- SW'!Z$2,'Rozpocet - Vyvoj aplikacii'!$I$3:$I$200),0),0)</f>
        <v>0</v>
      </c>
      <c r="AA17" s="117">
        <f>IFERROR(IF(AND(VLOOKUP(AA$2,AKTIVITY_POZICIE!#REF!,6,0)="SW",VLOOKUP(AA$2,AKTIVITY_POZICIE!#REF!,5,0)=$D17),SUMIF('Rozpocet - Vyvoj aplikacii'!$B$3:$B$200,'TCO TO BE- SW'!AA$2,'Rozpocet - Vyvoj aplikacii'!$I$3:$I$200),0),0)</f>
        <v>0</v>
      </c>
      <c r="AB17" s="117">
        <f>IFERROR(IF(AND(VLOOKUP(AB$2,AKTIVITY_POZICIE!#REF!,6,0)="SW",VLOOKUP(AB$2,AKTIVITY_POZICIE!#REF!,5,0)=$D17),SUMIF('Rozpocet - Vyvoj aplikacii'!$B$3:$B$200,'TCO TO BE- SW'!AB$2,'Rozpocet - Vyvoj aplikacii'!$I$3:$I$200),0),0)</f>
        <v>0</v>
      </c>
      <c r="AC17" s="117">
        <f>IFERROR(IF(AND(VLOOKUP(AC$2,AKTIVITY_POZICIE!#REF!,6,0)="SW",VLOOKUP(AC$2,AKTIVITY_POZICIE!#REF!,5,0)=$D17),SUMIF('Rozpocet - Vyvoj aplikacii'!$B$3:$B$200,'TCO TO BE- SW'!AC$2,'Rozpocet - Vyvoj aplikacii'!$I$3:$I$200),0),0)</f>
        <v>0</v>
      </c>
      <c r="AD17" s="117">
        <f>IFERROR(IF(AND(VLOOKUP(AD$2,AKTIVITY_POZICIE!#REF!,6,0)="SW",VLOOKUP(AD$2,AKTIVITY_POZICIE!#REF!,5,0)=$D17),SUMIF('Rozpocet - Vyvoj aplikacii'!$B$3:$B$200,'TCO TO BE- SW'!AD$2,'Rozpocet - Vyvoj aplikacii'!$I$3:$I$200),0),0)</f>
        <v>0</v>
      </c>
      <c r="AE17" s="117">
        <f>IFERROR(IF(AND(VLOOKUP(AE$2,AKTIVITY_POZICIE!#REF!,6,0)="SW",VLOOKUP(AE$2,AKTIVITY_POZICIE!#REF!,5,0)=$D17),SUMIF('Rozpocet - Vyvoj aplikacii'!$B$3:$B$200,'TCO TO BE- SW'!AE$2,'Rozpocet - Vyvoj aplikacii'!$I$3:$I$200),0),0)</f>
        <v>0</v>
      </c>
      <c r="AF17" s="117">
        <f>IFERROR(IF(AND(VLOOKUP(AF$2,AKTIVITY_POZICIE!#REF!,6,0)="SW",VLOOKUP(AF$2,AKTIVITY_POZICIE!#REF!,5,0)=$D17),SUMIF('Rozpocet - Vyvoj aplikacii'!$B$3:$B$200,'TCO TO BE- SW'!AF$2,'Rozpocet - Vyvoj aplikacii'!$I$3:$I$200),0),0)</f>
        <v>0</v>
      </c>
      <c r="AG17" s="117">
        <f>IFERROR(IF(AND(VLOOKUP(AG$2,AKTIVITY_POZICIE!#REF!,6,0)="SW",VLOOKUP(AG$2,AKTIVITY_POZICIE!#REF!,5,0)=$D17),SUMIF('Rozpocet - Vyvoj aplikacii'!$B$3:$B$200,'TCO TO BE- SW'!AG$2,'Rozpocet - Vyvoj aplikacii'!$I$3:$I$200),0),0)</f>
        <v>0</v>
      </c>
      <c r="AH17" s="117">
        <f>IFERROR(IF(AND(VLOOKUP(AH$2,AKTIVITY_POZICIE!#REF!,6,0)="SW",VLOOKUP(AH$2,AKTIVITY_POZICIE!#REF!,5,0)=$D17),SUMIF('Rozpocet - Vyvoj aplikacii'!$B$3:$B$200,'TCO TO BE- SW'!AH$2,'Rozpocet - Vyvoj aplikacii'!$I$3:$I$200),0),0)</f>
        <v>0</v>
      </c>
      <c r="AI17" s="117">
        <f>IFERROR(IF(AND(VLOOKUP(AI$2,AKTIVITY_POZICIE!#REF!,6,0)="SW",VLOOKUP(AI$2,AKTIVITY_POZICIE!#REF!,5,0)=$D17),SUMIF('Rozpocet - Vyvoj aplikacii'!$B$3:$B$200,'TCO TO BE- SW'!AI$2,'Rozpocet - Vyvoj aplikacii'!$I$3:$I$200),0),0)</f>
        <v>0</v>
      </c>
      <c r="AJ17" s="117">
        <f>IFERROR(IF(AND(VLOOKUP(AJ$2,AKTIVITY_POZICIE!#REF!,6,0)="SW",VLOOKUP(AJ$2,AKTIVITY_POZICIE!#REF!,5,0)=$D17),SUMIF('Rozpocet - Vyvoj aplikacii'!$B$3:$B$200,'TCO TO BE- SW'!AJ$2,'Rozpocet - Vyvoj aplikacii'!$I$3:$I$200),0),0)</f>
        <v>0</v>
      </c>
      <c r="AK17" s="117">
        <f>IFERROR(IF(AND(VLOOKUP(AK$2,AKTIVITY_POZICIE!#REF!,6,0)="SW",VLOOKUP(AK$2,AKTIVITY_POZICIE!#REF!,5,0)=$D17),SUMIF('Rozpocet - Vyvoj aplikacii'!$B$3:$B$200,'TCO TO BE- SW'!AK$2,'Rozpocet - Vyvoj aplikacii'!$I$3:$I$200),0),0)</f>
        <v>0</v>
      </c>
      <c r="AL17" s="117">
        <f>IFERROR(IF(AND(VLOOKUP(AL$2,AKTIVITY_POZICIE!#REF!,6,0)="SW",VLOOKUP(AL$2,AKTIVITY_POZICIE!#REF!,5,0)=$D17),SUMIF('Rozpocet - Vyvoj aplikacii'!$B$3:$B$200,'TCO TO BE- SW'!AL$2,'Rozpocet - Vyvoj aplikacii'!$I$3:$I$200),0),0)</f>
        <v>0</v>
      </c>
      <c r="AM17" s="117">
        <f>IFERROR(IF(AND(VLOOKUP(AM$2,AKTIVITY_POZICIE!#REF!,6,0)="SW",VLOOKUP(AM$2,AKTIVITY_POZICIE!#REF!,5,0)=$D17),SUMIF('Rozpocet - Vyvoj aplikacii'!$B$3:$B$200,'TCO TO BE- SW'!AM$2,'Rozpocet - Vyvoj aplikacii'!$I$3:$I$200),0),0)</f>
        <v>0</v>
      </c>
      <c r="AN17" s="117">
        <f>IFERROR(IF(AND(VLOOKUP(AN$2,AKTIVITY_POZICIE!#REF!,6,0)="SW",VLOOKUP(AN$2,AKTIVITY_POZICIE!#REF!,5,0)=$D17),SUMIF('Rozpocet - Vyvoj aplikacii'!$B$3:$B$200,'TCO TO BE- SW'!AN$2,'Rozpocet - Vyvoj aplikacii'!$I$3:$I$200),0),0)</f>
        <v>0</v>
      </c>
      <c r="AO17" s="117">
        <f>IFERROR(IF(AND(VLOOKUP(AO$2,AKTIVITY_POZICIE!#REF!,6,0)="SW",VLOOKUP(AO$2,AKTIVITY_POZICIE!#REF!,5,0)=$D17),SUMIF('Rozpocet - Vyvoj aplikacii'!$B$3:$B$200,'TCO TO BE- SW'!AO$2,'Rozpocet - Vyvoj aplikacii'!$I$3:$I$200),0),0)</f>
        <v>0</v>
      </c>
      <c r="AP17" s="117">
        <f>IFERROR(IF(AND(VLOOKUP(AP$2,AKTIVITY_POZICIE!#REF!,6,0)="SW",VLOOKUP(AP$2,AKTIVITY_POZICIE!#REF!,5,0)=$D17),SUMIF('Rozpocet - Vyvoj aplikacii'!$B$3:$B$200,'TCO TO BE- SW'!AP$2,'Rozpocet - Vyvoj aplikacii'!$I$3:$I$200),0),0)</f>
        <v>0</v>
      </c>
      <c r="AQ17" s="117">
        <f>IFERROR(IF(AND(VLOOKUP(AQ$2,AKTIVITY_POZICIE!#REF!,6,0)="SW",VLOOKUP(AQ$2,AKTIVITY_POZICIE!#REF!,5,0)=$D17),SUMIF('Rozpocet - Vyvoj aplikacii'!$B$3:$B$200,'TCO TO BE- SW'!AQ$2,'Rozpocet - Vyvoj aplikacii'!$I$3:$I$200),0),0)</f>
        <v>0</v>
      </c>
      <c r="AR17" s="117">
        <f>IFERROR(IF(AND(VLOOKUP(AR$2,AKTIVITY_POZICIE!#REF!,6,0)="SW",VLOOKUP(AR$2,AKTIVITY_POZICIE!#REF!,5,0)=$D17),SUMIF('Rozpocet - Vyvoj aplikacii'!$B$3:$B$200,'TCO TO BE- SW'!AR$2,'Rozpocet - Vyvoj aplikacii'!$I$3:$I$200),0),0)</f>
        <v>0</v>
      </c>
      <c r="AS17" s="117">
        <f>IFERROR(IF(AND(VLOOKUP(AS$2,AKTIVITY_POZICIE!#REF!,6,0)="SW",VLOOKUP(AS$2,AKTIVITY_POZICIE!#REF!,5,0)=$D17),SUMIF('Rozpocet - Vyvoj aplikacii'!$B$3:$B$200,'TCO TO BE- SW'!AS$2,'Rozpocet - Vyvoj aplikacii'!$I$3:$I$200),0),0)</f>
        <v>0</v>
      </c>
      <c r="AT17" s="117">
        <f>IFERROR(IF(AND(VLOOKUP(AT$2,AKTIVITY_POZICIE!#REF!,6,0)="SW",VLOOKUP(AT$2,AKTIVITY_POZICIE!#REF!,5,0)=$D17),SUMIF('Rozpocet - Vyvoj aplikacii'!$B$3:$B$200,'TCO TO BE- SW'!AT$2,'Rozpocet - Vyvoj aplikacii'!$I$3:$I$200),0),0)</f>
        <v>0</v>
      </c>
      <c r="AU17" s="117">
        <f>IFERROR(IF(AND(VLOOKUP(AU$2,AKTIVITY_POZICIE!#REF!,6,0)="SW",VLOOKUP(AU$2,AKTIVITY_POZICIE!#REF!,5,0)=$D17),SUMIF('Rozpocet - Vyvoj aplikacii'!$B$3:$B$200,'TCO TO BE- SW'!AU$2,'Rozpocet - Vyvoj aplikacii'!$I$3:$I$200),0),0)</f>
        <v>0</v>
      </c>
      <c r="AV17" s="117">
        <f>IFERROR(IF(AND(VLOOKUP(AV$2,AKTIVITY_POZICIE!#REF!,6,0)="SW",VLOOKUP(AV$2,AKTIVITY_POZICIE!#REF!,5,0)=$D17),SUMIF('Rozpocet - Vyvoj aplikacii'!$B$3:$B$200,'TCO TO BE- SW'!AV$2,'Rozpocet - Vyvoj aplikacii'!$I$3:$I$200),0),0)</f>
        <v>0</v>
      </c>
      <c r="AW17" s="117">
        <f>IFERROR(IF(AND(VLOOKUP(AW$2,AKTIVITY_POZICIE!#REF!,6,0)="SW",VLOOKUP(AW$2,AKTIVITY_POZICIE!#REF!,5,0)=$D17),SUMIF('Rozpocet - Vyvoj aplikacii'!$B$3:$B$200,'TCO TO BE- SW'!AW$2,'Rozpocet - Vyvoj aplikacii'!$I$3:$I$200),0),0)</f>
        <v>0</v>
      </c>
      <c r="AX17" s="117">
        <f>IFERROR(IF(AND(VLOOKUP(AX$2,AKTIVITY_POZICIE!#REF!,6,0)="SW",VLOOKUP(AX$2,AKTIVITY_POZICIE!#REF!,5,0)=$D17),SUMIF('Rozpocet - Vyvoj aplikacii'!$B$3:$B$200,'TCO TO BE- SW'!AX$2,'Rozpocet - Vyvoj aplikacii'!$I$3:$I$200),0),0)</f>
        <v>0</v>
      </c>
      <c r="AY17" s="117">
        <f>IFERROR(IF(AND(VLOOKUP(AY$2,AKTIVITY_POZICIE!#REF!,6,0)="SW",VLOOKUP(AY$2,AKTIVITY_POZICIE!#REF!,5,0)=$D17),SUMIF('Rozpocet - Vyvoj aplikacii'!$B$3:$B$200,'TCO TO BE- SW'!AY$2,'Rozpocet - Vyvoj aplikacii'!$I$3:$I$200),0),0)</f>
        <v>0</v>
      </c>
      <c r="AZ17" s="117">
        <f>IFERROR(IF(AND(VLOOKUP(AZ$2,AKTIVITY_POZICIE!#REF!,6,0)="SW",VLOOKUP(AZ$2,AKTIVITY_POZICIE!#REF!,5,0)=$D17),SUMIF('Rozpocet - Vyvoj aplikacii'!$B$3:$B$200,'TCO TO BE- SW'!AZ$2,'Rozpocet - Vyvoj aplikacii'!$I$3:$I$200),0),0)</f>
        <v>0</v>
      </c>
      <c r="BA17" s="117">
        <f>IFERROR(IF(AND(VLOOKUP(BA$2,AKTIVITY_POZICIE!#REF!,6,0)="SW",VLOOKUP(BA$2,AKTIVITY_POZICIE!#REF!,5,0)=$D17),SUMIF('Rozpocet - Vyvoj aplikacii'!$B$3:$B$200,'TCO TO BE- SW'!BA$2,'Rozpocet - Vyvoj aplikacii'!$I$3:$I$200),0),0)</f>
        <v>0</v>
      </c>
      <c r="BB17" s="117">
        <f>IFERROR(IF(AND(VLOOKUP(BB$2,AKTIVITY_POZICIE!#REF!,6,0)="SW",VLOOKUP(BB$2,AKTIVITY_POZICIE!#REF!,5,0)=$D17),SUMIF('Rozpocet - Vyvoj aplikacii'!$B$3:$B$200,'TCO TO BE- SW'!BB$2,'Rozpocet - Vyvoj aplikacii'!$I$3:$I$200),0),0)</f>
        <v>0</v>
      </c>
      <c r="BC17" s="117">
        <f>IFERROR(IF(AND(VLOOKUP(BC$2,AKTIVITY_POZICIE!#REF!,6,0)="SW",VLOOKUP(BC$2,AKTIVITY_POZICIE!#REF!,5,0)=$D17),SUMIF('Rozpocet - Vyvoj aplikacii'!$B$3:$B$200,'TCO TO BE- SW'!BC$2,'Rozpocet - Vyvoj aplikacii'!$I$3:$I$200),0),0)</f>
        <v>0</v>
      </c>
    </row>
    <row r="18" spans="1:55" outlineLevel="2">
      <c r="A18" s="694"/>
      <c r="B18" s="695"/>
      <c r="C18" s="695"/>
      <c r="D18" s="67">
        <v>3</v>
      </c>
      <c r="E18" s="64">
        <f t="shared" si="8"/>
        <v>0</v>
      </c>
      <c r="F18" s="117">
        <f>IFERROR(IF(AND(VLOOKUP(F$2,AKTIVITY_POZICIE!#REF!,6,0)="SW",VLOOKUP(F$2,AKTIVITY_POZICIE!#REF!,5,0)=$D18),SUMIF('Rozpocet - Vyvoj aplikacii'!$B$3:$B$200,'TCO TO BE- SW'!F$2,'Rozpocet - Vyvoj aplikacii'!$I$3:$I$200),0),0)</f>
        <v>0</v>
      </c>
      <c r="G18" s="117">
        <f>IFERROR(IF(AND(VLOOKUP(G$2,AKTIVITY_POZICIE!#REF!,6,0)="SW",VLOOKUP(G$2,AKTIVITY_POZICIE!#REF!,5,0)=$D18),SUMIF('Rozpocet - Vyvoj aplikacii'!$B$3:$B$200,'TCO TO BE- SW'!G$2,'Rozpocet - Vyvoj aplikacii'!$I$3:$I$200),0),0)</f>
        <v>0</v>
      </c>
      <c r="H18" s="117">
        <f>IFERROR(IF(AND(VLOOKUP(H$2,AKTIVITY_POZICIE!#REF!,6,0)="SW",VLOOKUP(H$2,AKTIVITY_POZICIE!#REF!,5,0)=$D18),SUMIF('Rozpocet - Vyvoj aplikacii'!$B$3:$B$200,'TCO TO BE- SW'!H$2,'Rozpocet - Vyvoj aplikacii'!$I$3:$I$200),0),0)</f>
        <v>0</v>
      </c>
      <c r="I18" s="117">
        <f>IFERROR(IF(AND(VLOOKUP(I$2,AKTIVITY_POZICIE!#REF!,6,0)="SW",VLOOKUP(I$2,AKTIVITY_POZICIE!#REF!,5,0)=$D18),SUMIF('Rozpocet - Vyvoj aplikacii'!$B$3:$B$200,'TCO TO BE- SW'!I$2,'Rozpocet - Vyvoj aplikacii'!$I$3:$I$200),0),0)</f>
        <v>0</v>
      </c>
      <c r="J18" s="117">
        <f>IFERROR(IF(AND(VLOOKUP(J$2,AKTIVITY_POZICIE!#REF!,6,0)="SW",VLOOKUP(J$2,AKTIVITY_POZICIE!#REF!,5,0)=$D18),SUMIF('Rozpocet - Vyvoj aplikacii'!$B$3:$B$200,'TCO TO BE- SW'!J$2,'Rozpocet - Vyvoj aplikacii'!$I$3:$I$200),0),0)</f>
        <v>0</v>
      </c>
      <c r="K18" s="117">
        <f>IFERROR(IF(AND(VLOOKUP(K$2,AKTIVITY_POZICIE!#REF!,6,0)="SW",VLOOKUP(K$2,AKTIVITY_POZICIE!#REF!,5,0)=$D18),SUMIF('Rozpocet - Vyvoj aplikacii'!$B$3:$B$200,'TCO TO BE- SW'!K$2,'Rozpocet - Vyvoj aplikacii'!$I$3:$I$200),0),0)</f>
        <v>0</v>
      </c>
      <c r="L18" s="117">
        <f>IFERROR(IF(AND(VLOOKUP(L$2,AKTIVITY_POZICIE!#REF!,6,0)="SW",VLOOKUP(L$2,AKTIVITY_POZICIE!#REF!,5,0)=$D18),SUMIF('Rozpocet - Vyvoj aplikacii'!$B$3:$B$200,'TCO TO BE- SW'!L$2,'Rozpocet - Vyvoj aplikacii'!$I$3:$I$200),0),0)</f>
        <v>0</v>
      </c>
      <c r="M18" s="117">
        <f>IFERROR(IF(AND(VLOOKUP(M$2,AKTIVITY_POZICIE!#REF!,6,0)="SW",VLOOKUP(M$2,AKTIVITY_POZICIE!#REF!,5,0)=$D18),SUMIF('Rozpocet - Vyvoj aplikacii'!$B$3:$B$200,'TCO TO BE- SW'!M$2,'Rozpocet - Vyvoj aplikacii'!$I$3:$I$200),0),0)</f>
        <v>0</v>
      </c>
      <c r="N18" s="117">
        <f>IFERROR(IF(AND(VLOOKUP(N$2,AKTIVITY_POZICIE!#REF!,6,0)="SW",VLOOKUP(N$2,AKTIVITY_POZICIE!#REF!,5,0)=$D18),SUMIF('Rozpocet - Vyvoj aplikacii'!$B$3:$B$200,'TCO TO BE- SW'!N$2,'Rozpocet - Vyvoj aplikacii'!$I$3:$I$200),0),0)</f>
        <v>0</v>
      </c>
      <c r="O18" s="117">
        <f>IFERROR(IF(AND(VLOOKUP(O$2,AKTIVITY_POZICIE!#REF!,6,0)="SW",VLOOKUP(O$2,AKTIVITY_POZICIE!#REF!,5,0)=$D18),SUMIF('Rozpocet - Vyvoj aplikacii'!$B$3:$B$200,'TCO TO BE- SW'!O$2,'Rozpocet - Vyvoj aplikacii'!$I$3:$I$200),0),0)</f>
        <v>0</v>
      </c>
      <c r="P18" s="117">
        <f>IFERROR(IF(AND(VLOOKUP(P$2,AKTIVITY_POZICIE!#REF!,6,0)="SW",VLOOKUP(P$2,AKTIVITY_POZICIE!#REF!,5,0)=$D18),SUMIF('Rozpocet - Vyvoj aplikacii'!$B$3:$B$200,'TCO TO BE- SW'!P$2,'Rozpocet - Vyvoj aplikacii'!$I$3:$I$200),0),0)</f>
        <v>0</v>
      </c>
      <c r="Q18" s="117">
        <f>IFERROR(IF(AND(VLOOKUP(Q$2,AKTIVITY_POZICIE!#REF!,6,0)="SW",VLOOKUP(Q$2,AKTIVITY_POZICIE!#REF!,5,0)=$D18),SUMIF('Rozpocet - Vyvoj aplikacii'!$B$3:$B$200,'TCO TO BE- SW'!Q$2,'Rozpocet - Vyvoj aplikacii'!$I$3:$I$200),0),0)</f>
        <v>0</v>
      </c>
      <c r="R18" s="117">
        <f>IFERROR(IF(AND(VLOOKUP(R$2,AKTIVITY_POZICIE!#REF!,6,0)="SW",VLOOKUP(R$2,AKTIVITY_POZICIE!#REF!,5,0)=$D18),SUMIF('Rozpocet - Vyvoj aplikacii'!$B$3:$B$200,'TCO TO BE- SW'!R$2,'Rozpocet - Vyvoj aplikacii'!$I$3:$I$200),0),0)</f>
        <v>0</v>
      </c>
      <c r="S18" s="117">
        <f>IFERROR(IF(AND(VLOOKUP(S$2,AKTIVITY_POZICIE!#REF!,6,0)="SW",VLOOKUP(S$2,AKTIVITY_POZICIE!#REF!,5,0)=$D18),SUMIF('Rozpocet - Vyvoj aplikacii'!$B$3:$B$200,'TCO TO BE- SW'!S$2,'Rozpocet - Vyvoj aplikacii'!$I$3:$I$200),0),0)</f>
        <v>0</v>
      </c>
      <c r="T18" s="117">
        <f>IFERROR(IF(AND(VLOOKUP(T$2,AKTIVITY_POZICIE!#REF!,6,0)="SW",VLOOKUP(T$2,AKTIVITY_POZICIE!#REF!,5,0)=$D18),SUMIF('Rozpocet - Vyvoj aplikacii'!$B$3:$B$200,'TCO TO BE- SW'!T$2,'Rozpocet - Vyvoj aplikacii'!$I$3:$I$200),0),0)</f>
        <v>0</v>
      </c>
      <c r="U18" s="117">
        <f>IFERROR(IF(AND(VLOOKUP(U$2,AKTIVITY_POZICIE!#REF!,6,0)="SW",VLOOKUP(U$2,AKTIVITY_POZICIE!#REF!,5,0)=$D18),SUMIF('Rozpocet - Vyvoj aplikacii'!$B$3:$B$200,'TCO TO BE- SW'!U$2,'Rozpocet - Vyvoj aplikacii'!$I$3:$I$200),0),0)</f>
        <v>0</v>
      </c>
      <c r="V18" s="117">
        <f>IFERROR(IF(AND(VLOOKUP(V$2,AKTIVITY_POZICIE!#REF!,6,0)="SW",VLOOKUP(V$2,AKTIVITY_POZICIE!#REF!,5,0)=$D18),SUMIF('Rozpocet - Vyvoj aplikacii'!$B$3:$B$200,'TCO TO BE- SW'!V$2,'Rozpocet - Vyvoj aplikacii'!$I$3:$I$200),0),0)</f>
        <v>0</v>
      </c>
      <c r="W18" s="117">
        <f>IFERROR(IF(AND(VLOOKUP(W$2,AKTIVITY_POZICIE!#REF!,6,0)="SW",VLOOKUP(W$2,AKTIVITY_POZICIE!#REF!,5,0)=$D18),SUMIF('Rozpocet - Vyvoj aplikacii'!$B$3:$B$200,'TCO TO BE- SW'!W$2,'Rozpocet - Vyvoj aplikacii'!$I$3:$I$200),0),0)</f>
        <v>0</v>
      </c>
      <c r="X18" s="117">
        <f>IFERROR(IF(AND(VLOOKUP(X$2,AKTIVITY_POZICIE!#REF!,6,0)="SW",VLOOKUP(X$2,AKTIVITY_POZICIE!#REF!,5,0)=$D18),SUMIF('Rozpocet - Vyvoj aplikacii'!$B$3:$B$200,'TCO TO BE- SW'!X$2,'Rozpocet - Vyvoj aplikacii'!$I$3:$I$200),0),0)</f>
        <v>0</v>
      </c>
      <c r="Y18" s="117">
        <f>IFERROR(IF(AND(VLOOKUP(Y$2,AKTIVITY_POZICIE!#REF!,6,0)="SW",VLOOKUP(Y$2,AKTIVITY_POZICIE!#REF!,5,0)=$D18),SUMIF('Rozpocet - Vyvoj aplikacii'!$B$3:$B$200,'TCO TO BE- SW'!Y$2,'Rozpocet - Vyvoj aplikacii'!$I$3:$I$200),0),0)</f>
        <v>0</v>
      </c>
      <c r="Z18" s="117">
        <f>IFERROR(IF(AND(VLOOKUP(Z$2,AKTIVITY_POZICIE!#REF!,6,0)="SW",VLOOKUP(Z$2,AKTIVITY_POZICIE!#REF!,5,0)=$D18),SUMIF('Rozpocet - Vyvoj aplikacii'!$B$3:$B$200,'TCO TO BE- SW'!Z$2,'Rozpocet - Vyvoj aplikacii'!$I$3:$I$200),0),0)</f>
        <v>0</v>
      </c>
      <c r="AA18" s="117">
        <f>IFERROR(IF(AND(VLOOKUP(AA$2,AKTIVITY_POZICIE!#REF!,6,0)="SW",VLOOKUP(AA$2,AKTIVITY_POZICIE!#REF!,5,0)=$D18),SUMIF('Rozpocet - Vyvoj aplikacii'!$B$3:$B$200,'TCO TO BE- SW'!AA$2,'Rozpocet - Vyvoj aplikacii'!$I$3:$I$200),0),0)</f>
        <v>0</v>
      </c>
      <c r="AB18" s="117">
        <f>IFERROR(IF(AND(VLOOKUP(AB$2,AKTIVITY_POZICIE!#REF!,6,0)="SW",VLOOKUP(AB$2,AKTIVITY_POZICIE!#REF!,5,0)=$D18),SUMIF('Rozpocet - Vyvoj aplikacii'!$B$3:$B$200,'TCO TO BE- SW'!AB$2,'Rozpocet - Vyvoj aplikacii'!$I$3:$I$200),0),0)</f>
        <v>0</v>
      </c>
      <c r="AC18" s="117">
        <f>IFERROR(IF(AND(VLOOKUP(AC$2,AKTIVITY_POZICIE!#REF!,6,0)="SW",VLOOKUP(AC$2,AKTIVITY_POZICIE!#REF!,5,0)=$D18),SUMIF('Rozpocet - Vyvoj aplikacii'!$B$3:$B$200,'TCO TO BE- SW'!AC$2,'Rozpocet - Vyvoj aplikacii'!$I$3:$I$200),0),0)</f>
        <v>0</v>
      </c>
      <c r="AD18" s="117">
        <f>IFERROR(IF(AND(VLOOKUP(AD$2,AKTIVITY_POZICIE!#REF!,6,0)="SW",VLOOKUP(AD$2,AKTIVITY_POZICIE!#REF!,5,0)=$D18),SUMIF('Rozpocet - Vyvoj aplikacii'!$B$3:$B$200,'TCO TO BE- SW'!AD$2,'Rozpocet - Vyvoj aplikacii'!$I$3:$I$200),0),0)</f>
        <v>0</v>
      </c>
      <c r="AE18" s="117">
        <f>IFERROR(IF(AND(VLOOKUP(AE$2,AKTIVITY_POZICIE!#REF!,6,0)="SW",VLOOKUP(AE$2,AKTIVITY_POZICIE!#REF!,5,0)=$D18),SUMIF('Rozpocet - Vyvoj aplikacii'!$B$3:$B$200,'TCO TO BE- SW'!AE$2,'Rozpocet - Vyvoj aplikacii'!$I$3:$I$200),0),0)</f>
        <v>0</v>
      </c>
      <c r="AF18" s="117">
        <f>IFERROR(IF(AND(VLOOKUP(AF$2,AKTIVITY_POZICIE!#REF!,6,0)="SW",VLOOKUP(AF$2,AKTIVITY_POZICIE!#REF!,5,0)=$D18),SUMIF('Rozpocet - Vyvoj aplikacii'!$B$3:$B$200,'TCO TO BE- SW'!AF$2,'Rozpocet - Vyvoj aplikacii'!$I$3:$I$200),0),0)</f>
        <v>0</v>
      </c>
      <c r="AG18" s="117">
        <f>IFERROR(IF(AND(VLOOKUP(AG$2,AKTIVITY_POZICIE!#REF!,6,0)="SW",VLOOKUP(AG$2,AKTIVITY_POZICIE!#REF!,5,0)=$D18),SUMIF('Rozpocet - Vyvoj aplikacii'!$B$3:$B$200,'TCO TO BE- SW'!AG$2,'Rozpocet - Vyvoj aplikacii'!$I$3:$I$200),0),0)</f>
        <v>0</v>
      </c>
      <c r="AH18" s="117">
        <f>IFERROR(IF(AND(VLOOKUP(AH$2,AKTIVITY_POZICIE!#REF!,6,0)="SW",VLOOKUP(AH$2,AKTIVITY_POZICIE!#REF!,5,0)=$D18),SUMIF('Rozpocet - Vyvoj aplikacii'!$B$3:$B$200,'TCO TO BE- SW'!AH$2,'Rozpocet - Vyvoj aplikacii'!$I$3:$I$200),0),0)</f>
        <v>0</v>
      </c>
      <c r="AI18" s="117">
        <f>IFERROR(IF(AND(VLOOKUP(AI$2,AKTIVITY_POZICIE!#REF!,6,0)="SW",VLOOKUP(AI$2,AKTIVITY_POZICIE!#REF!,5,0)=$D18),SUMIF('Rozpocet - Vyvoj aplikacii'!$B$3:$B$200,'TCO TO BE- SW'!AI$2,'Rozpocet - Vyvoj aplikacii'!$I$3:$I$200),0),0)</f>
        <v>0</v>
      </c>
      <c r="AJ18" s="117">
        <f>IFERROR(IF(AND(VLOOKUP(AJ$2,AKTIVITY_POZICIE!#REF!,6,0)="SW",VLOOKUP(AJ$2,AKTIVITY_POZICIE!#REF!,5,0)=$D18),SUMIF('Rozpocet - Vyvoj aplikacii'!$B$3:$B$200,'TCO TO BE- SW'!AJ$2,'Rozpocet - Vyvoj aplikacii'!$I$3:$I$200),0),0)</f>
        <v>0</v>
      </c>
      <c r="AK18" s="117">
        <f>IFERROR(IF(AND(VLOOKUP(AK$2,AKTIVITY_POZICIE!#REF!,6,0)="SW",VLOOKUP(AK$2,AKTIVITY_POZICIE!#REF!,5,0)=$D18),SUMIF('Rozpocet - Vyvoj aplikacii'!$B$3:$B$200,'TCO TO BE- SW'!AK$2,'Rozpocet - Vyvoj aplikacii'!$I$3:$I$200),0),0)</f>
        <v>0</v>
      </c>
      <c r="AL18" s="117">
        <f>IFERROR(IF(AND(VLOOKUP(AL$2,AKTIVITY_POZICIE!#REF!,6,0)="SW",VLOOKUP(AL$2,AKTIVITY_POZICIE!#REF!,5,0)=$D18),SUMIF('Rozpocet - Vyvoj aplikacii'!$B$3:$B$200,'TCO TO BE- SW'!AL$2,'Rozpocet - Vyvoj aplikacii'!$I$3:$I$200),0),0)</f>
        <v>0</v>
      </c>
      <c r="AM18" s="117">
        <f>IFERROR(IF(AND(VLOOKUP(AM$2,AKTIVITY_POZICIE!#REF!,6,0)="SW",VLOOKUP(AM$2,AKTIVITY_POZICIE!#REF!,5,0)=$D18),SUMIF('Rozpocet - Vyvoj aplikacii'!$B$3:$B$200,'TCO TO BE- SW'!AM$2,'Rozpocet - Vyvoj aplikacii'!$I$3:$I$200),0),0)</f>
        <v>0</v>
      </c>
      <c r="AN18" s="117">
        <f>IFERROR(IF(AND(VLOOKUP(AN$2,AKTIVITY_POZICIE!#REF!,6,0)="SW",VLOOKUP(AN$2,AKTIVITY_POZICIE!#REF!,5,0)=$D18),SUMIF('Rozpocet - Vyvoj aplikacii'!$B$3:$B$200,'TCO TO BE- SW'!AN$2,'Rozpocet - Vyvoj aplikacii'!$I$3:$I$200),0),0)</f>
        <v>0</v>
      </c>
      <c r="AO18" s="117">
        <f>IFERROR(IF(AND(VLOOKUP(AO$2,AKTIVITY_POZICIE!#REF!,6,0)="SW",VLOOKUP(AO$2,AKTIVITY_POZICIE!#REF!,5,0)=$D18),SUMIF('Rozpocet - Vyvoj aplikacii'!$B$3:$B$200,'TCO TO BE- SW'!AO$2,'Rozpocet - Vyvoj aplikacii'!$I$3:$I$200),0),0)</f>
        <v>0</v>
      </c>
      <c r="AP18" s="117">
        <f>IFERROR(IF(AND(VLOOKUP(AP$2,AKTIVITY_POZICIE!#REF!,6,0)="SW",VLOOKUP(AP$2,AKTIVITY_POZICIE!#REF!,5,0)=$D18),SUMIF('Rozpocet - Vyvoj aplikacii'!$B$3:$B$200,'TCO TO BE- SW'!AP$2,'Rozpocet - Vyvoj aplikacii'!$I$3:$I$200),0),0)</f>
        <v>0</v>
      </c>
      <c r="AQ18" s="117">
        <f>IFERROR(IF(AND(VLOOKUP(AQ$2,AKTIVITY_POZICIE!#REF!,6,0)="SW",VLOOKUP(AQ$2,AKTIVITY_POZICIE!#REF!,5,0)=$D18),SUMIF('Rozpocet - Vyvoj aplikacii'!$B$3:$B$200,'TCO TO BE- SW'!AQ$2,'Rozpocet - Vyvoj aplikacii'!$I$3:$I$200),0),0)</f>
        <v>0</v>
      </c>
      <c r="AR18" s="117">
        <f>IFERROR(IF(AND(VLOOKUP(AR$2,AKTIVITY_POZICIE!#REF!,6,0)="SW",VLOOKUP(AR$2,AKTIVITY_POZICIE!#REF!,5,0)=$D18),SUMIF('Rozpocet - Vyvoj aplikacii'!$B$3:$B$200,'TCO TO BE- SW'!AR$2,'Rozpocet - Vyvoj aplikacii'!$I$3:$I$200),0),0)</f>
        <v>0</v>
      </c>
      <c r="AS18" s="117">
        <f>IFERROR(IF(AND(VLOOKUP(AS$2,AKTIVITY_POZICIE!#REF!,6,0)="SW",VLOOKUP(AS$2,AKTIVITY_POZICIE!#REF!,5,0)=$D18),SUMIF('Rozpocet - Vyvoj aplikacii'!$B$3:$B$200,'TCO TO BE- SW'!AS$2,'Rozpocet - Vyvoj aplikacii'!$I$3:$I$200),0),0)</f>
        <v>0</v>
      </c>
      <c r="AT18" s="117">
        <f>IFERROR(IF(AND(VLOOKUP(AT$2,AKTIVITY_POZICIE!#REF!,6,0)="SW",VLOOKUP(AT$2,AKTIVITY_POZICIE!#REF!,5,0)=$D18),SUMIF('Rozpocet - Vyvoj aplikacii'!$B$3:$B$200,'TCO TO BE- SW'!AT$2,'Rozpocet - Vyvoj aplikacii'!$I$3:$I$200),0),0)</f>
        <v>0</v>
      </c>
      <c r="AU18" s="117">
        <f>IFERROR(IF(AND(VLOOKUP(AU$2,AKTIVITY_POZICIE!#REF!,6,0)="SW",VLOOKUP(AU$2,AKTIVITY_POZICIE!#REF!,5,0)=$D18),SUMIF('Rozpocet - Vyvoj aplikacii'!$B$3:$B$200,'TCO TO BE- SW'!AU$2,'Rozpocet - Vyvoj aplikacii'!$I$3:$I$200),0),0)</f>
        <v>0</v>
      </c>
      <c r="AV18" s="117">
        <f>IFERROR(IF(AND(VLOOKUP(AV$2,AKTIVITY_POZICIE!#REF!,6,0)="SW",VLOOKUP(AV$2,AKTIVITY_POZICIE!#REF!,5,0)=$D18),SUMIF('Rozpocet - Vyvoj aplikacii'!$B$3:$B$200,'TCO TO BE- SW'!AV$2,'Rozpocet - Vyvoj aplikacii'!$I$3:$I$200),0),0)</f>
        <v>0</v>
      </c>
      <c r="AW18" s="117">
        <f>IFERROR(IF(AND(VLOOKUP(AW$2,AKTIVITY_POZICIE!#REF!,6,0)="SW",VLOOKUP(AW$2,AKTIVITY_POZICIE!#REF!,5,0)=$D18),SUMIF('Rozpocet - Vyvoj aplikacii'!$B$3:$B$200,'TCO TO BE- SW'!AW$2,'Rozpocet - Vyvoj aplikacii'!$I$3:$I$200),0),0)</f>
        <v>0</v>
      </c>
      <c r="AX18" s="117">
        <f>IFERROR(IF(AND(VLOOKUP(AX$2,AKTIVITY_POZICIE!#REF!,6,0)="SW",VLOOKUP(AX$2,AKTIVITY_POZICIE!#REF!,5,0)=$D18),SUMIF('Rozpocet - Vyvoj aplikacii'!$B$3:$B$200,'TCO TO BE- SW'!AX$2,'Rozpocet - Vyvoj aplikacii'!$I$3:$I$200),0),0)</f>
        <v>0</v>
      </c>
      <c r="AY18" s="117">
        <f>IFERROR(IF(AND(VLOOKUP(AY$2,AKTIVITY_POZICIE!#REF!,6,0)="SW",VLOOKUP(AY$2,AKTIVITY_POZICIE!#REF!,5,0)=$D18),SUMIF('Rozpocet - Vyvoj aplikacii'!$B$3:$B$200,'TCO TO BE- SW'!AY$2,'Rozpocet - Vyvoj aplikacii'!$I$3:$I$200),0),0)</f>
        <v>0</v>
      </c>
      <c r="AZ18" s="117">
        <f>IFERROR(IF(AND(VLOOKUP(AZ$2,AKTIVITY_POZICIE!#REF!,6,0)="SW",VLOOKUP(AZ$2,AKTIVITY_POZICIE!#REF!,5,0)=$D18),SUMIF('Rozpocet - Vyvoj aplikacii'!$B$3:$B$200,'TCO TO BE- SW'!AZ$2,'Rozpocet - Vyvoj aplikacii'!$I$3:$I$200),0),0)</f>
        <v>0</v>
      </c>
      <c r="BA18" s="117">
        <f>IFERROR(IF(AND(VLOOKUP(BA$2,AKTIVITY_POZICIE!#REF!,6,0)="SW",VLOOKUP(BA$2,AKTIVITY_POZICIE!#REF!,5,0)=$D18),SUMIF('Rozpocet - Vyvoj aplikacii'!$B$3:$B$200,'TCO TO BE- SW'!BA$2,'Rozpocet - Vyvoj aplikacii'!$I$3:$I$200),0),0)</f>
        <v>0</v>
      </c>
      <c r="BB18" s="117">
        <f>IFERROR(IF(AND(VLOOKUP(BB$2,AKTIVITY_POZICIE!#REF!,6,0)="SW",VLOOKUP(BB$2,AKTIVITY_POZICIE!#REF!,5,0)=$D18),SUMIF('Rozpocet - Vyvoj aplikacii'!$B$3:$B$200,'TCO TO BE- SW'!BB$2,'Rozpocet - Vyvoj aplikacii'!$I$3:$I$200),0),0)</f>
        <v>0</v>
      </c>
      <c r="BC18" s="117">
        <f>IFERROR(IF(AND(VLOOKUP(BC$2,AKTIVITY_POZICIE!#REF!,6,0)="SW",VLOOKUP(BC$2,AKTIVITY_POZICIE!#REF!,5,0)=$D18),SUMIF('Rozpocet - Vyvoj aplikacii'!$B$3:$B$200,'TCO TO BE- SW'!BC$2,'Rozpocet - Vyvoj aplikacii'!$I$3:$I$200),0),0)</f>
        <v>0</v>
      </c>
    </row>
    <row r="19" spans="1:55" outlineLevel="2">
      <c r="A19" s="694"/>
      <c r="B19" s="695"/>
      <c r="C19" s="695"/>
      <c r="D19" s="67">
        <v>4</v>
      </c>
      <c r="E19" s="64">
        <f t="shared" si="8"/>
        <v>0</v>
      </c>
      <c r="F19" s="117">
        <f>IFERROR(IF(AND(VLOOKUP(F$2,AKTIVITY_POZICIE!#REF!,6,0)="SW",VLOOKUP(F$2,AKTIVITY_POZICIE!#REF!,5,0)=$D19),SUMIF('Rozpocet - Vyvoj aplikacii'!$B$3:$B$200,'TCO TO BE- SW'!F$2,'Rozpocet - Vyvoj aplikacii'!$I$3:$I$200),0),0)</f>
        <v>0</v>
      </c>
      <c r="G19" s="117">
        <f>IFERROR(IF(AND(VLOOKUP(G$2,AKTIVITY_POZICIE!#REF!,6,0)="SW",VLOOKUP(G$2,AKTIVITY_POZICIE!#REF!,5,0)=$D19),SUMIF('Rozpocet - Vyvoj aplikacii'!$B$3:$B$200,'TCO TO BE- SW'!G$2,'Rozpocet - Vyvoj aplikacii'!$I$3:$I$200),0),0)</f>
        <v>0</v>
      </c>
      <c r="H19" s="117">
        <f>IFERROR(IF(AND(VLOOKUP(H$2,AKTIVITY_POZICIE!#REF!,6,0)="SW",VLOOKUP(H$2,AKTIVITY_POZICIE!#REF!,5,0)=$D19),SUMIF('Rozpocet - Vyvoj aplikacii'!$B$3:$B$200,'TCO TO BE- SW'!H$2,'Rozpocet - Vyvoj aplikacii'!$I$3:$I$200),0),0)</f>
        <v>0</v>
      </c>
      <c r="I19" s="117">
        <f>IFERROR(IF(AND(VLOOKUP(I$2,AKTIVITY_POZICIE!#REF!,6,0)="SW",VLOOKUP(I$2,AKTIVITY_POZICIE!#REF!,5,0)=$D19),SUMIF('Rozpocet - Vyvoj aplikacii'!$B$3:$B$200,'TCO TO BE- SW'!I$2,'Rozpocet - Vyvoj aplikacii'!$I$3:$I$200),0),0)</f>
        <v>0</v>
      </c>
      <c r="J19" s="117">
        <f>IFERROR(IF(AND(VLOOKUP(J$2,AKTIVITY_POZICIE!#REF!,6,0)="SW",VLOOKUP(J$2,AKTIVITY_POZICIE!#REF!,5,0)=$D19),SUMIF('Rozpocet - Vyvoj aplikacii'!$B$3:$B$200,'TCO TO BE- SW'!J$2,'Rozpocet - Vyvoj aplikacii'!$I$3:$I$200),0),0)</f>
        <v>0</v>
      </c>
      <c r="K19" s="117">
        <f>IFERROR(IF(AND(VLOOKUP(K$2,AKTIVITY_POZICIE!#REF!,6,0)="SW",VLOOKUP(K$2,AKTIVITY_POZICIE!#REF!,5,0)=$D19),SUMIF('Rozpocet - Vyvoj aplikacii'!$B$3:$B$200,'TCO TO BE- SW'!K$2,'Rozpocet - Vyvoj aplikacii'!$I$3:$I$200),0),0)</f>
        <v>0</v>
      </c>
      <c r="L19" s="117">
        <f>IFERROR(IF(AND(VLOOKUP(L$2,AKTIVITY_POZICIE!#REF!,6,0)="SW",VLOOKUP(L$2,AKTIVITY_POZICIE!#REF!,5,0)=$D19),SUMIF('Rozpocet - Vyvoj aplikacii'!$B$3:$B$200,'TCO TO BE- SW'!L$2,'Rozpocet - Vyvoj aplikacii'!$I$3:$I$200),0),0)</f>
        <v>0</v>
      </c>
      <c r="M19" s="117">
        <f>IFERROR(IF(AND(VLOOKUP(M$2,AKTIVITY_POZICIE!#REF!,6,0)="SW",VLOOKUP(M$2,AKTIVITY_POZICIE!#REF!,5,0)=$D19),SUMIF('Rozpocet - Vyvoj aplikacii'!$B$3:$B$200,'TCO TO BE- SW'!M$2,'Rozpocet - Vyvoj aplikacii'!$I$3:$I$200),0),0)</f>
        <v>0</v>
      </c>
      <c r="N19" s="117">
        <f>IFERROR(IF(AND(VLOOKUP(N$2,AKTIVITY_POZICIE!#REF!,6,0)="SW",VLOOKUP(N$2,AKTIVITY_POZICIE!#REF!,5,0)=$D19),SUMIF('Rozpocet - Vyvoj aplikacii'!$B$3:$B$200,'TCO TO BE- SW'!N$2,'Rozpocet - Vyvoj aplikacii'!$I$3:$I$200),0),0)</f>
        <v>0</v>
      </c>
      <c r="O19" s="117">
        <f>IFERROR(IF(AND(VLOOKUP(O$2,AKTIVITY_POZICIE!#REF!,6,0)="SW",VLOOKUP(O$2,AKTIVITY_POZICIE!#REF!,5,0)=$D19),SUMIF('Rozpocet - Vyvoj aplikacii'!$B$3:$B$200,'TCO TO BE- SW'!O$2,'Rozpocet - Vyvoj aplikacii'!$I$3:$I$200),0),0)</f>
        <v>0</v>
      </c>
      <c r="P19" s="117">
        <f>IFERROR(IF(AND(VLOOKUP(P$2,AKTIVITY_POZICIE!#REF!,6,0)="SW",VLOOKUP(P$2,AKTIVITY_POZICIE!#REF!,5,0)=$D19),SUMIF('Rozpocet - Vyvoj aplikacii'!$B$3:$B$200,'TCO TO BE- SW'!P$2,'Rozpocet - Vyvoj aplikacii'!$I$3:$I$200),0),0)</f>
        <v>0</v>
      </c>
      <c r="Q19" s="117">
        <f>IFERROR(IF(AND(VLOOKUP(Q$2,AKTIVITY_POZICIE!#REF!,6,0)="SW",VLOOKUP(Q$2,AKTIVITY_POZICIE!#REF!,5,0)=$D19),SUMIF('Rozpocet - Vyvoj aplikacii'!$B$3:$B$200,'TCO TO BE- SW'!Q$2,'Rozpocet - Vyvoj aplikacii'!$I$3:$I$200),0),0)</f>
        <v>0</v>
      </c>
      <c r="R19" s="117">
        <f>IFERROR(IF(AND(VLOOKUP(R$2,AKTIVITY_POZICIE!#REF!,6,0)="SW",VLOOKUP(R$2,AKTIVITY_POZICIE!#REF!,5,0)=$D19),SUMIF('Rozpocet - Vyvoj aplikacii'!$B$3:$B$200,'TCO TO BE- SW'!R$2,'Rozpocet - Vyvoj aplikacii'!$I$3:$I$200),0),0)</f>
        <v>0</v>
      </c>
      <c r="S19" s="117">
        <f>IFERROR(IF(AND(VLOOKUP(S$2,AKTIVITY_POZICIE!#REF!,6,0)="SW",VLOOKUP(S$2,AKTIVITY_POZICIE!#REF!,5,0)=$D19),SUMIF('Rozpocet - Vyvoj aplikacii'!$B$3:$B$200,'TCO TO BE- SW'!S$2,'Rozpocet - Vyvoj aplikacii'!$I$3:$I$200),0),0)</f>
        <v>0</v>
      </c>
      <c r="T19" s="117">
        <f>IFERROR(IF(AND(VLOOKUP(T$2,AKTIVITY_POZICIE!#REF!,6,0)="SW",VLOOKUP(T$2,AKTIVITY_POZICIE!#REF!,5,0)=$D19),SUMIF('Rozpocet - Vyvoj aplikacii'!$B$3:$B$200,'TCO TO BE- SW'!T$2,'Rozpocet - Vyvoj aplikacii'!$I$3:$I$200),0),0)</f>
        <v>0</v>
      </c>
      <c r="U19" s="117">
        <f>IFERROR(IF(AND(VLOOKUP(U$2,AKTIVITY_POZICIE!#REF!,6,0)="SW",VLOOKUP(U$2,AKTIVITY_POZICIE!#REF!,5,0)=$D19),SUMIF('Rozpocet - Vyvoj aplikacii'!$B$3:$B$200,'TCO TO BE- SW'!U$2,'Rozpocet - Vyvoj aplikacii'!$I$3:$I$200),0),0)</f>
        <v>0</v>
      </c>
      <c r="V19" s="117">
        <f>IFERROR(IF(AND(VLOOKUP(V$2,AKTIVITY_POZICIE!#REF!,6,0)="SW",VLOOKUP(V$2,AKTIVITY_POZICIE!#REF!,5,0)=$D19),SUMIF('Rozpocet - Vyvoj aplikacii'!$B$3:$B$200,'TCO TO BE- SW'!V$2,'Rozpocet - Vyvoj aplikacii'!$I$3:$I$200),0),0)</f>
        <v>0</v>
      </c>
      <c r="W19" s="117">
        <f>IFERROR(IF(AND(VLOOKUP(W$2,AKTIVITY_POZICIE!#REF!,6,0)="SW",VLOOKUP(W$2,AKTIVITY_POZICIE!#REF!,5,0)=$D19),SUMIF('Rozpocet - Vyvoj aplikacii'!$B$3:$B$200,'TCO TO BE- SW'!W$2,'Rozpocet - Vyvoj aplikacii'!$I$3:$I$200),0),0)</f>
        <v>0</v>
      </c>
      <c r="X19" s="117">
        <f>IFERROR(IF(AND(VLOOKUP(X$2,AKTIVITY_POZICIE!#REF!,6,0)="SW",VLOOKUP(X$2,AKTIVITY_POZICIE!#REF!,5,0)=$D19),SUMIF('Rozpocet - Vyvoj aplikacii'!$B$3:$B$200,'TCO TO BE- SW'!X$2,'Rozpocet - Vyvoj aplikacii'!$I$3:$I$200),0),0)</f>
        <v>0</v>
      </c>
      <c r="Y19" s="117">
        <f>IFERROR(IF(AND(VLOOKUP(Y$2,AKTIVITY_POZICIE!#REF!,6,0)="SW",VLOOKUP(Y$2,AKTIVITY_POZICIE!#REF!,5,0)=$D19),SUMIF('Rozpocet - Vyvoj aplikacii'!$B$3:$B$200,'TCO TO BE- SW'!Y$2,'Rozpocet - Vyvoj aplikacii'!$I$3:$I$200),0),0)</f>
        <v>0</v>
      </c>
      <c r="Z19" s="117">
        <f>IFERROR(IF(AND(VLOOKUP(Z$2,AKTIVITY_POZICIE!#REF!,6,0)="SW",VLOOKUP(Z$2,AKTIVITY_POZICIE!#REF!,5,0)=$D19),SUMIF('Rozpocet - Vyvoj aplikacii'!$B$3:$B$200,'TCO TO BE- SW'!Z$2,'Rozpocet - Vyvoj aplikacii'!$I$3:$I$200),0),0)</f>
        <v>0</v>
      </c>
      <c r="AA19" s="117">
        <f>IFERROR(IF(AND(VLOOKUP(AA$2,AKTIVITY_POZICIE!#REF!,6,0)="SW",VLOOKUP(AA$2,AKTIVITY_POZICIE!#REF!,5,0)=$D19),SUMIF('Rozpocet - Vyvoj aplikacii'!$B$3:$B$200,'TCO TO BE- SW'!AA$2,'Rozpocet - Vyvoj aplikacii'!$I$3:$I$200),0),0)</f>
        <v>0</v>
      </c>
      <c r="AB19" s="117">
        <f>IFERROR(IF(AND(VLOOKUP(AB$2,AKTIVITY_POZICIE!#REF!,6,0)="SW",VLOOKUP(AB$2,AKTIVITY_POZICIE!#REF!,5,0)=$D19),SUMIF('Rozpocet - Vyvoj aplikacii'!$B$3:$B$200,'TCO TO BE- SW'!AB$2,'Rozpocet - Vyvoj aplikacii'!$I$3:$I$200),0),0)</f>
        <v>0</v>
      </c>
      <c r="AC19" s="117">
        <f>IFERROR(IF(AND(VLOOKUP(AC$2,AKTIVITY_POZICIE!#REF!,6,0)="SW",VLOOKUP(AC$2,AKTIVITY_POZICIE!#REF!,5,0)=$D19),SUMIF('Rozpocet - Vyvoj aplikacii'!$B$3:$B$200,'TCO TO BE- SW'!AC$2,'Rozpocet - Vyvoj aplikacii'!$I$3:$I$200),0),0)</f>
        <v>0</v>
      </c>
      <c r="AD19" s="117">
        <f>IFERROR(IF(AND(VLOOKUP(AD$2,AKTIVITY_POZICIE!#REF!,6,0)="SW",VLOOKUP(AD$2,AKTIVITY_POZICIE!#REF!,5,0)=$D19),SUMIF('Rozpocet - Vyvoj aplikacii'!$B$3:$B$200,'TCO TO BE- SW'!AD$2,'Rozpocet - Vyvoj aplikacii'!$I$3:$I$200),0),0)</f>
        <v>0</v>
      </c>
      <c r="AE19" s="117">
        <f>IFERROR(IF(AND(VLOOKUP(AE$2,AKTIVITY_POZICIE!#REF!,6,0)="SW",VLOOKUP(AE$2,AKTIVITY_POZICIE!#REF!,5,0)=$D19),SUMIF('Rozpocet - Vyvoj aplikacii'!$B$3:$B$200,'TCO TO BE- SW'!AE$2,'Rozpocet - Vyvoj aplikacii'!$I$3:$I$200),0),0)</f>
        <v>0</v>
      </c>
      <c r="AF19" s="117">
        <f>IFERROR(IF(AND(VLOOKUP(AF$2,AKTIVITY_POZICIE!#REF!,6,0)="SW",VLOOKUP(AF$2,AKTIVITY_POZICIE!#REF!,5,0)=$D19),SUMIF('Rozpocet - Vyvoj aplikacii'!$B$3:$B$200,'TCO TO BE- SW'!AF$2,'Rozpocet - Vyvoj aplikacii'!$I$3:$I$200),0),0)</f>
        <v>0</v>
      </c>
      <c r="AG19" s="117">
        <f>IFERROR(IF(AND(VLOOKUP(AG$2,AKTIVITY_POZICIE!#REF!,6,0)="SW",VLOOKUP(AG$2,AKTIVITY_POZICIE!#REF!,5,0)=$D19),SUMIF('Rozpocet - Vyvoj aplikacii'!$B$3:$B$200,'TCO TO BE- SW'!AG$2,'Rozpocet - Vyvoj aplikacii'!$I$3:$I$200),0),0)</f>
        <v>0</v>
      </c>
      <c r="AH19" s="117">
        <f>IFERROR(IF(AND(VLOOKUP(AH$2,AKTIVITY_POZICIE!#REF!,6,0)="SW",VLOOKUP(AH$2,AKTIVITY_POZICIE!#REF!,5,0)=$D19),SUMIF('Rozpocet - Vyvoj aplikacii'!$B$3:$B$200,'TCO TO BE- SW'!AH$2,'Rozpocet - Vyvoj aplikacii'!$I$3:$I$200),0),0)</f>
        <v>0</v>
      </c>
      <c r="AI19" s="117">
        <f>IFERROR(IF(AND(VLOOKUP(AI$2,AKTIVITY_POZICIE!#REF!,6,0)="SW",VLOOKUP(AI$2,AKTIVITY_POZICIE!#REF!,5,0)=$D19),SUMIF('Rozpocet - Vyvoj aplikacii'!$B$3:$B$200,'TCO TO BE- SW'!AI$2,'Rozpocet - Vyvoj aplikacii'!$I$3:$I$200),0),0)</f>
        <v>0</v>
      </c>
      <c r="AJ19" s="117">
        <f>IFERROR(IF(AND(VLOOKUP(AJ$2,AKTIVITY_POZICIE!#REF!,6,0)="SW",VLOOKUP(AJ$2,AKTIVITY_POZICIE!#REF!,5,0)=$D19),SUMIF('Rozpocet - Vyvoj aplikacii'!$B$3:$B$200,'TCO TO BE- SW'!AJ$2,'Rozpocet - Vyvoj aplikacii'!$I$3:$I$200),0),0)</f>
        <v>0</v>
      </c>
      <c r="AK19" s="117">
        <f>IFERROR(IF(AND(VLOOKUP(AK$2,AKTIVITY_POZICIE!#REF!,6,0)="SW",VLOOKUP(AK$2,AKTIVITY_POZICIE!#REF!,5,0)=$D19),SUMIF('Rozpocet - Vyvoj aplikacii'!$B$3:$B$200,'TCO TO BE- SW'!AK$2,'Rozpocet - Vyvoj aplikacii'!$I$3:$I$200),0),0)</f>
        <v>0</v>
      </c>
      <c r="AL19" s="117">
        <f>IFERROR(IF(AND(VLOOKUP(AL$2,AKTIVITY_POZICIE!#REF!,6,0)="SW",VLOOKUP(AL$2,AKTIVITY_POZICIE!#REF!,5,0)=$D19),SUMIF('Rozpocet - Vyvoj aplikacii'!$B$3:$B$200,'TCO TO BE- SW'!AL$2,'Rozpocet - Vyvoj aplikacii'!$I$3:$I$200),0),0)</f>
        <v>0</v>
      </c>
      <c r="AM19" s="117">
        <f>IFERROR(IF(AND(VLOOKUP(AM$2,AKTIVITY_POZICIE!#REF!,6,0)="SW",VLOOKUP(AM$2,AKTIVITY_POZICIE!#REF!,5,0)=$D19),SUMIF('Rozpocet - Vyvoj aplikacii'!$B$3:$B$200,'TCO TO BE- SW'!AM$2,'Rozpocet - Vyvoj aplikacii'!$I$3:$I$200),0),0)</f>
        <v>0</v>
      </c>
      <c r="AN19" s="117">
        <f>IFERROR(IF(AND(VLOOKUP(AN$2,AKTIVITY_POZICIE!#REF!,6,0)="SW",VLOOKUP(AN$2,AKTIVITY_POZICIE!#REF!,5,0)=$D19),SUMIF('Rozpocet - Vyvoj aplikacii'!$B$3:$B$200,'TCO TO BE- SW'!AN$2,'Rozpocet - Vyvoj aplikacii'!$I$3:$I$200),0),0)</f>
        <v>0</v>
      </c>
      <c r="AO19" s="117">
        <f>IFERROR(IF(AND(VLOOKUP(AO$2,AKTIVITY_POZICIE!#REF!,6,0)="SW",VLOOKUP(AO$2,AKTIVITY_POZICIE!#REF!,5,0)=$D19),SUMIF('Rozpocet - Vyvoj aplikacii'!$B$3:$B$200,'TCO TO BE- SW'!AO$2,'Rozpocet - Vyvoj aplikacii'!$I$3:$I$200),0),0)</f>
        <v>0</v>
      </c>
      <c r="AP19" s="117">
        <f>IFERROR(IF(AND(VLOOKUP(AP$2,AKTIVITY_POZICIE!#REF!,6,0)="SW",VLOOKUP(AP$2,AKTIVITY_POZICIE!#REF!,5,0)=$D19),SUMIF('Rozpocet - Vyvoj aplikacii'!$B$3:$B$200,'TCO TO BE- SW'!AP$2,'Rozpocet - Vyvoj aplikacii'!$I$3:$I$200),0),0)</f>
        <v>0</v>
      </c>
      <c r="AQ19" s="117">
        <f>IFERROR(IF(AND(VLOOKUP(AQ$2,AKTIVITY_POZICIE!#REF!,6,0)="SW",VLOOKUP(AQ$2,AKTIVITY_POZICIE!#REF!,5,0)=$D19),SUMIF('Rozpocet - Vyvoj aplikacii'!$B$3:$B$200,'TCO TO BE- SW'!AQ$2,'Rozpocet - Vyvoj aplikacii'!$I$3:$I$200),0),0)</f>
        <v>0</v>
      </c>
      <c r="AR19" s="117">
        <f>IFERROR(IF(AND(VLOOKUP(AR$2,AKTIVITY_POZICIE!#REF!,6,0)="SW",VLOOKUP(AR$2,AKTIVITY_POZICIE!#REF!,5,0)=$D19),SUMIF('Rozpocet - Vyvoj aplikacii'!$B$3:$B$200,'TCO TO BE- SW'!AR$2,'Rozpocet - Vyvoj aplikacii'!$I$3:$I$200),0),0)</f>
        <v>0</v>
      </c>
      <c r="AS19" s="117">
        <f>IFERROR(IF(AND(VLOOKUP(AS$2,AKTIVITY_POZICIE!#REF!,6,0)="SW",VLOOKUP(AS$2,AKTIVITY_POZICIE!#REF!,5,0)=$D19),SUMIF('Rozpocet - Vyvoj aplikacii'!$B$3:$B$200,'TCO TO BE- SW'!AS$2,'Rozpocet - Vyvoj aplikacii'!$I$3:$I$200),0),0)</f>
        <v>0</v>
      </c>
      <c r="AT19" s="117">
        <f>IFERROR(IF(AND(VLOOKUP(AT$2,AKTIVITY_POZICIE!#REF!,6,0)="SW",VLOOKUP(AT$2,AKTIVITY_POZICIE!#REF!,5,0)=$D19),SUMIF('Rozpocet - Vyvoj aplikacii'!$B$3:$B$200,'TCO TO BE- SW'!AT$2,'Rozpocet - Vyvoj aplikacii'!$I$3:$I$200),0),0)</f>
        <v>0</v>
      </c>
      <c r="AU19" s="117">
        <f>IFERROR(IF(AND(VLOOKUP(AU$2,AKTIVITY_POZICIE!#REF!,6,0)="SW",VLOOKUP(AU$2,AKTIVITY_POZICIE!#REF!,5,0)=$D19),SUMIF('Rozpocet - Vyvoj aplikacii'!$B$3:$B$200,'TCO TO BE- SW'!AU$2,'Rozpocet - Vyvoj aplikacii'!$I$3:$I$200),0),0)</f>
        <v>0</v>
      </c>
      <c r="AV19" s="117">
        <f>IFERROR(IF(AND(VLOOKUP(AV$2,AKTIVITY_POZICIE!#REF!,6,0)="SW",VLOOKUP(AV$2,AKTIVITY_POZICIE!#REF!,5,0)=$D19),SUMIF('Rozpocet - Vyvoj aplikacii'!$B$3:$B$200,'TCO TO BE- SW'!AV$2,'Rozpocet - Vyvoj aplikacii'!$I$3:$I$200),0),0)</f>
        <v>0</v>
      </c>
      <c r="AW19" s="117">
        <f>IFERROR(IF(AND(VLOOKUP(AW$2,AKTIVITY_POZICIE!#REF!,6,0)="SW",VLOOKUP(AW$2,AKTIVITY_POZICIE!#REF!,5,0)=$D19),SUMIF('Rozpocet - Vyvoj aplikacii'!$B$3:$B$200,'TCO TO BE- SW'!AW$2,'Rozpocet - Vyvoj aplikacii'!$I$3:$I$200),0),0)</f>
        <v>0</v>
      </c>
      <c r="AX19" s="117">
        <f>IFERROR(IF(AND(VLOOKUP(AX$2,AKTIVITY_POZICIE!#REF!,6,0)="SW",VLOOKUP(AX$2,AKTIVITY_POZICIE!#REF!,5,0)=$D19),SUMIF('Rozpocet - Vyvoj aplikacii'!$B$3:$B$200,'TCO TO BE- SW'!AX$2,'Rozpocet - Vyvoj aplikacii'!$I$3:$I$200),0),0)</f>
        <v>0</v>
      </c>
      <c r="AY19" s="117">
        <f>IFERROR(IF(AND(VLOOKUP(AY$2,AKTIVITY_POZICIE!#REF!,6,0)="SW",VLOOKUP(AY$2,AKTIVITY_POZICIE!#REF!,5,0)=$D19),SUMIF('Rozpocet - Vyvoj aplikacii'!$B$3:$B$200,'TCO TO BE- SW'!AY$2,'Rozpocet - Vyvoj aplikacii'!$I$3:$I$200),0),0)</f>
        <v>0</v>
      </c>
      <c r="AZ19" s="117">
        <f>IFERROR(IF(AND(VLOOKUP(AZ$2,AKTIVITY_POZICIE!#REF!,6,0)="SW",VLOOKUP(AZ$2,AKTIVITY_POZICIE!#REF!,5,0)=$D19),SUMIF('Rozpocet - Vyvoj aplikacii'!$B$3:$B$200,'TCO TO BE- SW'!AZ$2,'Rozpocet - Vyvoj aplikacii'!$I$3:$I$200),0),0)</f>
        <v>0</v>
      </c>
      <c r="BA19" s="117">
        <f>IFERROR(IF(AND(VLOOKUP(BA$2,AKTIVITY_POZICIE!#REF!,6,0)="SW",VLOOKUP(BA$2,AKTIVITY_POZICIE!#REF!,5,0)=$D19),SUMIF('Rozpocet - Vyvoj aplikacii'!$B$3:$B$200,'TCO TO BE- SW'!BA$2,'Rozpocet - Vyvoj aplikacii'!$I$3:$I$200),0),0)</f>
        <v>0</v>
      </c>
      <c r="BB19" s="117">
        <f>IFERROR(IF(AND(VLOOKUP(BB$2,AKTIVITY_POZICIE!#REF!,6,0)="SW",VLOOKUP(BB$2,AKTIVITY_POZICIE!#REF!,5,0)=$D19),SUMIF('Rozpocet - Vyvoj aplikacii'!$B$3:$B$200,'TCO TO BE- SW'!BB$2,'Rozpocet - Vyvoj aplikacii'!$I$3:$I$200),0),0)</f>
        <v>0</v>
      </c>
      <c r="BC19" s="117">
        <f>IFERROR(IF(AND(VLOOKUP(BC$2,AKTIVITY_POZICIE!#REF!,6,0)="SW",VLOOKUP(BC$2,AKTIVITY_POZICIE!#REF!,5,0)=$D19),SUMIF('Rozpocet - Vyvoj aplikacii'!$B$3:$B$200,'TCO TO BE- SW'!BC$2,'Rozpocet - Vyvoj aplikacii'!$I$3:$I$200),0),0)</f>
        <v>0</v>
      </c>
    </row>
    <row r="20" spans="1:55" outlineLevel="2">
      <c r="A20" s="694"/>
      <c r="B20" s="695"/>
      <c r="C20" s="695"/>
      <c r="D20" s="67">
        <v>5</v>
      </c>
      <c r="E20" s="64">
        <f t="shared" si="8"/>
        <v>0</v>
      </c>
      <c r="F20" s="117">
        <f>IFERROR(IF(AND(VLOOKUP(F$2,AKTIVITY_POZICIE!#REF!,6,0)="SW",VLOOKUP(F$2,AKTIVITY_POZICIE!#REF!,5,0)=$D20),SUMIF('Rozpocet - Vyvoj aplikacii'!$B$3:$B$200,'TCO TO BE- SW'!F$2,'Rozpocet - Vyvoj aplikacii'!$I$3:$I$200),0),0)</f>
        <v>0</v>
      </c>
      <c r="G20" s="117">
        <f>IFERROR(IF(AND(VLOOKUP(G$2,AKTIVITY_POZICIE!#REF!,6,0)="SW",VLOOKUP(G$2,AKTIVITY_POZICIE!#REF!,5,0)=$D20),SUMIF('Rozpocet - Vyvoj aplikacii'!$B$3:$B$200,'TCO TO BE- SW'!G$2,'Rozpocet - Vyvoj aplikacii'!$I$3:$I$200),0),0)</f>
        <v>0</v>
      </c>
      <c r="H20" s="117">
        <f>IFERROR(IF(AND(VLOOKUP(H$2,AKTIVITY_POZICIE!#REF!,6,0)="SW",VLOOKUP(H$2,AKTIVITY_POZICIE!#REF!,5,0)=$D20),SUMIF('Rozpocet - Vyvoj aplikacii'!$B$3:$B$200,'TCO TO BE- SW'!H$2,'Rozpocet - Vyvoj aplikacii'!$I$3:$I$200),0),0)</f>
        <v>0</v>
      </c>
      <c r="I20" s="117">
        <f>IFERROR(IF(AND(VLOOKUP(I$2,AKTIVITY_POZICIE!#REF!,6,0)="SW",VLOOKUP(I$2,AKTIVITY_POZICIE!#REF!,5,0)=$D20),SUMIF('Rozpocet - Vyvoj aplikacii'!$B$3:$B$200,'TCO TO BE- SW'!I$2,'Rozpocet - Vyvoj aplikacii'!$I$3:$I$200),0),0)</f>
        <v>0</v>
      </c>
      <c r="J20" s="117">
        <f>IFERROR(IF(AND(VLOOKUP(J$2,AKTIVITY_POZICIE!#REF!,6,0)="SW",VLOOKUP(J$2,AKTIVITY_POZICIE!#REF!,5,0)=$D20),SUMIF('Rozpocet - Vyvoj aplikacii'!$B$3:$B$200,'TCO TO BE- SW'!J$2,'Rozpocet - Vyvoj aplikacii'!$I$3:$I$200),0),0)</f>
        <v>0</v>
      </c>
      <c r="K20" s="117">
        <f>IFERROR(IF(AND(VLOOKUP(K$2,AKTIVITY_POZICIE!#REF!,6,0)="SW",VLOOKUP(K$2,AKTIVITY_POZICIE!#REF!,5,0)=$D20),SUMIF('Rozpocet - Vyvoj aplikacii'!$B$3:$B$200,'TCO TO BE- SW'!K$2,'Rozpocet - Vyvoj aplikacii'!$I$3:$I$200),0),0)</f>
        <v>0</v>
      </c>
      <c r="L20" s="117">
        <f>IFERROR(IF(AND(VLOOKUP(L$2,AKTIVITY_POZICIE!#REF!,6,0)="SW",VLOOKUP(L$2,AKTIVITY_POZICIE!#REF!,5,0)=$D20),SUMIF('Rozpocet - Vyvoj aplikacii'!$B$3:$B$200,'TCO TO BE- SW'!L$2,'Rozpocet - Vyvoj aplikacii'!$I$3:$I$200),0),0)</f>
        <v>0</v>
      </c>
      <c r="M20" s="117">
        <f>IFERROR(IF(AND(VLOOKUP(M$2,AKTIVITY_POZICIE!#REF!,6,0)="SW",VLOOKUP(M$2,AKTIVITY_POZICIE!#REF!,5,0)=$D20),SUMIF('Rozpocet - Vyvoj aplikacii'!$B$3:$B$200,'TCO TO BE- SW'!M$2,'Rozpocet - Vyvoj aplikacii'!$I$3:$I$200),0),0)</f>
        <v>0</v>
      </c>
      <c r="N20" s="117">
        <f>IFERROR(IF(AND(VLOOKUP(N$2,AKTIVITY_POZICIE!#REF!,6,0)="SW",VLOOKUP(N$2,AKTIVITY_POZICIE!#REF!,5,0)=$D20),SUMIF('Rozpocet - Vyvoj aplikacii'!$B$3:$B$200,'TCO TO BE- SW'!N$2,'Rozpocet - Vyvoj aplikacii'!$I$3:$I$200),0),0)</f>
        <v>0</v>
      </c>
      <c r="O20" s="117">
        <f>IFERROR(IF(AND(VLOOKUP(O$2,AKTIVITY_POZICIE!#REF!,6,0)="SW",VLOOKUP(O$2,AKTIVITY_POZICIE!#REF!,5,0)=$D20),SUMIF('Rozpocet - Vyvoj aplikacii'!$B$3:$B$200,'TCO TO BE- SW'!O$2,'Rozpocet - Vyvoj aplikacii'!$I$3:$I$200),0),0)</f>
        <v>0</v>
      </c>
      <c r="P20" s="117">
        <f>IFERROR(IF(AND(VLOOKUP(P$2,AKTIVITY_POZICIE!#REF!,6,0)="SW",VLOOKUP(P$2,AKTIVITY_POZICIE!#REF!,5,0)=$D20),SUMIF('Rozpocet - Vyvoj aplikacii'!$B$3:$B$200,'TCO TO BE- SW'!P$2,'Rozpocet - Vyvoj aplikacii'!$I$3:$I$200),0),0)</f>
        <v>0</v>
      </c>
      <c r="Q20" s="117">
        <f>IFERROR(IF(AND(VLOOKUP(Q$2,AKTIVITY_POZICIE!#REF!,6,0)="SW",VLOOKUP(Q$2,AKTIVITY_POZICIE!#REF!,5,0)=$D20),SUMIF('Rozpocet - Vyvoj aplikacii'!$B$3:$B$200,'TCO TO BE- SW'!Q$2,'Rozpocet - Vyvoj aplikacii'!$I$3:$I$200),0),0)</f>
        <v>0</v>
      </c>
      <c r="R20" s="117">
        <f>IFERROR(IF(AND(VLOOKUP(R$2,AKTIVITY_POZICIE!#REF!,6,0)="SW",VLOOKUP(R$2,AKTIVITY_POZICIE!#REF!,5,0)=$D20),SUMIF('Rozpocet - Vyvoj aplikacii'!$B$3:$B$200,'TCO TO BE- SW'!R$2,'Rozpocet - Vyvoj aplikacii'!$I$3:$I$200),0),0)</f>
        <v>0</v>
      </c>
      <c r="S20" s="117">
        <f>IFERROR(IF(AND(VLOOKUP(S$2,AKTIVITY_POZICIE!#REF!,6,0)="SW",VLOOKUP(S$2,AKTIVITY_POZICIE!#REF!,5,0)=$D20),SUMIF('Rozpocet - Vyvoj aplikacii'!$B$3:$B$200,'TCO TO BE- SW'!S$2,'Rozpocet - Vyvoj aplikacii'!$I$3:$I$200),0),0)</f>
        <v>0</v>
      </c>
      <c r="T20" s="117">
        <f>IFERROR(IF(AND(VLOOKUP(T$2,AKTIVITY_POZICIE!#REF!,6,0)="SW",VLOOKUP(T$2,AKTIVITY_POZICIE!#REF!,5,0)=$D20),SUMIF('Rozpocet - Vyvoj aplikacii'!$B$3:$B$200,'TCO TO BE- SW'!T$2,'Rozpocet - Vyvoj aplikacii'!$I$3:$I$200),0),0)</f>
        <v>0</v>
      </c>
      <c r="U20" s="117">
        <f>IFERROR(IF(AND(VLOOKUP(U$2,AKTIVITY_POZICIE!#REF!,6,0)="SW",VLOOKUP(U$2,AKTIVITY_POZICIE!#REF!,5,0)=$D20),SUMIF('Rozpocet - Vyvoj aplikacii'!$B$3:$B$200,'TCO TO BE- SW'!U$2,'Rozpocet - Vyvoj aplikacii'!$I$3:$I$200),0),0)</f>
        <v>0</v>
      </c>
      <c r="V20" s="117">
        <f>IFERROR(IF(AND(VLOOKUP(V$2,AKTIVITY_POZICIE!#REF!,6,0)="SW",VLOOKUP(V$2,AKTIVITY_POZICIE!#REF!,5,0)=$D20),SUMIF('Rozpocet - Vyvoj aplikacii'!$B$3:$B$200,'TCO TO BE- SW'!V$2,'Rozpocet - Vyvoj aplikacii'!$I$3:$I$200),0),0)</f>
        <v>0</v>
      </c>
      <c r="W20" s="117">
        <f>IFERROR(IF(AND(VLOOKUP(W$2,AKTIVITY_POZICIE!#REF!,6,0)="SW",VLOOKUP(W$2,AKTIVITY_POZICIE!#REF!,5,0)=$D20),SUMIF('Rozpocet - Vyvoj aplikacii'!$B$3:$B$200,'TCO TO BE- SW'!W$2,'Rozpocet - Vyvoj aplikacii'!$I$3:$I$200),0),0)</f>
        <v>0</v>
      </c>
      <c r="X20" s="117">
        <f>IFERROR(IF(AND(VLOOKUP(X$2,AKTIVITY_POZICIE!#REF!,6,0)="SW",VLOOKUP(X$2,AKTIVITY_POZICIE!#REF!,5,0)=$D20),SUMIF('Rozpocet - Vyvoj aplikacii'!$B$3:$B$200,'TCO TO BE- SW'!X$2,'Rozpocet - Vyvoj aplikacii'!$I$3:$I$200),0),0)</f>
        <v>0</v>
      </c>
      <c r="Y20" s="117">
        <f>IFERROR(IF(AND(VLOOKUP(Y$2,AKTIVITY_POZICIE!#REF!,6,0)="SW",VLOOKUP(Y$2,AKTIVITY_POZICIE!#REF!,5,0)=$D20),SUMIF('Rozpocet - Vyvoj aplikacii'!$B$3:$B$200,'TCO TO BE- SW'!Y$2,'Rozpocet - Vyvoj aplikacii'!$I$3:$I$200),0),0)</f>
        <v>0</v>
      </c>
      <c r="Z20" s="117">
        <f>IFERROR(IF(AND(VLOOKUP(Z$2,AKTIVITY_POZICIE!#REF!,6,0)="SW",VLOOKUP(Z$2,AKTIVITY_POZICIE!#REF!,5,0)=$D20),SUMIF('Rozpocet - Vyvoj aplikacii'!$B$3:$B$200,'TCO TO BE- SW'!Z$2,'Rozpocet - Vyvoj aplikacii'!$I$3:$I$200),0),0)</f>
        <v>0</v>
      </c>
      <c r="AA20" s="117">
        <f>IFERROR(IF(AND(VLOOKUP(AA$2,AKTIVITY_POZICIE!#REF!,6,0)="SW",VLOOKUP(AA$2,AKTIVITY_POZICIE!#REF!,5,0)=$D20),SUMIF('Rozpocet - Vyvoj aplikacii'!$B$3:$B$200,'TCO TO BE- SW'!AA$2,'Rozpocet - Vyvoj aplikacii'!$I$3:$I$200),0),0)</f>
        <v>0</v>
      </c>
      <c r="AB20" s="117">
        <f>IFERROR(IF(AND(VLOOKUP(AB$2,AKTIVITY_POZICIE!#REF!,6,0)="SW",VLOOKUP(AB$2,AKTIVITY_POZICIE!#REF!,5,0)=$D20),SUMIF('Rozpocet - Vyvoj aplikacii'!$B$3:$B$200,'TCO TO BE- SW'!AB$2,'Rozpocet - Vyvoj aplikacii'!$I$3:$I$200),0),0)</f>
        <v>0</v>
      </c>
      <c r="AC20" s="117">
        <f>IFERROR(IF(AND(VLOOKUP(AC$2,AKTIVITY_POZICIE!#REF!,6,0)="SW",VLOOKUP(AC$2,AKTIVITY_POZICIE!#REF!,5,0)=$D20),SUMIF('Rozpocet - Vyvoj aplikacii'!$B$3:$B$200,'TCO TO BE- SW'!AC$2,'Rozpocet - Vyvoj aplikacii'!$I$3:$I$200),0),0)</f>
        <v>0</v>
      </c>
      <c r="AD20" s="117">
        <f>IFERROR(IF(AND(VLOOKUP(AD$2,AKTIVITY_POZICIE!#REF!,6,0)="SW",VLOOKUP(AD$2,AKTIVITY_POZICIE!#REF!,5,0)=$D20),SUMIF('Rozpocet - Vyvoj aplikacii'!$B$3:$B$200,'TCO TO BE- SW'!AD$2,'Rozpocet - Vyvoj aplikacii'!$I$3:$I$200),0),0)</f>
        <v>0</v>
      </c>
      <c r="AE20" s="117">
        <f>IFERROR(IF(AND(VLOOKUP(AE$2,AKTIVITY_POZICIE!#REF!,6,0)="SW",VLOOKUP(AE$2,AKTIVITY_POZICIE!#REF!,5,0)=$D20),SUMIF('Rozpocet - Vyvoj aplikacii'!$B$3:$B$200,'TCO TO BE- SW'!AE$2,'Rozpocet - Vyvoj aplikacii'!$I$3:$I$200),0),0)</f>
        <v>0</v>
      </c>
      <c r="AF20" s="117">
        <f>IFERROR(IF(AND(VLOOKUP(AF$2,AKTIVITY_POZICIE!#REF!,6,0)="SW",VLOOKUP(AF$2,AKTIVITY_POZICIE!#REF!,5,0)=$D20),SUMIF('Rozpocet - Vyvoj aplikacii'!$B$3:$B$200,'TCO TO BE- SW'!AF$2,'Rozpocet - Vyvoj aplikacii'!$I$3:$I$200),0),0)</f>
        <v>0</v>
      </c>
      <c r="AG20" s="117">
        <f>IFERROR(IF(AND(VLOOKUP(AG$2,AKTIVITY_POZICIE!#REF!,6,0)="SW",VLOOKUP(AG$2,AKTIVITY_POZICIE!#REF!,5,0)=$D20),SUMIF('Rozpocet - Vyvoj aplikacii'!$B$3:$B$200,'TCO TO BE- SW'!AG$2,'Rozpocet - Vyvoj aplikacii'!$I$3:$I$200),0),0)</f>
        <v>0</v>
      </c>
      <c r="AH20" s="117">
        <f>IFERROR(IF(AND(VLOOKUP(AH$2,AKTIVITY_POZICIE!#REF!,6,0)="SW",VLOOKUP(AH$2,AKTIVITY_POZICIE!#REF!,5,0)=$D20),SUMIF('Rozpocet - Vyvoj aplikacii'!$B$3:$B$200,'TCO TO BE- SW'!AH$2,'Rozpocet - Vyvoj aplikacii'!$I$3:$I$200),0),0)</f>
        <v>0</v>
      </c>
      <c r="AI20" s="117">
        <f>IFERROR(IF(AND(VLOOKUP(AI$2,AKTIVITY_POZICIE!#REF!,6,0)="SW",VLOOKUP(AI$2,AKTIVITY_POZICIE!#REF!,5,0)=$D20),SUMIF('Rozpocet - Vyvoj aplikacii'!$B$3:$B$200,'TCO TO BE- SW'!AI$2,'Rozpocet - Vyvoj aplikacii'!$I$3:$I$200),0),0)</f>
        <v>0</v>
      </c>
      <c r="AJ20" s="117">
        <f>IFERROR(IF(AND(VLOOKUP(AJ$2,AKTIVITY_POZICIE!#REF!,6,0)="SW",VLOOKUP(AJ$2,AKTIVITY_POZICIE!#REF!,5,0)=$D20),SUMIF('Rozpocet - Vyvoj aplikacii'!$B$3:$B$200,'TCO TO BE- SW'!AJ$2,'Rozpocet - Vyvoj aplikacii'!$I$3:$I$200),0),0)</f>
        <v>0</v>
      </c>
      <c r="AK20" s="117">
        <f>IFERROR(IF(AND(VLOOKUP(AK$2,AKTIVITY_POZICIE!#REF!,6,0)="SW",VLOOKUP(AK$2,AKTIVITY_POZICIE!#REF!,5,0)=$D20),SUMIF('Rozpocet - Vyvoj aplikacii'!$B$3:$B$200,'TCO TO BE- SW'!AK$2,'Rozpocet - Vyvoj aplikacii'!$I$3:$I$200),0),0)</f>
        <v>0</v>
      </c>
      <c r="AL20" s="117">
        <f>IFERROR(IF(AND(VLOOKUP(AL$2,AKTIVITY_POZICIE!#REF!,6,0)="SW",VLOOKUP(AL$2,AKTIVITY_POZICIE!#REF!,5,0)=$D20),SUMIF('Rozpocet - Vyvoj aplikacii'!$B$3:$B$200,'TCO TO BE- SW'!AL$2,'Rozpocet - Vyvoj aplikacii'!$I$3:$I$200),0),0)</f>
        <v>0</v>
      </c>
      <c r="AM20" s="117">
        <f>IFERROR(IF(AND(VLOOKUP(AM$2,AKTIVITY_POZICIE!#REF!,6,0)="SW",VLOOKUP(AM$2,AKTIVITY_POZICIE!#REF!,5,0)=$D20),SUMIF('Rozpocet - Vyvoj aplikacii'!$B$3:$B$200,'TCO TO BE- SW'!AM$2,'Rozpocet - Vyvoj aplikacii'!$I$3:$I$200),0),0)</f>
        <v>0</v>
      </c>
      <c r="AN20" s="117">
        <f>IFERROR(IF(AND(VLOOKUP(AN$2,AKTIVITY_POZICIE!#REF!,6,0)="SW",VLOOKUP(AN$2,AKTIVITY_POZICIE!#REF!,5,0)=$D20),SUMIF('Rozpocet - Vyvoj aplikacii'!$B$3:$B$200,'TCO TO BE- SW'!AN$2,'Rozpocet - Vyvoj aplikacii'!$I$3:$I$200),0),0)</f>
        <v>0</v>
      </c>
      <c r="AO20" s="117">
        <f>IFERROR(IF(AND(VLOOKUP(AO$2,AKTIVITY_POZICIE!#REF!,6,0)="SW",VLOOKUP(AO$2,AKTIVITY_POZICIE!#REF!,5,0)=$D20),SUMIF('Rozpocet - Vyvoj aplikacii'!$B$3:$B$200,'TCO TO BE- SW'!AO$2,'Rozpocet - Vyvoj aplikacii'!$I$3:$I$200),0),0)</f>
        <v>0</v>
      </c>
      <c r="AP20" s="117">
        <f>IFERROR(IF(AND(VLOOKUP(AP$2,AKTIVITY_POZICIE!#REF!,6,0)="SW",VLOOKUP(AP$2,AKTIVITY_POZICIE!#REF!,5,0)=$D20),SUMIF('Rozpocet - Vyvoj aplikacii'!$B$3:$B$200,'TCO TO BE- SW'!AP$2,'Rozpocet - Vyvoj aplikacii'!$I$3:$I$200),0),0)</f>
        <v>0</v>
      </c>
      <c r="AQ20" s="117">
        <f>IFERROR(IF(AND(VLOOKUP(AQ$2,AKTIVITY_POZICIE!#REF!,6,0)="SW",VLOOKUP(AQ$2,AKTIVITY_POZICIE!#REF!,5,0)=$D20),SUMIF('Rozpocet - Vyvoj aplikacii'!$B$3:$B$200,'TCO TO BE- SW'!AQ$2,'Rozpocet - Vyvoj aplikacii'!$I$3:$I$200),0),0)</f>
        <v>0</v>
      </c>
      <c r="AR20" s="117">
        <f>IFERROR(IF(AND(VLOOKUP(AR$2,AKTIVITY_POZICIE!#REF!,6,0)="SW",VLOOKUP(AR$2,AKTIVITY_POZICIE!#REF!,5,0)=$D20),SUMIF('Rozpocet - Vyvoj aplikacii'!$B$3:$B$200,'TCO TO BE- SW'!AR$2,'Rozpocet - Vyvoj aplikacii'!$I$3:$I$200),0),0)</f>
        <v>0</v>
      </c>
      <c r="AS20" s="117">
        <f>IFERROR(IF(AND(VLOOKUP(AS$2,AKTIVITY_POZICIE!#REF!,6,0)="SW",VLOOKUP(AS$2,AKTIVITY_POZICIE!#REF!,5,0)=$D20),SUMIF('Rozpocet - Vyvoj aplikacii'!$B$3:$B$200,'TCO TO BE- SW'!AS$2,'Rozpocet - Vyvoj aplikacii'!$I$3:$I$200),0),0)</f>
        <v>0</v>
      </c>
      <c r="AT20" s="117">
        <f>IFERROR(IF(AND(VLOOKUP(AT$2,AKTIVITY_POZICIE!#REF!,6,0)="SW",VLOOKUP(AT$2,AKTIVITY_POZICIE!#REF!,5,0)=$D20),SUMIF('Rozpocet - Vyvoj aplikacii'!$B$3:$B$200,'TCO TO BE- SW'!AT$2,'Rozpocet - Vyvoj aplikacii'!$I$3:$I$200),0),0)</f>
        <v>0</v>
      </c>
      <c r="AU20" s="117">
        <f>IFERROR(IF(AND(VLOOKUP(AU$2,AKTIVITY_POZICIE!#REF!,6,0)="SW",VLOOKUP(AU$2,AKTIVITY_POZICIE!#REF!,5,0)=$D20),SUMIF('Rozpocet - Vyvoj aplikacii'!$B$3:$B$200,'TCO TO BE- SW'!AU$2,'Rozpocet - Vyvoj aplikacii'!$I$3:$I$200),0),0)</f>
        <v>0</v>
      </c>
      <c r="AV20" s="117">
        <f>IFERROR(IF(AND(VLOOKUP(AV$2,AKTIVITY_POZICIE!#REF!,6,0)="SW",VLOOKUP(AV$2,AKTIVITY_POZICIE!#REF!,5,0)=$D20),SUMIF('Rozpocet - Vyvoj aplikacii'!$B$3:$B$200,'TCO TO BE- SW'!AV$2,'Rozpocet - Vyvoj aplikacii'!$I$3:$I$200),0),0)</f>
        <v>0</v>
      </c>
      <c r="AW20" s="117">
        <f>IFERROR(IF(AND(VLOOKUP(AW$2,AKTIVITY_POZICIE!#REF!,6,0)="SW",VLOOKUP(AW$2,AKTIVITY_POZICIE!#REF!,5,0)=$D20),SUMIF('Rozpocet - Vyvoj aplikacii'!$B$3:$B$200,'TCO TO BE- SW'!AW$2,'Rozpocet - Vyvoj aplikacii'!$I$3:$I$200),0),0)</f>
        <v>0</v>
      </c>
      <c r="AX20" s="117">
        <f>IFERROR(IF(AND(VLOOKUP(AX$2,AKTIVITY_POZICIE!#REF!,6,0)="SW",VLOOKUP(AX$2,AKTIVITY_POZICIE!#REF!,5,0)=$D20),SUMIF('Rozpocet - Vyvoj aplikacii'!$B$3:$B$200,'TCO TO BE- SW'!AX$2,'Rozpocet - Vyvoj aplikacii'!$I$3:$I$200),0),0)</f>
        <v>0</v>
      </c>
      <c r="AY20" s="117">
        <f>IFERROR(IF(AND(VLOOKUP(AY$2,AKTIVITY_POZICIE!#REF!,6,0)="SW",VLOOKUP(AY$2,AKTIVITY_POZICIE!#REF!,5,0)=$D20),SUMIF('Rozpocet - Vyvoj aplikacii'!$B$3:$B$200,'TCO TO BE- SW'!AY$2,'Rozpocet - Vyvoj aplikacii'!$I$3:$I$200),0),0)</f>
        <v>0</v>
      </c>
      <c r="AZ20" s="117">
        <f>IFERROR(IF(AND(VLOOKUP(AZ$2,AKTIVITY_POZICIE!#REF!,6,0)="SW",VLOOKUP(AZ$2,AKTIVITY_POZICIE!#REF!,5,0)=$D20),SUMIF('Rozpocet - Vyvoj aplikacii'!$B$3:$B$200,'TCO TO BE- SW'!AZ$2,'Rozpocet - Vyvoj aplikacii'!$I$3:$I$200),0),0)</f>
        <v>0</v>
      </c>
      <c r="BA20" s="117">
        <f>IFERROR(IF(AND(VLOOKUP(BA$2,AKTIVITY_POZICIE!#REF!,6,0)="SW",VLOOKUP(BA$2,AKTIVITY_POZICIE!#REF!,5,0)=$D20),SUMIF('Rozpocet - Vyvoj aplikacii'!$B$3:$B$200,'TCO TO BE- SW'!BA$2,'Rozpocet - Vyvoj aplikacii'!$I$3:$I$200),0),0)</f>
        <v>0</v>
      </c>
      <c r="BB20" s="117">
        <f>IFERROR(IF(AND(VLOOKUP(BB$2,AKTIVITY_POZICIE!#REF!,6,0)="SW",VLOOKUP(BB$2,AKTIVITY_POZICIE!#REF!,5,0)=$D20),SUMIF('Rozpocet - Vyvoj aplikacii'!$B$3:$B$200,'TCO TO BE- SW'!BB$2,'Rozpocet - Vyvoj aplikacii'!$I$3:$I$200),0),0)</f>
        <v>0</v>
      </c>
      <c r="BC20" s="117">
        <f>IFERROR(IF(AND(VLOOKUP(BC$2,AKTIVITY_POZICIE!#REF!,6,0)="SW",VLOOKUP(BC$2,AKTIVITY_POZICIE!#REF!,5,0)=$D20),SUMIF('Rozpocet - Vyvoj aplikacii'!$B$3:$B$200,'TCO TO BE- SW'!BC$2,'Rozpocet - Vyvoj aplikacii'!$I$3:$I$200),0),0)</f>
        <v>0</v>
      </c>
    </row>
    <row r="21" spans="1:55" outlineLevel="2">
      <c r="A21" s="694"/>
      <c r="B21" s="695"/>
      <c r="C21" s="695"/>
      <c r="D21" s="67">
        <v>6</v>
      </c>
      <c r="E21" s="64">
        <f t="shared" si="8"/>
        <v>0</v>
      </c>
      <c r="F21" s="117">
        <f>IFERROR(IF(AND(VLOOKUP(F$2,AKTIVITY_POZICIE!#REF!,6,0)="SW",VLOOKUP(F$2,AKTIVITY_POZICIE!#REF!,5,0)=$D21),SUMIF('Rozpocet - Vyvoj aplikacii'!$B$3:$B$200,'TCO TO BE- SW'!F$2,'Rozpocet - Vyvoj aplikacii'!$I$3:$I$200),0),0)</f>
        <v>0</v>
      </c>
      <c r="G21" s="117">
        <f>IFERROR(IF(AND(VLOOKUP(G$2,AKTIVITY_POZICIE!#REF!,6,0)="SW",VLOOKUP(G$2,AKTIVITY_POZICIE!#REF!,5,0)=$D21),SUMIF('Rozpocet - Vyvoj aplikacii'!$B$3:$B$200,'TCO TO BE- SW'!G$2,'Rozpocet - Vyvoj aplikacii'!$I$3:$I$200),0),0)</f>
        <v>0</v>
      </c>
      <c r="H21" s="117">
        <f>IFERROR(IF(AND(VLOOKUP(H$2,AKTIVITY_POZICIE!#REF!,6,0)="SW",VLOOKUP(H$2,AKTIVITY_POZICIE!#REF!,5,0)=$D21),SUMIF('Rozpocet - Vyvoj aplikacii'!$B$3:$B$200,'TCO TO BE- SW'!H$2,'Rozpocet - Vyvoj aplikacii'!$I$3:$I$200),0),0)</f>
        <v>0</v>
      </c>
      <c r="I21" s="117">
        <f>IFERROR(IF(AND(VLOOKUP(I$2,AKTIVITY_POZICIE!#REF!,6,0)="SW",VLOOKUP(I$2,AKTIVITY_POZICIE!#REF!,5,0)=$D21),SUMIF('Rozpocet - Vyvoj aplikacii'!$B$3:$B$200,'TCO TO BE- SW'!I$2,'Rozpocet - Vyvoj aplikacii'!$I$3:$I$200),0),0)</f>
        <v>0</v>
      </c>
      <c r="J21" s="117">
        <f>IFERROR(IF(AND(VLOOKUP(J$2,AKTIVITY_POZICIE!#REF!,6,0)="SW",VLOOKUP(J$2,AKTIVITY_POZICIE!#REF!,5,0)=$D21),SUMIF('Rozpocet - Vyvoj aplikacii'!$B$3:$B$200,'TCO TO BE- SW'!J$2,'Rozpocet - Vyvoj aplikacii'!$I$3:$I$200),0),0)</f>
        <v>0</v>
      </c>
      <c r="K21" s="117">
        <f>IFERROR(IF(AND(VLOOKUP(K$2,AKTIVITY_POZICIE!#REF!,6,0)="SW",VLOOKUP(K$2,AKTIVITY_POZICIE!#REF!,5,0)=$D21),SUMIF('Rozpocet - Vyvoj aplikacii'!$B$3:$B$200,'TCO TO BE- SW'!K$2,'Rozpocet - Vyvoj aplikacii'!$I$3:$I$200),0),0)</f>
        <v>0</v>
      </c>
      <c r="L21" s="117">
        <f>IFERROR(IF(AND(VLOOKUP(L$2,AKTIVITY_POZICIE!#REF!,6,0)="SW",VLOOKUP(L$2,AKTIVITY_POZICIE!#REF!,5,0)=$D21),SUMIF('Rozpocet - Vyvoj aplikacii'!$B$3:$B$200,'TCO TO BE- SW'!L$2,'Rozpocet - Vyvoj aplikacii'!$I$3:$I$200),0),0)</f>
        <v>0</v>
      </c>
      <c r="M21" s="117">
        <f>IFERROR(IF(AND(VLOOKUP(M$2,AKTIVITY_POZICIE!#REF!,6,0)="SW",VLOOKUP(M$2,AKTIVITY_POZICIE!#REF!,5,0)=$D21),SUMIF('Rozpocet - Vyvoj aplikacii'!$B$3:$B$200,'TCO TO BE- SW'!M$2,'Rozpocet - Vyvoj aplikacii'!$I$3:$I$200),0),0)</f>
        <v>0</v>
      </c>
      <c r="N21" s="117">
        <f>IFERROR(IF(AND(VLOOKUP(N$2,AKTIVITY_POZICIE!#REF!,6,0)="SW",VLOOKUP(N$2,AKTIVITY_POZICIE!#REF!,5,0)=$D21),SUMIF('Rozpocet - Vyvoj aplikacii'!$B$3:$B$200,'TCO TO BE- SW'!N$2,'Rozpocet - Vyvoj aplikacii'!$I$3:$I$200),0),0)</f>
        <v>0</v>
      </c>
      <c r="O21" s="117">
        <f>IFERROR(IF(AND(VLOOKUP(O$2,AKTIVITY_POZICIE!#REF!,6,0)="SW",VLOOKUP(O$2,AKTIVITY_POZICIE!#REF!,5,0)=$D21),SUMIF('Rozpocet - Vyvoj aplikacii'!$B$3:$B$200,'TCO TO BE- SW'!O$2,'Rozpocet - Vyvoj aplikacii'!$I$3:$I$200),0),0)</f>
        <v>0</v>
      </c>
      <c r="P21" s="117">
        <f>IFERROR(IF(AND(VLOOKUP(P$2,AKTIVITY_POZICIE!#REF!,6,0)="SW",VLOOKUP(P$2,AKTIVITY_POZICIE!#REF!,5,0)=$D21),SUMIF('Rozpocet - Vyvoj aplikacii'!$B$3:$B$200,'TCO TO BE- SW'!P$2,'Rozpocet - Vyvoj aplikacii'!$I$3:$I$200),0),0)</f>
        <v>0</v>
      </c>
      <c r="Q21" s="117">
        <f>IFERROR(IF(AND(VLOOKUP(Q$2,AKTIVITY_POZICIE!#REF!,6,0)="SW",VLOOKUP(Q$2,AKTIVITY_POZICIE!#REF!,5,0)=$D21),SUMIF('Rozpocet - Vyvoj aplikacii'!$B$3:$B$200,'TCO TO BE- SW'!Q$2,'Rozpocet - Vyvoj aplikacii'!$I$3:$I$200),0),0)</f>
        <v>0</v>
      </c>
      <c r="R21" s="117">
        <f>IFERROR(IF(AND(VLOOKUP(R$2,AKTIVITY_POZICIE!#REF!,6,0)="SW",VLOOKUP(R$2,AKTIVITY_POZICIE!#REF!,5,0)=$D21),SUMIF('Rozpocet - Vyvoj aplikacii'!$B$3:$B$200,'TCO TO BE- SW'!R$2,'Rozpocet - Vyvoj aplikacii'!$I$3:$I$200),0),0)</f>
        <v>0</v>
      </c>
      <c r="S21" s="117">
        <f>IFERROR(IF(AND(VLOOKUP(S$2,AKTIVITY_POZICIE!#REF!,6,0)="SW",VLOOKUP(S$2,AKTIVITY_POZICIE!#REF!,5,0)=$D21),SUMIF('Rozpocet - Vyvoj aplikacii'!$B$3:$B$200,'TCO TO BE- SW'!S$2,'Rozpocet - Vyvoj aplikacii'!$I$3:$I$200),0),0)</f>
        <v>0</v>
      </c>
      <c r="T21" s="117">
        <f>IFERROR(IF(AND(VLOOKUP(T$2,AKTIVITY_POZICIE!#REF!,6,0)="SW",VLOOKUP(T$2,AKTIVITY_POZICIE!#REF!,5,0)=$D21),SUMIF('Rozpocet - Vyvoj aplikacii'!$B$3:$B$200,'TCO TO BE- SW'!T$2,'Rozpocet - Vyvoj aplikacii'!$I$3:$I$200),0),0)</f>
        <v>0</v>
      </c>
      <c r="U21" s="117">
        <f>IFERROR(IF(AND(VLOOKUP(U$2,AKTIVITY_POZICIE!#REF!,6,0)="SW",VLOOKUP(U$2,AKTIVITY_POZICIE!#REF!,5,0)=$D21),SUMIF('Rozpocet - Vyvoj aplikacii'!$B$3:$B$200,'TCO TO BE- SW'!U$2,'Rozpocet - Vyvoj aplikacii'!$I$3:$I$200),0),0)</f>
        <v>0</v>
      </c>
      <c r="V21" s="117">
        <f>IFERROR(IF(AND(VLOOKUP(V$2,AKTIVITY_POZICIE!#REF!,6,0)="SW",VLOOKUP(V$2,AKTIVITY_POZICIE!#REF!,5,0)=$D21),SUMIF('Rozpocet - Vyvoj aplikacii'!$B$3:$B$200,'TCO TO BE- SW'!V$2,'Rozpocet - Vyvoj aplikacii'!$I$3:$I$200),0),0)</f>
        <v>0</v>
      </c>
      <c r="W21" s="117">
        <f>IFERROR(IF(AND(VLOOKUP(W$2,AKTIVITY_POZICIE!#REF!,6,0)="SW",VLOOKUP(W$2,AKTIVITY_POZICIE!#REF!,5,0)=$D21),SUMIF('Rozpocet - Vyvoj aplikacii'!$B$3:$B$200,'TCO TO BE- SW'!W$2,'Rozpocet - Vyvoj aplikacii'!$I$3:$I$200),0),0)</f>
        <v>0</v>
      </c>
      <c r="X21" s="117">
        <f>IFERROR(IF(AND(VLOOKUP(X$2,AKTIVITY_POZICIE!#REF!,6,0)="SW",VLOOKUP(X$2,AKTIVITY_POZICIE!#REF!,5,0)=$D21),SUMIF('Rozpocet - Vyvoj aplikacii'!$B$3:$B$200,'TCO TO BE- SW'!X$2,'Rozpocet - Vyvoj aplikacii'!$I$3:$I$200),0),0)</f>
        <v>0</v>
      </c>
      <c r="Y21" s="117">
        <f>IFERROR(IF(AND(VLOOKUP(Y$2,AKTIVITY_POZICIE!#REF!,6,0)="SW",VLOOKUP(Y$2,AKTIVITY_POZICIE!#REF!,5,0)=$D21),SUMIF('Rozpocet - Vyvoj aplikacii'!$B$3:$B$200,'TCO TO BE- SW'!Y$2,'Rozpocet - Vyvoj aplikacii'!$I$3:$I$200),0),0)</f>
        <v>0</v>
      </c>
      <c r="Z21" s="117">
        <f>IFERROR(IF(AND(VLOOKUP(Z$2,AKTIVITY_POZICIE!#REF!,6,0)="SW",VLOOKUP(Z$2,AKTIVITY_POZICIE!#REF!,5,0)=$D21),SUMIF('Rozpocet - Vyvoj aplikacii'!$B$3:$B$200,'TCO TO BE- SW'!Z$2,'Rozpocet - Vyvoj aplikacii'!$I$3:$I$200),0),0)</f>
        <v>0</v>
      </c>
      <c r="AA21" s="117">
        <f>IFERROR(IF(AND(VLOOKUP(AA$2,AKTIVITY_POZICIE!#REF!,6,0)="SW",VLOOKUP(AA$2,AKTIVITY_POZICIE!#REF!,5,0)=$D21),SUMIF('Rozpocet - Vyvoj aplikacii'!$B$3:$B$200,'TCO TO BE- SW'!AA$2,'Rozpocet - Vyvoj aplikacii'!$I$3:$I$200),0),0)</f>
        <v>0</v>
      </c>
      <c r="AB21" s="117">
        <f>IFERROR(IF(AND(VLOOKUP(AB$2,AKTIVITY_POZICIE!#REF!,6,0)="SW",VLOOKUP(AB$2,AKTIVITY_POZICIE!#REF!,5,0)=$D21),SUMIF('Rozpocet - Vyvoj aplikacii'!$B$3:$B$200,'TCO TO BE- SW'!AB$2,'Rozpocet - Vyvoj aplikacii'!$I$3:$I$200),0),0)</f>
        <v>0</v>
      </c>
      <c r="AC21" s="117">
        <f>IFERROR(IF(AND(VLOOKUP(AC$2,AKTIVITY_POZICIE!#REF!,6,0)="SW",VLOOKUP(AC$2,AKTIVITY_POZICIE!#REF!,5,0)=$D21),SUMIF('Rozpocet - Vyvoj aplikacii'!$B$3:$B$200,'TCO TO BE- SW'!AC$2,'Rozpocet - Vyvoj aplikacii'!$I$3:$I$200),0),0)</f>
        <v>0</v>
      </c>
      <c r="AD21" s="117">
        <f>IFERROR(IF(AND(VLOOKUP(AD$2,AKTIVITY_POZICIE!#REF!,6,0)="SW",VLOOKUP(AD$2,AKTIVITY_POZICIE!#REF!,5,0)=$D21),SUMIF('Rozpocet - Vyvoj aplikacii'!$B$3:$B$200,'TCO TO BE- SW'!AD$2,'Rozpocet - Vyvoj aplikacii'!$I$3:$I$200),0),0)</f>
        <v>0</v>
      </c>
      <c r="AE21" s="117">
        <f>IFERROR(IF(AND(VLOOKUP(AE$2,AKTIVITY_POZICIE!#REF!,6,0)="SW",VLOOKUP(AE$2,AKTIVITY_POZICIE!#REF!,5,0)=$D21),SUMIF('Rozpocet - Vyvoj aplikacii'!$B$3:$B$200,'TCO TO BE- SW'!AE$2,'Rozpocet - Vyvoj aplikacii'!$I$3:$I$200),0),0)</f>
        <v>0</v>
      </c>
      <c r="AF21" s="117">
        <f>IFERROR(IF(AND(VLOOKUP(AF$2,AKTIVITY_POZICIE!#REF!,6,0)="SW",VLOOKUP(AF$2,AKTIVITY_POZICIE!#REF!,5,0)=$D21),SUMIF('Rozpocet - Vyvoj aplikacii'!$B$3:$B$200,'TCO TO BE- SW'!AF$2,'Rozpocet - Vyvoj aplikacii'!$I$3:$I$200),0),0)</f>
        <v>0</v>
      </c>
      <c r="AG21" s="117">
        <f>IFERROR(IF(AND(VLOOKUP(AG$2,AKTIVITY_POZICIE!#REF!,6,0)="SW",VLOOKUP(AG$2,AKTIVITY_POZICIE!#REF!,5,0)=$D21),SUMIF('Rozpocet - Vyvoj aplikacii'!$B$3:$B$200,'TCO TO BE- SW'!AG$2,'Rozpocet - Vyvoj aplikacii'!$I$3:$I$200),0),0)</f>
        <v>0</v>
      </c>
      <c r="AH21" s="117">
        <f>IFERROR(IF(AND(VLOOKUP(AH$2,AKTIVITY_POZICIE!#REF!,6,0)="SW",VLOOKUP(AH$2,AKTIVITY_POZICIE!#REF!,5,0)=$D21),SUMIF('Rozpocet - Vyvoj aplikacii'!$B$3:$B$200,'TCO TO BE- SW'!AH$2,'Rozpocet - Vyvoj aplikacii'!$I$3:$I$200),0),0)</f>
        <v>0</v>
      </c>
      <c r="AI21" s="117">
        <f>IFERROR(IF(AND(VLOOKUP(AI$2,AKTIVITY_POZICIE!#REF!,6,0)="SW",VLOOKUP(AI$2,AKTIVITY_POZICIE!#REF!,5,0)=$D21),SUMIF('Rozpocet - Vyvoj aplikacii'!$B$3:$B$200,'TCO TO BE- SW'!AI$2,'Rozpocet - Vyvoj aplikacii'!$I$3:$I$200),0),0)</f>
        <v>0</v>
      </c>
      <c r="AJ21" s="117">
        <f>IFERROR(IF(AND(VLOOKUP(AJ$2,AKTIVITY_POZICIE!#REF!,6,0)="SW",VLOOKUP(AJ$2,AKTIVITY_POZICIE!#REF!,5,0)=$D21),SUMIF('Rozpocet - Vyvoj aplikacii'!$B$3:$B$200,'TCO TO BE- SW'!AJ$2,'Rozpocet - Vyvoj aplikacii'!$I$3:$I$200),0),0)</f>
        <v>0</v>
      </c>
      <c r="AK21" s="117">
        <f>IFERROR(IF(AND(VLOOKUP(AK$2,AKTIVITY_POZICIE!#REF!,6,0)="SW",VLOOKUP(AK$2,AKTIVITY_POZICIE!#REF!,5,0)=$D21),SUMIF('Rozpocet - Vyvoj aplikacii'!$B$3:$B$200,'TCO TO BE- SW'!AK$2,'Rozpocet - Vyvoj aplikacii'!$I$3:$I$200),0),0)</f>
        <v>0</v>
      </c>
      <c r="AL21" s="117">
        <f>IFERROR(IF(AND(VLOOKUP(AL$2,AKTIVITY_POZICIE!#REF!,6,0)="SW",VLOOKUP(AL$2,AKTIVITY_POZICIE!#REF!,5,0)=$D21),SUMIF('Rozpocet - Vyvoj aplikacii'!$B$3:$B$200,'TCO TO BE- SW'!AL$2,'Rozpocet - Vyvoj aplikacii'!$I$3:$I$200),0),0)</f>
        <v>0</v>
      </c>
      <c r="AM21" s="117">
        <f>IFERROR(IF(AND(VLOOKUP(AM$2,AKTIVITY_POZICIE!#REF!,6,0)="SW",VLOOKUP(AM$2,AKTIVITY_POZICIE!#REF!,5,0)=$D21),SUMIF('Rozpocet - Vyvoj aplikacii'!$B$3:$B$200,'TCO TO BE- SW'!AM$2,'Rozpocet - Vyvoj aplikacii'!$I$3:$I$200),0),0)</f>
        <v>0</v>
      </c>
      <c r="AN21" s="117">
        <f>IFERROR(IF(AND(VLOOKUP(AN$2,AKTIVITY_POZICIE!#REF!,6,0)="SW",VLOOKUP(AN$2,AKTIVITY_POZICIE!#REF!,5,0)=$D21),SUMIF('Rozpocet - Vyvoj aplikacii'!$B$3:$B$200,'TCO TO BE- SW'!AN$2,'Rozpocet - Vyvoj aplikacii'!$I$3:$I$200),0),0)</f>
        <v>0</v>
      </c>
      <c r="AO21" s="117">
        <f>IFERROR(IF(AND(VLOOKUP(AO$2,AKTIVITY_POZICIE!#REF!,6,0)="SW",VLOOKUP(AO$2,AKTIVITY_POZICIE!#REF!,5,0)=$D21),SUMIF('Rozpocet - Vyvoj aplikacii'!$B$3:$B$200,'TCO TO BE- SW'!AO$2,'Rozpocet - Vyvoj aplikacii'!$I$3:$I$200),0),0)</f>
        <v>0</v>
      </c>
      <c r="AP21" s="117">
        <f>IFERROR(IF(AND(VLOOKUP(AP$2,AKTIVITY_POZICIE!#REF!,6,0)="SW",VLOOKUP(AP$2,AKTIVITY_POZICIE!#REF!,5,0)=$D21),SUMIF('Rozpocet - Vyvoj aplikacii'!$B$3:$B$200,'TCO TO BE- SW'!AP$2,'Rozpocet - Vyvoj aplikacii'!$I$3:$I$200),0),0)</f>
        <v>0</v>
      </c>
      <c r="AQ21" s="117">
        <f>IFERROR(IF(AND(VLOOKUP(AQ$2,AKTIVITY_POZICIE!#REF!,6,0)="SW",VLOOKUP(AQ$2,AKTIVITY_POZICIE!#REF!,5,0)=$D21),SUMIF('Rozpocet - Vyvoj aplikacii'!$B$3:$B$200,'TCO TO BE- SW'!AQ$2,'Rozpocet - Vyvoj aplikacii'!$I$3:$I$200),0),0)</f>
        <v>0</v>
      </c>
      <c r="AR21" s="117">
        <f>IFERROR(IF(AND(VLOOKUP(AR$2,AKTIVITY_POZICIE!#REF!,6,0)="SW",VLOOKUP(AR$2,AKTIVITY_POZICIE!#REF!,5,0)=$D21),SUMIF('Rozpocet - Vyvoj aplikacii'!$B$3:$B$200,'TCO TO BE- SW'!AR$2,'Rozpocet - Vyvoj aplikacii'!$I$3:$I$200),0),0)</f>
        <v>0</v>
      </c>
      <c r="AS21" s="117">
        <f>IFERROR(IF(AND(VLOOKUP(AS$2,AKTIVITY_POZICIE!#REF!,6,0)="SW",VLOOKUP(AS$2,AKTIVITY_POZICIE!#REF!,5,0)=$D21),SUMIF('Rozpocet - Vyvoj aplikacii'!$B$3:$B$200,'TCO TO BE- SW'!AS$2,'Rozpocet - Vyvoj aplikacii'!$I$3:$I$200),0),0)</f>
        <v>0</v>
      </c>
      <c r="AT21" s="117">
        <f>IFERROR(IF(AND(VLOOKUP(AT$2,AKTIVITY_POZICIE!#REF!,6,0)="SW",VLOOKUP(AT$2,AKTIVITY_POZICIE!#REF!,5,0)=$D21),SUMIF('Rozpocet - Vyvoj aplikacii'!$B$3:$B$200,'TCO TO BE- SW'!AT$2,'Rozpocet - Vyvoj aplikacii'!$I$3:$I$200),0),0)</f>
        <v>0</v>
      </c>
      <c r="AU21" s="117">
        <f>IFERROR(IF(AND(VLOOKUP(AU$2,AKTIVITY_POZICIE!#REF!,6,0)="SW",VLOOKUP(AU$2,AKTIVITY_POZICIE!#REF!,5,0)=$D21),SUMIF('Rozpocet - Vyvoj aplikacii'!$B$3:$B$200,'TCO TO BE- SW'!AU$2,'Rozpocet - Vyvoj aplikacii'!$I$3:$I$200),0),0)</f>
        <v>0</v>
      </c>
      <c r="AV21" s="117">
        <f>IFERROR(IF(AND(VLOOKUP(AV$2,AKTIVITY_POZICIE!#REF!,6,0)="SW",VLOOKUP(AV$2,AKTIVITY_POZICIE!#REF!,5,0)=$D21),SUMIF('Rozpocet - Vyvoj aplikacii'!$B$3:$B$200,'TCO TO BE- SW'!AV$2,'Rozpocet - Vyvoj aplikacii'!$I$3:$I$200),0),0)</f>
        <v>0</v>
      </c>
      <c r="AW21" s="117">
        <f>IFERROR(IF(AND(VLOOKUP(AW$2,AKTIVITY_POZICIE!#REF!,6,0)="SW",VLOOKUP(AW$2,AKTIVITY_POZICIE!#REF!,5,0)=$D21),SUMIF('Rozpocet - Vyvoj aplikacii'!$B$3:$B$200,'TCO TO BE- SW'!AW$2,'Rozpocet - Vyvoj aplikacii'!$I$3:$I$200),0),0)</f>
        <v>0</v>
      </c>
      <c r="AX21" s="117">
        <f>IFERROR(IF(AND(VLOOKUP(AX$2,AKTIVITY_POZICIE!#REF!,6,0)="SW",VLOOKUP(AX$2,AKTIVITY_POZICIE!#REF!,5,0)=$D21),SUMIF('Rozpocet - Vyvoj aplikacii'!$B$3:$B$200,'TCO TO BE- SW'!AX$2,'Rozpocet - Vyvoj aplikacii'!$I$3:$I$200),0),0)</f>
        <v>0</v>
      </c>
      <c r="AY21" s="117">
        <f>IFERROR(IF(AND(VLOOKUP(AY$2,AKTIVITY_POZICIE!#REF!,6,0)="SW",VLOOKUP(AY$2,AKTIVITY_POZICIE!#REF!,5,0)=$D21),SUMIF('Rozpocet - Vyvoj aplikacii'!$B$3:$B$200,'TCO TO BE- SW'!AY$2,'Rozpocet - Vyvoj aplikacii'!$I$3:$I$200),0),0)</f>
        <v>0</v>
      </c>
      <c r="AZ21" s="117">
        <f>IFERROR(IF(AND(VLOOKUP(AZ$2,AKTIVITY_POZICIE!#REF!,6,0)="SW",VLOOKUP(AZ$2,AKTIVITY_POZICIE!#REF!,5,0)=$D21),SUMIF('Rozpocet - Vyvoj aplikacii'!$B$3:$B$200,'TCO TO BE- SW'!AZ$2,'Rozpocet - Vyvoj aplikacii'!$I$3:$I$200),0),0)</f>
        <v>0</v>
      </c>
      <c r="BA21" s="117">
        <f>IFERROR(IF(AND(VLOOKUP(BA$2,AKTIVITY_POZICIE!#REF!,6,0)="SW",VLOOKUP(BA$2,AKTIVITY_POZICIE!#REF!,5,0)=$D21),SUMIF('Rozpocet - Vyvoj aplikacii'!$B$3:$B$200,'TCO TO BE- SW'!BA$2,'Rozpocet - Vyvoj aplikacii'!$I$3:$I$200),0),0)</f>
        <v>0</v>
      </c>
      <c r="BB21" s="117">
        <f>IFERROR(IF(AND(VLOOKUP(BB$2,AKTIVITY_POZICIE!#REF!,6,0)="SW",VLOOKUP(BB$2,AKTIVITY_POZICIE!#REF!,5,0)=$D21),SUMIF('Rozpocet - Vyvoj aplikacii'!$B$3:$B$200,'TCO TO BE- SW'!BB$2,'Rozpocet - Vyvoj aplikacii'!$I$3:$I$200),0),0)</f>
        <v>0</v>
      </c>
      <c r="BC21" s="117">
        <f>IFERROR(IF(AND(VLOOKUP(BC$2,AKTIVITY_POZICIE!#REF!,6,0)="SW",VLOOKUP(BC$2,AKTIVITY_POZICIE!#REF!,5,0)=$D21),SUMIF('Rozpocet - Vyvoj aplikacii'!$B$3:$B$200,'TCO TO BE- SW'!BC$2,'Rozpocet - Vyvoj aplikacii'!$I$3:$I$200),0),0)</f>
        <v>0</v>
      </c>
    </row>
    <row r="22" spans="1:55" outlineLevel="2">
      <c r="A22" s="694"/>
      <c r="B22" s="695"/>
      <c r="C22" s="695"/>
      <c r="D22" s="67">
        <v>7</v>
      </c>
      <c r="E22" s="64">
        <f t="shared" si="8"/>
        <v>0</v>
      </c>
      <c r="F22" s="117">
        <f>IFERROR(IF(AND(VLOOKUP(F$2,AKTIVITY_POZICIE!#REF!,6,0)="SW",VLOOKUP(F$2,AKTIVITY_POZICIE!#REF!,5,0)=$D22),SUMIF('Rozpocet - Vyvoj aplikacii'!$B$3:$B$200,'TCO TO BE- SW'!F$2,'Rozpocet - Vyvoj aplikacii'!$I$3:$I$200),0),0)</f>
        <v>0</v>
      </c>
      <c r="G22" s="117">
        <f>IFERROR(IF(AND(VLOOKUP(G$2,AKTIVITY_POZICIE!#REF!,6,0)="SW",VLOOKUP(G$2,AKTIVITY_POZICIE!#REF!,5,0)=$D22),SUMIF('Rozpocet - Vyvoj aplikacii'!$B$3:$B$200,'TCO TO BE- SW'!G$2,'Rozpocet - Vyvoj aplikacii'!$I$3:$I$200),0),0)</f>
        <v>0</v>
      </c>
      <c r="H22" s="117">
        <f>IFERROR(IF(AND(VLOOKUP(H$2,AKTIVITY_POZICIE!#REF!,6,0)="SW",VLOOKUP(H$2,AKTIVITY_POZICIE!#REF!,5,0)=$D22),SUMIF('Rozpocet - Vyvoj aplikacii'!$B$3:$B$200,'TCO TO BE- SW'!H$2,'Rozpocet - Vyvoj aplikacii'!$I$3:$I$200),0),0)</f>
        <v>0</v>
      </c>
      <c r="I22" s="117">
        <f>IFERROR(IF(AND(VLOOKUP(I$2,AKTIVITY_POZICIE!#REF!,6,0)="SW",VLOOKUP(I$2,AKTIVITY_POZICIE!#REF!,5,0)=$D22),SUMIF('Rozpocet - Vyvoj aplikacii'!$B$3:$B$200,'TCO TO BE- SW'!I$2,'Rozpocet - Vyvoj aplikacii'!$I$3:$I$200),0),0)</f>
        <v>0</v>
      </c>
      <c r="J22" s="117">
        <f>IFERROR(IF(AND(VLOOKUP(J$2,AKTIVITY_POZICIE!#REF!,6,0)="SW",VLOOKUP(J$2,AKTIVITY_POZICIE!#REF!,5,0)=$D22),SUMIF('Rozpocet - Vyvoj aplikacii'!$B$3:$B$200,'TCO TO BE- SW'!J$2,'Rozpocet - Vyvoj aplikacii'!$I$3:$I$200),0),0)</f>
        <v>0</v>
      </c>
      <c r="K22" s="117">
        <f>IFERROR(IF(AND(VLOOKUP(K$2,AKTIVITY_POZICIE!#REF!,6,0)="SW",VLOOKUP(K$2,AKTIVITY_POZICIE!#REF!,5,0)=$D22),SUMIF('Rozpocet - Vyvoj aplikacii'!$B$3:$B$200,'TCO TO BE- SW'!K$2,'Rozpocet - Vyvoj aplikacii'!$I$3:$I$200),0),0)</f>
        <v>0</v>
      </c>
      <c r="L22" s="117">
        <f>IFERROR(IF(AND(VLOOKUP(L$2,AKTIVITY_POZICIE!#REF!,6,0)="SW",VLOOKUP(L$2,AKTIVITY_POZICIE!#REF!,5,0)=$D22),SUMIF('Rozpocet - Vyvoj aplikacii'!$B$3:$B$200,'TCO TO BE- SW'!L$2,'Rozpocet - Vyvoj aplikacii'!$I$3:$I$200),0),0)</f>
        <v>0</v>
      </c>
      <c r="M22" s="117">
        <f>IFERROR(IF(AND(VLOOKUP(M$2,AKTIVITY_POZICIE!#REF!,6,0)="SW",VLOOKUP(M$2,AKTIVITY_POZICIE!#REF!,5,0)=$D22),SUMIF('Rozpocet - Vyvoj aplikacii'!$B$3:$B$200,'TCO TO BE- SW'!M$2,'Rozpocet - Vyvoj aplikacii'!$I$3:$I$200),0),0)</f>
        <v>0</v>
      </c>
      <c r="N22" s="117">
        <f>IFERROR(IF(AND(VLOOKUP(N$2,AKTIVITY_POZICIE!#REF!,6,0)="SW",VLOOKUP(N$2,AKTIVITY_POZICIE!#REF!,5,0)=$D22),SUMIF('Rozpocet - Vyvoj aplikacii'!$B$3:$B$200,'TCO TO BE- SW'!N$2,'Rozpocet - Vyvoj aplikacii'!$I$3:$I$200),0),0)</f>
        <v>0</v>
      </c>
      <c r="O22" s="117">
        <f>IFERROR(IF(AND(VLOOKUP(O$2,AKTIVITY_POZICIE!#REF!,6,0)="SW",VLOOKUP(O$2,AKTIVITY_POZICIE!#REF!,5,0)=$D22),SUMIF('Rozpocet - Vyvoj aplikacii'!$B$3:$B$200,'TCO TO BE- SW'!O$2,'Rozpocet - Vyvoj aplikacii'!$I$3:$I$200),0),0)</f>
        <v>0</v>
      </c>
      <c r="P22" s="117">
        <f>IFERROR(IF(AND(VLOOKUP(P$2,AKTIVITY_POZICIE!#REF!,6,0)="SW",VLOOKUP(P$2,AKTIVITY_POZICIE!#REF!,5,0)=$D22),SUMIF('Rozpocet - Vyvoj aplikacii'!$B$3:$B$200,'TCO TO BE- SW'!P$2,'Rozpocet - Vyvoj aplikacii'!$I$3:$I$200),0),0)</f>
        <v>0</v>
      </c>
      <c r="Q22" s="117">
        <f>IFERROR(IF(AND(VLOOKUP(Q$2,AKTIVITY_POZICIE!#REF!,6,0)="SW",VLOOKUP(Q$2,AKTIVITY_POZICIE!#REF!,5,0)=$D22),SUMIF('Rozpocet - Vyvoj aplikacii'!$B$3:$B$200,'TCO TO BE- SW'!Q$2,'Rozpocet - Vyvoj aplikacii'!$I$3:$I$200),0),0)</f>
        <v>0</v>
      </c>
      <c r="R22" s="117">
        <f>IFERROR(IF(AND(VLOOKUP(R$2,AKTIVITY_POZICIE!#REF!,6,0)="SW",VLOOKUP(R$2,AKTIVITY_POZICIE!#REF!,5,0)=$D22),SUMIF('Rozpocet - Vyvoj aplikacii'!$B$3:$B$200,'TCO TO BE- SW'!R$2,'Rozpocet - Vyvoj aplikacii'!$I$3:$I$200),0),0)</f>
        <v>0</v>
      </c>
      <c r="S22" s="117">
        <f>IFERROR(IF(AND(VLOOKUP(S$2,AKTIVITY_POZICIE!#REF!,6,0)="SW",VLOOKUP(S$2,AKTIVITY_POZICIE!#REF!,5,0)=$D22),SUMIF('Rozpocet - Vyvoj aplikacii'!$B$3:$B$200,'TCO TO BE- SW'!S$2,'Rozpocet - Vyvoj aplikacii'!$I$3:$I$200),0),0)</f>
        <v>0</v>
      </c>
      <c r="T22" s="117">
        <f>IFERROR(IF(AND(VLOOKUP(T$2,AKTIVITY_POZICIE!#REF!,6,0)="SW",VLOOKUP(T$2,AKTIVITY_POZICIE!#REF!,5,0)=$D22),SUMIF('Rozpocet - Vyvoj aplikacii'!$B$3:$B$200,'TCO TO BE- SW'!T$2,'Rozpocet - Vyvoj aplikacii'!$I$3:$I$200),0),0)</f>
        <v>0</v>
      </c>
      <c r="U22" s="117">
        <f>IFERROR(IF(AND(VLOOKUP(U$2,AKTIVITY_POZICIE!#REF!,6,0)="SW",VLOOKUP(U$2,AKTIVITY_POZICIE!#REF!,5,0)=$D22),SUMIF('Rozpocet - Vyvoj aplikacii'!$B$3:$B$200,'TCO TO BE- SW'!U$2,'Rozpocet - Vyvoj aplikacii'!$I$3:$I$200),0),0)</f>
        <v>0</v>
      </c>
      <c r="V22" s="117">
        <f>IFERROR(IF(AND(VLOOKUP(V$2,AKTIVITY_POZICIE!#REF!,6,0)="SW",VLOOKUP(V$2,AKTIVITY_POZICIE!#REF!,5,0)=$D22),SUMIF('Rozpocet - Vyvoj aplikacii'!$B$3:$B$200,'TCO TO BE- SW'!V$2,'Rozpocet - Vyvoj aplikacii'!$I$3:$I$200),0),0)</f>
        <v>0</v>
      </c>
      <c r="W22" s="117">
        <f>IFERROR(IF(AND(VLOOKUP(W$2,AKTIVITY_POZICIE!#REF!,6,0)="SW",VLOOKUP(W$2,AKTIVITY_POZICIE!#REF!,5,0)=$D22),SUMIF('Rozpocet - Vyvoj aplikacii'!$B$3:$B$200,'TCO TO BE- SW'!W$2,'Rozpocet - Vyvoj aplikacii'!$I$3:$I$200),0),0)</f>
        <v>0</v>
      </c>
      <c r="X22" s="117">
        <f>IFERROR(IF(AND(VLOOKUP(X$2,AKTIVITY_POZICIE!#REF!,6,0)="SW",VLOOKUP(X$2,AKTIVITY_POZICIE!#REF!,5,0)=$D22),SUMIF('Rozpocet - Vyvoj aplikacii'!$B$3:$B$200,'TCO TO BE- SW'!X$2,'Rozpocet - Vyvoj aplikacii'!$I$3:$I$200),0),0)</f>
        <v>0</v>
      </c>
      <c r="Y22" s="117">
        <f>IFERROR(IF(AND(VLOOKUP(Y$2,AKTIVITY_POZICIE!#REF!,6,0)="SW",VLOOKUP(Y$2,AKTIVITY_POZICIE!#REF!,5,0)=$D22),SUMIF('Rozpocet - Vyvoj aplikacii'!$B$3:$B$200,'TCO TO BE- SW'!Y$2,'Rozpocet - Vyvoj aplikacii'!$I$3:$I$200),0),0)</f>
        <v>0</v>
      </c>
      <c r="Z22" s="117">
        <f>IFERROR(IF(AND(VLOOKUP(Z$2,AKTIVITY_POZICIE!#REF!,6,0)="SW",VLOOKUP(Z$2,AKTIVITY_POZICIE!#REF!,5,0)=$D22),SUMIF('Rozpocet - Vyvoj aplikacii'!$B$3:$B$200,'TCO TO BE- SW'!Z$2,'Rozpocet - Vyvoj aplikacii'!$I$3:$I$200),0),0)</f>
        <v>0</v>
      </c>
      <c r="AA22" s="117">
        <f>IFERROR(IF(AND(VLOOKUP(AA$2,AKTIVITY_POZICIE!#REF!,6,0)="SW",VLOOKUP(AA$2,AKTIVITY_POZICIE!#REF!,5,0)=$D22),SUMIF('Rozpocet - Vyvoj aplikacii'!$B$3:$B$200,'TCO TO BE- SW'!AA$2,'Rozpocet - Vyvoj aplikacii'!$I$3:$I$200),0),0)</f>
        <v>0</v>
      </c>
      <c r="AB22" s="117">
        <f>IFERROR(IF(AND(VLOOKUP(AB$2,AKTIVITY_POZICIE!#REF!,6,0)="SW",VLOOKUP(AB$2,AKTIVITY_POZICIE!#REF!,5,0)=$D22),SUMIF('Rozpocet - Vyvoj aplikacii'!$B$3:$B$200,'TCO TO BE- SW'!AB$2,'Rozpocet - Vyvoj aplikacii'!$I$3:$I$200),0),0)</f>
        <v>0</v>
      </c>
      <c r="AC22" s="117">
        <f>IFERROR(IF(AND(VLOOKUP(AC$2,AKTIVITY_POZICIE!#REF!,6,0)="SW",VLOOKUP(AC$2,AKTIVITY_POZICIE!#REF!,5,0)=$D22),SUMIF('Rozpocet - Vyvoj aplikacii'!$B$3:$B$200,'TCO TO BE- SW'!AC$2,'Rozpocet - Vyvoj aplikacii'!$I$3:$I$200),0),0)</f>
        <v>0</v>
      </c>
      <c r="AD22" s="117">
        <f>IFERROR(IF(AND(VLOOKUP(AD$2,AKTIVITY_POZICIE!#REF!,6,0)="SW",VLOOKUP(AD$2,AKTIVITY_POZICIE!#REF!,5,0)=$D22),SUMIF('Rozpocet - Vyvoj aplikacii'!$B$3:$B$200,'TCO TO BE- SW'!AD$2,'Rozpocet - Vyvoj aplikacii'!$I$3:$I$200),0),0)</f>
        <v>0</v>
      </c>
      <c r="AE22" s="117">
        <f>IFERROR(IF(AND(VLOOKUP(AE$2,AKTIVITY_POZICIE!#REF!,6,0)="SW",VLOOKUP(AE$2,AKTIVITY_POZICIE!#REF!,5,0)=$D22),SUMIF('Rozpocet - Vyvoj aplikacii'!$B$3:$B$200,'TCO TO BE- SW'!AE$2,'Rozpocet - Vyvoj aplikacii'!$I$3:$I$200),0),0)</f>
        <v>0</v>
      </c>
      <c r="AF22" s="117">
        <f>IFERROR(IF(AND(VLOOKUP(AF$2,AKTIVITY_POZICIE!#REF!,6,0)="SW",VLOOKUP(AF$2,AKTIVITY_POZICIE!#REF!,5,0)=$D22),SUMIF('Rozpocet - Vyvoj aplikacii'!$B$3:$B$200,'TCO TO BE- SW'!AF$2,'Rozpocet - Vyvoj aplikacii'!$I$3:$I$200),0),0)</f>
        <v>0</v>
      </c>
      <c r="AG22" s="117">
        <f>IFERROR(IF(AND(VLOOKUP(AG$2,AKTIVITY_POZICIE!#REF!,6,0)="SW",VLOOKUP(AG$2,AKTIVITY_POZICIE!#REF!,5,0)=$D22),SUMIF('Rozpocet - Vyvoj aplikacii'!$B$3:$B$200,'TCO TO BE- SW'!AG$2,'Rozpocet - Vyvoj aplikacii'!$I$3:$I$200),0),0)</f>
        <v>0</v>
      </c>
      <c r="AH22" s="117">
        <f>IFERROR(IF(AND(VLOOKUP(AH$2,AKTIVITY_POZICIE!#REF!,6,0)="SW",VLOOKUP(AH$2,AKTIVITY_POZICIE!#REF!,5,0)=$D22),SUMIF('Rozpocet - Vyvoj aplikacii'!$B$3:$B$200,'TCO TO BE- SW'!AH$2,'Rozpocet - Vyvoj aplikacii'!$I$3:$I$200),0),0)</f>
        <v>0</v>
      </c>
      <c r="AI22" s="117">
        <f>IFERROR(IF(AND(VLOOKUP(AI$2,AKTIVITY_POZICIE!#REF!,6,0)="SW",VLOOKUP(AI$2,AKTIVITY_POZICIE!#REF!,5,0)=$D22),SUMIF('Rozpocet - Vyvoj aplikacii'!$B$3:$B$200,'TCO TO BE- SW'!AI$2,'Rozpocet - Vyvoj aplikacii'!$I$3:$I$200),0),0)</f>
        <v>0</v>
      </c>
      <c r="AJ22" s="117">
        <f>IFERROR(IF(AND(VLOOKUP(AJ$2,AKTIVITY_POZICIE!#REF!,6,0)="SW",VLOOKUP(AJ$2,AKTIVITY_POZICIE!#REF!,5,0)=$D22),SUMIF('Rozpocet - Vyvoj aplikacii'!$B$3:$B$200,'TCO TO BE- SW'!AJ$2,'Rozpocet - Vyvoj aplikacii'!$I$3:$I$200),0),0)</f>
        <v>0</v>
      </c>
      <c r="AK22" s="117">
        <f>IFERROR(IF(AND(VLOOKUP(AK$2,AKTIVITY_POZICIE!#REF!,6,0)="SW",VLOOKUP(AK$2,AKTIVITY_POZICIE!#REF!,5,0)=$D22),SUMIF('Rozpocet - Vyvoj aplikacii'!$B$3:$B$200,'TCO TO BE- SW'!AK$2,'Rozpocet - Vyvoj aplikacii'!$I$3:$I$200),0),0)</f>
        <v>0</v>
      </c>
      <c r="AL22" s="117">
        <f>IFERROR(IF(AND(VLOOKUP(AL$2,AKTIVITY_POZICIE!#REF!,6,0)="SW",VLOOKUP(AL$2,AKTIVITY_POZICIE!#REF!,5,0)=$D22),SUMIF('Rozpocet - Vyvoj aplikacii'!$B$3:$B$200,'TCO TO BE- SW'!AL$2,'Rozpocet - Vyvoj aplikacii'!$I$3:$I$200),0),0)</f>
        <v>0</v>
      </c>
      <c r="AM22" s="117">
        <f>IFERROR(IF(AND(VLOOKUP(AM$2,AKTIVITY_POZICIE!#REF!,6,0)="SW",VLOOKUP(AM$2,AKTIVITY_POZICIE!#REF!,5,0)=$D22),SUMIF('Rozpocet - Vyvoj aplikacii'!$B$3:$B$200,'TCO TO BE- SW'!AM$2,'Rozpocet - Vyvoj aplikacii'!$I$3:$I$200),0),0)</f>
        <v>0</v>
      </c>
      <c r="AN22" s="117">
        <f>IFERROR(IF(AND(VLOOKUP(AN$2,AKTIVITY_POZICIE!#REF!,6,0)="SW",VLOOKUP(AN$2,AKTIVITY_POZICIE!#REF!,5,0)=$D22),SUMIF('Rozpocet - Vyvoj aplikacii'!$B$3:$B$200,'TCO TO BE- SW'!AN$2,'Rozpocet - Vyvoj aplikacii'!$I$3:$I$200),0),0)</f>
        <v>0</v>
      </c>
      <c r="AO22" s="117">
        <f>IFERROR(IF(AND(VLOOKUP(AO$2,AKTIVITY_POZICIE!#REF!,6,0)="SW",VLOOKUP(AO$2,AKTIVITY_POZICIE!#REF!,5,0)=$D22),SUMIF('Rozpocet - Vyvoj aplikacii'!$B$3:$B$200,'TCO TO BE- SW'!AO$2,'Rozpocet - Vyvoj aplikacii'!$I$3:$I$200),0),0)</f>
        <v>0</v>
      </c>
      <c r="AP22" s="117">
        <f>IFERROR(IF(AND(VLOOKUP(AP$2,AKTIVITY_POZICIE!#REF!,6,0)="SW",VLOOKUP(AP$2,AKTIVITY_POZICIE!#REF!,5,0)=$D22),SUMIF('Rozpocet - Vyvoj aplikacii'!$B$3:$B$200,'TCO TO BE- SW'!AP$2,'Rozpocet - Vyvoj aplikacii'!$I$3:$I$200),0),0)</f>
        <v>0</v>
      </c>
      <c r="AQ22" s="117">
        <f>IFERROR(IF(AND(VLOOKUP(AQ$2,AKTIVITY_POZICIE!#REF!,6,0)="SW",VLOOKUP(AQ$2,AKTIVITY_POZICIE!#REF!,5,0)=$D22),SUMIF('Rozpocet - Vyvoj aplikacii'!$B$3:$B$200,'TCO TO BE- SW'!AQ$2,'Rozpocet - Vyvoj aplikacii'!$I$3:$I$200),0),0)</f>
        <v>0</v>
      </c>
      <c r="AR22" s="117">
        <f>IFERROR(IF(AND(VLOOKUP(AR$2,AKTIVITY_POZICIE!#REF!,6,0)="SW",VLOOKUP(AR$2,AKTIVITY_POZICIE!#REF!,5,0)=$D22),SUMIF('Rozpocet - Vyvoj aplikacii'!$B$3:$B$200,'TCO TO BE- SW'!AR$2,'Rozpocet - Vyvoj aplikacii'!$I$3:$I$200),0),0)</f>
        <v>0</v>
      </c>
      <c r="AS22" s="117">
        <f>IFERROR(IF(AND(VLOOKUP(AS$2,AKTIVITY_POZICIE!#REF!,6,0)="SW",VLOOKUP(AS$2,AKTIVITY_POZICIE!#REF!,5,0)=$D22),SUMIF('Rozpocet - Vyvoj aplikacii'!$B$3:$B$200,'TCO TO BE- SW'!AS$2,'Rozpocet - Vyvoj aplikacii'!$I$3:$I$200),0),0)</f>
        <v>0</v>
      </c>
      <c r="AT22" s="117">
        <f>IFERROR(IF(AND(VLOOKUP(AT$2,AKTIVITY_POZICIE!#REF!,6,0)="SW",VLOOKUP(AT$2,AKTIVITY_POZICIE!#REF!,5,0)=$D22),SUMIF('Rozpocet - Vyvoj aplikacii'!$B$3:$B$200,'TCO TO BE- SW'!AT$2,'Rozpocet - Vyvoj aplikacii'!$I$3:$I$200),0),0)</f>
        <v>0</v>
      </c>
      <c r="AU22" s="117">
        <f>IFERROR(IF(AND(VLOOKUP(AU$2,AKTIVITY_POZICIE!#REF!,6,0)="SW",VLOOKUP(AU$2,AKTIVITY_POZICIE!#REF!,5,0)=$D22),SUMIF('Rozpocet - Vyvoj aplikacii'!$B$3:$B$200,'TCO TO BE- SW'!AU$2,'Rozpocet - Vyvoj aplikacii'!$I$3:$I$200),0),0)</f>
        <v>0</v>
      </c>
      <c r="AV22" s="117">
        <f>IFERROR(IF(AND(VLOOKUP(AV$2,AKTIVITY_POZICIE!#REF!,6,0)="SW",VLOOKUP(AV$2,AKTIVITY_POZICIE!#REF!,5,0)=$D22),SUMIF('Rozpocet - Vyvoj aplikacii'!$B$3:$B$200,'TCO TO BE- SW'!AV$2,'Rozpocet - Vyvoj aplikacii'!$I$3:$I$200),0),0)</f>
        <v>0</v>
      </c>
      <c r="AW22" s="117">
        <f>IFERROR(IF(AND(VLOOKUP(AW$2,AKTIVITY_POZICIE!#REF!,6,0)="SW",VLOOKUP(AW$2,AKTIVITY_POZICIE!#REF!,5,0)=$D22),SUMIF('Rozpocet - Vyvoj aplikacii'!$B$3:$B$200,'TCO TO BE- SW'!AW$2,'Rozpocet - Vyvoj aplikacii'!$I$3:$I$200),0),0)</f>
        <v>0</v>
      </c>
      <c r="AX22" s="117">
        <f>IFERROR(IF(AND(VLOOKUP(AX$2,AKTIVITY_POZICIE!#REF!,6,0)="SW",VLOOKUP(AX$2,AKTIVITY_POZICIE!#REF!,5,0)=$D22),SUMIF('Rozpocet - Vyvoj aplikacii'!$B$3:$B$200,'TCO TO BE- SW'!AX$2,'Rozpocet - Vyvoj aplikacii'!$I$3:$I$200),0),0)</f>
        <v>0</v>
      </c>
      <c r="AY22" s="117">
        <f>IFERROR(IF(AND(VLOOKUP(AY$2,AKTIVITY_POZICIE!#REF!,6,0)="SW",VLOOKUP(AY$2,AKTIVITY_POZICIE!#REF!,5,0)=$D22),SUMIF('Rozpocet - Vyvoj aplikacii'!$B$3:$B$200,'TCO TO BE- SW'!AY$2,'Rozpocet - Vyvoj aplikacii'!$I$3:$I$200),0),0)</f>
        <v>0</v>
      </c>
      <c r="AZ22" s="117">
        <f>IFERROR(IF(AND(VLOOKUP(AZ$2,AKTIVITY_POZICIE!#REF!,6,0)="SW",VLOOKUP(AZ$2,AKTIVITY_POZICIE!#REF!,5,0)=$D22),SUMIF('Rozpocet - Vyvoj aplikacii'!$B$3:$B$200,'TCO TO BE- SW'!AZ$2,'Rozpocet - Vyvoj aplikacii'!$I$3:$I$200),0),0)</f>
        <v>0</v>
      </c>
      <c r="BA22" s="117">
        <f>IFERROR(IF(AND(VLOOKUP(BA$2,AKTIVITY_POZICIE!#REF!,6,0)="SW",VLOOKUP(BA$2,AKTIVITY_POZICIE!#REF!,5,0)=$D22),SUMIF('Rozpocet - Vyvoj aplikacii'!$B$3:$B$200,'TCO TO BE- SW'!BA$2,'Rozpocet - Vyvoj aplikacii'!$I$3:$I$200),0),0)</f>
        <v>0</v>
      </c>
      <c r="BB22" s="117">
        <f>IFERROR(IF(AND(VLOOKUP(BB$2,AKTIVITY_POZICIE!#REF!,6,0)="SW",VLOOKUP(BB$2,AKTIVITY_POZICIE!#REF!,5,0)=$D22),SUMIF('Rozpocet - Vyvoj aplikacii'!$B$3:$B$200,'TCO TO BE- SW'!BB$2,'Rozpocet - Vyvoj aplikacii'!$I$3:$I$200),0),0)</f>
        <v>0</v>
      </c>
      <c r="BC22" s="117">
        <f>IFERROR(IF(AND(VLOOKUP(BC$2,AKTIVITY_POZICIE!#REF!,6,0)="SW",VLOOKUP(BC$2,AKTIVITY_POZICIE!#REF!,5,0)=$D22),SUMIF('Rozpocet - Vyvoj aplikacii'!$B$3:$B$200,'TCO TO BE- SW'!BC$2,'Rozpocet - Vyvoj aplikacii'!$I$3:$I$200),0),0)</f>
        <v>0</v>
      </c>
    </row>
    <row r="23" spans="1:55" outlineLevel="2">
      <c r="A23" s="694"/>
      <c r="B23" s="695"/>
      <c r="C23" s="695"/>
      <c r="D23" s="67">
        <v>8</v>
      </c>
      <c r="E23" s="64">
        <f t="shared" si="8"/>
        <v>0</v>
      </c>
      <c r="F23" s="117">
        <f>IFERROR(IF(AND(VLOOKUP(F$2,AKTIVITY_POZICIE!#REF!,6,0)="SW",VLOOKUP(F$2,AKTIVITY_POZICIE!#REF!,5,0)=$D23),SUMIF('Rozpocet - Vyvoj aplikacii'!$B$3:$B$200,'TCO TO BE- SW'!F$2,'Rozpocet - Vyvoj aplikacii'!$I$3:$I$200),0),0)</f>
        <v>0</v>
      </c>
      <c r="G23" s="117">
        <f>IFERROR(IF(AND(VLOOKUP(G$2,AKTIVITY_POZICIE!#REF!,6,0)="SW",VLOOKUP(G$2,AKTIVITY_POZICIE!#REF!,5,0)=$D23),SUMIF('Rozpocet - Vyvoj aplikacii'!$B$3:$B$200,'TCO TO BE- SW'!G$2,'Rozpocet - Vyvoj aplikacii'!$I$3:$I$200),0),0)</f>
        <v>0</v>
      </c>
      <c r="H23" s="117">
        <f>IFERROR(IF(AND(VLOOKUP(H$2,AKTIVITY_POZICIE!#REF!,6,0)="SW",VLOOKUP(H$2,AKTIVITY_POZICIE!#REF!,5,0)=$D23),SUMIF('Rozpocet - Vyvoj aplikacii'!$B$3:$B$200,'TCO TO BE- SW'!H$2,'Rozpocet - Vyvoj aplikacii'!$I$3:$I$200),0),0)</f>
        <v>0</v>
      </c>
      <c r="I23" s="117">
        <f>IFERROR(IF(AND(VLOOKUP(I$2,AKTIVITY_POZICIE!#REF!,6,0)="SW",VLOOKUP(I$2,AKTIVITY_POZICIE!#REF!,5,0)=$D23),SUMIF('Rozpocet - Vyvoj aplikacii'!$B$3:$B$200,'TCO TO BE- SW'!I$2,'Rozpocet - Vyvoj aplikacii'!$I$3:$I$200),0),0)</f>
        <v>0</v>
      </c>
      <c r="J23" s="117">
        <f>IFERROR(IF(AND(VLOOKUP(J$2,AKTIVITY_POZICIE!#REF!,6,0)="SW",VLOOKUP(J$2,AKTIVITY_POZICIE!#REF!,5,0)=$D23),SUMIF('Rozpocet - Vyvoj aplikacii'!$B$3:$B$200,'TCO TO BE- SW'!J$2,'Rozpocet - Vyvoj aplikacii'!$I$3:$I$200),0),0)</f>
        <v>0</v>
      </c>
      <c r="K23" s="117">
        <f>IFERROR(IF(AND(VLOOKUP(K$2,AKTIVITY_POZICIE!#REF!,6,0)="SW",VLOOKUP(K$2,AKTIVITY_POZICIE!#REF!,5,0)=$D23),SUMIF('Rozpocet - Vyvoj aplikacii'!$B$3:$B$200,'TCO TO BE- SW'!K$2,'Rozpocet - Vyvoj aplikacii'!$I$3:$I$200),0),0)</f>
        <v>0</v>
      </c>
      <c r="L23" s="117">
        <f>IFERROR(IF(AND(VLOOKUP(L$2,AKTIVITY_POZICIE!#REF!,6,0)="SW",VLOOKUP(L$2,AKTIVITY_POZICIE!#REF!,5,0)=$D23),SUMIF('Rozpocet - Vyvoj aplikacii'!$B$3:$B$200,'TCO TO BE- SW'!L$2,'Rozpocet - Vyvoj aplikacii'!$I$3:$I$200),0),0)</f>
        <v>0</v>
      </c>
      <c r="M23" s="117">
        <f>IFERROR(IF(AND(VLOOKUP(M$2,AKTIVITY_POZICIE!#REF!,6,0)="SW",VLOOKUP(M$2,AKTIVITY_POZICIE!#REF!,5,0)=$D23),SUMIF('Rozpocet - Vyvoj aplikacii'!$B$3:$B$200,'TCO TO BE- SW'!M$2,'Rozpocet - Vyvoj aplikacii'!$I$3:$I$200),0),0)</f>
        <v>0</v>
      </c>
      <c r="N23" s="117">
        <f>IFERROR(IF(AND(VLOOKUP(N$2,AKTIVITY_POZICIE!#REF!,6,0)="SW",VLOOKUP(N$2,AKTIVITY_POZICIE!#REF!,5,0)=$D23),SUMIF('Rozpocet - Vyvoj aplikacii'!$B$3:$B$200,'TCO TO BE- SW'!N$2,'Rozpocet - Vyvoj aplikacii'!$I$3:$I$200),0),0)</f>
        <v>0</v>
      </c>
      <c r="O23" s="117">
        <f>IFERROR(IF(AND(VLOOKUP(O$2,AKTIVITY_POZICIE!#REF!,6,0)="SW",VLOOKUP(O$2,AKTIVITY_POZICIE!#REF!,5,0)=$D23),SUMIF('Rozpocet - Vyvoj aplikacii'!$B$3:$B$200,'TCO TO BE- SW'!O$2,'Rozpocet - Vyvoj aplikacii'!$I$3:$I$200),0),0)</f>
        <v>0</v>
      </c>
      <c r="P23" s="117">
        <f>IFERROR(IF(AND(VLOOKUP(P$2,AKTIVITY_POZICIE!#REF!,6,0)="SW",VLOOKUP(P$2,AKTIVITY_POZICIE!#REF!,5,0)=$D23),SUMIF('Rozpocet - Vyvoj aplikacii'!$B$3:$B$200,'TCO TO BE- SW'!P$2,'Rozpocet - Vyvoj aplikacii'!$I$3:$I$200),0),0)</f>
        <v>0</v>
      </c>
      <c r="Q23" s="117">
        <f>IFERROR(IF(AND(VLOOKUP(Q$2,AKTIVITY_POZICIE!#REF!,6,0)="SW",VLOOKUP(Q$2,AKTIVITY_POZICIE!#REF!,5,0)=$D23),SUMIF('Rozpocet - Vyvoj aplikacii'!$B$3:$B$200,'TCO TO BE- SW'!Q$2,'Rozpocet - Vyvoj aplikacii'!$I$3:$I$200),0),0)</f>
        <v>0</v>
      </c>
      <c r="R23" s="117">
        <f>IFERROR(IF(AND(VLOOKUP(R$2,AKTIVITY_POZICIE!#REF!,6,0)="SW",VLOOKUP(R$2,AKTIVITY_POZICIE!#REF!,5,0)=$D23),SUMIF('Rozpocet - Vyvoj aplikacii'!$B$3:$B$200,'TCO TO BE- SW'!R$2,'Rozpocet - Vyvoj aplikacii'!$I$3:$I$200),0),0)</f>
        <v>0</v>
      </c>
      <c r="S23" s="117">
        <f>IFERROR(IF(AND(VLOOKUP(S$2,AKTIVITY_POZICIE!#REF!,6,0)="SW",VLOOKUP(S$2,AKTIVITY_POZICIE!#REF!,5,0)=$D23),SUMIF('Rozpocet - Vyvoj aplikacii'!$B$3:$B$200,'TCO TO BE- SW'!S$2,'Rozpocet - Vyvoj aplikacii'!$I$3:$I$200),0),0)</f>
        <v>0</v>
      </c>
      <c r="T23" s="117">
        <f>IFERROR(IF(AND(VLOOKUP(T$2,AKTIVITY_POZICIE!#REF!,6,0)="SW",VLOOKUP(T$2,AKTIVITY_POZICIE!#REF!,5,0)=$D23),SUMIF('Rozpocet - Vyvoj aplikacii'!$B$3:$B$200,'TCO TO BE- SW'!T$2,'Rozpocet - Vyvoj aplikacii'!$I$3:$I$200),0),0)</f>
        <v>0</v>
      </c>
      <c r="U23" s="117">
        <f>IFERROR(IF(AND(VLOOKUP(U$2,AKTIVITY_POZICIE!#REF!,6,0)="SW",VLOOKUP(U$2,AKTIVITY_POZICIE!#REF!,5,0)=$D23),SUMIF('Rozpocet - Vyvoj aplikacii'!$B$3:$B$200,'TCO TO BE- SW'!U$2,'Rozpocet - Vyvoj aplikacii'!$I$3:$I$200),0),0)</f>
        <v>0</v>
      </c>
      <c r="V23" s="117">
        <f>IFERROR(IF(AND(VLOOKUP(V$2,AKTIVITY_POZICIE!#REF!,6,0)="SW",VLOOKUP(V$2,AKTIVITY_POZICIE!#REF!,5,0)=$D23),SUMIF('Rozpocet - Vyvoj aplikacii'!$B$3:$B$200,'TCO TO BE- SW'!V$2,'Rozpocet - Vyvoj aplikacii'!$I$3:$I$200),0),0)</f>
        <v>0</v>
      </c>
      <c r="W23" s="117">
        <f>IFERROR(IF(AND(VLOOKUP(W$2,AKTIVITY_POZICIE!#REF!,6,0)="SW",VLOOKUP(W$2,AKTIVITY_POZICIE!#REF!,5,0)=$D23),SUMIF('Rozpocet - Vyvoj aplikacii'!$B$3:$B$200,'TCO TO BE- SW'!W$2,'Rozpocet - Vyvoj aplikacii'!$I$3:$I$200),0),0)</f>
        <v>0</v>
      </c>
      <c r="X23" s="117">
        <f>IFERROR(IF(AND(VLOOKUP(X$2,AKTIVITY_POZICIE!#REF!,6,0)="SW",VLOOKUP(X$2,AKTIVITY_POZICIE!#REF!,5,0)=$D23),SUMIF('Rozpocet - Vyvoj aplikacii'!$B$3:$B$200,'TCO TO BE- SW'!X$2,'Rozpocet - Vyvoj aplikacii'!$I$3:$I$200),0),0)</f>
        <v>0</v>
      </c>
      <c r="Y23" s="117">
        <f>IFERROR(IF(AND(VLOOKUP(Y$2,AKTIVITY_POZICIE!#REF!,6,0)="SW",VLOOKUP(Y$2,AKTIVITY_POZICIE!#REF!,5,0)=$D23),SUMIF('Rozpocet - Vyvoj aplikacii'!$B$3:$B$200,'TCO TO BE- SW'!Y$2,'Rozpocet - Vyvoj aplikacii'!$I$3:$I$200),0),0)</f>
        <v>0</v>
      </c>
      <c r="Z23" s="117">
        <f>IFERROR(IF(AND(VLOOKUP(Z$2,AKTIVITY_POZICIE!#REF!,6,0)="SW",VLOOKUP(Z$2,AKTIVITY_POZICIE!#REF!,5,0)=$D23),SUMIF('Rozpocet - Vyvoj aplikacii'!$B$3:$B$200,'TCO TO BE- SW'!Z$2,'Rozpocet - Vyvoj aplikacii'!$I$3:$I$200),0),0)</f>
        <v>0</v>
      </c>
      <c r="AA23" s="117">
        <f>IFERROR(IF(AND(VLOOKUP(AA$2,AKTIVITY_POZICIE!#REF!,6,0)="SW",VLOOKUP(AA$2,AKTIVITY_POZICIE!#REF!,5,0)=$D23),SUMIF('Rozpocet - Vyvoj aplikacii'!$B$3:$B$200,'TCO TO BE- SW'!AA$2,'Rozpocet - Vyvoj aplikacii'!$I$3:$I$200),0),0)</f>
        <v>0</v>
      </c>
      <c r="AB23" s="117">
        <f>IFERROR(IF(AND(VLOOKUP(AB$2,AKTIVITY_POZICIE!#REF!,6,0)="SW",VLOOKUP(AB$2,AKTIVITY_POZICIE!#REF!,5,0)=$D23),SUMIF('Rozpocet - Vyvoj aplikacii'!$B$3:$B$200,'TCO TO BE- SW'!AB$2,'Rozpocet - Vyvoj aplikacii'!$I$3:$I$200),0),0)</f>
        <v>0</v>
      </c>
      <c r="AC23" s="117">
        <f>IFERROR(IF(AND(VLOOKUP(AC$2,AKTIVITY_POZICIE!#REF!,6,0)="SW",VLOOKUP(AC$2,AKTIVITY_POZICIE!#REF!,5,0)=$D23),SUMIF('Rozpocet - Vyvoj aplikacii'!$B$3:$B$200,'TCO TO BE- SW'!AC$2,'Rozpocet - Vyvoj aplikacii'!$I$3:$I$200),0),0)</f>
        <v>0</v>
      </c>
      <c r="AD23" s="117">
        <f>IFERROR(IF(AND(VLOOKUP(AD$2,AKTIVITY_POZICIE!#REF!,6,0)="SW",VLOOKUP(AD$2,AKTIVITY_POZICIE!#REF!,5,0)=$D23),SUMIF('Rozpocet - Vyvoj aplikacii'!$B$3:$B$200,'TCO TO BE- SW'!AD$2,'Rozpocet - Vyvoj aplikacii'!$I$3:$I$200),0),0)</f>
        <v>0</v>
      </c>
      <c r="AE23" s="117">
        <f>IFERROR(IF(AND(VLOOKUP(AE$2,AKTIVITY_POZICIE!#REF!,6,0)="SW",VLOOKUP(AE$2,AKTIVITY_POZICIE!#REF!,5,0)=$D23),SUMIF('Rozpocet - Vyvoj aplikacii'!$B$3:$B$200,'TCO TO BE- SW'!AE$2,'Rozpocet - Vyvoj aplikacii'!$I$3:$I$200),0),0)</f>
        <v>0</v>
      </c>
      <c r="AF23" s="117">
        <f>IFERROR(IF(AND(VLOOKUP(AF$2,AKTIVITY_POZICIE!#REF!,6,0)="SW",VLOOKUP(AF$2,AKTIVITY_POZICIE!#REF!,5,0)=$D23),SUMIF('Rozpocet - Vyvoj aplikacii'!$B$3:$B$200,'TCO TO BE- SW'!AF$2,'Rozpocet - Vyvoj aplikacii'!$I$3:$I$200),0),0)</f>
        <v>0</v>
      </c>
      <c r="AG23" s="117">
        <f>IFERROR(IF(AND(VLOOKUP(AG$2,AKTIVITY_POZICIE!#REF!,6,0)="SW",VLOOKUP(AG$2,AKTIVITY_POZICIE!#REF!,5,0)=$D23),SUMIF('Rozpocet - Vyvoj aplikacii'!$B$3:$B$200,'TCO TO BE- SW'!AG$2,'Rozpocet - Vyvoj aplikacii'!$I$3:$I$200),0),0)</f>
        <v>0</v>
      </c>
      <c r="AH23" s="117">
        <f>IFERROR(IF(AND(VLOOKUP(AH$2,AKTIVITY_POZICIE!#REF!,6,0)="SW",VLOOKUP(AH$2,AKTIVITY_POZICIE!#REF!,5,0)=$D23),SUMIF('Rozpocet - Vyvoj aplikacii'!$B$3:$B$200,'TCO TO BE- SW'!AH$2,'Rozpocet - Vyvoj aplikacii'!$I$3:$I$200),0),0)</f>
        <v>0</v>
      </c>
      <c r="AI23" s="117">
        <f>IFERROR(IF(AND(VLOOKUP(AI$2,AKTIVITY_POZICIE!#REF!,6,0)="SW",VLOOKUP(AI$2,AKTIVITY_POZICIE!#REF!,5,0)=$D23),SUMIF('Rozpocet - Vyvoj aplikacii'!$B$3:$B$200,'TCO TO BE- SW'!AI$2,'Rozpocet - Vyvoj aplikacii'!$I$3:$I$200),0),0)</f>
        <v>0</v>
      </c>
      <c r="AJ23" s="117">
        <f>IFERROR(IF(AND(VLOOKUP(AJ$2,AKTIVITY_POZICIE!#REF!,6,0)="SW",VLOOKUP(AJ$2,AKTIVITY_POZICIE!#REF!,5,0)=$D23),SUMIF('Rozpocet - Vyvoj aplikacii'!$B$3:$B$200,'TCO TO BE- SW'!AJ$2,'Rozpocet - Vyvoj aplikacii'!$I$3:$I$200),0),0)</f>
        <v>0</v>
      </c>
      <c r="AK23" s="117">
        <f>IFERROR(IF(AND(VLOOKUP(AK$2,AKTIVITY_POZICIE!#REF!,6,0)="SW",VLOOKUP(AK$2,AKTIVITY_POZICIE!#REF!,5,0)=$D23),SUMIF('Rozpocet - Vyvoj aplikacii'!$B$3:$B$200,'TCO TO BE- SW'!AK$2,'Rozpocet - Vyvoj aplikacii'!$I$3:$I$200),0),0)</f>
        <v>0</v>
      </c>
      <c r="AL23" s="117">
        <f>IFERROR(IF(AND(VLOOKUP(AL$2,AKTIVITY_POZICIE!#REF!,6,0)="SW",VLOOKUP(AL$2,AKTIVITY_POZICIE!#REF!,5,0)=$D23),SUMIF('Rozpocet - Vyvoj aplikacii'!$B$3:$B$200,'TCO TO BE- SW'!AL$2,'Rozpocet - Vyvoj aplikacii'!$I$3:$I$200),0),0)</f>
        <v>0</v>
      </c>
      <c r="AM23" s="117">
        <f>IFERROR(IF(AND(VLOOKUP(AM$2,AKTIVITY_POZICIE!#REF!,6,0)="SW",VLOOKUP(AM$2,AKTIVITY_POZICIE!#REF!,5,0)=$D23),SUMIF('Rozpocet - Vyvoj aplikacii'!$B$3:$B$200,'TCO TO BE- SW'!AM$2,'Rozpocet - Vyvoj aplikacii'!$I$3:$I$200),0),0)</f>
        <v>0</v>
      </c>
      <c r="AN23" s="117">
        <f>IFERROR(IF(AND(VLOOKUP(AN$2,AKTIVITY_POZICIE!#REF!,6,0)="SW",VLOOKUP(AN$2,AKTIVITY_POZICIE!#REF!,5,0)=$D23),SUMIF('Rozpocet - Vyvoj aplikacii'!$B$3:$B$200,'TCO TO BE- SW'!AN$2,'Rozpocet - Vyvoj aplikacii'!$I$3:$I$200),0),0)</f>
        <v>0</v>
      </c>
      <c r="AO23" s="117">
        <f>IFERROR(IF(AND(VLOOKUP(AO$2,AKTIVITY_POZICIE!#REF!,6,0)="SW",VLOOKUP(AO$2,AKTIVITY_POZICIE!#REF!,5,0)=$D23),SUMIF('Rozpocet - Vyvoj aplikacii'!$B$3:$B$200,'TCO TO BE- SW'!AO$2,'Rozpocet - Vyvoj aplikacii'!$I$3:$I$200),0),0)</f>
        <v>0</v>
      </c>
      <c r="AP23" s="117">
        <f>IFERROR(IF(AND(VLOOKUP(AP$2,AKTIVITY_POZICIE!#REF!,6,0)="SW",VLOOKUP(AP$2,AKTIVITY_POZICIE!#REF!,5,0)=$D23),SUMIF('Rozpocet - Vyvoj aplikacii'!$B$3:$B$200,'TCO TO BE- SW'!AP$2,'Rozpocet - Vyvoj aplikacii'!$I$3:$I$200),0),0)</f>
        <v>0</v>
      </c>
      <c r="AQ23" s="117">
        <f>IFERROR(IF(AND(VLOOKUP(AQ$2,AKTIVITY_POZICIE!#REF!,6,0)="SW",VLOOKUP(AQ$2,AKTIVITY_POZICIE!#REF!,5,0)=$D23),SUMIF('Rozpocet - Vyvoj aplikacii'!$B$3:$B$200,'TCO TO BE- SW'!AQ$2,'Rozpocet - Vyvoj aplikacii'!$I$3:$I$200),0),0)</f>
        <v>0</v>
      </c>
      <c r="AR23" s="117">
        <f>IFERROR(IF(AND(VLOOKUP(AR$2,AKTIVITY_POZICIE!#REF!,6,0)="SW",VLOOKUP(AR$2,AKTIVITY_POZICIE!#REF!,5,0)=$D23),SUMIF('Rozpocet - Vyvoj aplikacii'!$B$3:$B$200,'TCO TO BE- SW'!AR$2,'Rozpocet - Vyvoj aplikacii'!$I$3:$I$200),0),0)</f>
        <v>0</v>
      </c>
      <c r="AS23" s="117">
        <f>IFERROR(IF(AND(VLOOKUP(AS$2,AKTIVITY_POZICIE!#REF!,6,0)="SW",VLOOKUP(AS$2,AKTIVITY_POZICIE!#REF!,5,0)=$D23),SUMIF('Rozpocet - Vyvoj aplikacii'!$B$3:$B$200,'TCO TO BE- SW'!AS$2,'Rozpocet - Vyvoj aplikacii'!$I$3:$I$200),0),0)</f>
        <v>0</v>
      </c>
      <c r="AT23" s="117">
        <f>IFERROR(IF(AND(VLOOKUP(AT$2,AKTIVITY_POZICIE!#REF!,6,0)="SW",VLOOKUP(AT$2,AKTIVITY_POZICIE!#REF!,5,0)=$D23),SUMIF('Rozpocet - Vyvoj aplikacii'!$B$3:$B$200,'TCO TO BE- SW'!AT$2,'Rozpocet - Vyvoj aplikacii'!$I$3:$I$200),0),0)</f>
        <v>0</v>
      </c>
      <c r="AU23" s="117">
        <f>IFERROR(IF(AND(VLOOKUP(AU$2,AKTIVITY_POZICIE!#REF!,6,0)="SW",VLOOKUP(AU$2,AKTIVITY_POZICIE!#REF!,5,0)=$D23),SUMIF('Rozpocet - Vyvoj aplikacii'!$B$3:$B$200,'TCO TO BE- SW'!AU$2,'Rozpocet - Vyvoj aplikacii'!$I$3:$I$200),0),0)</f>
        <v>0</v>
      </c>
      <c r="AV23" s="117">
        <f>IFERROR(IF(AND(VLOOKUP(AV$2,AKTIVITY_POZICIE!#REF!,6,0)="SW",VLOOKUP(AV$2,AKTIVITY_POZICIE!#REF!,5,0)=$D23),SUMIF('Rozpocet - Vyvoj aplikacii'!$B$3:$B$200,'TCO TO BE- SW'!AV$2,'Rozpocet - Vyvoj aplikacii'!$I$3:$I$200),0),0)</f>
        <v>0</v>
      </c>
      <c r="AW23" s="117">
        <f>IFERROR(IF(AND(VLOOKUP(AW$2,AKTIVITY_POZICIE!#REF!,6,0)="SW",VLOOKUP(AW$2,AKTIVITY_POZICIE!#REF!,5,0)=$D23),SUMIF('Rozpocet - Vyvoj aplikacii'!$B$3:$B$200,'TCO TO BE- SW'!AW$2,'Rozpocet - Vyvoj aplikacii'!$I$3:$I$200),0),0)</f>
        <v>0</v>
      </c>
      <c r="AX23" s="117">
        <f>IFERROR(IF(AND(VLOOKUP(AX$2,AKTIVITY_POZICIE!#REF!,6,0)="SW",VLOOKUP(AX$2,AKTIVITY_POZICIE!#REF!,5,0)=$D23),SUMIF('Rozpocet - Vyvoj aplikacii'!$B$3:$B$200,'TCO TO BE- SW'!AX$2,'Rozpocet - Vyvoj aplikacii'!$I$3:$I$200),0),0)</f>
        <v>0</v>
      </c>
      <c r="AY23" s="117">
        <f>IFERROR(IF(AND(VLOOKUP(AY$2,AKTIVITY_POZICIE!#REF!,6,0)="SW",VLOOKUP(AY$2,AKTIVITY_POZICIE!#REF!,5,0)=$D23),SUMIF('Rozpocet - Vyvoj aplikacii'!$B$3:$B$200,'TCO TO BE- SW'!AY$2,'Rozpocet - Vyvoj aplikacii'!$I$3:$I$200),0),0)</f>
        <v>0</v>
      </c>
      <c r="AZ23" s="117">
        <f>IFERROR(IF(AND(VLOOKUP(AZ$2,AKTIVITY_POZICIE!#REF!,6,0)="SW",VLOOKUP(AZ$2,AKTIVITY_POZICIE!#REF!,5,0)=$D23),SUMIF('Rozpocet - Vyvoj aplikacii'!$B$3:$B$200,'TCO TO BE- SW'!AZ$2,'Rozpocet - Vyvoj aplikacii'!$I$3:$I$200),0),0)</f>
        <v>0</v>
      </c>
      <c r="BA23" s="117">
        <f>IFERROR(IF(AND(VLOOKUP(BA$2,AKTIVITY_POZICIE!#REF!,6,0)="SW",VLOOKUP(BA$2,AKTIVITY_POZICIE!#REF!,5,0)=$D23),SUMIF('Rozpocet - Vyvoj aplikacii'!$B$3:$B$200,'TCO TO BE- SW'!BA$2,'Rozpocet - Vyvoj aplikacii'!$I$3:$I$200),0),0)</f>
        <v>0</v>
      </c>
      <c r="BB23" s="117">
        <f>IFERROR(IF(AND(VLOOKUP(BB$2,AKTIVITY_POZICIE!#REF!,6,0)="SW",VLOOKUP(BB$2,AKTIVITY_POZICIE!#REF!,5,0)=$D23),SUMIF('Rozpocet - Vyvoj aplikacii'!$B$3:$B$200,'TCO TO BE- SW'!BB$2,'Rozpocet - Vyvoj aplikacii'!$I$3:$I$200),0),0)</f>
        <v>0</v>
      </c>
      <c r="BC23" s="117">
        <f>IFERROR(IF(AND(VLOOKUP(BC$2,AKTIVITY_POZICIE!#REF!,6,0)="SW",VLOOKUP(BC$2,AKTIVITY_POZICIE!#REF!,5,0)=$D23),SUMIF('Rozpocet - Vyvoj aplikacii'!$B$3:$B$200,'TCO TO BE- SW'!BC$2,'Rozpocet - Vyvoj aplikacii'!$I$3:$I$200),0),0)</f>
        <v>0</v>
      </c>
    </row>
    <row r="24" spans="1:55" outlineLevel="2">
      <c r="A24" s="694"/>
      <c r="B24" s="695"/>
      <c r="C24" s="695"/>
      <c r="D24" s="67">
        <v>9</v>
      </c>
      <c r="E24" s="64">
        <f t="shared" si="8"/>
        <v>0</v>
      </c>
      <c r="F24" s="117">
        <f>IFERROR(IF(AND(VLOOKUP(F$2,AKTIVITY_POZICIE!#REF!,6,0)="SW",VLOOKUP(F$2,AKTIVITY_POZICIE!#REF!,5,0)=$D24),SUMIF('Rozpocet - Vyvoj aplikacii'!$B$3:$B$200,'TCO TO BE- SW'!F$2,'Rozpocet - Vyvoj aplikacii'!$I$3:$I$200),0),0)</f>
        <v>0</v>
      </c>
      <c r="G24" s="117">
        <f>IFERROR(IF(AND(VLOOKUP(G$2,AKTIVITY_POZICIE!#REF!,6,0)="SW",VLOOKUP(G$2,AKTIVITY_POZICIE!#REF!,5,0)=$D24),SUMIF('Rozpocet - Vyvoj aplikacii'!$B$3:$B$200,'TCO TO BE- SW'!G$2,'Rozpocet - Vyvoj aplikacii'!$I$3:$I$200),0),0)</f>
        <v>0</v>
      </c>
      <c r="H24" s="117">
        <f>IFERROR(IF(AND(VLOOKUP(H$2,AKTIVITY_POZICIE!#REF!,6,0)="SW",VLOOKUP(H$2,AKTIVITY_POZICIE!#REF!,5,0)=$D24),SUMIF('Rozpocet - Vyvoj aplikacii'!$B$3:$B$200,'TCO TO BE- SW'!H$2,'Rozpocet - Vyvoj aplikacii'!$I$3:$I$200),0),0)</f>
        <v>0</v>
      </c>
      <c r="I24" s="117">
        <f>IFERROR(IF(AND(VLOOKUP(I$2,AKTIVITY_POZICIE!#REF!,6,0)="SW",VLOOKUP(I$2,AKTIVITY_POZICIE!#REF!,5,0)=$D24),SUMIF('Rozpocet - Vyvoj aplikacii'!$B$3:$B$200,'TCO TO BE- SW'!I$2,'Rozpocet - Vyvoj aplikacii'!$I$3:$I$200),0),0)</f>
        <v>0</v>
      </c>
      <c r="J24" s="117">
        <f>IFERROR(IF(AND(VLOOKUP(J$2,AKTIVITY_POZICIE!#REF!,6,0)="SW",VLOOKUP(J$2,AKTIVITY_POZICIE!#REF!,5,0)=$D24),SUMIF('Rozpocet - Vyvoj aplikacii'!$B$3:$B$200,'TCO TO BE- SW'!J$2,'Rozpocet - Vyvoj aplikacii'!$I$3:$I$200),0),0)</f>
        <v>0</v>
      </c>
      <c r="K24" s="117">
        <f>IFERROR(IF(AND(VLOOKUP(K$2,AKTIVITY_POZICIE!#REF!,6,0)="SW",VLOOKUP(K$2,AKTIVITY_POZICIE!#REF!,5,0)=$D24),SUMIF('Rozpocet - Vyvoj aplikacii'!$B$3:$B$200,'TCO TO BE- SW'!K$2,'Rozpocet - Vyvoj aplikacii'!$I$3:$I$200),0),0)</f>
        <v>0</v>
      </c>
      <c r="L24" s="117">
        <f>IFERROR(IF(AND(VLOOKUP(L$2,AKTIVITY_POZICIE!#REF!,6,0)="SW",VLOOKUP(L$2,AKTIVITY_POZICIE!#REF!,5,0)=$D24),SUMIF('Rozpocet - Vyvoj aplikacii'!$B$3:$B$200,'TCO TO BE- SW'!L$2,'Rozpocet - Vyvoj aplikacii'!$I$3:$I$200),0),0)</f>
        <v>0</v>
      </c>
      <c r="M24" s="117">
        <f>IFERROR(IF(AND(VLOOKUP(M$2,AKTIVITY_POZICIE!#REF!,6,0)="SW",VLOOKUP(M$2,AKTIVITY_POZICIE!#REF!,5,0)=$D24),SUMIF('Rozpocet - Vyvoj aplikacii'!$B$3:$B$200,'TCO TO BE- SW'!M$2,'Rozpocet - Vyvoj aplikacii'!$I$3:$I$200),0),0)</f>
        <v>0</v>
      </c>
      <c r="N24" s="117">
        <f>IFERROR(IF(AND(VLOOKUP(N$2,AKTIVITY_POZICIE!#REF!,6,0)="SW",VLOOKUP(N$2,AKTIVITY_POZICIE!#REF!,5,0)=$D24),SUMIF('Rozpocet - Vyvoj aplikacii'!$B$3:$B$200,'TCO TO BE- SW'!N$2,'Rozpocet - Vyvoj aplikacii'!$I$3:$I$200),0),0)</f>
        <v>0</v>
      </c>
      <c r="O24" s="117">
        <f>IFERROR(IF(AND(VLOOKUP(O$2,AKTIVITY_POZICIE!#REF!,6,0)="SW",VLOOKUP(O$2,AKTIVITY_POZICIE!#REF!,5,0)=$D24),SUMIF('Rozpocet - Vyvoj aplikacii'!$B$3:$B$200,'TCO TO BE- SW'!O$2,'Rozpocet - Vyvoj aplikacii'!$I$3:$I$200),0),0)</f>
        <v>0</v>
      </c>
      <c r="P24" s="117">
        <f>IFERROR(IF(AND(VLOOKUP(P$2,AKTIVITY_POZICIE!#REF!,6,0)="SW",VLOOKUP(P$2,AKTIVITY_POZICIE!#REF!,5,0)=$D24),SUMIF('Rozpocet - Vyvoj aplikacii'!$B$3:$B$200,'TCO TO BE- SW'!P$2,'Rozpocet - Vyvoj aplikacii'!$I$3:$I$200),0),0)</f>
        <v>0</v>
      </c>
      <c r="Q24" s="117">
        <f>IFERROR(IF(AND(VLOOKUP(Q$2,AKTIVITY_POZICIE!#REF!,6,0)="SW",VLOOKUP(Q$2,AKTIVITY_POZICIE!#REF!,5,0)=$D24),SUMIF('Rozpocet - Vyvoj aplikacii'!$B$3:$B$200,'TCO TO BE- SW'!Q$2,'Rozpocet - Vyvoj aplikacii'!$I$3:$I$200),0),0)</f>
        <v>0</v>
      </c>
      <c r="R24" s="117">
        <f>IFERROR(IF(AND(VLOOKUP(R$2,AKTIVITY_POZICIE!#REF!,6,0)="SW",VLOOKUP(R$2,AKTIVITY_POZICIE!#REF!,5,0)=$D24),SUMIF('Rozpocet - Vyvoj aplikacii'!$B$3:$B$200,'TCO TO BE- SW'!R$2,'Rozpocet - Vyvoj aplikacii'!$I$3:$I$200),0),0)</f>
        <v>0</v>
      </c>
      <c r="S24" s="117">
        <f>IFERROR(IF(AND(VLOOKUP(S$2,AKTIVITY_POZICIE!#REF!,6,0)="SW",VLOOKUP(S$2,AKTIVITY_POZICIE!#REF!,5,0)=$D24),SUMIF('Rozpocet - Vyvoj aplikacii'!$B$3:$B$200,'TCO TO BE- SW'!S$2,'Rozpocet - Vyvoj aplikacii'!$I$3:$I$200),0),0)</f>
        <v>0</v>
      </c>
      <c r="T24" s="117">
        <f>IFERROR(IF(AND(VLOOKUP(T$2,AKTIVITY_POZICIE!#REF!,6,0)="SW",VLOOKUP(T$2,AKTIVITY_POZICIE!#REF!,5,0)=$D24),SUMIF('Rozpocet - Vyvoj aplikacii'!$B$3:$B$200,'TCO TO BE- SW'!T$2,'Rozpocet - Vyvoj aplikacii'!$I$3:$I$200),0),0)</f>
        <v>0</v>
      </c>
      <c r="U24" s="117">
        <f>IFERROR(IF(AND(VLOOKUP(U$2,AKTIVITY_POZICIE!#REF!,6,0)="SW",VLOOKUP(U$2,AKTIVITY_POZICIE!#REF!,5,0)=$D24),SUMIF('Rozpocet - Vyvoj aplikacii'!$B$3:$B$200,'TCO TO BE- SW'!U$2,'Rozpocet - Vyvoj aplikacii'!$I$3:$I$200),0),0)</f>
        <v>0</v>
      </c>
      <c r="V24" s="117">
        <f>IFERROR(IF(AND(VLOOKUP(V$2,AKTIVITY_POZICIE!#REF!,6,0)="SW",VLOOKUP(V$2,AKTIVITY_POZICIE!#REF!,5,0)=$D24),SUMIF('Rozpocet - Vyvoj aplikacii'!$B$3:$B$200,'TCO TO BE- SW'!V$2,'Rozpocet - Vyvoj aplikacii'!$I$3:$I$200),0),0)</f>
        <v>0</v>
      </c>
      <c r="W24" s="117">
        <f>IFERROR(IF(AND(VLOOKUP(W$2,AKTIVITY_POZICIE!#REF!,6,0)="SW",VLOOKUP(W$2,AKTIVITY_POZICIE!#REF!,5,0)=$D24),SUMIF('Rozpocet - Vyvoj aplikacii'!$B$3:$B$200,'TCO TO BE- SW'!W$2,'Rozpocet - Vyvoj aplikacii'!$I$3:$I$200),0),0)</f>
        <v>0</v>
      </c>
      <c r="X24" s="117">
        <f>IFERROR(IF(AND(VLOOKUP(X$2,AKTIVITY_POZICIE!#REF!,6,0)="SW",VLOOKUP(X$2,AKTIVITY_POZICIE!#REF!,5,0)=$D24),SUMIF('Rozpocet - Vyvoj aplikacii'!$B$3:$B$200,'TCO TO BE- SW'!X$2,'Rozpocet - Vyvoj aplikacii'!$I$3:$I$200),0),0)</f>
        <v>0</v>
      </c>
      <c r="Y24" s="117">
        <f>IFERROR(IF(AND(VLOOKUP(Y$2,AKTIVITY_POZICIE!#REF!,6,0)="SW",VLOOKUP(Y$2,AKTIVITY_POZICIE!#REF!,5,0)=$D24),SUMIF('Rozpocet - Vyvoj aplikacii'!$B$3:$B$200,'TCO TO BE- SW'!Y$2,'Rozpocet - Vyvoj aplikacii'!$I$3:$I$200),0),0)</f>
        <v>0</v>
      </c>
      <c r="Z24" s="117">
        <f>IFERROR(IF(AND(VLOOKUP(Z$2,AKTIVITY_POZICIE!#REF!,6,0)="SW",VLOOKUP(Z$2,AKTIVITY_POZICIE!#REF!,5,0)=$D24),SUMIF('Rozpocet - Vyvoj aplikacii'!$B$3:$B$200,'TCO TO BE- SW'!Z$2,'Rozpocet - Vyvoj aplikacii'!$I$3:$I$200),0),0)</f>
        <v>0</v>
      </c>
      <c r="AA24" s="117">
        <f>IFERROR(IF(AND(VLOOKUP(AA$2,AKTIVITY_POZICIE!#REF!,6,0)="SW",VLOOKUP(AA$2,AKTIVITY_POZICIE!#REF!,5,0)=$D24),SUMIF('Rozpocet - Vyvoj aplikacii'!$B$3:$B$200,'TCO TO BE- SW'!AA$2,'Rozpocet - Vyvoj aplikacii'!$I$3:$I$200),0),0)</f>
        <v>0</v>
      </c>
      <c r="AB24" s="117">
        <f>IFERROR(IF(AND(VLOOKUP(AB$2,AKTIVITY_POZICIE!#REF!,6,0)="SW",VLOOKUP(AB$2,AKTIVITY_POZICIE!#REF!,5,0)=$D24),SUMIF('Rozpocet - Vyvoj aplikacii'!$B$3:$B$200,'TCO TO BE- SW'!AB$2,'Rozpocet - Vyvoj aplikacii'!$I$3:$I$200),0),0)</f>
        <v>0</v>
      </c>
      <c r="AC24" s="117">
        <f>IFERROR(IF(AND(VLOOKUP(AC$2,AKTIVITY_POZICIE!#REF!,6,0)="SW",VLOOKUP(AC$2,AKTIVITY_POZICIE!#REF!,5,0)=$D24),SUMIF('Rozpocet - Vyvoj aplikacii'!$B$3:$B$200,'TCO TO BE- SW'!AC$2,'Rozpocet - Vyvoj aplikacii'!$I$3:$I$200),0),0)</f>
        <v>0</v>
      </c>
      <c r="AD24" s="117">
        <f>IFERROR(IF(AND(VLOOKUP(AD$2,AKTIVITY_POZICIE!#REF!,6,0)="SW",VLOOKUP(AD$2,AKTIVITY_POZICIE!#REF!,5,0)=$D24),SUMIF('Rozpocet - Vyvoj aplikacii'!$B$3:$B$200,'TCO TO BE- SW'!AD$2,'Rozpocet - Vyvoj aplikacii'!$I$3:$I$200),0),0)</f>
        <v>0</v>
      </c>
      <c r="AE24" s="117">
        <f>IFERROR(IF(AND(VLOOKUP(AE$2,AKTIVITY_POZICIE!#REF!,6,0)="SW",VLOOKUP(AE$2,AKTIVITY_POZICIE!#REF!,5,0)=$D24),SUMIF('Rozpocet - Vyvoj aplikacii'!$B$3:$B$200,'TCO TO BE- SW'!AE$2,'Rozpocet - Vyvoj aplikacii'!$I$3:$I$200),0),0)</f>
        <v>0</v>
      </c>
      <c r="AF24" s="117">
        <f>IFERROR(IF(AND(VLOOKUP(AF$2,AKTIVITY_POZICIE!#REF!,6,0)="SW",VLOOKUP(AF$2,AKTIVITY_POZICIE!#REF!,5,0)=$D24),SUMIF('Rozpocet - Vyvoj aplikacii'!$B$3:$B$200,'TCO TO BE- SW'!AF$2,'Rozpocet - Vyvoj aplikacii'!$I$3:$I$200),0),0)</f>
        <v>0</v>
      </c>
      <c r="AG24" s="117">
        <f>IFERROR(IF(AND(VLOOKUP(AG$2,AKTIVITY_POZICIE!#REF!,6,0)="SW",VLOOKUP(AG$2,AKTIVITY_POZICIE!#REF!,5,0)=$D24),SUMIF('Rozpocet - Vyvoj aplikacii'!$B$3:$B$200,'TCO TO BE- SW'!AG$2,'Rozpocet - Vyvoj aplikacii'!$I$3:$I$200),0),0)</f>
        <v>0</v>
      </c>
      <c r="AH24" s="117">
        <f>IFERROR(IF(AND(VLOOKUP(AH$2,AKTIVITY_POZICIE!#REF!,6,0)="SW",VLOOKUP(AH$2,AKTIVITY_POZICIE!#REF!,5,0)=$D24),SUMIF('Rozpocet - Vyvoj aplikacii'!$B$3:$B$200,'TCO TO BE- SW'!AH$2,'Rozpocet - Vyvoj aplikacii'!$I$3:$I$200),0),0)</f>
        <v>0</v>
      </c>
      <c r="AI24" s="117">
        <f>IFERROR(IF(AND(VLOOKUP(AI$2,AKTIVITY_POZICIE!#REF!,6,0)="SW",VLOOKUP(AI$2,AKTIVITY_POZICIE!#REF!,5,0)=$D24),SUMIF('Rozpocet - Vyvoj aplikacii'!$B$3:$B$200,'TCO TO BE- SW'!AI$2,'Rozpocet - Vyvoj aplikacii'!$I$3:$I$200),0),0)</f>
        <v>0</v>
      </c>
      <c r="AJ24" s="117">
        <f>IFERROR(IF(AND(VLOOKUP(AJ$2,AKTIVITY_POZICIE!#REF!,6,0)="SW",VLOOKUP(AJ$2,AKTIVITY_POZICIE!#REF!,5,0)=$D24),SUMIF('Rozpocet - Vyvoj aplikacii'!$B$3:$B$200,'TCO TO BE- SW'!AJ$2,'Rozpocet - Vyvoj aplikacii'!$I$3:$I$200),0),0)</f>
        <v>0</v>
      </c>
      <c r="AK24" s="117">
        <f>IFERROR(IF(AND(VLOOKUP(AK$2,AKTIVITY_POZICIE!#REF!,6,0)="SW",VLOOKUP(AK$2,AKTIVITY_POZICIE!#REF!,5,0)=$D24),SUMIF('Rozpocet - Vyvoj aplikacii'!$B$3:$B$200,'TCO TO BE- SW'!AK$2,'Rozpocet - Vyvoj aplikacii'!$I$3:$I$200),0),0)</f>
        <v>0</v>
      </c>
      <c r="AL24" s="117">
        <f>IFERROR(IF(AND(VLOOKUP(AL$2,AKTIVITY_POZICIE!#REF!,6,0)="SW",VLOOKUP(AL$2,AKTIVITY_POZICIE!#REF!,5,0)=$D24),SUMIF('Rozpocet - Vyvoj aplikacii'!$B$3:$B$200,'TCO TO BE- SW'!AL$2,'Rozpocet - Vyvoj aplikacii'!$I$3:$I$200),0),0)</f>
        <v>0</v>
      </c>
      <c r="AM24" s="117">
        <f>IFERROR(IF(AND(VLOOKUP(AM$2,AKTIVITY_POZICIE!#REF!,6,0)="SW",VLOOKUP(AM$2,AKTIVITY_POZICIE!#REF!,5,0)=$D24),SUMIF('Rozpocet - Vyvoj aplikacii'!$B$3:$B$200,'TCO TO BE- SW'!AM$2,'Rozpocet - Vyvoj aplikacii'!$I$3:$I$200),0),0)</f>
        <v>0</v>
      </c>
      <c r="AN24" s="117">
        <f>IFERROR(IF(AND(VLOOKUP(AN$2,AKTIVITY_POZICIE!#REF!,6,0)="SW",VLOOKUP(AN$2,AKTIVITY_POZICIE!#REF!,5,0)=$D24),SUMIF('Rozpocet - Vyvoj aplikacii'!$B$3:$B$200,'TCO TO BE- SW'!AN$2,'Rozpocet - Vyvoj aplikacii'!$I$3:$I$200),0),0)</f>
        <v>0</v>
      </c>
      <c r="AO24" s="117">
        <f>IFERROR(IF(AND(VLOOKUP(AO$2,AKTIVITY_POZICIE!#REF!,6,0)="SW",VLOOKUP(AO$2,AKTIVITY_POZICIE!#REF!,5,0)=$D24),SUMIF('Rozpocet - Vyvoj aplikacii'!$B$3:$B$200,'TCO TO BE- SW'!AO$2,'Rozpocet - Vyvoj aplikacii'!$I$3:$I$200),0),0)</f>
        <v>0</v>
      </c>
      <c r="AP24" s="117">
        <f>IFERROR(IF(AND(VLOOKUP(AP$2,AKTIVITY_POZICIE!#REF!,6,0)="SW",VLOOKUP(AP$2,AKTIVITY_POZICIE!#REF!,5,0)=$D24),SUMIF('Rozpocet - Vyvoj aplikacii'!$B$3:$B$200,'TCO TO BE- SW'!AP$2,'Rozpocet - Vyvoj aplikacii'!$I$3:$I$200),0),0)</f>
        <v>0</v>
      </c>
      <c r="AQ24" s="117">
        <f>IFERROR(IF(AND(VLOOKUP(AQ$2,AKTIVITY_POZICIE!#REF!,6,0)="SW",VLOOKUP(AQ$2,AKTIVITY_POZICIE!#REF!,5,0)=$D24),SUMIF('Rozpocet - Vyvoj aplikacii'!$B$3:$B$200,'TCO TO BE- SW'!AQ$2,'Rozpocet - Vyvoj aplikacii'!$I$3:$I$200),0),0)</f>
        <v>0</v>
      </c>
      <c r="AR24" s="117">
        <f>IFERROR(IF(AND(VLOOKUP(AR$2,AKTIVITY_POZICIE!#REF!,6,0)="SW",VLOOKUP(AR$2,AKTIVITY_POZICIE!#REF!,5,0)=$D24),SUMIF('Rozpocet - Vyvoj aplikacii'!$B$3:$B$200,'TCO TO BE- SW'!AR$2,'Rozpocet - Vyvoj aplikacii'!$I$3:$I$200),0),0)</f>
        <v>0</v>
      </c>
      <c r="AS24" s="117">
        <f>IFERROR(IF(AND(VLOOKUP(AS$2,AKTIVITY_POZICIE!#REF!,6,0)="SW",VLOOKUP(AS$2,AKTIVITY_POZICIE!#REF!,5,0)=$D24),SUMIF('Rozpocet - Vyvoj aplikacii'!$B$3:$B$200,'TCO TO BE- SW'!AS$2,'Rozpocet - Vyvoj aplikacii'!$I$3:$I$200),0),0)</f>
        <v>0</v>
      </c>
      <c r="AT24" s="117">
        <f>IFERROR(IF(AND(VLOOKUP(AT$2,AKTIVITY_POZICIE!#REF!,6,0)="SW",VLOOKUP(AT$2,AKTIVITY_POZICIE!#REF!,5,0)=$D24),SUMIF('Rozpocet - Vyvoj aplikacii'!$B$3:$B$200,'TCO TO BE- SW'!AT$2,'Rozpocet - Vyvoj aplikacii'!$I$3:$I$200),0),0)</f>
        <v>0</v>
      </c>
      <c r="AU24" s="117">
        <f>IFERROR(IF(AND(VLOOKUP(AU$2,AKTIVITY_POZICIE!#REF!,6,0)="SW",VLOOKUP(AU$2,AKTIVITY_POZICIE!#REF!,5,0)=$D24),SUMIF('Rozpocet - Vyvoj aplikacii'!$B$3:$B$200,'TCO TO BE- SW'!AU$2,'Rozpocet - Vyvoj aplikacii'!$I$3:$I$200),0),0)</f>
        <v>0</v>
      </c>
      <c r="AV24" s="117">
        <f>IFERROR(IF(AND(VLOOKUP(AV$2,AKTIVITY_POZICIE!#REF!,6,0)="SW",VLOOKUP(AV$2,AKTIVITY_POZICIE!#REF!,5,0)=$D24),SUMIF('Rozpocet - Vyvoj aplikacii'!$B$3:$B$200,'TCO TO BE- SW'!AV$2,'Rozpocet - Vyvoj aplikacii'!$I$3:$I$200),0),0)</f>
        <v>0</v>
      </c>
      <c r="AW24" s="117">
        <f>IFERROR(IF(AND(VLOOKUP(AW$2,AKTIVITY_POZICIE!#REF!,6,0)="SW",VLOOKUP(AW$2,AKTIVITY_POZICIE!#REF!,5,0)=$D24),SUMIF('Rozpocet - Vyvoj aplikacii'!$B$3:$B$200,'TCO TO BE- SW'!AW$2,'Rozpocet - Vyvoj aplikacii'!$I$3:$I$200),0),0)</f>
        <v>0</v>
      </c>
      <c r="AX24" s="117">
        <f>IFERROR(IF(AND(VLOOKUP(AX$2,AKTIVITY_POZICIE!#REF!,6,0)="SW",VLOOKUP(AX$2,AKTIVITY_POZICIE!#REF!,5,0)=$D24),SUMIF('Rozpocet - Vyvoj aplikacii'!$B$3:$B$200,'TCO TO BE- SW'!AX$2,'Rozpocet - Vyvoj aplikacii'!$I$3:$I$200),0),0)</f>
        <v>0</v>
      </c>
      <c r="AY24" s="117">
        <f>IFERROR(IF(AND(VLOOKUP(AY$2,AKTIVITY_POZICIE!#REF!,6,0)="SW",VLOOKUP(AY$2,AKTIVITY_POZICIE!#REF!,5,0)=$D24),SUMIF('Rozpocet - Vyvoj aplikacii'!$B$3:$B$200,'TCO TO BE- SW'!AY$2,'Rozpocet - Vyvoj aplikacii'!$I$3:$I$200),0),0)</f>
        <v>0</v>
      </c>
      <c r="AZ24" s="117">
        <f>IFERROR(IF(AND(VLOOKUP(AZ$2,AKTIVITY_POZICIE!#REF!,6,0)="SW",VLOOKUP(AZ$2,AKTIVITY_POZICIE!#REF!,5,0)=$D24),SUMIF('Rozpocet - Vyvoj aplikacii'!$B$3:$B$200,'TCO TO BE- SW'!AZ$2,'Rozpocet - Vyvoj aplikacii'!$I$3:$I$200),0),0)</f>
        <v>0</v>
      </c>
      <c r="BA24" s="117">
        <f>IFERROR(IF(AND(VLOOKUP(BA$2,AKTIVITY_POZICIE!#REF!,6,0)="SW",VLOOKUP(BA$2,AKTIVITY_POZICIE!#REF!,5,0)=$D24),SUMIF('Rozpocet - Vyvoj aplikacii'!$B$3:$B$200,'TCO TO BE- SW'!BA$2,'Rozpocet - Vyvoj aplikacii'!$I$3:$I$200),0),0)</f>
        <v>0</v>
      </c>
      <c r="BB24" s="117">
        <f>IFERROR(IF(AND(VLOOKUP(BB$2,AKTIVITY_POZICIE!#REF!,6,0)="SW",VLOOKUP(BB$2,AKTIVITY_POZICIE!#REF!,5,0)=$D24),SUMIF('Rozpocet - Vyvoj aplikacii'!$B$3:$B$200,'TCO TO BE- SW'!BB$2,'Rozpocet - Vyvoj aplikacii'!$I$3:$I$200),0),0)</f>
        <v>0</v>
      </c>
      <c r="BC24" s="117">
        <f>IFERROR(IF(AND(VLOOKUP(BC$2,AKTIVITY_POZICIE!#REF!,6,0)="SW",VLOOKUP(BC$2,AKTIVITY_POZICIE!#REF!,5,0)=$D24),SUMIF('Rozpocet - Vyvoj aplikacii'!$B$3:$B$200,'TCO TO BE- SW'!BC$2,'Rozpocet - Vyvoj aplikacii'!$I$3:$I$200),0),0)</f>
        <v>0</v>
      </c>
    </row>
    <row r="25" spans="1:55" ht="15" outlineLevel="2" thickBot="1">
      <c r="A25" s="694"/>
      <c r="B25" s="695"/>
      <c r="C25" s="695"/>
      <c r="D25" s="68">
        <v>10</v>
      </c>
      <c r="E25" s="64">
        <f t="shared" si="8"/>
        <v>0</v>
      </c>
      <c r="F25" s="117">
        <f>IFERROR(IF(AND(VLOOKUP(F$2,AKTIVITY_POZICIE!#REF!,6,0)="SW",VLOOKUP(F$2,AKTIVITY_POZICIE!#REF!,5,0)=$D25),SUMIF('Rozpocet - Vyvoj aplikacii'!$B$3:$B$200,'TCO TO BE- SW'!F$2,'Rozpocet - Vyvoj aplikacii'!$I$3:$I$200),0),0)</f>
        <v>0</v>
      </c>
      <c r="G25" s="117">
        <f>IFERROR(IF(AND(VLOOKUP(G$2,AKTIVITY_POZICIE!#REF!,6,0)="SW",VLOOKUP(G$2,AKTIVITY_POZICIE!#REF!,5,0)=$D25),SUMIF('Rozpocet - Vyvoj aplikacii'!$B$3:$B$200,'TCO TO BE- SW'!G$2,'Rozpocet - Vyvoj aplikacii'!$I$3:$I$200),0),0)</f>
        <v>0</v>
      </c>
      <c r="H25" s="117">
        <f>IFERROR(IF(AND(VLOOKUP(H$2,AKTIVITY_POZICIE!#REF!,6,0)="SW",VLOOKUP(H$2,AKTIVITY_POZICIE!#REF!,5,0)=$D25),SUMIF('Rozpocet - Vyvoj aplikacii'!$B$3:$B$200,'TCO TO BE- SW'!H$2,'Rozpocet - Vyvoj aplikacii'!$I$3:$I$200),0),0)</f>
        <v>0</v>
      </c>
      <c r="I25" s="117">
        <f>IFERROR(IF(AND(VLOOKUP(I$2,AKTIVITY_POZICIE!#REF!,6,0)="SW",VLOOKUP(I$2,AKTIVITY_POZICIE!#REF!,5,0)=$D25),SUMIF('Rozpocet - Vyvoj aplikacii'!$B$3:$B$200,'TCO TO BE- SW'!I$2,'Rozpocet - Vyvoj aplikacii'!$I$3:$I$200),0),0)</f>
        <v>0</v>
      </c>
      <c r="J25" s="117">
        <f>IFERROR(IF(AND(VLOOKUP(J$2,AKTIVITY_POZICIE!#REF!,6,0)="SW",VLOOKUP(J$2,AKTIVITY_POZICIE!#REF!,5,0)=$D25),SUMIF('Rozpocet - Vyvoj aplikacii'!$B$3:$B$200,'TCO TO BE- SW'!J$2,'Rozpocet - Vyvoj aplikacii'!$I$3:$I$200),0),0)</f>
        <v>0</v>
      </c>
      <c r="K25" s="117">
        <f>IFERROR(IF(AND(VLOOKUP(K$2,AKTIVITY_POZICIE!#REF!,6,0)="SW",VLOOKUP(K$2,AKTIVITY_POZICIE!#REF!,5,0)=$D25),SUMIF('Rozpocet - Vyvoj aplikacii'!$B$3:$B$200,'TCO TO BE- SW'!K$2,'Rozpocet - Vyvoj aplikacii'!$I$3:$I$200),0),0)</f>
        <v>0</v>
      </c>
      <c r="L25" s="117">
        <f>IFERROR(IF(AND(VLOOKUP(L$2,AKTIVITY_POZICIE!#REF!,6,0)="SW",VLOOKUP(L$2,AKTIVITY_POZICIE!#REF!,5,0)=$D25),SUMIF('Rozpocet - Vyvoj aplikacii'!$B$3:$B$200,'TCO TO BE- SW'!L$2,'Rozpocet - Vyvoj aplikacii'!$I$3:$I$200),0),0)</f>
        <v>0</v>
      </c>
      <c r="M25" s="117">
        <f>IFERROR(IF(AND(VLOOKUP(M$2,AKTIVITY_POZICIE!#REF!,6,0)="SW",VLOOKUP(M$2,AKTIVITY_POZICIE!#REF!,5,0)=$D25),SUMIF('Rozpocet - Vyvoj aplikacii'!$B$3:$B$200,'TCO TO BE- SW'!M$2,'Rozpocet - Vyvoj aplikacii'!$I$3:$I$200),0),0)</f>
        <v>0</v>
      </c>
      <c r="N25" s="117">
        <f>IFERROR(IF(AND(VLOOKUP(N$2,AKTIVITY_POZICIE!#REF!,6,0)="SW",VLOOKUP(N$2,AKTIVITY_POZICIE!#REF!,5,0)=$D25),SUMIF('Rozpocet - Vyvoj aplikacii'!$B$3:$B$200,'TCO TO BE- SW'!N$2,'Rozpocet - Vyvoj aplikacii'!$I$3:$I$200),0),0)</f>
        <v>0</v>
      </c>
      <c r="O25" s="117">
        <f>IFERROR(IF(AND(VLOOKUP(O$2,AKTIVITY_POZICIE!#REF!,6,0)="SW",VLOOKUP(O$2,AKTIVITY_POZICIE!#REF!,5,0)=$D25),SUMIF('Rozpocet - Vyvoj aplikacii'!$B$3:$B$200,'TCO TO BE- SW'!O$2,'Rozpocet - Vyvoj aplikacii'!$I$3:$I$200),0),0)</f>
        <v>0</v>
      </c>
      <c r="P25" s="117">
        <f>IFERROR(IF(AND(VLOOKUP(P$2,AKTIVITY_POZICIE!#REF!,6,0)="SW",VLOOKUP(P$2,AKTIVITY_POZICIE!#REF!,5,0)=$D25),SUMIF('Rozpocet - Vyvoj aplikacii'!$B$3:$B$200,'TCO TO BE- SW'!P$2,'Rozpocet - Vyvoj aplikacii'!$I$3:$I$200),0),0)</f>
        <v>0</v>
      </c>
      <c r="Q25" s="117">
        <f>IFERROR(IF(AND(VLOOKUP(Q$2,AKTIVITY_POZICIE!#REF!,6,0)="SW",VLOOKUP(Q$2,AKTIVITY_POZICIE!#REF!,5,0)=$D25),SUMIF('Rozpocet - Vyvoj aplikacii'!$B$3:$B$200,'TCO TO BE- SW'!Q$2,'Rozpocet - Vyvoj aplikacii'!$I$3:$I$200),0),0)</f>
        <v>0</v>
      </c>
      <c r="R25" s="117">
        <f>IFERROR(IF(AND(VLOOKUP(R$2,AKTIVITY_POZICIE!#REF!,6,0)="SW",VLOOKUP(R$2,AKTIVITY_POZICIE!#REF!,5,0)=$D25),SUMIF('Rozpocet - Vyvoj aplikacii'!$B$3:$B$200,'TCO TO BE- SW'!R$2,'Rozpocet - Vyvoj aplikacii'!$I$3:$I$200),0),0)</f>
        <v>0</v>
      </c>
      <c r="S25" s="117">
        <f>IFERROR(IF(AND(VLOOKUP(S$2,AKTIVITY_POZICIE!#REF!,6,0)="SW",VLOOKUP(S$2,AKTIVITY_POZICIE!#REF!,5,0)=$D25),SUMIF('Rozpocet - Vyvoj aplikacii'!$B$3:$B$200,'TCO TO BE- SW'!S$2,'Rozpocet - Vyvoj aplikacii'!$I$3:$I$200),0),0)</f>
        <v>0</v>
      </c>
      <c r="T25" s="117">
        <f>IFERROR(IF(AND(VLOOKUP(T$2,AKTIVITY_POZICIE!#REF!,6,0)="SW",VLOOKUP(T$2,AKTIVITY_POZICIE!#REF!,5,0)=$D25),SUMIF('Rozpocet - Vyvoj aplikacii'!$B$3:$B$200,'TCO TO BE- SW'!T$2,'Rozpocet - Vyvoj aplikacii'!$I$3:$I$200),0),0)</f>
        <v>0</v>
      </c>
      <c r="U25" s="117">
        <f>IFERROR(IF(AND(VLOOKUP(U$2,AKTIVITY_POZICIE!#REF!,6,0)="SW",VLOOKUP(U$2,AKTIVITY_POZICIE!#REF!,5,0)=$D25),SUMIF('Rozpocet - Vyvoj aplikacii'!$B$3:$B$200,'TCO TO BE- SW'!U$2,'Rozpocet - Vyvoj aplikacii'!$I$3:$I$200),0),0)</f>
        <v>0</v>
      </c>
      <c r="V25" s="117">
        <f>IFERROR(IF(AND(VLOOKUP(V$2,AKTIVITY_POZICIE!#REF!,6,0)="SW",VLOOKUP(V$2,AKTIVITY_POZICIE!#REF!,5,0)=$D25),SUMIF('Rozpocet - Vyvoj aplikacii'!$B$3:$B$200,'TCO TO BE- SW'!V$2,'Rozpocet - Vyvoj aplikacii'!$I$3:$I$200),0),0)</f>
        <v>0</v>
      </c>
      <c r="W25" s="117">
        <f>IFERROR(IF(AND(VLOOKUP(W$2,AKTIVITY_POZICIE!#REF!,6,0)="SW",VLOOKUP(W$2,AKTIVITY_POZICIE!#REF!,5,0)=$D25),SUMIF('Rozpocet - Vyvoj aplikacii'!$B$3:$B$200,'TCO TO BE- SW'!W$2,'Rozpocet - Vyvoj aplikacii'!$I$3:$I$200),0),0)</f>
        <v>0</v>
      </c>
      <c r="X25" s="117">
        <f>IFERROR(IF(AND(VLOOKUP(X$2,AKTIVITY_POZICIE!#REF!,6,0)="SW",VLOOKUP(X$2,AKTIVITY_POZICIE!#REF!,5,0)=$D25),SUMIF('Rozpocet - Vyvoj aplikacii'!$B$3:$B$200,'TCO TO BE- SW'!X$2,'Rozpocet - Vyvoj aplikacii'!$I$3:$I$200),0),0)</f>
        <v>0</v>
      </c>
      <c r="Y25" s="117">
        <f>IFERROR(IF(AND(VLOOKUP(Y$2,AKTIVITY_POZICIE!#REF!,6,0)="SW",VLOOKUP(Y$2,AKTIVITY_POZICIE!#REF!,5,0)=$D25),SUMIF('Rozpocet - Vyvoj aplikacii'!$B$3:$B$200,'TCO TO BE- SW'!Y$2,'Rozpocet - Vyvoj aplikacii'!$I$3:$I$200),0),0)</f>
        <v>0</v>
      </c>
      <c r="Z25" s="117">
        <f>IFERROR(IF(AND(VLOOKUP(Z$2,AKTIVITY_POZICIE!#REF!,6,0)="SW",VLOOKUP(Z$2,AKTIVITY_POZICIE!#REF!,5,0)=$D25),SUMIF('Rozpocet - Vyvoj aplikacii'!$B$3:$B$200,'TCO TO BE- SW'!Z$2,'Rozpocet - Vyvoj aplikacii'!$I$3:$I$200),0),0)</f>
        <v>0</v>
      </c>
      <c r="AA25" s="117">
        <f>IFERROR(IF(AND(VLOOKUP(AA$2,AKTIVITY_POZICIE!#REF!,6,0)="SW",VLOOKUP(AA$2,AKTIVITY_POZICIE!#REF!,5,0)=$D25),SUMIF('Rozpocet - Vyvoj aplikacii'!$B$3:$B$200,'TCO TO BE- SW'!AA$2,'Rozpocet - Vyvoj aplikacii'!$I$3:$I$200),0),0)</f>
        <v>0</v>
      </c>
      <c r="AB25" s="117">
        <f>IFERROR(IF(AND(VLOOKUP(AB$2,AKTIVITY_POZICIE!#REF!,6,0)="SW",VLOOKUP(AB$2,AKTIVITY_POZICIE!#REF!,5,0)=$D25),SUMIF('Rozpocet - Vyvoj aplikacii'!$B$3:$B$200,'TCO TO BE- SW'!AB$2,'Rozpocet - Vyvoj aplikacii'!$I$3:$I$200),0),0)</f>
        <v>0</v>
      </c>
      <c r="AC25" s="117">
        <f>IFERROR(IF(AND(VLOOKUP(AC$2,AKTIVITY_POZICIE!#REF!,6,0)="SW",VLOOKUP(AC$2,AKTIVITY_POZICIE!#REF!,5,0)=$D25),SUMIF('Rozpocet - Vyvoj aplikacii'!$B$3:$B$200,'TCO TO BE- SW'!AC$2,'Rozpocet - Vyvoj aplikacii'!$I$3:$I$200),0),0)</f>
        <v>0</v>
      </c>
      <c r="AD25" s="117">
        <f>IFERROR(IF(AND(VLOOKUP(AD$2,AKTIVITY_POZICIE!#REF!,6,0)="SW",VLOOKUP(AD$2,AKTIVITY_POZICIE!#REF!,5,0)=$D25),SUMIF('Rozpocet - Vyvoj aplikacii'!$B$3:$B$200,'TCO TO BE- SW'!AD$2,'Rozpocet - Vyvoj aplikacii'!$I$3:$I$200),0),0)</f>
        <v>0</v>
      </c>
      <c r="AE25" s="117">
        <f>IFERROR(IF(AND(VLOOKUP(AE$2,AKTIVITY_POZICIE!#REF!,6,0)="SW",VLOOKUP(AE$2,AKTIVITY_POZICIE!#REF!,5,0)=$D25),SUMIF('Rozpocet - Vyvoj aplikacii'!$B$3:$B$200,'TCO TO BE- SW'!AE$2,'Rozpocet - Vyvoj aplikacii'!$I$3:$I$200),0),0)</f>
        <v>0</v>
      </c>
      <c r="AF25" s="117">
        <f>IFERROR(IF(AND(VLOOKUP(AF$2,AKTIVITY_POZICIE!#REF!,6,0)="SW",VLOOKUP(AF$2,AKTIVITY_POZICIE!#REF!,5,0)=$D25),SUMIF('Rozpocet - Vyvoj aplikacii'!$B$3:$B$200,'TCO TO BE- SW'!AF$2,'Rozpocet - Vyvoj aplikacii'!$I$3:$I$200),0),0)</f>
        <v>0</v>
      </c>
      <c r="AG25" s="117">
        <f>IFERROR(IF(AND(VLOOKUP(AG$2,AKTIVITY_POZICIE!#REF!,6,0)="SW",VLOOKUP(AG$2,AKTIVITY_POZICIE!#REF!,5,0)=$D25),SUMIF('Rozpocet - Vyvoj aplikacii'!$B$3:$B$200,'TCO TO BE- SW'!AG$2,'Rozpocet - Vyvoj aplikacii'!$I$3:$I$200),0),0)</f>
        <v>0</v>
      </c>
      <c r="AH25" s="117">
        <f>IFERROR(IF(AND(VLOOKUP(AH$2,AKTIVITY_POZICIE!#REF!,6,0)="SW",VLOOKUP(AH$2,AKTIVITY_POZICIE!#REF!,5,0)=$D25),SUMIF('Rozpocet - Vyvoj aplikacii'!$B$3:$B$200,'TCO TO BE- SW'!AH$2,'Rozpocet - Vyvoj aplikacii'!$I$3:$I$200),0),0)</f>
        <v>0</v>
      </c>
      <c r="AI25" s="117">
        <f>IFERROR(IF(AND(VLOOKUP(AI$2,AKTIVITY_POZICIE!#REF!,6,0)="SW",VLOOKUP(AI$2,AKTIVITY_POZICIE!#REF!,5,0)=$D25),SUMIF('Rozpocet - Vyvoj aplikacii'!$B$3:$B$200,'TCO TO BE- SW'!AI$2,'Rozpocet - Vyvoj aplikacii'!$I$3:$I$200),0),0)</f>
        <v>0</v>
      </c>
      <c r="AJ25" s="117">
        <f>IFERROR(IF(AND(VLOOKUP(AJ$2,AKTIVITY_POZICIE!#REF!,6,0)="SW",VLOOKUP(AJ$2,AKTIVITY_POZICIE!#REF!,5,0)=$D25),SUMIF('Rozpocet - Vyvoj aplikacii'!$B$3:$B$200,'TCO TO BE- SW'!AJ$2,'Rozpocet - Vyvoj aplikacii'!$I$3:$I$200),0),0)</f>
        <v>0</v>
      </c>
      <c r="AK25" s="117">
        <f>IFERROR(IF(AND(VLOOKUP(AK$2,AKTIVITY_POZICIE!#REF!,6,0)="SW",VLOOKUP(AK$2,AKTIVITY_POZICIE!#REF!,5,0)=$D25),SUMIF('Rozpocet - Vyvoj aplikacii'!$B$3:$B$200,'TCO TO BE- SW'!AK$2,'Rozpocet - Vyvoj aplikacii'!$I$3:$I$200),0),0)</f>
        <v>0</v>
      </c>
      <c r="AL25" s="117">
        <f>IFERROR(IF(AND(VLOOKUP(AL$2,AKTIVITY_POZICIE!#REF!,6,0)="SW",VLOOKUP(AL$2,AKTIVITY_POZICIE!#REF!,5,0)=$D25),SUMIF('Rozpocet - Vyvoj aplikacii'!$B$3:$B$200,'TCO TO BE- SW'!AL$2,'Rozpocet - Vyvoj aplikacii'!$I$3:$I$200),0),0)</f>
        <v>0</v>
      </c>
      <c r="AM25" s="117">
        <f>IFERROR(IF(AND(VLOOKUP(AM$2,AKTIVITY_POZICIE!#REF!,6,0)="SW",VLOOKUP(AM$2,AKTIVITY_POZICIE!#REF!,5,0)=$D25),SUMIF('Rozpocet - Vyvoj aplikacii'!$B$3:$B$200,'TCO TO BE- SW'!AM$2,'Rozpocet - Vyvoj aplikacii'!$I$3:$I$200),0),0)</f>
        <v>0</v>
      </c>
      <c r="AN25" s="117">
        <f>IFERROR(IF(AND(VLOOKUP(AN$2,AKTIVITY_POZICIE!#REF!,6,0)="SW",VLOOKUP(AN$2,AKTIVITY_POZICIE!#REF!,5,0)=$D25),SUMIF('Rozpocet - Vyvoj aplikacii'!$B$3:$B$200,'TCO TO BE- SW'!AN$2,'Rozpocet - Vyvoj aplikacii'!$I$3:$I$200),0),0)</f>
        <v>0</v>
      </c>
      <c r="AO25" s="117">
        <f>IFERROR(IF(AND(VLOOKUP(AO$2,AKTIVITY_POZICIE!#REF!,6,0)="SW",VLOOKUP(AO$2,AKTIVITY_POZICIE!#REF!,5,0)=$D25),SUMIF('Rozpocet - Vyvoj aplikacii'!$B$3:$B$200,'TCO TO BE- SW'!AO$2,'Rozpocet - Vyvoj aplikacii'!$I$3:$I$200),0),0)</f>
        <v>0</v>
      </c>
      <c r="AP25" s="117">
        <f>IFERROR(IF(AND(VLOOKUP(AP$2,AKTIVITY_POZICIE!#REF!,6,0)="SW",VLOOKUP(AP$2,AKTIVITY_POZICIE!#REF!,5,0)=$D25),SUMIF('Rozpocet - Vyvoj aplikacii'!$B$3:$B$200,'TCO TO BE- SW'!AP$2,'Rozpocet - Vyvoj aplikacii'!$I$3:$I$200),0),0)</f>
        <v>0</v>
      </c>
      <c r="AQ25" s="117">
        <f>IFERROR(IF(AND(VLOOKUP(AQ$2,AKTIVITY_POZICIE!#REF!,6,0)="SW",VLOOKUP(AQ$2,AKTIVITY_POZICIE!#REF!,5,0)=$D25),SUMIF('Rozpocet - Vyvoj aplikacii'!$B$3:$B$200,'TCO TO BE- SW'!AQ$2,'Rozpocet - Vyvoj aplikacii'!$I$3:$I$200),0),0)</f>
        <v>0</v>
      </c>
      <c r="AR25" s="117">
        <f>IFERROR(IF(AND(VLOOKUP(AR$2,AKTIVITY_POZICIE!#REF!,6,0)="SW",VLOOKUP(AR$2,AKTIVITY_POZICIE!#REF!,5,0)=$D25),SUMIF('Rozpocet - Vyvoj aplikacii'!$B$3:$B$200,'TCO TO BE- SW'!AR$2,'Rozpocet - Vyvoj aplikacii'!$I$3:$I$200),0),0)</f>
        <v>0</v>
      </c>
      <c r="AS25" s="117">
        <f>IFERROR(IF(AND(VLOOKUP(AS$2,AKTIVITY_POZICIE!#REF!,6,0)="SW",VLOOKUP(AS$2,AKTIVITY_POZICIE!#REF!,5,0)=$D25),SUMIF('Rozpocet - Vyvoj aplikacii'!$B$3:$B$200,'TCO TO BE- SW'!AS$2,'Rozpocet - Vyvoj aplikacii'!$I$3:$I$200),0),0)</f>
        <v>0</v>
      </c>
      <c r="AT25" s="117">
        <f>IFERROR(IF(AND(VLOOKUP(AT$2,AKTIVITY_POZICIE!#REF!,6,0)="SW",VLOOKUP(AT$2,AKTIVITY_POZICIE!#REF!,5,0)=$D25),SUMIF('Rozpocet - Vyvoj aplikacii'!$B$3:$B$200,'TCO TO BE- SW'!AT$2,'Rozpocet - Vyvoj aplikacii'!$I$3:$I$200),0),0)</f>
        <v>0</v>
      </c>
      <c r="AU25" s="117">
        <f>IFERROR(IF(AND(VLOOKUP(AU$2,AKTIVITY_POZICIE!#REF!,6,0)="SW",VLOOKUP(AU$2,AKTIVITY_POZICIE!#REF!,5,0)=$D25),SUMIF('Rozpocet - Vyvoj aplikacii'!$B$3:$B$200,'TCO TO BE- SW'!AU$2,'Rozpocet - Vyvoj aplikacii'!$I$3:$I$200),0),0)</f>
        <v>0</v>
      </c>
      <c r="AV25" s="117">
        <f>IFERROR(IF(AND(VLOOKUP(AV$2,AKTIVITY_POZICIE!#REF!,6,0)="SW",VLOOKUP(AV$2,AKTIVITY_POZICIE!#REF!,5,0)=$D25),SUMIF('Rozpocet - Vyvoj aplikacii'!$B$3:$B$200,'TCO TO BE- SW'!AV$2,'Rozpocet - Vyvoj aplikacii'!$I$3:$I$200),0),0)</f>
        <v>0</v>
      </c>
      <c r="AW25" s="117">
        <f>IFERROR(IF(AND(VLOOKUP(AW$2,AKTIVITY_POZICIE!#REF!,6,0)="SW",VLOOKUP(AW$2,AKTIVITY_POZICIE!#REF!,5,0)=$D25),SUMIF('Rozpocet - Vyvoj aplikacii'!$B$3:$B$200,'TCO TO BE- SW'!AW$2,'Rozpocet - Vyvoj aplikacii'!$I$3:$I$200),0),0)</f>
        <v>0</v>
      </c>
      <c r="AX25" s="117">
        <f>IFERROR(IF(AND(VLOOKUP(AX$2,AKTIVITY_POZICIE!#REF!,6,0)="SW",VLOOKUP(AX$2,AKTIVITY_POZICIE!#REF!,5,0)=$D25),SUMIF('Rozpocet - Vyvoj aplikacii'!$B$3:$B$200,'TCO TO BE- SW'!AX$2,'Rozpocet - Vyvoj aplikacii'!$I$3:$I$200),0),0)</f>
        <v>0</v>
      </c>
      <c r="AY25" s="117">
        <f>IFERROR(IF(AND(VLOOKUP(AY$2,AKTIVITY_POZICIE!#REF!,6,0)="SW",VLOOKUP(AY$2,AKTIVITY_POZICIE!#REF!,5,0)=$D25),SUMIF('Rozpocet - Vyvoj aplikacii'!$B$3:$B$200,'TCO TO BE- SW'!AY$2,'Rozpocet - Vyvoj aplikacii'!$I$3:$I$200),0),0)</f>
        <v>0</v>
      </c>
      <c r="AZ25" s="117">
        <f>IFERROR(IF(AND(VLOOKUP(AZ$2,AKTIVITY_POZICIE!#REF!,6,0)="SW",VLOOKUP(AZ$2,AKTIVITY_POZICIE!#REF!,5,0)=$D25),SUMIF('Rozpocet - Vyvoj aplikacii'!$B$3:$B$200,'TCO TO BE- SW'!AZ$2,'Rozpocet - Vyvoj aplikacii'!$I$3:$I$200),0),0)</f>
        <v>0</v>
      </c>
      <c r="BA25" s="117">
        <f>IFERROR(IF(AND(VLOOKUP(BA$2,AKTIVITY_POZICIE!#REF!,6,0)="SW",VLOOKUP(BA$2,AKTIVITY_POZICIE!#REF!,5,0)=$D25),SUMIF('Rozpocet - Vyvoj aplikacii'!$B$3:$B$200,'TCO TO BE- SW'!BA$2,'Rozpocet - Vyvoj aplikacii'!$I$3:$I$200),0),0)</f>
        <v>0</v>
      </c>
      <c r="BB25" s="117">
        <f>IFERROR(IF(AND(VLOOKUP(BB$2,AKTIVITY_POZICIE!#REF!,6,0)="SW",VLOOKUP(BB$2,AKTIVITY_POZICIE!#REF!,5,0)=$D25),SUMIF('Rozpocet - Vyvoj aplikacii'!$B$3:$B$200,'TCO TO BE- SW'!BB$2,'Rozpocet - Vyvoj aplikacii'!$I$3:$I$200),0),0)</f>
        <v>0</v>
      </c>
      <c r="BC25" s="117">
        <f>IFERROR(IF(AND(VLOOKUP(BC$2,AKTIVITY_POZICIE!#REF!,6,0)="SW",VLOOKUP(BC$2,AKTIVITY_POZICIE!#REF!,5,0)=$D25),SUMIF('Rozpocet - Vyvoj aplikacii'!$B$3:$B$200,'TCO TO BE- SW'!BC$2,'Rozpocet - Vyvoj aplikacii'!$I$3:$I$200),0),0)</f>
        <v>0</v>
      </c>
    </row>
    <row r="26" spans="1:55" outlineLevel="2">
      <c r="A26" s="694" t="s">
        <v>216</v>
      </c>
      <c r="B26" s="695" t="s">
        <v>201</v>
      </c>
      <c r="C26" s="695">
        <v>633013</v>
      </c>
      <c r="D26" s="66">
        <v>1</v>
      </c>
      <c r="E26" s="63">
        <f t="shared" si="8"/>
        <v>0</v>
      </c>
      <c r="F26" s="119">
        <v>0</v>
      </c>
      <c r="G26" s="119">
        <v>0</v>
      </c>
      <c r="H26" s="119">
        <v>0</v>
      </c>
      <c r="I26" s="119">
        <v>0</v>
      </c>
      <c r="J26" s="119">
        <v>0</v>
      </c>
      <c r="K26" s="119">
        <v>0</v>
      </c>
      <c r="L26" s="119">
        <v>0</v>
      </c>
      <c r="M26" s="119">
        <v>0</v>
      </c>
      <c r="N26" s="119">
        <v>0</v>
      </c>
      <c r="O26" s="119">
        <v>0</v>
      </c>
      <c r="P26" s="119">
        <v>0</v>
      </c>
      <c r="Q26" s="119">
        <v>0</v>
      </c>
      <c r="R26" s="119">
        <v>0</v>
      </c>
      <c r="S26" s="119">
        <v>0</v>
      </c>
      <c r="T26" s="119">
        <v>0</v>
      </c>
      <c r="U26" s="119">
        <v>0</v>
      </c>
      <c r="V26" s="119">
        <v>0</v>
      </c>
      <c r="W26" s="119">
        <v>0</v>
      </c>
      <c r="X26" s="119">
        <v>0</v>
      </c>
      <c r="Y26" s="119">
        <v>0</v>
      </c>
      <c r="Z26" s="119">
        <v>0</v>
      </c>
      <c r="AA26" s="119">
        <v>0</v>
      </c>
      <c r="AB26" s="119">
        <v>0</v>
      </c>
      <c r="AC26" s="119">
        <v>0</v>
      </c>
      <c r="AD26" s="119">
        <v>0</v>
      </c>
      <c r="AE26" s="119">
        <v>0</v>
      </c>
      <c r="AF26" s="119">
        <v>0</v>
      </c>
      <c r="AG26" s="119">
        <v>0</v>
      </c>
      <c r="AH26" s="119">
        <v>0</v>
      </c>
      <c r="AI26" s="119">
        <v>0</v>
      </c>
      <c r="AJ26" s="119">
        <v>0</v>
      </c>
      <c r="AK26" s="119">
        <v>0</v>
      </c>
      <c r="AL26" s="119">
        <v>0</v>
      </c>
      <c r="AM26" s="119">
        <v>0</v>
      </c>
      <c r="AN26" s="119">
        <v>0</v>
      </c>
      <c r="AO26" s="119">
        <v>0</v>
      </c>
      <c r="AP26" s="119">
        <v>0</v>
      </c>
      <c r="AQ26" s="119">
        <v>0</v>
      </c>
      <c r="AR26" s="119">
        <v>0</v>
      </c>
      <c r="AS26" s="119">
        <v>0</v>
      </c>
      <c r="AT26" s="119">
        <v>0</v>
      </c>
      <c r="AU26" s="119">
        <v>0</v>
      </c>
      <c r="AV26" s="119">
        <v>0</v>
      </c>
      <c r="AW26" s="119">
        <v>0</v>
      </c>
      <c r="AX26" s="119">
        <v>0</v>
      </c>
      <c r="AY26" s="119">
        <v>0</v>
      </c>
      <c r="AZ26" s="119">
        <v>0</v>
      </c>
      <c r="BA26" s="119">
        <v>0</v>
      </c>
      <c r="BB26" s="119">
        <v>0</v>
      </c>
      <c r="BC26" s="119">
        <v>0</v>
      </c>
    </row>
    <row r="27" spans="1:55" outlineLevel="2">
      <c r="A27" s="694"/>
      <c r="B27" s="695"/>
      <c r="C27" s="695"/>
      <c r="D27" s="67">
        <v>2</v>
      </c>
      <c r="E27" s="64">
        <f t="shared" si="8"/>
        <v>0</v>
      </c>
      <c r="F27" s="120">
        <v>0</v>
      </c>
      <c r="G27" s="120">
        <v>0</v>
      </c>
      <c r="H27" s="120">
        <v>0</v>
      </c>
      <c r="I27" s="120">
        <v>0</v>
      </c>
      <c r="J27" s="120">
        <v>0</v>
      </c>
      <c r="K27" s="120">
        <v>0</v>
      </c>
      <c r="L27" s="120">
        <v>0</v>
      </c>
      <c r="M27" s="120">
        <v>0</v>
      </c>
      <c r="N27" s="120">
        <v>0</v>
      </c>
      <c r="O27" s="120">
        <v>0</v>
      </c>
      <c r="P27" s="120">
        <v>0</v>
      </c>
      <c r="Q27" s="120">
        <v>0</v>
      </c>
      <c r="R27" s="120">
        <v>0</v>
      </c>
      <c r="S27" s="120">
        <v>0</v>
      </c>
      <c r="T27" s="120">
        <v>0</v>
      </c>
      <c r="U27" s="120">
        <v>0</v>
      </c>
      <c r="V27" s="120">
        <v>0</v>
      </c>
      <c r="W27" s="120">
        <v>0</v>
      </c>
      <c r="X27" s="120">
        <v>0</v>
      </c>
      <c r="Y27" s="120">
        <v>0</v>
      </c>
      <c r="Z27" s="120">
        <v>0</v>
      </c>
      <c r="AA27" s="120">
        <v>0</v>
      </c>
      <c r="AB27" s="120">
        <v>0</v>
      </c>
      <c r="AC27" s="120">
        <v>0</v>
      </c>
      <c r="AD27" s="120">
        <v>0</v>
      </c>
      <c r="AE27" s="120">
        <v>0</v>
      </c>
      <c r="AF27" s="120">
        <v>0</v>
      </c>
      <c r="AG27" s="120">
        <v>0</v>
      </c>
      <c r="AH27" s="120">
        <v>0</v>
      </c>
      <c r="AI27" s="120">
        <v>0</v>
      </c>
      <c r="AJ27" s="120">
        <v>0</v>
      </c>
      <c r="AK27" s="120">
        <v>0</v>
      </c>
      <c r="AL27" s="120">
        <v>0</v>
      </c>
      <c r="AM27" s="120">
        <v>0</v>
      </c>
      <c r="AN27" s="120">
        <v>0</v>
      </c>
      <c r="AO27" s="120">
        <v>0</v>
      </c>
      <c r="AP27" s="120">
        <v>0</v>
      </c>
      <c r="AQ27" s="120">
        <v>0</v>
      </c>
      <c r="AR27" s="120">
        <v>0</v>
      </c>
      <c r="AS27" s="120">
        <v>0</v>
      </c>
      <c r="AT27" s="120">
        <v>0</v>
      </c>
      <c r="AU27" s="120">
        <v>0</v>
      </c>
      <c r="AV27" s="120">
        <v>0</v>
      </c>
      <c r="AW27" s="120">
        <v>0</v>
      </c>
      <c r="AX27" s="120">
        <v>0</v>
      </c>
      <c r="AY27" s="120">
        <v>0</v>
      </c>
      <c r="AZ27" s="120">
        <v>0</v>
      </c>
      <c r="BA27" s="120">
        <v>0</v>
      </c>
      <c r="BB27" s="120">
        <v>0</v>
      </c>
      <c r="BC27" s="120">
        <v>0</v>
      </c>
    </row>
    <row r="28" spans="1:55" outlineLevel="2">
      <c r="A28" s="694"/>
      <c r="B28" s="695"/>
      <c r="C28" s="695"/>
      <c r="D28" s="67">
        <v>3</v>
      </c>
      <c r="E28" s="64">
        <f t="shared" si="8"/>
        <v>0</v>
      </c>
      <c r="F28" s="120">
        <v>0</v>
      </c>
      <c r="G28" s="120">
        <v>0</v>
      </c>
      <c r="H28" s="120">
        <v>0</v>
      </c>
      <c r="I28" s="120">
        <v>0</v>
      </c>
      <c r="J28" s="120">
        <v>0</v>
      </c>
      <c r="K28" s="120">
        <v>0</v>
      </c>
      <c r="L28" s="120">
        <v>0</v>
      </c>
      <c r="M28" s="120">
        <v>0</v>
      </c>
      <c r="N28" s="120">
        <v>0</v>
      </c>
      <c r="O28" s="120">
        <v>0</v>
      </c>
      <c r="P28" s="120">
        <v>0</v>
      </c>
      <c r="Q28" s="120">
        <v>0</v>
      </c>
      <c r="R28" s="120">
        <v>0</v>
      </c>
      <c r="S28" s="120">
        <v>0</v>
      </c>
      <c r="T28" s="120">
        <v>0</v>
      </c>
      <c r="U28" s="120">
        <v>0</v>
      </c>
      <c r="V28" s="120">
        <v>0</v>
      </c>
      <c r="W28" s="120">
        <v>0</v>
      </c>
      <c r="X28" s="120">
        <v>0</v>
      </c>
      <c r="Y28" s="120">
        <v>0</v>
      </c>
      <c r="Z28" s="120">
        <v>0</v>
      </c>
      <c r="AA28" s="120">
        <v>0</v>
      </c>
      <c r="AB28" s="120">
        <v>0</v>
      </c>
      <c r="AC28" s="120">
        <v>0</v>
      </c>
      <c r="AD28" s="120">
        <v>0</v>
      </c>
      <c r="AE28" s="120">
        <v>0</v>
      </c>
      <c r="AF28" s="120">
        <v>0</v>
      </c>
      <c r="AG28" s="120">
        <v>0</v>
      </c>
      <c r="AH28" s="120">
        <v>0</v>
      </c>
      <c r="AI28" s="120">
        <v>0</v>
      </c>
      <c r="AJ28" s="120">
        <v>0</v>
      </c>
      <c r="AK28" s="120">
        <v>0</v>
      </c>
      <c r="AL28" s="120">
        <v>0</v>
      </c>
      <c r="AM28" s="120">
        <v>0</v>
      </c>
      <c r="AN28" s="120">
        <v>0</v>
      </c>
      <c r="AO28" s="120">
        <v>0</v>
      </c>
      <c r="AP28" s="120">
        <v>0</v>
      </c>
      <c r="AQ28" s="120">
        <v>0</v>
      </c>
      <c r="AR28" s="120">
        <v>0</v>
      </c>
      <c r="AS28" s="120">
        <v>0</v>
      </c>
      <c r="AT28" s="120">
        <v>0</v>
      </c>
      <c r="AU28" s="120">
        <v>0</v>
      </c>
      <c r="AV28" s="120">
        <v>0</v>
      </c>
      <c r="AW28" s="120">
        <v>0</v>
      </c>
      <c r="AX28" s="120">
        <v>0</v>
      </c>
      <c r="AY28" s="120">
        <v>0</v>
      </c>
      <c r="AZ28" s="120">
        <v>0</v>
      </c>
      <c r="BA28" s="120">
        <v>0</v>
      </c>
      <c r="BB28" s="120">
        <v>0</v>
      </c>
      <c r="BC28" s="120">
        <v>0</v>
      </c>
    </row>
    <row r="29" spans="1:55" outlineLevel="2">
      <c r="A29" s="694"/>
      <c r="B29" s="695"/>
      <c r="C29" s="695"/>
      <c r="D29" s="67">
        <v>4</v>
      </c>
      <c r="E29" s="64">
        <f t="shared" si="8"/>
        <v>0</v>
      </c>
      <c r="F29" s="120">
        <v>0</v>
      </c>
      <c r="G29" s="120">
        <v>0</v>
      </c>
      <c r="H29" s="120">
        <v>0</v>
      </c>
      <c r="I29" s="120">
        <v>0</v>
      </c>
      <c r="J29" s="120">
        <v>0</v>
      </c>
      <c r="K29" s="120">
        <v>0</v>
      </c>
      <c r="L29" s="120">
        <v>0</v>
      </c>
      <c r="M29" s="120">
        <v>0</v>
      </c>
      <c r="N29" s="120">
        <v>0</v>
      </c>
      <c r="O29" s="120">
        <v>0</v>
      </c>
      <c r="P29" s="120">
        <v>0</v>
      </c>
      <c r="Q29" s="120">
        <v>0</v>
      </c>
      <c r="R29" s="120">
        <v>0</v>
      </c>
      <c r="S29" s="120">
        <v>0</v>
      </c>
      <c r="T29" s="120">
        <v>0</v>
      </c>
      <c r="U29" s="120">
        <v>0</v>
      </c>
      <c r="V29" s="120">
        <v>0</v>
      </c>
      <c r="W29" s="120">
        <v>0</v>
      </c>
      <c r="X29" s="120">
        <v>0</v>
      </c>
      <c r="Y29" s="120">
        <v>0</v>
      </c>
      <c r="Z29" s="120">
        <v>0</v>
      </c>
      <c r="AA29" s="120">
        <v>0</v>
      </c>
      <c r="AB29" s="120">
        <v>0</v>
      </c>
      <c r="AC29" s="120">
        <v>0</v>
      </c>
      <c r="AD29" s="120">
        <v>0</v>
      </c>
      <c r="AE29" s="120">
        <v>0</v>
      </c>
      <c r="AF29" s="120">
        <v>0</v>
      </c>
      <c r="AG29" s="120">
        <v>0</v>
      </c>
      <c r="AH29" s="120">
        <v>0</v>
      </c>
      <c r="AI29" s="120">
        <v>0</v>
      </c>
      <c r="AJ29" s="120">
        <v>0</v>
      </c>
      <c r="AK29" s="120">
        <v>0</v>
      </c>
      <c r="AL29" s="120">
        <v>0</v>
      </c>
      <c r="AM29" s="120">
        <v>0</v>
      </c>
      <c r="AN29" s="120">
        <v>0</v>
      </c>
      <c r="AO29" s="120">
        <v>0</v>
      </c>
      <c r="AP29" s="120">
        <v>0</v>
      </c>
      <c r="AQ29" s="120">
        <v>0</v>
      </c>
      <c r="AR29" s="120">
        <v>0</v>
      </c>
      <c r="AS29" s="120">
        <v>0</v>
      </c>
      <c r="AT29" s="120">
        <v>0</v>
      </c>
      <c r="AU29" s="120">
        <v>0</v>
      </c>
      <c r="AV29" s="120">
        <v>0</v>
      </c>
      <c r="AW29" s="120">
        <v>0</v>
      </c>
      <c r="AX29" s="120">
        <v>0</v>
      </c>
      <c r="AY29" s="120">
        <v>0</v>
      </c>
      <c r="AZ29" s="120">
        <v>0</v>
      </c>
      <c r="BA29" s="120">
        <v>0</v>
      </c>
      <c r="BB29" s="120">
        <v>0</v>
      </c>
      <c r="BC29" s="120">
        <v>0</v>
      </c>
    </row>
    <row r="30" spans="1:55" outlineLevel="2">
      <c r="A30" s="694"/>
      <c r="B30" s="695"/>
      <c r="C30" s="695"/>
      <c r="D30" s="67">
        <v>5</v>
      </c>
      <c r="E30" s="64">
        <f t="shared" si="8"/>
        <v>0</v>
      </c>
      <c r="F30" s="120">
        <v>0</v>
      </c>
      <c r="G30" s="120">
        <v>0</v>
      </c>
      <c r="H30" s="120">
        <v>0</v>
      </c>
      <c r="I30" s="120">
        <v>0</v>
      </c>
      <c r="J30" s="120">
        <v>0</v>
      </c>
      <c r="K30" s="120">
        <v>0</v>
      </c>
      <c r="L30" s="120">
        <v>0</v>
      </c>
      <c r="M30" s="120">
        <v>0</v>
      </c>
      <c r="N30" s="120">
        <v>0</v>
      </c>
      <c r="O30" s="120">
        <v>0</v>
      </c>
      <c r="P30" s="120">
        <v>0</v>
      </c>
      <c r="Q30" s="120">
        <v>0</v>
      </c>
      <c r="R30" s="120">
        <v>0</v>
      </c>
      <c r="S30" s="120">
        <v>0</v>
      </c>
      <c r="T30" s="120">
        <v>0</v>
      </c>
      <c r="U30" s="120">
        <v>0</v>
      </c>
      <c r="V30" s="120">
        <v>0</v>
      </c>
      <c r="W30" s="120">
        <v>0</v>
      </c>
      <c r="X30" s="120">
        <v>0</v>
      </c>
      <c r="Y30" s="120">
        <v>0</v>
      </c>
      <c r="Z30" s="120">
        <v>0</v>
      </c>
      <c r="AA30" s="120">
        <v>0</v>
      </c>
      <c r="AB30" s="120">
        <v>0</v>
      </c>
      <c r="AC30" s="120">
        <v>0</v>
      </c>
      <c r="AD30" s="120">
        <v>0</v>
      </c>
      <c r="AE30" s="120">
        <v>0</v>
      </c>
      <c r="AF30" s="120">
        <v>0</v>
      </c>
      <c r="AG30" s="120">
        <v>0</v>
      </c>
      <c r="AH30" s="120">
        <v>0</v>
      </c>
      <c r="AI30" s="120">
        <v>0</v>
      </c>
      <c r="AJ30" s="120">
        <v>0</v>
      </c>
      <c r="AK30" s="120">
        <v>0</v>
      </c>
      <c r="AL30" s="120">
        <v>0</v>
      </c>
      <c r="AM30" s="120">
        <v>0</v>
      </c>
      <c r="AN30" s="120">
        <v>0</v>
      </c>
      <c r="AO30" s="120">
        <v>0</v>
      </c>
      <c r="AP30" s="120">
        <v>0</v>
      </c>
      <c r="AQ30" s="120">
        <v>0</v>
      </c>
      <c r="AR30" s="120">
        <v>0</v>
      </c>
      <c r="AS30" s="120">
        <v>0</v>
      </c>
      <c r="AT30" s="120">
        <v>0</v>
      </c>
      <c r="AU30" s="120">
        <v>0</v>
      </c>
      <c r="AV30" s="120">
        <v>0</v>
      </c>
      <c r="AW30" s="120">
        <v>0</v>
      </c>
      <c r="AX30" s="120">
        <v>0</v>
      </c>
      <c r="AY30" s="120">
        <v>0</v>
      </c>
      <c r="AZ30" s="120">
        <v>0</v>
      </c>
      <c r="BA30" s="120">
        <v>0</v>
      </c>
      <c r="BB30" s="120">
        <v>0</v>
      </c>
      <c r="BC30" s="120">
        <v>0</v>
      </c>
    </row>
    <row r="31" spans="1:55" outlineLevel="2">
      <c r="A31" s="694"/>
      <c r="B31" s="695"/>
      <c r="C31" s="695"/>
      <c r="D31" s="67">
        <v>6</v>
      </c>
      <c r="E31" s="64">
        <f t="shared" si="8"/>
        <v>0</v>
      </c>
      <c r="F31" s="120">
        <v>0</v>
      </c>
      <c r="G31" s="120">
        <v>0</v>
      </c>
      <c r="H31" s="120">
        <v>0</v>
      </c>
      <c r="I31" s="120">
        <v>0</v>
      </c>
      <c r="J31" s="120">
        <v>0</v>
      </c>
      <c r="K31" s="120">
        <v>0</v>
      </c>
      <c r="L31" s="120">
        <v>0</v>
      </c>
      <c r="M31" s="120">
        <v>0</v>
      </c>
      <c r="N31" s="120">
        <v>0</v>
      </c>
      <c r="O31" s="120">
        <v>0</v>
      </c>
      <c r="P31" s="120">
        <v>0</v>
      </c>
      <c r="Q31" s="120">
        <v>0</v>
      </c>
      <c r="R31" s="120">
        <v>0</v>
      </c>
      <c r="S31" s="120">
        <v>0</v>
      </c>
      <c r="T31" s="120">
        <v>0</v>
      </c>
      <c r="U31" s="120">
        <v>0</v>
      </c>
      <c r="V31" s="120">
        <v>0</v>
      </c>
      <c r="W31" s="120">
        <v>0</v>
      </c>
      <c r="X31" s="120">
        <v>0</v>
      </c>
      <c r="Y31" s="120">
        <v>0</v>
      </c>
      <c r="Z31" s="120">
        <v>0</v>
      </c>
      <c r="AA31" s="120">
        <v>0</v>
      </c>
      <c r="AB31" s="120">
        <v>0</v>
      </c>
      <c r="AC31" s="120">
        <v>0</v>
      </c>
      <c r="AD31" s="120">
        <v>0</v>
      </c>
      <c r="AE31" s="120">
        <v>0</v>
      </c>
      <c r="AF31" s="120">
        <v>0</v>
      </c>
      <c r="AG31" s="120">
        <v>0</v>
      </c>
      <c r="AH31" s="120">
        <v>0</v>
      </c>
      <c r="AI31" s="120">
        <v>0</v>
      </c>
      <c r="AJ31" s="120">
        <v>0</v>
      </c>
      <c r="AK31" s="120">
        <v>0</v>
      </c>
      <c r="AL31" s="120">
        <v>0</v>
      </c>
      <c r="AM31" s="120">
        <v>0</v>
      </c>
      <c r="AN31" s="120">
        <v>0</v>
      </c>
      <c r="AO31" s="120">
        <v>0</v>
      </c>
      <c r="AP31" s="120">
        <v>0</v>
      </c>
      <c r="AQ31" s="120">
        <v>0</v>
      </c>
      <c r="AR31" s="120">
        <v>0</v>
      </c>
      <c r="AS31" s="120">
        <v>0</v>
      </c>
      <c r="AT31" s="120">
        <v>0</v>
      </c>
      <c r="AU31" s="120">
        <v>0</v>
      </c>
      <c r="AV31" s="120">
        <v>0</v>
      </c>
      <c r="AW31" s="120">
        <v>0</v>
      </c>
      <c r="AX31" s="120">
        <v>0</v>
      </c>
      <c r="AY31" s="120">
        <v>0</v>
      </c>
      <c r="AZ31" s="120">
        <v>0</v>
      </c>
      <c r="BA31" s="120">
        <v>0</v>
      </c>
      <c r="BB31" s="120">
        <v>0</v>
      </c>
      <c r="BC31" s="120">
        <v>0</v>
      </c>
    </row>
    <row r="32" spans="1:55" outlineLevel="2">
      <c r="A32" s="694"/>
      <c r="B32" s="695"/>
      <c r="C32" s="695"/>
      <c r="D32" s="67">
        <v>7</v>
      </c>
      <c r="E32" s="64">
        <f t="shared" si="8"/>
        <v>0</v>
      </c>
      <c r="F32" s="120">
        <v>0</v>
      </c>
      <c r="G32" s="120">
        <v>0</v>
      </c>
      <c r="H32" s="120">
        <v>0</v>
      </c>
      <c r="I32" s="120">
        <v>0</v>
      </c>
      <c r="J32" s="120">
        <v>0</v>
      </c>
      <c r="K32" s="120">
        <v>0</v>
      </c>
      <c r="L32" s="120">
        <v>0</v>
      </c>
      <c r="M32" s="120">
        <v>0</v>
      </c>
      <c r="N32" s="120">
        <v>0</v>
      </c>
      <c r="O32" s="120">
        <v>0</v>
      </c>
      <c r="P32" s="120">
        <v>0</v>
      </c>
      <c r="Q32" s="120">
        <v>0</v>
      </c>
      <c r="R32" s="120">
        <v>0</v>
      </c>
      <c r="S32" s="120">
        <v>0</v>
      </c>
      <c r="T32" s="120">
        <v>0</v>
      </c>
      <c r="U32" s="120">
        <v>0</v>
      </c>
      <c r="V32" s="120">
        <v>0</v>
      </c>
      <c r="W32" s="120">
        <v>0</v>
      </c>
      <c r="X32" s="120">
        <v>0</v>
      </c>
      <c r="Y32" s="120">
        <v>0</v>
      </c>
      <c r="Z32" s="120">
        <v>0</v>
      </c>
      <c r="AA32" s="120">
        <v>0</v>
      </c>
      <c r="AB32" s="120">
        <v>0</v>
      </c>
      <c r="AC32" s="120">
        <v>0</v>
      </c>
      <c r="AD32" s="120">
        <v>0</v>
      </c>
      <c r="AE32" s="120">
        <v>0</v>
      </c>
      <c r="AF32" s="120">
        <v>0</v>
      </c>
      <c r="AG32" s="120">
        <v>0</v>
      </c>
      <c r="AH32" s="120">
        <v>0</v>
      </c>
      <c r="AI32" s="120">
        <v>0</v>
      </c>
      <c r="AJ32" s="120">
        <v>0</v>
      </c>
      <c r="AK32" s="120">
        <v>0</v>
      </c>
      <c r="AL32" s="120">
        <v>0</v>
      </c>
      <c r="AM32" s="120">
        <v>0</v>
      </c>
      <c r="AN32" s="120">
        <v>0</v>
      </c>
      <c r="AO32" s="120">
        <v>0</v>
      </c>
      <c r="AP32" s="120">
        <v>0</v>
      </c>
      <c r="AQ32" s="120">
        <v>0</v>
      </c>
      <c r="AR32" s="120">
        <v>0</v>
      </c>
      <c r="AS32" s="120">
        <v>0</v>
      </c>
      <c r="AT32" s="120">
        <v>0</v>
      </c>
      <c r="AU32" s="120">
        <v>0</v>
      </c>
      <c r="AV32" s="120">
        <v>0</v>
      </c>
      <c r="AW32" s="120">
        <v>0</v>
      </c>
      <c r="AX32" s="120">
        <v>0</v>
      </c>
      <c r="AY32" s="120">
        <v>0</v>
      </c>
      <c r="AZ32" s="120">
        <v>0</v>
      </c>
      <c r="BA32" s="120">
        <v>0</v>
      </c>
      <c r="BB32" s="120">
        <v>0</v>
      </c>
      <c r="BC32" s="120">
        <v>0</v>
      </c>
    </row>
    <row r="33" spans="1:55" outlineLevel="2">
      <c r="A33" s="694"/>
      <c r="B33" s="695"/>
      <c r="C33" s="695"/>
      <c r="D33" s="67">
        <v>8</v>
      </c>
      <c r="E33" s="64">
        <f t="shared" si="8"/>
        <v>0</v>
      </c>
      <c r="F33" s="120">
        <v>0</v>
      </c>
      <c r="G33" s="120">
        <v>0</v>
      </c>
      <c r="H33" s="120">
        <v>0</v>
      </c>
      <c r="I33" s="120">
        <v>0</v>
      </c>
      <c r="J33" s="120">
        <v>0</v>
      </c>
      <c r="K33" s="120">
        <v>0</v>
      </c>
      <c r="L33" s="120">
        <v>0</v>
      </c>
      <c r="M33" s="120">
        <v>0</v>
      </c>
      <c r="N33" s="120">
        <v>0</v>
      </c>
      <c r="O33" s="120">
        <v>0</v>
      </c>
      <c r="P33" s="120">
        <v>0</v>
      </c>
      <c r="Q33" s="120">
        <v>0</v>
      </c>
      <c r="R33" s="120">
        <v>0</v>
      </c>
      <c r="S33" s="120">
        <v>0</v>
      </c>
      <c r="T33" s="120">
        <v>0</v>
      </c>
      <c r="U33" s="120">
        <v>0</v>
      </c>
      <c r="V33" s="120">
        <v>0</v>
      </c>
      <c r="W33" s="120">
        <v>0</v>
      </c>
      <c r="X33" s="120">
        <v>0</v>
      </c>
      <c r="Y33" s="120">
        <v>0</v>
      </c>
      <c r="Z33" s="120">
        <v>0</v>
      </c>
      <c r="AA33" s="120">
        <v>0</v>
      </c>
      <c r="AB33" s="120">
        <v>0</v>
      </c>
      <c r="AC33" s="120">
        <v>0</v>
      </c>
      <c r="AD33" s="120">
        <v>0</v>
      </c>
      <c r="AE33" s="120">
        <v>0</v>
      </c>
      <c r="AF33" s="120">
        <v>0</v>
      </c>
      <c r="AG33" s="120">
        <v>0</v>
      </c>
      <c r="AH33" s="120">
        <v>0</v>
      </c>
      <c r="AI33" s="120">
        <v>0</v>
      </c>
      <c r="AJ33" s="120">
        <v>0</v>
      </c>
      <c r="AK33" s="120">
        <v>0</v>
      </c>
      <c r="AL33" s="120">
        <v>0</v>
      </c>
      <c r="AM33" s="120">
        <v>0</v>
      </c>
      <c r="AN33" s="120">
        <v>0</v>
      </c>
      <c r="AO33" s="120">
        <v>0</v>
      </c>
      <c r="AP33" s="120">
        <v>0</v>
      </c>
      <c r="AQ33" s="120">
        <v>0</v>
      </c>
      <c r="AR33" s="120">
        <v>0</v>
      </c>
      <c r="AS33" s="120">
        <v>0</v>
      </c>
      <c r="AT33" s="120">
        <v>0</v>
      </c>
      <c r="AU33" s="120">
        <v>0</v>
      </c>
      <c r="AV33" s="120">
        <v>0</v>
      </c>
      <c r="AW33" s="120">
        <v>0</v>
      </c>
      <c r="AX33" s="120">
        <v>0</v>
      </c>
      <c r="AY33" s="120">
        <v>0</v>
      </c>
      <c r="AZ33" s="120">
        <v>0</v>
      </c>
      <c r="BA33" s="120">
        <v>0</v>
      </c>
      <c r="BB33" s="120">
        <v>0</v>
      </c>
      <c r="BC33" s="120">
        <v>0</v>
      </c>
    </row>
    <row r="34" spans="1:55" outlineLevel="2">
      <c r="A34" s="694"/>
      <c r="B34" s="695"/>
      <c r="C34" s="695"/>
      <c r="D34" s="67">
        <v>9</v>
      </c>
      <c r="E34" s="64">
        <f t="shared" si="8"/>
        <v>0</v>
      </c>
      <c r="F34" s="120">
        <v>0</v>
      </c>
      <c r="G34" s="120">
        <v>0</v>
      </c>
      <c r="H34" s="120">
        <v>0</v>
      </c>
      <c r="I34" s="120">
        <v>0</v>
      </c>
      <c r="J34" s="120">
        <v>0</v>
      </c>
      <c r="K34" s="120">
        <v>0</v>
      </c>
      <c r="L34" s="120">
        <v>0</v>
      </c>
      <c r="M34" s="120">
        <v>0</v>
      </c>
      <c r="N34" s="120">
        <v>0</v>
      </c>
      <c r="O34" s="120">
        <v>0</v>
      </c>
      <c r="P34" s="120">
        <v>0</v>
      </c>
      <c r="Q34" s="120">
        <v>0</v>
      </c>
      <c r="R34" s="120">
        <v>0</v>
      </c>
      <c r="S34" s="120">
        <v>0</v>
      </c>
      <c r="T34" s="120">
        <v>0</v>
      </c>
      <c r="U34" s="120">
        <v>0</v>
      </c>
      <c r="V34" s="120">
        <v>0</v>
      </c>
      <c r="W34" s="120">
        <v>0</v>
      </c>
      <c r="X34" s="120">
        <v>0</v>
      </c>
      <c r="Y34" s="120">
        <v>0</v>
      </c>
      <c r="Z34" s="120">
        <v>0</v>
      </c>
      <c r="AA34" s="120">
        <v>0</v>
      </c>
      <c r="AB34" s="120">
        <v>0</v>
      </c>
      <c r="AC34" s="120">
        <v>0</v>
      </c>
      <c r="AD34" s="120">
        <v>0</v>
      </c>
      <c r="AE34" s="120">
        <v>0</v>
      </c>
      <c r="AF34" s="120">
        <v>0</v>
      </c>
      <c r="AG34" s="120">
        <v>0</v>
      </c>
      <c r="AH34" s="120">
        <v>0</v>
      </c>
      <c r="AI34" s="120">
        <v>0</v>
      </c>
      <c r="AJ34" s="120">
        <v>0</v>
      </c>
      <c r="AK34" s="120">
        <v>0</v>
      </c>
      <c r="AL34" s="120">
        <v>0</v>
      </c>
      <c r="AM34" s="120">
        <v>0</v>
      </c>
      <c r="AN34" s="120">
        <v>0</v>
      </c>
      <c r="AO34" s="120">
        <v>0</v>
      </c>
      <c r="AP34" s="120">
        <v>0</v>
      </c>
      <c r="AQ34" s="120">
        <v>0</v>
      </c>
      <c r="AR34" s="120">
        <v>0</v>
      </c>
      <c r="AS34" s="120">
        <v>0</v>
      </c>
      <c r="AT34" s="120">
        <v>0</v>
      </c>
      <c r="AU34" s="120">
        <v>0</v>
      </c>
      <c r="AV34" s="120">
        <v>0</v>
      </c>
      <c r="AW34" s="120">
        <v>0</v>
      </c>
      <c r="AX34" s="120">
        <v>0</v>
      </c>
      <c r="AY34" s="120">
        <v>0</v>
      </c>
      <c r="AZ34" s="120">
        <v>0</v>
      </c>
      <c r="BA34" s="120">
        <v>0</v>
      </c>
      <c r="BB34" s="120">
        <v>0</v>
      </c>
      <c r="BC34" s="120">
        <v>0</v>
      </c>
    </row>
    <row r="35" spans="1:55" ht="15" outlineLevel="2" thickBot="1">
      <c r="A35" s="694"/>
      <c r="B35" s="695"/>
      <c r="C35" s="695"/>
      <c r="D35" s="68">
        <v>10</v>
      </c>
      <c r="E35" s="65">
        <f t="shared" si="8"/>
        <v>0</v>
      </c>
      <c r="F35" s="121">
        <v>0</v>
      </c>
      <c r="G35" s="121">
        <v>0</v>
      </c>
      <c r="H35" s="121">
        <v>0</v>
      </c>
      <c r="I35" s="121">
        <v>0</v>
      </c>
      <c r="J35" s="121">
        <v>0</v>
      </c>
      <c r="K35" s="121">
        <v>0</v>
      </c>
      <c r="L35" s="121">
        <v>0</v>
      </c>
      <c r="M35" s="121">
        <v>0</v>
      </c>
      <c r="N35" s="121">
        <v>0</v>
      </c>
      <c r="O35" s="121">
        <v>0</v>
      </c>
      <c r="P35" s="121">
        <v>0</v>
      </c>
      <c r="Q35" s="121">
        <v>0</v>
      </c>
      <c r="R35" s="121">
        <v>0</v>
      </c>
      <c r="S35" s="121">
        <v>0</v>
      </c>
      <c r="T35" s="121">
        <v>0</v>
      </c>
      <c r="U35" s="121">
        <v>0</v>
      </c>
      <c r="V35" s="121">
        <v>0</v>
      </c>
      <c r="W35" s="121">
        <v>0</v>
      </c>
      <c r="X35" s="121">
        <v>0</v>
      </c>
      <c r="Y35" s="121">
        <v>0</v>
      </c>
      <c r="Z35" s="121">
        <v>0</v>
      </c>
      <c r="AA35" s="121">
        <v>0</v>
      </c>
      <c r="AB35" s="121">
        <v>0</v>
      </c>
      <c r="AC35" s="121">
        <v>0</v>
      </c>
      <c r="AD35" s="121">
        <v>0</v>
      </c>
      <c r="AE35" s="121">
        <v>0</v>
      </c>
      <c r="AF35" s="121">
        <v>0</v>
      </c>
      <c r="AG35" s="121">
        <v>0</v>
      </c>
      <c r="AH35" s="121">
        <v>0</v>
      </c>
      <c r="AI35" s="121">
        <v>0</v>
      </c>
      <c r="AJ35" s="121">
        <v>0</v>
      </c>
      <c r="AK35" s="121">
        <v>0</v>
      </c>
      <c r="AL35" s="121">
        <v>0</v>
      </c>
      <c r="AM35" s="121">
        <v>0</v>
      </c>
      <c r="AN35" s="121">
        <v>0</v>
      </c>
      <c r="AO35" s="121">
        <v>0</v>
      </c>
      <c r="AP35" s="121">
        <v>0</v>
      </c>
      <c r="AQ35" s="121">
        <v>0</v>
      </c>
      <c r="AR35" s="121">
        <v>0</v>
      </c>
      <c r="AS35" s="121">
        <v>0</v>
      </c>
      <c r="AT35" s="121">
        <v>0</v>
      </c>
      <c r="AU35" s="121">
        <v>0</v>
      </c>
      <c r="AV35" s="121">
        <v>0</v>
      </c>
      <c r="AW35" s="121">
        <v>0</v>
      </c>
      <c r="AX35" s="121">
        <v>0</v>
      </c>
      <c r="AY35" s="121">
        <v>0</v>
      </c>
      <c r="AZ35" s="121">
        <v>0</v>
      </c>
      <c r="BA35" s="121">
        <v>0</v>
      </c>
      <c r="BB35" s="121">
        <v>0</v>
      </c>
      <c r="BC35" s="121">
        <v>0</v>
      </c>
    </row>
    <row r="36" spans="1:55" ht="15" outlineLevel="1" thickBot="1">
      <c r="A36" s="16" t="s">
        <v>79</v>
      </c>
      <c r="B36" s="16"/>
      <c r="C36" s="16"/>
      <c r="D36" s="27"/>
      <c r="E36" s="126">
        <f t="shared" ref="E36:BC36" si="9">SUM(E37:E76)</f>
        <v>2742671.9387437501</v>
      </c>
      <c r="F36" s="127">
        <f t="shared" si="9"/>
        <v>28765.284299999999</v>
      </c>
      <c r="G36" s="127">
        <f t="shared" ref="G36:Q36" si="10">SUM(G37:G76)</f>
        <v>28765.284299999999</v>
      </c>
      <c r="H36" s="127">
        <f t="shared" si="10"/>
        <v>46280.617650000007</v>
      </c>
      <c r="I36" s="127">
        <f t="shared" si="10"/>
        <v>53321.014799999997</v>
      </c>
      <c r="J36" s="127">
        <f t="shared" si="10"/>
        <v>39289.168799999992</v>
      </c>
      <c r="K36" s="127">
        <f t="shared" si="10"/>
        <v>49813.053299999985</v>
      </c>
      <c r="L36" s="127">
        <f t="shared" si="10"/>
        <v>39289.168799999992</v>
      </c>
      <c r="M36" s="127">
        <f t="shared" si="10"/>
        <v>38375.467199999999</v>
      </c>
      <c r="N36" s="127">
        <f t="shared" si="10"/>
        <v>34949.086199999991</v>
      </c>
      <c r="O36" s="127">
        <f t="shared" si="10"/>
        <v>31522.705199999993</v>
      </c>
      <c r="P36" s="127">
        <f t="shared" si="10"/>
        <v>28096.324199999995</v>
      </c>
      <c r="Q36" s="127">
        <f t="shared" si="10"/>
        <v>31522.705199999993</v>
      </c>
      <c r="R36" s="127">
        <f t="shared" ref="R36:AI36" si="11">SUM(R37:R76)</f>
        <v>32273.245799999993</v>
      </c>
      <c r="S36" s="127">
        <f t="shared" si="11"/>
        <v>53321.014799999997</v>
      </c>
      <c r="T36" s="127">
        <f t="shared" si="11"/>
        <v>53321.014799999997</v>
      </c>
      <c r="U36" s="127">
        <f t="shared" si="11"/>
        <v>37653.479775</v>
      </c>
      <c r="V36" s="127">
        <f t="shared" si="11"/>
        <v>41344.997399999993</v>
      </c>
      <c r="W36" s="127">
        <f t="shared" si="11"/>
        <v>52419.550274999987</v>
      </c>
      <c r="X36" s="127">
        <f t="shared" si="11"/>
        <v>19726.164899999996</v>
      </c>
      <c r="Y36" s="127">
        <f t="shared" si="11"/>
        <v>46305.091799999987</v>
      </c>
      <c r="Z36" s="127">
        <f t="shared" si="11"/>
        <v>42797.130300000004</v>
      </c>
      <c r="AA36" s="127">
        <f t="shared" si="11"/>
        <v>56828.976299999988</v>
      </c>
      <c r="AB36" s="127">
        <f t="shared" si="11"/>
        <v>56828.976299999988</v>
      </c>
      <c r="AC36" s="127">
        <f t="shared" si="11"/>
        <v>49813.053299999985</v>
      </c>
      <c r="AD36" s="127">
        <f t="shared" si="11"/>
        <v>35781.207299999995</v>
      </c>
      <c r="AE36" s="127">
        <f t="shared" si="11"/>
        <v>32273.245799999993</v>
      </c>
      <c r="AF36" s="127">
        <f t="shared" si="11"/>
        <v>32273.245799999993</v>
      </c>
      <c r="AG36" s="127">
        <f t="shared" si="11"/>
        <v>33961.962149999999</v>
      </c>
      <c r="AH36" s="127">
        <f t="shared" si="11"/>
        <v>391129.54920000024</v>
      </c>
      <c r="AI36" s="127">
        <f t="shared" si="11"/>
        <v>76434.58335000003</v>
      </c>
      <c r="AJ36" s="127">
        <f t="shared" si="9"/>
        <v>41801.848199999993</v>
      </c>
      <c r="AK36" s="127">
        <f t="shared" si="9"/>
        <v>38375.467199999999</v>
      </c>
      <c r="AL36" s="127">
        <f t="shared" si="9"/>
        <v>52080.991200000004</v>
      </c>
      <c r="AM36" s="127">
        <f t="shared" si="9"/>
        <v>38375.467199999999</v>
      </c>
      <c r="AN36" s="127">
        <f t="shared" si="9"/>
        <v>84668.321924999967</v>
      </c>
      <c r="AO36" s="127">
        <f t="shared" si="9"/>
        <v>67556.812049999979</v>
      </c>
      <c r="AP36" s="127">
        <f t="shared" si="9"/>
        <v>18029.290499999996</v>
      </c>
      <c r="AQ36" s="127">
        <f t="shared" si="9"/>
        <v>45285.335549999989</v>
      </c>
      <c r="AR36" s="127">
        <f t="shared" si="9"/>
        <v>75918.926606249981</v>
      </c>
      <c r="AS36" s="127">
        <f t="shared" si="9"/>
        <v>46843.523100000006</v>
      </c>
      <c r="AT36" s="127">
        <f t="shared" si="9"/>
        <v>18453.509099999999</v>
      </c>
      <c r="AU36" s="127">
        <f t="shared" si="9"/>
        <v>39746.0196</v>
      </c>
      <c r="AV36" s="127">
        <f t="shared" si="9"/>
        <v>25551.012600000002</v>
      </c>
      <c r="AW36" s="127">
        <f t="shared" si="9"/>
        <v>326884.45222500002</v>
      </c>
      <c r="AX36" s="127">
        <f t="shared" si="9"/>
        <v>135026.60490000001</v>
      </c>
      <c r="AY36" s="127">
        <f t="shared" si="9"/>
        <v>42963.010650000011</v>
      </c>
      <c r="AZ36" s="127">
        <f t="shared" si="9"/>
        <v>50634.976837499999</v>
      </c>
      <c r="BA36" s="127">
        <f t="shared" si="9"/>
        <v>0</v>
      </c>
      <c r="BB36" s="127">
        <f t="shared" si="9"/>
        <v>0</v>
      </c>
      <c r="BC36" s="127">
        <f t="shared" si="9"/>
        <v>0</v>
      </c>
    </row>
    <row r="37" spans="1:55" outlineLevel="2">
      <c r="A37" s="694" t="s">
        <v>218</v>
      </c>
      <c r="B37" s="695" t="s">
        <v>198</v>
      </c>
      <c r="C37" s="695">
        <v>711003</v>
      </c>
      <c r="D37" s="66">
        <v>1</v>
      </c>
      <c r="E37" s="70">
        <f t="shared" ref="E37:E76" si="12">SUM(F37:BC37)</f>
        <v>1384973.5662749999</v>
      </c>
      <c r="F37" s="116">
        <f>IFERROR(IF(VLOOKUP(F$2,MODULY_CBA!$B$3:$I$53,8,0)=$D37,SUMIF('Rozpocet - Vyvoj aplikacii'!$B$3:$B$200,'TCO TO BE- SW'!F$2,'Rozpocet - Vyvoj aplikacii'!$J$3:$J$200),0),0)</f>
        <v>28765.284299999999</v>
      </c>
      <c r="G37" s="116">
        <f>IFERROR(IF(VLOOKUP(G$2,MODULY_CBA!$B$3:$I$53,8,0)=$D37,SUMIF('Rozpocet - Vyvoj aplikacii'!$B$3:$B$200,'TCO TO BE- SW'!G$2,'Rozpocet - Vyvoj aplikacii'!$J$3:$J$200),0),0)</f>
        <v>28765.284299999999</v>
      </c>
      <c r="H37" s="116">
        <f>IFERROR(IF(VLOOKUP(H$2,MODULY_CBA!$B$3:$I$53,8,0)=$D37,SUMIF('Rozpocet - Vyvoj aplikacii'!$B$3:$B$200,'TCO TO BE- SW'!H$2,'Rozpocet - Vyvoj aplikacii'!$J$3:$J$200),0),0)</f>
        <v>46280.617650000007</v>
      </c>
      <c r="I37" s="116">
        <f>IFERROR(IF(VLOOKUP(I$2,MODULY_CBA!$B$3:$I$53,8,0)=$D37,SUMIF('Rozpocet - Vyvoj aplikacii'!$B$3:$B$200,'TCO TO BE- SW'!I$2,'Rozpocet - Vyvoj aplikacii'!$J$3:$J$200),0),0)</f>
        <v>53321.014799999997</v>
      </c>
      <c r="J37" s="116">
        <f>IFERROR(IF(VLOOKUP(J$2,MODULY_CBA!$B$3:$I$53,8,0)=$D37,SUMIF('Rozpocet - Vyvoj aplikacii'!$B$3:$B$200,'TCO TO BE- SW'!J$2,'Rozpocet - Vyvoj aplikacii'!$J$3:$J$200),0),0)</f>
        <v>39289.168799999992</v>
      </c>
      <c r="K37" s="116">
        <f>IFERROR(IF(VLOOKUP(K$2,MODULY_CBA!$B$3:$I$53,8,0)=$D37,SUMIF('Rozpocet - Vyvoj aplikacii'!$B$3:$B$200,'TCO TO BE- SW'!K$2,'Rozpocet - Vyvoj aplikacii'!$J$3:$J$200),0),0)</f>
        <v>49813.053299999985</v>
      </c>
      <c r="L37" s="116">
        <f>IFERROR(IF(VLOOKUP(L$2,MODULY_CBA!$B$3:$I$53,8,0)=$D37,SUMIF('Rozpocet - Vyvoj aplikacii'!$B$3:$B$200,'TCO TO BE- SW'!L$2,'Rozpocet - Vyvoj aplikacii'!$J$3:$J$200),0),0)</f>
        <v>39289.168799999992</v>
      </c>
      <c r="M37" s="116">
        <f>IFERROR(IF(VLOOKUP(M$2,MODULY_CBA!$B$3:$I$53,8,0)=$D37,SUMIF('Rozpocet - Vyvoj aplikacii'!$B$3:$B$200,'TCO TO BE- SW'!M$2,'Rozpocet - Vyvoj aplikacii'!$J$3:$J$200),0),0)</f>
        <v>38375.467199999999</v>
      </c>
      <c r="N37" s="116">
        <f>IFERROR(IF(VLOOKUP(N$2,MODULY_CBA!$B$3:$I$53,8,0)=$D37,SUMIF('Rozpocet - Vyvoj aplikacii'!$B$3:$B$200,'TCO TO BE- SW'!N$2,'Rozpocet - Vyvoj aplikacii'!$J$3:$J$200),0),0)</f>
        <v>34949.086199999991</v>
      </c>
      <c r="O37" s="116">
        <f>IFERROR(IF(VLOOKUP(O$2,MODULY_CBA!$B$3:$I$53,8,0)=$D37,SUMIF('Rozpocet - Vyvoj aplikacii'!$B$3:$B$200,'TCO TO BE- SW'!O$2,'Rozpocet - Vyvoj aplikacii'!$J$3:$J$200),0),0)</f>
        <v>31522.705199999993</v>
      </c>
      <c r="P37" s="116">
        <f>IFERROR(IF(VLOOKUP(P$2,MODULY_CBA!$B$3:$I$53,8,0)=$D37,SUMIF('Rozpocet - Vyvoj aplikacii'!$B$3:$B$200,'TCO TO BE- SW'!P$2,'Rozpocet - Vyvoj aplikacii'!$J$3:$J$200),0),0)</f>
        <v>28096.324199999995</v>
      </c>
      <c r="Q37" s="116">
        <f>IFERROR(IF(VLOOKUP(Q$2,MODULY_CBA!$B$3:$I$53,8,0)=$D37,SUMIF('Rozpocet - Vyvoj aplikacii'!$B$3:$B$200,'TCO TO BE- SW'!Q$2,'Rozpocet - Vyvoj aplikacii'!$J$3:$J$200),0),0)</f>
        <v>0</v>
      </c>
      <c r="R37" s="116">
        <f>IFERROR(IF(VLOOKUP(R$2,MODULY_CBA!$B$3:$I$53,8,0)=$D37,SUMIF('Rozpocet - Vyvoj aplikacii'!$B$3:$B$200,'TCO TO BE- SW'!R$2,'Rozpocet - Vyvoj aplikacii'!$J$3:$J$200),0),0)</f>
        <v>32273.245799999993</v>
      </c>
      <c r="S37" s="116">
        <f>IFERROR(IF(VLOOKUP(S$2,MODULY_CBA!$B$3:$I$53,8,0)=$D37,SUMIF('Rozpocet - Vyvoj aplikacii'!$B$3:$B$200,'TCO TO BE- SW'!S$2,'Rozpocet - Vyvoj aplikacii'!$J$3:$J$200),0),0)</f>
        <v>53321.014799999997</v>
      </c>
      <c r="T37" s="116">
        <f>IFERROR(IF(VLOOKUP(T$2,MODULY_CBA!$B$3:$I$53,8,0)=$D37,SUMIF('Rozpocet - Vyvoj aplikacii'!$B$3:$B$200,'TCO TO BE- SW'!T$2,'Rozpocet - Vyvoj aplikacii'!$J$3:$J$200),0),0)</f>
        <v>53321.014799999997</v>
      </c>
      <c r="U37" s="116">
        <f>IFERROR(IF(VLOOKUP(U$2,MODULY_CBA!$B$3:$I$53,8,0)=$D37,SUMIF('Rozpocet - Vyvoj aplikacii'!$B$3:$B$200,'TCO TO BE- SW'!U$2,'Rozpocet - Vyvoj aplikacii'!$J$3:$J$200),0),0)</f>
        <v>37653.479775</v>
      </c>
      <c r="V37" s="116">
        <f>IFERROR(IF(VLOOKUP(V$2,MODULY_CBA!$B$3:$I$53,8,0)=$D37,SUMIF('Rozpocet - Vyvoj aplikacii'!$B$3:$B$200,'TCO TO BE- SW'!V$2,'Rozpocet - Vyvoj aplikacii'!$J$3:$J$200),0),0)</f>
        <v>41344.997399999993</v>
      </c>
      <c r="W37" s="116">
        <f>IFERROR(IF(VLOOKUP(W$2,MODULY_CBA!$B$3:$I$53,8,0)=$D37,SUMIF('Rozpocet - Vyvoj aplikacii'!$B$3:$B$200,'TCO TO BE- SW'!W$2,'Rozpocet - Vyvoj aplikacii'!$J$3:$J$200),0),0)</f>
        <v>0</v>
      </c>
      <c r="X37" s="116">
        <f>IFERROR(IF(VLOOKUP(X$2,MODULY_CBA!$B$3:$I$53,8,0)=$D37,SUMIF('Rozpocet - Vyvoj aplikacii'!$B$3:$B$200,'TCO TO BE- SW'!X$2,'Rozpocet - Vyvoj aplikacii'!$J$3:$J$200),0),0)</f>
        <v>0</v>
      </c>
      <c r="Y37" s="116">
        <f>IFERROR(IF(VLOOKUP(Y$2,MODULY_CBA!$B$3:$I$53,8,0)=$D37,SUMIF('Rozpocet - Vyvoj aplikacii'!$B$3:$B$200,'TCO TO BE- SW'!Y$2,'Rozpocet - Vyvoj aplikacii'!$J$3:$J$200),0),0)</f>
        <v>46305.091799999987</v>
      </c>
      <c r="Z37" s="116">
        <f>IFERROR(IF(VLOOKUP(Z$2,MODULY_CBA!$B$3:$I$53,8,0)=$D37,SUMIF('Rozpocet - Vyvoj aplikacii'!$B$3:$B$200,'TCO TO BE- SW'!Z$2,'Rozpocet - Vyvoj aplikacii'!$J$3:$J$200),0),0)</f>
        <v>42797.130300000004</v>
      </c>
      <c r="AA37" s="116">
        <f>IFERROR(IF(VLOOKUP(AA$2,MODULY_CBA!$B$3:$I$53,8,0)=$D37,SUMIF('Rozpocet - Vyvoj aplikacii'!$B$3:$B$200,'TCO TO BE- SW'!AA$2,'Rozpocet - Vyvoj aplikacii'!$J$3:$J$200),0),0)</f>
        <v>56828.976299999988</v>
      </c>
      <c r="AB37" s="116">
        <f>IFERROR(IF(VLOOKUP(AB$2,MODULY_CBA!$B$3:$I$53,8,0)=$D37,SUMIF('Rozpocet - Vyvoj aplikacii'!$B$3:$B$200,'TCO TO BE- SW'!AB$2,'Rozpocet - Vyvoj aplikacii'!$J$3:$J$200),0),0)</f>
        <v>56828.976299999988</v>
      </c>
      <c r="AC37" s="116">
        <f>IFERROR(IF(VLOOKUP(AC$2,MODULY_CBA!$B$3:$I$53,8,0)=$D37,SUMIF('Rozpocet - Vyvoj aplikacii'!$B$3:$B$200,'TCO TO BE- SW'!AC$2,'Rozpocet - Vyvoj aplikacii'!$J$3:$J$200),0),0)</f>
        <v>49813.053299999985</v>
      </c>
      <c r="AD37" s="116">
        <f>IFERROR(IF(VLOOKUP(AD$2,MODULY_CBA!$B$3:$I$53,8,0)=$D37,SUMIF('Rozpocet - Vyvoj aplikacii'!$B$3:$B$200,'TCO TO BE- SW'!AD$2,'Rozpocet - Vyvoj aplikacii'!$J$3:$J$200),0),0)</f>
        <v>35781.207299999995</v>
      </c>
      <c r="AE37" s="116">
        <f>IFERROR(IF(VLOOKUP(AE$2,MODULY_CBA!$B$3:$I$53,8,0)=$D37,SUMIF('Rozpocet - Vyvoj aplikacii'!$B$3:$B$200,'TCO TO BE- SW'!AE$2,'Rozpocet - Vyvoj aplikacii'!$J$3:$J$200),0),0)</f>
        <v>32273.245799999993</v>
      </c>
      <c r="AF37" s="116">
        <f>IFERROR(IF(VLOOKUP(AF$2,MODULY_CBA!$B$3:$I$53,8,0)=$D37,SUMIF('Rozpocet - Vyvoj aplikacii'!$B$3:$B$200,'TCO TO BE- SW'!AF$2,'Rozpocet - Vyvoj aplikacii'!$J$3:$J$200),0),0)</f>
        <v>32273.245799999993</v>
      </c>
      <c r="AG37" s="116">
        <f>IFERROR(IF(VLOOKUP(AG$2,MODULY_CBA!$B$3:$I$53,8,0)=$D37,SUMIF('Rozpocet - Vyvoj aplikacii'!$B$3:$B$200,'TCO TO BE- SW'!AG$2,'Rozpocet - Vyvoj aplikacii'!$J$3:$J$200),0),0)</f>
        <v>0</v>
      </c>
      <c r="AH37" s="116">
        <f>IFERROR(IF(VLOOKUP(AH$2,MODULY_CBA!$B$3:$I$53,8,0)=$D37,SUMIF('Rozpocet - Vyvoj aplikacii'!$B$3:$B$200,'TCO TO BE- SW'!AH$2,'Rozpocet - Vyvoj aplikacii'!$J$3:$J$200),0),0)</f>
        <v>0</v>
      </c>
      <c r="AI37" s="116">
        <f>IFERROR(IF(VLOOKUP(AI$2,MODULY_CBA!$B$3:$I$53,8,0)=$D37,SUMIF('Rozpocet - Vyvoj aplikacii'!$B$3:$B$200,'TCO TO BE- SW'!AI$2,'Rozpocet - Vyvoj aplikacii'!$J$3:$J$200),0),0)</f>
        <v>76434.58335000003</v>
      </c>
      <c r="AJ37" s="116">
        <f>IFERROR(IF(VLOOKUP(AJ$2,MODULY_CBA!$B$3:$I$53,8,0)=$D37,SUMIF('Rozpocet - Vyvoj aplikacii'!$B$3:$B$200,'TCO TO BE- SW'!AJ$2,'Rozpocet - Vyvoj aplikacii'!$J$3:$J$200),0),0)</f>
        <v>41801.848199999993</v>
      </c>
      <c r="AK37" s="116">
        <f>IFERROR(IF(VLOOKUP(AK$2,MODULY_CBA!$B$3:$I$53,8,0)=$D37,SUMIF('Rozpocet - Vyvoj aplikacii'!$B$3:$B$200,'TCO TO BE- SW'!AK$2,'Rozpocet - Vyvoj aplikacii'!$J$3:$J$200),0),0)</f>
        <v>38375.467199999999</v>
      </c>
      <c r="AL37" s="116">
        <f>IFERROR(IF(VLOOKUP(AL$2,MODULY_CBA!$B$3:$I$53,8,0)=$D37,SUMIF('Rozpocet - Vyvoj aplikacii'!$B$3:$B$200,'TCO TO BE- SW'!AL$2,'Rozpocet - Vyvoj aplikacii'!$J$3:$J$200),0),0)</f>
        <v>52080.991200000004</v>
      </c>
      <c r="AM37" s="116">
        <f>IFERROR(IF(VLOOKUP(AM$2,MODULY_CBA!$B$3:$I$53,8,0)=$D37,SUMIF('Rozpocet - Vyvoj aplikacii'!$B$3:$B$200,'TCO TO BE- SW'!AM$2,'Rozpocet - Vyvoj aplikacii'!$J$3:$J$200),0),0)</f>
        <v>38375.467199999999</v>
      </c>
      <c r="AN37" s="116">
        <f>IFERROR(IF(VLOOKUP(AN$2,MODULY_CBA!$B$3:$I$53,8,0)=$D37,SUMIF('Rozpocet - Vyvoj aplikacii'!$B$3:$B$200,'TCO TO BE- SW'!AN$2,'Rozpocet - Vyvoj aplikacii'!$J$3:$J$200),0),0)</f>
        <v>0</v>
      </c>
      <c r="AO37" s="116">
        <f>IFERROR(IF(VLOOKUP(AO$2,MODULY_CBA!$B$3:$I$53,8,0)=$D37,SUMIF('Rozpocet - Vyvoj aplikacii'!$B$3:$B$200,'TCO TO BE- SW'!AO$2,'Rozpocet - Vyvoj aplikacii'!$J$3:$J$200),0),0)</f>
        <v>0</v>
      </c>
      <c r="AP37" s="116">
        <f>IFERROR(IF(VLOOKUP(AP$2,MODULY_CBA!$B$3:$I$53,8,0)=$D37,SUMIF('Rozpocet - Vyvoj aplikacii'!$B$3:$B$200,'TCO TO BE- SW'!AP$2,'Rozpocet - Vyvoj aplikacii'!$J$3:$J$200),0),0)</f>
        <v>18029.290499999996</v>
      </c>
      <c r="AQ37" s="116">
        <f>IFERROR(IF(VLOOKUP(AQ$2,MODULY_CBA!$B$3:$I$53,8,0)=$D37,SUMIF('Rozpocet - Vyvoj aplikacii'!$B$3:$B$200,'TCO TO BE- SW'!AQ$2,'Rozpocet - Vyvoj aplikacii'!$J$3:$J$200),0),0)</f>
        <v>0</v>
      </c>
      <c r="AR37" s="116">
        <f>IFERROR(IF(VLOOKUP(AR$2,MODULY_CBA!$B$3:$I$53,8,0)=$D37,SUMIF('Rozpocet - Vyvoj aplikacii'!$B$3:$B$200,'TCO TO BE- SW'!AR$2,'Rozpocet - Vyvoj aplikacii'!$J$3:$J$200),0),0)</f>
        <v>0</v>
      </c>
      <c r="AS37" s="116">
        <f>IFERROR(IF(VLOOKUP(AS$2,MODULY_CBA!$B$3:$I$53,8,0)=$D37,SUMIF('Rozpocet - Vyvoj aplikacii'!$B$3:$B$200,'TCO TO BE- SW'!AS$2,'Rozpocet - Vyvoj aplikacii'!$J$3:$J$200),0),0)</f>
        <v>46843.523100000006</v>
      </c>
      <c r="AT37" s="116">
        <f>IFERROR(IF(VLOOKUP(AT$2,MODULY_CBA!$B$3:$I$53,8,0)=$D37,SUMIF('Rozpocet - Vyvoj aplikacii'!$B$3:$B$200,'TCO TO BE- SW'!AT$2,'Rozpocet - Vyvoj aplikacii'!$J$3:$J$200),0),0)</f>
        <v>18453.509099999999</v>
      </c>
      <c r="AU37" s="116">
        <f>IFERROR(IF(VLOOKUP(AU$2,MODULY_CBA!$B$3:$I$53,8,0)=$D37,SUMIF('Rozpocet - Vyvoj aplikacii'!$B$3:$B$200,'TCO TO BE- SW'!AU$2,'Rozpocet - Vyvoj aplikacii'!$J$3:$J$200),0),0)</f>
        <v>39746.0196</v>
      </c>
      <c r="AV37" s="116">
        <f>IFERROR(IF(VLOOKUP(AV$2,MODULY_CBA!$B$3:$I$53,8,0)=$D37,SUMIF('Rozpocet - Vyvoj aplikacii'!$B$3:$B$200,'TCO TO BE- SW'!AV$2,'Rozpocet - Vyvoj aplikacii'!$J$3:$J$200),0),0)</f>
        <v>25551.012600000002</v>
      </c>
      <c r="AW37" s="116">
        <f>IFERROR(IF(VLOOKUP(AW$2,MODULY_CBA!$B$3:$I$53,8,0)=$D37,SUMIF('Rozpocet - Vyvoj aplikacii'!$B$3:$B$200,'TCO TO BE- SW'!AW$2,'Rozpocet - Vyvoj aplikacii'!$J$3:$J$200),0),0)</f>
        <v>0</v>
      </c>
      <c r="AX37" s="116">
        <f>IFERROR(IF(VLOOKUP(AX$2,MODULY_CBA!$B$3:$I$53,8,0)=$D37,SUMIF('Rozpocet - Vyvoj aplikacii'!$B$3:$B$200,'TCO TO BE- SW'!AX$2,'Rozpocet - Vyvoj aplikacii'!$J$3:$J$200),0),0)</f>
        <v>0</v>
      </c>
      <c r="AY37" s="116">
        <f>IFERROR(IF(VLOOKUP(AY$2,MODULY_CBA!$B$3:$I$53,8,0)=$D37,SUMIF('Rozpocet - Vyvoj aplikacii'!$B$3:$B$200,'TCO TO BE- SW'!AY$2,'Rozpocet - Vyvoj aplikacii'!$J$3:$J$200),0),0)</f>
        <v>0</v>
      </c>
      <c r="AZ37" s="116">
        <f>IFERROR(IF(VLOOKUP(AZ$2,MODULY_CBA!$B$3:$I$53,8,0)=$D37,SUMIF('Rozpocet - Vyvoj aplikacii'!$B$3:$B$200,'TCO TO BE- SW'!AZ$2,'Rozpocet - Vyvoj aplikacii'!$J$3:$J$200),0),0)</f>
        <v>0</v>
      </c>
      <c r="BA37" s="116">
        <f>IFERROR(IF(VLOOKUP(BA$2,MODULY_CBA!$B$3:$I$53,8,0)=$D37,SUMIF('Rozpocet - Vyvoj aplikacii'!$B$3:$B$200,'TCO TO BE- SW'!BA$2,'Rozpocet - Vyvoj aplikacii'!$J$3:$J$200),0),0)</f>
        <v>0</v>
      </c>
      <c r="BB37" s="116">
        <f>IFERROR(IF(VLOOKUP(BB$2,MODULY_CBA!$B$3:$I$53,8,0)=$D37,SUMIF('Rozpocet - Vyvoj aplikacii'!$B$3:$B$200,'TCO TO BE- SW'!BB$2,'Rozpocet - Vyvoj aplikacii'!$J$3:$J$200),0),0)</f>
        <v>0</v>
      </c>
      <c r="BC37" s="116">
        <f>IFERROR(IF(VLOOKUP(BC$2,MODULY_CBA!$B$3:$I$53,8,0)=$D37,SUMIF('Rozpocet - Vyvoj aplikacii'!$B$3:$B$200,'TCO TO BE- SW'!BC$2,'Rozpocet - Vyvoj aplikacii'!$J$3:$J$200),0),0)</f>
        <v>0</v>
      </c>
    </row>
    <row r="38" spans="1:55" outlineLevel="2">
      <c r="A38" s="694"/>
      <c r="B38" s="695"/>
      <c r="C38" s="695"/>
      <c r="D38" s="67">
        <v>2</v>
      </c>
      <c r="E38" s="71">
        <f t="shared" si="12"/>
        <v>1357698.3724687502</v>
      </c>
      <c r="F38" s="117">
        <f>IFERROR(IF(VLOOKUP(F$2,MODULY_CBA!$B$3:$I$53,8,0)=$D38,SUMIF('Rozpocet - Vyvoj aplikacii'!$B$3:$B$200,'TCO TO BE- SW'!F$2,'Rozpocet - Vyvoj aplikacii'!$J$3:$J$200),0),0)</f>
        <v>0</v>
      </c>
      <c r="G38" s="117">
        <f>IFERROR(IF(VLOOKUP(G$2,MODULY_CBA!$B$3:$I$53,8,0)=$D38,SUMIF('Rozpocet - Vyvoj aplikacii'!$B$3:$B$200,'TCO TO BE- SW'!G$2,'Rozpocet - Vyvoj aplikacii'!$J$3:$J$200),0),0)</f>
        <v>0</v>
      </c>
      <c r="H38" s="117">
        <f>IFERROR(IF(VLOOKUP(H$2,MODULY_CBA!$B$3:$I$53,8,0)=$D38,SUMIF('Rozpocet - Vyvoj aplikacii'!$B$3:$B$200,'TCO TO BE- SW'!H$2,'Rozpocet - Vyvoj aplikacii'!$J$3:$J$200),0),0)</f>
        <v>0</v>
      </c>
      <c r="I38" s="117">
        <f>IFERROR(IF(VLOOKUP(I$2,MODULY_CBA!$B$3:$I$53,8,0)=$D38,SUMIF('Rozpocet - Vyvoj aplikacii'!$B$3:$B$200,'TCO TO BE- SW'!I$2,'Rozpocet - Vyvoj aplikacii'!$J$3:$J$200),0),0)</f>
        <v>0</v>
      </c>
      <c r="J38" s="117">
        <f>IFERROR(IF(VLOOKUP(J$2,MODULY_CBA!$B$3:$I$53,8,0)=$D38,SUMIF('Rozpocet - Vyvoj aplikacii'!$B$3:$B$200,'TCO TO BE- SW'!J$2,'Rozpocet - Vyvoj aplikacii'!$J$3:$J$200),0),0)</f>
        <v>0</v>
      </c>
      <c r="K38" s="117">
        <f>IFERROR(IF(VLOOKUP(K$2,MODULY_CBA!$B$3:$I$53,8,0)=$D38,SUMIF('Rozpocet - Vyvoj aplikacii'!$B$3:$B$200,'TCO TO BE- SW'!K$2,'Rozpocet - Vyvoj aplikacii'!$J$3:$J$200),0),0)</f>
        <v>0</v>
      </c>
      <c r="L38" s="117">
        <f>IFERROR(IF(VLOOKUP(L$2,MODULY_CBA!$B$3:$I$53,8,0)=$D38,SUMIF('Rozpocet - Vyvoj aplikacii'!$B$3:$B$200,'TCO TO BE- SW'!L$2,'Rozpocet - Vyvoj aplikacii'!$J$3:$J$200),0),0)</f>
        <v>0</v>
      </c>
      <c r="M38" s="117">
        <f>IFERROR(IF(VLOOKUP(M$2,MODULY_CBA!$B$3:$I$53,8,0)=$D38,SUMIF('Rozpocet - Vyvoj aplikacii'!$B$3:$B$200,'TCO TO BE- SW'!M$2,'Rozpocet - Vyvoj aplikacii'!$J$3:$J$200),0),0)</f>
        <v>0</v>
      </c>
      <c r="N38" s="117">
        <f>IFERROR(IF(VLOOKUP(N$2,MODULY_CBA!$B$3:$I$53,8,0)=$D38,SUMIF('Rozpocet - Vyvoj aplikacii'!$B$3:$B$200,'TCO TO BE- SW'!N$2,'Rozpocet - Vyvoj aplikacii'!$J$3:$J$200),0),0)</f>
        <v>0</v>
      </c>
      <c r="O38" s="117">
        <f>IFERROR(IF(VLOOKUP(O$2,MODULY_CBA!$B$3:$I$53,8,0)=$D38,SUMIF('Rozpocet - Vyvoj aplikacii'!$B$3:$B$200,'TCO TO BE- SW'!O$2,'Rozpocet - Vyvoj aplikacii'!$J$3:$J$200),0),0)</f>
        <v>0</v>
      </c>
      <c r="P38" s="117">
        <f>IFERROR(IF(VLOOKUP(P$2,MODULY_CBA!$B$3:$I$53,8,0)=$D38,SUMIF('Rozpocet - Vyvoj aplikacii'!$B$3:$B$200,'TCO TO BE- SW'!P$2,'Rozpocet - Vyvoj aplikacii'!$J$3:$J$200),0),0)</f>
        <v>0</v>
      </c>
      <c r="Q38" s="117">
        <f>IFERROR(IF(VLOOKUP(Q$2,MODULY_CBA!$B$3:$I$53,8,0)=$D38,SUMIF('Rozpocet - Vyvoj aplikacii'!$B$3:$B$200,'TCO TO BE- SW'!Q$2,'Rozpocet - Vyvoj aplikacii'!$J$3:$J$200),0),0)</f>
        <v>31522.705199999993</v>
      </c>
      <c r="R38" s="117">
        <f>IFERROR(IF(VLOOKUP(R$2,MODULY_CBA!$B$3:$I$53,8,0)=$D38,SUMIF('Rozpocet - Vyvoj aplikacii'!$B$3:$B$200,'TCO TO BE- SW'!R$2,'Rozpocet - Vyvoj aplikacii'!$J$3:$J$200),0),0)</f>
        <v>0</v>
      </c>
      <c r="S38" s="117">
        <f>IFERROR(IF(VLOOKUP(S$2,MODULY_CBA!$B$3:$I$53,8,0)=$D38,SUMIF('Rozpocet - Vyvoj aplikacii'!$B$3:$B$200,'TCO TO BE- SW'!S$2,'Rozpocet - Vyvoj aplikacii'!$J$3:$J$200),0),0)</f>
        <v>0</v>
      </c>
      <c r="T38" s="117">
        <f>IFERROR(IF(VLOOKUP(T$2,MODULY_CBA!$B$3:$I$53,8,0)=$D38,SUMIF('Rozpocet - Vyvoj aplikacii'!$B$3:$B$200,'TCO TO BE- SW'!T$2,'Rozpocet - Vyvoj aplikacii'!$J$3:$J$200),0),0)</f>
        <v>0</v>
      </c>
      <c r="U38" s="117">
        <f>IFERROR(IF(VLOOKUP(U$2,MODULY_CBA!$B$3:$I$53,8,0)=$D38,SUMIF('Rozpocet - Vyvoj aplikacii'!$B$3:$B$200,'TCO TO BE- SW'!U$2,'Rozpocet - Vyvoj aplikacii'!$J$3:$J$200),0),0)</f>
        <v>0</v>
      </c>
      <c r="V38" s="117">
        <f>IFERROR(IF(VLOOKUP(V$2,MODULY_CBA!$B$3:$I$53,8,0)=$D38,SUMIF('Rozpocet - Vyvoj aplikacii'!$B$3:$B$200,'TCO TO BE- SW'!V$2,'Rozpocet - Vyvoj aplikacii'!$J$3:$J$200),0),0)</f>
        <v>0</v>
      </c>
      <c r="W38" s="117">
        <f>IFERROR(IF(VLOOKUP(W$2,MODULY_CBA!$B$3:$I$53,8,0)=$D38,SUMIF('Rozpocet - Vyvoj aplikacii'!$B$3:$B$200,'TCO TO BE- SW'!W$2,'Rozpocet - Vyvoj aplikacii'!$J$3:$J$200),0),0)</f>
        <v>52419.550274999987</v>
      </c>
      <c r="X38" s="117">
        <f>IFERROR(IF(VLOOKUP(X$2,MODULY_CBA!$B$3:$I$53,8,0)=$D38,SUMIF('Rozpocet - Vyvoj aplikacii'!$B$3:$B$200,'TCO TO BE- SW'!X$2,'Rozpocet - Vyvoj aplikacii'!$J$3:$J$200),0),0)</f>
        <v>19726.164899999996</v>
      </c>
      <c r="Y38" s="117">
        <f>IFERROR(IF(VLOOKUP(Y$2,MODULY_CBA!$B$3:$I$53,8,0)=$D38,SUMIF('Rozpocet - Vyvoj aplikacii'!$B$3:$B$200,'TCO TO BE- SW'!Y$2,'Rozpocet - Vyvoj aplikacii'!$J$3:$J$200),0),0)</f>
        <v>0</v>
      </c>
      <c r="Z38" s="117">
        <f>IFERROR(IF(VLOOKUP(Z$2,MODULY_CBA!$B$3:$I$53,8,0)=$D38,SUMIF('Rozpocet - Vyvoj aplikacii'!$B$3:$B$200,'TCO TO BE- SW'!Z$2,'Rozpocet - Vyvoj aplikacii'!$J$3:$J$200),0),0)</f>
        <v>0</v>
      </c>
      <c r="AA38" s="117">
        <f>IFERROR(IF(VLOOKUP(AA$2,MODULY_CBA!$B$3:$I$53,8,0)=$D38,SUMIF('Rozpocet - Vyvoj aplikacii'!$B$3:$B$200,'TCO TO BE- SW'!AA$2,'Rozpocet - Vyvoj aplikacii'!$J$3:$J$200),0),0)</f>
        <v>0</v>
      </c>
      <c r="AB38" s="117">
        <f>IFERROR(IF(VLOOKUP(AB$2,MODULY_CBA!$B$3:$I$53,8,0)=$D38,SUMIF('Rozpocet - Vyvoj aplikacii'!$B$3:$B$200,'TCO TO BE- SW'!AB$2,'Rozpocet - Vyvoj aplikacii'!$J$3:$J$200),0),0)</f>
        <v>0</v>
      </c>
      <c r="AC38" s="117">
        <f>IFERROR(IF(VLOOKUP(AC$2,MODULY_CBA!$B$3:$I$53,8,0)=$D38,SUMIF('Rozpocet - Vyvoj aplikacii'!$B$3:$B$200,'TCO TO BE- SW'!AC$2,'Rozpocet - Vyvoj aplikacii'!$J$3:$J$200),0),0)</f>
        <v>0</v>
      </c>
      <c r="AD38" s="117">
        <f>IFERROR(IF(VLOOKUP(AD$2,MODULY_CBA!$B$3:$I$53,8,0)=$D38,SUMIF('Rozpocet - Vyvoj aplikacii'!$B$3:$B$200,'TCO TO BE- SW'!AD$2,'Rozpocet - Vyvoj aplikacii'!$J$3:$J$200),0),0)</f>
        <v>0</v>
      </c>
      <c r="AE38" s="117">
        <f>IFERROR(IF(VLOOKUP(AE$2,MODULY_CBA!$B$3:$I$53,8,0)=$D38,SUMIF('Rozpocet - Vyvoj aplikacii'!$B$3:$B$200,'TCO TO BE- SW'!AE$2,'Rozpocet - Vyvoj aplikacii'!$J$3:$J$200),0),0)</f>
        <v>0</v>
      </c>
      <c r="AF38" s="117">
        <f>IFERROR(IF(VLOOKUP(AF$2,MODULY_CBA!$B$3:$I$53,8,0)=$D38,SUMIF('Rozpocet - Vyvoj aplikacii'!$B$3:$B$200,'TCO TO BE- SW'!AF$2,'Rozpocet - Vyvoj aplikacii'!$J$3:$J$200),0),0)</f>
        <v>0</v>
      </c>
      <c r="AG38" s="117">
        <f>IFERROR(IF(VLOOKUP(AG$2,MODULY_CBA!$B$3:$I$53,8,0)=$D38,SUMIF('Rozpocet - Vyvoj aplikacii'!$B$3:$B$200,'TCO TO BE- SW'!AG$2,'Rozpocet - Vyvoj aplikacii'!$J$3:$J$200),0),0)</f>
        <v>33961.962149999999</v>
      </c>
      <c r="AH38" s="117">
        <f>IFERROR(IF(VLOOKUP(AH$2,MODULY_CBA!$B$3:$I$53,8,0)=$D38,SUMIF('Rozpocet - Vyvoj aplikacii'!$B$3:$B$200,'TCO TO BE- SW'!AH$2,'Rozpocet - Vyvoj aplikacii'!$J$3:$J$200),0),0)</f>
        <v>391129.54920000024</v>
      </c>
      <c r="AI38" s="117">
        <f>IFERROR(IF(VLOOKUP(AI$2,MODULY_CBA!$B$3:$I$53,8,0)=$D38,SUMIF('Rozpocet - Vyvoj aplikacii'!$B$3:$B$200,'TCO TO BE- SW'!AI$2,'Rozpocet - Vyvoj aplikacii'!$J$3:$J$200),0),0)</f>
        <v>0</v>
      </c>
      <c r="AJ38" s="117">
        <f>IFERROR(IF(VLOOKUP(AJ$2,MODULY_CBA!$B$3:$I$53,8,0)=$D38,SUMIF('Rozpocet - Vyvoj aplikacii'!$B$3:$B$200,'TCO TO BE- SW'!AJ$2,'Rozpocet - Vyvoj aplikacii'!$J$3:$J$200),0),0)</f>
        <v>0</v>
      </c>
      <c r="AK38" s="117">
        <f>IFERROR(IF(VLOOKUP(AK$2,MODULY_CBA!$B$3:$I$53,8,0)=$D38,SUMIF('Rozpocet - Vyvoj aplikacii'!$B$3:$B$200,'TCO TO BE- SW'!AK$2,'Rozpocet - Vyvoj aplikacii'!$J$3:$J$200),0),0)</f>
        <v>0</v>
      </c>
      <c r="AL38" s="117">
        <f>IFERROR(IF(VLOOKUP(AL$2,MODULY_CBA!$B$3:$I$53,8,0)=$D38,SUMIF('Rozpocet - Vyvoj aplikacii'!$B$3:$B$200,'TCO TO BE- SW'!AL$2,'Rozpocet - Vyvoj aplikacii'!$J$3:$J$200),0),0)</f>
        <v>0</v>
      </c>
      <c r="AM38" s="117">
        <f>IFERROR(IF(VLOOKUP(AM$2,MODULY_CBA!$B$3:$I$53,8,0)=$D38,SUMIF('Rozpocet - Vyvoj aplikacii'!$B$3:$B$200,'TCO TO BE- SW'!AM$2,'Rozpocet - Vyvoj aplikacii'!$J$3:$J$200),0),0)</f>
        <v>0</v>
      </c>
      <c r="AN38" s="117">
        <f>IFERROR(IF(VLOOKUP(AN$2,MODULY_CBA!$B$3:$I$53,8,0)=$D38,SUMIF('Rozpocet - Vyvoj aplikacii'!$B$3:$B$200,'TCO TO BE- SW'!AN$2,'Rozpocet - Vyvoj aplikacii'!$J$3:$J$200),0),0)</f>
        <v>84668.321924999967</v>
      </c>
      <c r="AO38" s="117">
        <f>IFERROR(IF(VLOOKUP(AO$2,MODULY_CBA!$B$3:$I$53,8,0)=$D38,SUMIF('Rozpocet - Vyvoj aplikacii'!$B$3:$B$200,'TCO TO BE- SW'!AO$2,'Rozpocet - Vyvoj aplikacii'!$J$3:$J$200),0),0)</f>
        <v>67556.812049999979</v>
      </c>
      <c r="AP38" s="117">
        <f>IFERROR(IF(VLOOKUP(AP$2,MODULY_CBA!$B$3:$I$53,8,0)=$D38,SUMIF('Rozpocet - Vyvoj aplikacii'!$B$3:$B$200,'TCO TO BE- SW'!AP$2,'Rozpocet - Vyvoj aplikacii'!$J$3:$J$200),0),0)</f>
        <v>0</v>
      </c>
      <c r="AQ38" s="117">
        <f>IFERROR(IF(VLOOKUP(AQ$2,MODULY_CBA!$B$3:$I$53,8,0)=$D38,SUMIF('Rozpocet - Vyvoj aplikacii'!$B$3:$B$200,'TCO TO BE- SW'!AQ$2,'Rozpocet - Vyvoj aplikacii'!$J$3:$J$200),0),0)</f>
        <v>45285.335549999989</v>
      </c>
      <c r="AR38" s="117">
        <f>IFERROR(IF(VLOOKUP(AR$2,MODULY_CBA!$B$3:$I$53,8,0)=$D38,SUMIF('Rozpocet - Vyvoj aplikacii'!$B$3:$B$200,'TCO TO BE- SW'!AR$2,'Rozpocet - Vyvoj aplikacii'!$J$3:$J$200),0),0)</f>
        <v>75918.926606249981</v>
      </c>
      <c r="AS38" s="117">
        <f>IFERROR(IF(VLOOKUP(AS$2,MODULY_CBA!$B$3:$I$53,8,0)=$D38,SUMIF('Rozpocet - Vyvoj aplikacii'!$B$3:$B$200,'TCO TO BE- SW'!AS$2,'Rozpocet - Vyvoj aplikacii'!$J$3:$J$200),0),0)</f>
        <v>0</v>
      </c>
      <c r="AT38" s="117">
        <f>IFERROR(IF(VLOOKUP(AT$2,MODULY_CBA!$B$3:$I$53,8,0)=$D38,SUMIF('Rozpocet - Vyvoj aplikacii'!$B$3:$B$200,'TCO TO BE- SW'!AT$2,'Rozpocet - Vyvoj aplikacii'!$J$3:$J$200),0),0)</f>
        <v>0</v>
      </c>
      <c r="AU38" s="117">
        <f>IFERROR(IF(VLOOKUP(AU$2,MODULY_CBA!$B$3:$I$53,8,0)=$D38,SUMIF('Rozpocet - Vyvoj aplikacii'!$B$3:$B$200,'TCO TO BE- SW'!AU$2,'Rozpocet - Vyvoj aplikacii'!$J$3:$J$200),0),0)</f>
        <v>0</v>
      </c>
      <c r="AV38" s="117">
        <f>IFERROR(IF(VLOOKUP(AV$2,MODULY_CBA!$B$3:$I$53,8,0)=$D38,SUMIF('Rozpocet - Vyvoj aplikacii'!$B$3:$B$200,'TCO TO BE- SW'!AV$2,'Rozpocet - Vyvoj aplikacii'!$J$3:$J$200),0),0)</f>
        <v>0</v>
      </c>
      <c r="AW38" s="117">
        <f>IFERROR(IF(VLOOKUP(AW$2,MODULY_CBA!$B$3:$I$53,8,0)=$D38,SUMIF('Rozpocet - Vyvoj aplikacii'!$B$3:$B$200,'TCO TO BE- SW'!AW$2,'Rozpocet - Vyvoj aplikacii'!$J$3:$J$200),0),0)</f>
        <v>326884.45222500002</v>
      </c>
      <c r="AX38" s="117">
        <f>IFERROR(IF(VLOOKUP(AX$2,MODULY_CBA!$B$3:$I$53,8,0)=$D38,SUMIF('Rozpocet - Vyvoj aplikacii'!$B$3:$B$200,'TCO TO BE- SW'!AX$2,'Rozpocet - Vyvoj aplikacii'!$J$3:$J$200),0),0)</f>
        <v>135026.60490000001</v>
      </c>
      <c r="AY38" s="117">
        <f>IFERROR(IF(VLOOKUP(AY$2,MODULY_CBA!$B$3:$I$53,8,0)=$D38,SUMIF('Rozpocet - Vyvoj aplikacii'!$B$3:$B$200,'TCO TO BE- SW'!AY$2,'Rozpocet - Vyvoj aplikacii'!$J$3:$J$200),0),0)</f>
        <v>42963.010650000011</v>
      </c>
      <c r="AZ38" s="117">
        <f>IFERROR(IF(VLOOKUP(AZ$2,MODULY_CBA!$B$3:$I$53,8,0)=$D38,SUMIF('Rozpocet - Vyvoj aplikacii'!$B$3:$B$200,'TCO TO BE- SW'!AZ$2,'Rozpocet - Vyvoj aplikacii'!$J$3:$J$200),0),0)</f>
        <v>50634.976837499999</v>
      </c>
      <c r="BA38" s="117">
        <f>IFERROR(IF(VLOOKUP(BA$2,MODULY_CBA!$B$3:$I$53,8,0)=$D38,SUMIF('Rozpocet - Vyvoj aplikacii'!$B$3:$B$200,'TCO TO BE- SW'!BA$2,'Rozpocet - Vyvoj aplikacii'!$J$3:$J$200),0),0)</f>
        <v>0</v>
      </c>
      <c r="BB38" s="117">
        <f>IFERROR(IF(VLOOKUP(BB$2,MODULY_CBA!$B$3:$I$53,8,0)=$D38,SUMIF('Rozpocet - Vyvoj aplikacii'!$B$3:$B$200,'TCO TO BE- SW'!BB$2,'Rozpocet - Vyvoj aplikacii'!$J$3:$J$200),0),0)</f>
        <v>0</v>
      </c>
      <c r="BC38" s="117">
        <f>IFERROR(IF(VLOOKUP(BC$2,MODULY_CBA!$B$3:$I$53,8,0)=$D38,SUMIF('Rozpocet - Vyvoj aplikacii'!$B$3:$B$200,'TCO TO BE- SW'!BC$2,'Rozpocet - Vyvoj aplikacii'!$J$3:$J$200),0),0)</f>
        <v>0</v>
      </c>
    </row>
    <row r="39" spans="1:55" outlineLevel="2">
      <c r="A39" s="694"/>
      <c r="B39" s="695"/>
      <c r="C39" s="695"/>
      <c r="D39" s="67">
        <v>3</v>
      </c>
      <c r="E39" s="71">
        <f t="shared" si="12"/>
        <v>0</v>
      </c>
      <c r="F39" s="117">
        <f>IFERROR(IF(VLOOKUP(F$2,MODULY_CBA!$B$3:$I$53,8,0)=$D39,SUMIF('Rozpocet - Vyvoj aplikacii'!$B$3:$B$200,'TCO TO BE- SW'!F$2,'Rozpocet - Vyvoj aplikacii'!$J$3:$J$200),0),0)</f>
        <v>0</v>
      </c>
      <c r="G39" s="117">
        <f>IFERROR(IF(VLOOKUP(G$2,MODULY_CBA!$B$3:$I$53,8,0)=$D39,SUMIF('Rozpocet - Vyvoj aplikacii'!$B$3:$B$200,'TCO TO BE- SW'!G$2,'Rozpocet - Vyvoj aplikacii'!$J$3:$J$200),0),0)</f>
        <v>0</v>
      </c>
      <c r="H39" s="117">
        <f>IFERROR(IF(VLOOKUP(H$2,MODULY_CBA!$B$3:$I$53,8,0)=$D39,SUMIF('Rozpocet - Vyvoj aplikacii'!$B$3:$B$200,'TCO TO BE- SW'!H$2,'Rozpocet - Vyvoj aplikacii'!$J$3:$J$200),0),0)</f>
        <v>0</v>
      </c>
      <c r="I39" s="117">
        <f>IFERROR(IF(VLOOKUP(I$2,MODULY_CBA!$B$3:$I$53,8,0)=$D39,SUMIF('Rozpocet - Vyvoj aplikacii'!$B$3:$B$200,'TCO TO BE- SW'!I$2,'Rozpocet - Vyvoj aplikacii'!$J$3:$J$200),0),0)</f>
        <v>0</v>
      </c>
      <c r="J39" s="117">
        <f>IFERROR(IF(VLOOKUP(J$2,MODULY_CBA!$B$3:$I$53,8,0)=$D39,SUMIF('Rozpocet - Vyvoj aplikacii'!$B$3:$B$200,'TCO TO BE- SW'!J$2,'Rozpocet - Vyvoj aplikacii'!$J$3:$J$200),0),0)</f>
        <v>0</v>
      </c>
      <c r="K39" s="117">
        <f>IFERROR(IF(VLOOKUP(K$2,MODULY_CBA!$B$3:$I$53,8,0)=$D39,SUMIF('Rozpocet - Vyvoj aplikacii'!$B$3:$B$200,'TCO TO BE- SW'!K$2,'Rozpocet - Vyvoj aplikacii'!$J$3:$J$200),0),0)</f>
        <v>0</v>
      </c>
      <c r="L39" s="117">
        <f>IFERROR(IF(VLOOKUP(L$2,MODULY_CBA!$B$3:$I$53,8,0)=$D39,SUMIF('Rozpocet - Vyvoj aplikacii'!$B$3:$B$200,'TCO TO BE- SW'!L$2,'Rozpocet - Vyvoj aplikacii'!$J$3:$J$200),0),0)</f>
        <v>0</v>
      </c>
      <c r="M39" s="117">
        <f>IFERROR(IF(VLOOKUP(M$2,MODULY_CBA!$B$3:$I$53,8,0)=$D39,SUMIF('Rozpocet - Vyvoj aplikacii'!$B$3:$B$200,'TCO TO BE- SW'!M$2,'Rozpocet - Vyvoj aplikacii'!$J$3:$J$200),0),0)</f>
        <v>0</v>
      </c>
      <c r="N39" s="117">
        <f>IFERROR(IF(VLOOKUP(N$2,MODULY_CBA!$B$3:$I$53,8,0)=$D39,SUMIF('Rozpocet - Vyvoj aplikacii'!$B$3:$B$200,'TCO TO BE- SW'!N$2,'Rozpocet - Vyvoj aplikacii'!$J$3:$J$200),0),0)</f>
        <v>0</v>
      </c>
      <c r="O39" s="117">
        <f>IFERROR(IF(VLOOKUP(O$2,MODULY_CBA!$B$3:$I$53,8,0)=$D39,SUMIF('Rozpocet - Vyvoj aplikacii'!$B$3:$B$200,'TCO TO BE- SW'!O$2,'Rozpocet - Vyvoj aplikacii'!$J$3:$J$200),0),0)</f>
        <v>0</v>
      </c>
      <c r="P39" s="117">
        <f>IFERROR(IF(VLOOKUP(P$2,MODULY_CBA!$B$3:$I$53,8,0)=$D39,SUMIF('Rozpocet - Vyvoj aplikacii'!$B$3:$B$200,'TCO TO BE- SW'!P$2,'Rozpocet - Vyvoj aplikacii'!$J$3:$J$200),0),0)</f>
        <v>0</v>
      </c>
      <c r="Q39" s="117">
        <f>IFERROR(IF(VLOOKUP(Q$2,MODULY_CBA!$B$3:$I$53,8,0)=$D39,SUMIF('Rozpocet - Vyvoj aplikacii'!$B$3:$B$200,'TCO TO BE- SW'!Q$2,'Rozpocet - Vyvoj aplikacii'!$J$3:$J$200),0),0)</f>
        <v>0</v>
      </c>
      <c r="R39" s="117">
        <f>IFERROR(IF(VLOOKUP(R$2,MODULY_CBA!$B$3:$I$53,8,0)=$D39,SUMIF('Rozpocet - Vyvoj aplikacii'!$B$3:$B$200,'TCO TO BE- SW'!R$2,'Rozpocet - Vyvoj aplikacii'!$J$3:$J$200),0),0)</f>
        <v>0</v>
      </c>
      <c r="S39" s="117">
        <f>IFERROR(IF(VLOOKUP(S$2,MODULY_CBA!$B$3:$I$53,8,0)=$D39,SUMIF('Rozpocet - Vyvoj aplikacii'!$B$3:$B$200,'TCO TO BE- SW'!S$2,'Rozpocet - Vyvoj aplikacii'!$J$3:$J$200),0),0)</f>
        <v>0</v>
      </c>
      <c r="T39" s="117">
        <f>IFERROR(IF(VLOOKUP(T$2,MODULY_CBA!$B$3:$I$53,8,0)=$D39,SUMIF('Rozpocet - Vyvoj aplikacii'!$B$3:$B$200,'TCO TO BE- SW'!T$2,'Rozpocet - Vyvoj aplikacii'!$J$3:$J$200),0),0)</f>
        <v>0</v>
      </c>
      <c r="U39" s="117">
        <f>IFERROR(IF(VLOOKUP(U$2,MODULY_CBA!$B$3:$I$53,8,0)=$D39,SUMIF('Rozpocet - Vyvoj aplikacii'!$B$3:$B$200,'TCO TO BE- SW'!U$2,'Rozpocet - Vyvoj aplikacii'!$J$3:$J$200),0),0)</f>
        <v>0</v>
      </c>
      <c r="V39" s="117">
        <f>IFERROR(IF(VLOOKUP(V$2,MODULY_CBA!$B$3:$I$53,8,0)=$D39,SUMIF('Rozpocet - Vyvoj aplikacii'!$B$3:$B$200,'TCO TO BE- SW'!V$2,'Rozpocet - Vyvoj aplikacii'!$J$3:$J$200),0),0)</f>
        <v>0</v>
      </c>
      <c r="W39" s="117">
        <f>IFERROR(IF(VLOOKUP(W$2,MODULY_CBA!$B$3:$I$53,8,0)=$D39,SUMIF('Rozpocet - Vyvoj aplikacii'!$B$3:$B$200,'TCO TO BE- SW'!W$2,'Rozpocet - Vyvoj aplikacii'!$J$3:$J$200),0),0)</f>
        <v>0</v>
      </c>
      <c r="X39" s="117">
        <f>IFERROR(IF(VLOOKUP(X$2,MODULY_CBA!$B$3:$I$53,8,0)=$D39,SUMIF('Rozpocet - Vyvoj aplikacii'!$B$3:$B$200,'TCO TO BE- SW'!X$2,'Rozpocet - Vyvoj aplikacii'!$J$3:$J$200),0),0)</f>
        <v>0</v>
      </c>
      <c r="Y39" s="117">
        <f>IFERROR(IF(VLOOKUP(Y$2,MODULY_CBA!$B$3:$I$53,8,0)=$D39,SUMIF('Rozpocet - Vyvoj aplikacii'!$B$3:$B$200,'TCO TO BE- SW'!Y$2,'Rozpocet - Vyvoj aplikacii'!$J$3:$J$200),0),0)</f>
        <v>0</v>
      </c>
      <c r="Z39" s="117">
        <f>IFERROR(IF(VLOOKUP(Z$2,MODULY_CBA!$B$3:$I$53,8,0)=$D39,SUMIF('Rozpocet - Vyvoj aplikacii'!$B$3:$B$200,'TCO TO BE- SW'!Z$2,'Rozpocet - Vyvoj aplikacii'!$J$3:$J$200),0),0)</f>
        <v>0</v>
      </c>
      <c r="AA39" s="117">
        <f>IFERROR(IF(VLOOKUP(AA$2,MODULY_CBA!$B$3:$I$53,8,0)=$D39,SUMIF('Rozpocet - Vyvoj aplikacii'!$B$3:$B$200,'TCO TO BE- SW'!AA$2,'Rozpocet - Vyvoj aplikacii'!$J$3:$J$200),0),0)</f>
        <v>0</v>
      </c>
      <c r="AB39" s="117">
        <f>IFERROR(IF(VLOOKUP(AB$2,MODULY_CBA!$B$3:$I$53,8,0)=$D39,SUMIF('Rozpocet - Vyvoj aplikacii'!$B$3:$B$200,'TCO TO BE- SW'!AB$2,'Rozpocet - Vyvoj aplikacii'!$J$3:$J$200),0),0)</f>
        <v>0</v>
      </c>
      <c r="AC39" s="117">
        <f>IFERROR(IF(VLOOKUP(AC$2,MODULY_CBA!$B$3:$I$53,8,0)=$D39,SUMIF('Rozpocet - Vyvoj aplikacii'!$B$3:$B$200,'TCO TO BE- SW'!AC$2,'Rozpocet - Vyvoj aplikacii'!$J$3:$J$200),0),0)</f>
        <v>0</v>
      </c>
      <c r="AD39" s="117">
        <f>IFERROR(IF(VLOOKUP(AD$2,MODULY_CBA!$B$3:$I$53,8,0)=$D39,SUMIF('Rozpocet - Vyvoj aplikacii'!$B$3:$B$200,'TCO TO BE- SW'!AD$2,'Rozpocet - Vyvoj aplikacii'!$J$3:$J$200),0),0)</f>
        <v>0</v>
      </c>
      <c r="AE39" s="117">
        <f>IFERROR(IF(VLOOKUP(AE$2,MODULY_CBA!$B$3:$I$53,8,0)=$D39,SUMIF('Rozpocet - Vyvoj aplikacii'!$B$3:$B$200,'TCO TO BE- SW'!AE$2,'Rozpocet - Vyvoj aplikacii'!$J$3:$J$200),0),0)</f>
        <v>0</v>
      </c>
      <c r="AF39" s="117">
        <f>IFERROR(IF(VLOOKUP(AF$2,MODULY_CBA!$B$3:$I$53,8,0)=$D39,SUMIF('Rozpocet - Vyvoj aplikacii'!$B$3:$B$200,'TCO TO BE- SW'!AF$2,'Rozpocet - Vyvoj aplikacii'!$J$3:$J$200),0),0)</f>
        <v>0</v>
      </c>
      <c r="AG39" s="117">
        <f>IFERROR(IF(VLOOKUP(AG$2,MODULY_CBA!$B$3:$I$53,8,0)=$D39,SUMIF('Rozpocet - Vyvoj aplikacii'!$B$3:$B$200,'TCO TO BE- SW'!AG$2,'Rozpocet - Vyvoj aplikacii'!$J$3:$J$200),0),0)</f>
        <v>0</v>
      </c>
      <c r="AH39" s="117">
        <f>IFERROR(IF(VLOOKUP(AH$2,MODULY_CBA!$B$3:$I$53,8,0)=$D39,SUMIF('Rozpocet - Vyvoj aplikacii'!$B$3:$B$200,'TCO TO BE- SW'!AH$2,'Rozpocet - Vyvoj aplikacii'!$J$3:$J$200),0),0)</f>
        <v>0</v>
      </c>
      <c r="AI39" s="117">
        <f>IFERROR(IF(VLOOKUP(AI$2,MODULY_CBA!$B$3:$I$53,8,0)=$D39,SUMIF('Rozpocet - Vyvoj aplikacii'!$B$3:$B$200,'TCO TO BE- SW'!AI$2,'Rozpocet - Vyvoj aplikacii'!$J$3:$J$200),0),0)</f>
        <v>0</v>
      </c>
      <c r="AJ39" s="117">
        <f>IFERROR(IF(VLOOKUP(AJ$2,MODULY_CBA!$B$3:$I$53,8,0)=$D39,SUMIF('Rozpocet - Vyvoj aplikacii'!$B$3:$B$200,'TCO TO BE- SW'!AJ$2,'Rozpocet - Vyvoj aplikacii'!$J$3:$J$200),0),0)</f>
        <v>0</v>
      </c>
      <c r="AK39" s="117">
        <f>IFERROR(IF(VLOOKUP(AK$2,MODULY_CBA!$B$3:$I$53,8,0)=$D39,SUMIF('Rozpocet - Vyvoj aplikacii'!$B$3:$B$200,'TCO TO BE- SW'!AK$2,'Rozpocet - Vyvoj aplikacii'!$J$3:$J$200),0),0)</f>
        <v>0</v>
      </c>
      <c r="AL39" s="117">
        <f>IFERROR(IF(VLOOKUP(AL$2,MODULY_CBA!$B$3:$I$53,8,0)=$D39,SUMIF('Rozpocet - Vyvoj aplikacii'!$B$3:$B$200,'TCO TO BE- SW'!AL$2,'Rozpocet - Vyvoj aplikacii'!$J$3:$J$200),0),0)</f>
        <v>0</v>
      </c>
      <c r="AM39" s="117">
        <f>IFERROR(IF(VLOOKUP(AM$2,MODULY_CBA!$B$3:$I$53,8,0)=$D39,SUMIF('Rozpocet - Vyvoj aplikacii'!$B$3:$B$200,'TCO TO BE- SW'!AM$2,'Rozpocet - Vyvoj aplikacii'!$J$3:$J$200),0),0)</f>
        <v>0</v>
      </c>
      <c r="AN39" s="117">
        <f>IFERROR(IF(VLOOKUP(AN$2,MODULY_CBA!$B$3:$I$53,8,0)=$D39,SUMIF('Rozpocet - Vyvoj aplikacii'!$B$3:$B$200,'TCO TO BE- SW'!AN$2,'Rozpocet - Vyvoj aplikacii'!$J$3:$J$200),0),0)</f>
        <v>0</v>
      </c>
      <c r="AO39" s="117">
        <f>IFERROR(IF(VLOOKUP(AO$2,MODULY_CBA!$B$3:$I$53,8,0)=$D39,SUMIF('Rozpocet - Vyvoj aplikacii'!$B$3:$B$200,'TCO TO BE- SW'!AO$2,'Rozpocet - Vyvoj aplikacii'!$J$3:$J$200),0),0)</f>
        <v>0</v>
      </c>
      <c r="AP39" s="117">
        <f>IFERROR(IF(VLOOKUP(AP$2,MODULY_CBA!$B$3:$I$53,8,0)=$D39,SUMIF('Rozpocet - Vyvoj aplikacii'!$B$3:$B$200,'TCO TO BE- SW'!AP$2,'Rozpocet - Vyvoj aplikacii'!$J$3:$J$200),0),0)</f>
        <v>0</v>
      </c>
      <c r="AQ39" s="117">
        <f>IFERROR(IF(VLOOKUP(AQ$2,MODULY_CBA!$B$3:$I$53,8,0)=$D39,SUMIF('Rozpocet - Vyvoj aplikacii'!$B$3:$B$200,'TCO TO BE- SW'!AQ$2,'Rozpocet - Vyvoj aplikacii'!$J$3:$J$200),0),0)</f>
        <v>0</v>
      </c>
      <c r="AR39" s="117">
        <f>IFERROR(IF(VLOOKUP(AR$2,MODULY_CBA!$B$3:$I$53,8,0)=$D39,SUMIF('Rozpocet - Vyvoj aplikacii'!$B$3:$B$200,'TCO TO BE- SW'!AR$2,'Rozpocet - Vyvoj aplikacii'!$J$3:$J$200),0),0)</f>
        <v>0</v>
      </c>
      <c r="AS39" s="117">
        <f>IFERROR(IF(VLOOKUP(AS$2,MODULY_CBA!$B$3:$I$53,8,0)=$D39,SUMIF('Rozpocet - Vyvoj aplikacii'!$B$3:$B$200,'TCO TO BE- SW'!AS$2,'Rozpocet - Vyvoj aplikacii'!$J$3:$J$200),0),0)</f>
        <v>0</v>
      </c>
      <c r="AT39" s="117">
        <f>IFERROR(IF(VLOOKUP(AT$2,MODULY_CBA!$B$3:$I$53,8,0)=$D39,SUMIF('Rozpocet - Vyvoj aplikacii'!$B$3:$B$200,'TCO TO BE- SW'!AT$2,'Rozpocet - Vyvoj aplikacii'!$J$3:$J$200),0),0)</f>
        <v>0</v>
      </c>
      <c r="AU39" s="117">
        <f>IFERROR(IF(VLOOKUP(AU$2,MODULY_CBA!$B$3:$I$53,8,0)=$D39,SUMIF('Rozpocet - Vyvoj aplikacii'!$B$3:$B$200,'TCO TO BE- SW'!AU$2,'Rozpocet - Vyvoj aplikacii'!$J$3:$J$200),0),0)</f>
        <v>0</v>
      </c>
      <c r="AV39" s="117">
        <f>IFERROR(IF(VLOOKUP(AV$2,MODULY_CBA!$B$3:$I$53,8,0)=$D39,SUMIF('Rozpocet - Vyvoj aplikacii'!$B$3:$B$200,'TCO TO BE- SW'!AV$2,'Rozpocet - Vyvoj aplikacii'!$J$3:$J$200),0),0)</f>
        <v>0</v>
      </c>
      <c r="AW39" s="117">
        <f>IFERROR(IF(VLOOKUP(AW$2,MODULY_CBA!$B$3:$I$53,8,0)=$D39,SUMIF('Rozpocet - Vyvoj aplikacii'!$B$3:$B$200,'TCO TO BE- SW'!AW$2,'Rozpocet - Vyvoj aplikacii'!$J$3:$J$200),0),0)</f>
        <v>0</v>
      </c>
      <c r="AX39" s="117">
        <f>IFERROR(IF(VLOOKUP(AX$2,MODULY_CBA!$B$3:$I$53,8,0)=$D39,SUMIF('Rozpocet - Vyvoj aplikacii'!$B$3:$B$200,'TCO TO BE- SW'!AX$2,'Rozpocet - Vyvoj aplikacii'!$J$3:$J$200),0),0)</f>
        <v>0</v>
      </c>
      <c r="AY39" s="117">
        <f>IFERROR(IF(VLOOKUP(AY$2,MODULY_CBA!$B$3:$I$53,8,0)=$D39,SUMIF('Rozpocet - Vyvoj aplikacii'!$B$3:$B$200,'TCO TO BE- SW'!AY$2,'Rozpocet - Vyvoj aplikacii'!$J$3:$J$200),0),0)</f>
        <v>0</v>
      </c>
      <c r="AZ39" s="117">
        <f>IFERROR(IF(VLOOKUP(AZ$2,MODULY_CBA!$B$3:$I$53,8,0)=$D39,SUMIF('Rozpocet - Vyvoj aplikacii'!$B$3:$B$200,'TCO TO BE- SW'!AZ$2,'Rozpocet - Vyvoj aplikacii'!$J$3:$J$200),0),0)</f>
        <v>0</v>
      </c>
      <c r="BA39" s="117">
        <f>IFERROR(IF(VLOOKUP(BA$2,MODULY_CBA!$B$3:$I$53,8,0)=$D39,SUMIF('Rozpocet - Vyvoj aplikacii'!$B$3:$B$200,'TCO TO BE- SW'!BA$2,'Rozpocet - Vyvoj aplikacii'!$J$3:$J$200),0),0)</f>
        <v>0</v>
      </c>
      <c r="BB39" s="117">
        <f>IFERROR(IF(VLOOKUP(BB$2,MODULY_CBA!$B$3:$I$53,8,0)=$D39,SUMIF('Rozpocet - Vyvoj aplikacii'!$B$3:$B$200,'TCO TO BE- SW'!BB$2,'Rozpocet - Vyvoj aplikacii'!$J$3:$J$200),0),0)</f>
        <v>0</v>
      </c>
      <c r="BC39" s="117">
        <f>IFERROR(IF(VLOOKUP(BC$2,MODULY_CBA!$B$3:$I$53,8,0)=$D39,SUMIF('Rozpocet - Vyvoj aplikacii'!$B$3:$B$200,'TCO TO BE- SW'!BC$2,'Rozpocet - Vyvoj aplikacii'!$J$3:$J$200),0),0)</f>
        <v>0</v>
      </c>
    </row>
    <row r="40" spans="1:55" outlineLevel="2">
      <c r="A40" s="694"/>
      <c r="B40" s="695"/>
      <c r="C40" s="695"/>
      <c r="D40" s="67">
        <v>4</v>
      </c>
      <c r="E40" s="71">
        <f t="shared" si="12"/>
        <v>0</v>
      </c>
      <c r="F40" s="117">
        <f>IFERROR(IF(VLOOKUP(F$2,MODULY_CBA!$B$3:$I$53,8,0)=$D40,SUMIF('Rozpocet - Vyvoj aplikacii'!$B$3:$B$200,'TCO TO BE- SW'!F$2,'Rozpocet - Vyvoj aplikacii'!$J$3:$J$200),0),0)</f>
        <v>0</v>
      </c>
      <c r="G40" s="117">
        <f>IFERROR(IF(VLOOKUP(G$2,MODULY_CBA!$B$3:$I$53,8,0)=$D40,SUMIF('Rozpocet - Vyvoj aplikacii'!$B$3:$B$200,'TCO TO BE- SW'!G$2,'Rozpocet - Vyvoj aplikacii'!$J$3:$J$200),0),0)</f>
        <v>0</v>
      </c>
      <c r="H40" s="117">
        <f>IFERROR(IF(VLOOKUP(H$2,MODULY_CBA!$B$3:$I$53,8,0)=$D40,SUMIF('Rozpocet - Vyvoj aplikacii'!$B$3:$B$200,'TCO TO BE- SW'!H$2,'Rozpocet - Vyvoj aplikacii'!$J$3:$J$200),0),0)</f>
        <v>0</v>
      </c>
      <c r="I40" s="117">
        <f>IFERROR(IF(VLOOKUP(I$2,MODULY_CBA!$B$3:$I$53,8,0)=$D40,SUMIF('Rozpocet - Vyvoj aplikacii'!$B$3:$B$200,'TCO TO BE- SW'!I$2,'Rozpocet - Vyvoj aplikacii'!$J$3:$J$200),0),0)</f>
        <v>0</v>
      </c>
      <c r="J40" s="117">
        <f>IFERROR(IF(VLOOKUP(J$2,MODULY_CBA!$B$3:$I$53,8,0)=$D40,SUMIF('Rozpocet - Vyvoj aplikacii'!$B$3:$B$200,'TCO TO BE- SW'!J$2,'Rozpocet - Vyvoj aplikacii'!$J$3:$J$200),0),0)</f>
        <v>0</v>
      </c>
      <c r="K40" s="117">
        <f>IFERROR(IF(VLOOKUP(K$2,MODULY_CBA!$B$3:$I$53,8,0)=$D40,SUMIF('Rozpocet - Vyvoj aplikacii'!$B$3:$B$200,'TCO TO BE- SW'!K$2,'Rozpocet - Vyvoj aplikacii'!$J$3:$J$200),0),0)</f>
        <v>0</v>
      </c>
      <c r="L40" s="117">
        <f>IFERROR(IF(VLOOKUP(L$2,MODULY_CBA!$B$3:$I$53,8,0)=$D40,SUMIF('Rozpocet - Vyvoj aplikacii'!$B$3:$B$200,'TCO TO BE- SW'!L$2,'Rozpocet - Vyvoj aplikacii'!$J$3:$J$200),0),0)</f>
        <v>0</v>
      </c>
      <c r="M40" s="117">
        <f>IFERROR(IF(VLOOKUP(M$2,MODULY_CBA!$B$3:$I$53,8,0)=$D40,SUMIF('Rozpocet - Vyvoj aplikacii'!$B$3:$B$200,'TCO TO BE- SW'!M$2,'Rozpocet - Vyvoj aplikacii'!$J$3:$J$200),0),0)</f>
        <v>0</v>
      </c>
      <c r="N40" s="117">
        <f>IFERROR(IF(VLOOKUP(N$2,MODULY_CBA!$B$3:$I$53,8,0)=$D40,SUMIF('Rozpocet - Vyvoj aplikacii'!$B$3:$B$200,'TCO TO BE- SW'!N$2,'Rozpocet - Vyvoj aplikacii'!$J$3:$J$200),0),0)</f>
        <v>0</v>
      </c>
      <c r="O40" s="117">
        <f>IFERROR(IF(VLOOKUP(O$2,MODULY_CBA!$B$3:$I$53,8,0)=$D40,SUMIF('Rozpocet - Vyvoj aplikacii'!$B$3:$B$200,'TCO TO BE- SW'!O$2,'Rozpocet - Vyvoj aplikacii'!$J$3:$J$200),0),0)</f>
        <v>0</v>
      </c>
      <c r="P40" s="117">
        <f>IFERROR(IF(VLOOKUP(P$2,MODULY_CBA!$B$3:$I$53,8,0)=$D40,SUMIF('Rozpocet - Vyvoj aplikacii'!$B$3:$B$200,'TCO TO BE- SW'!P$2,'Rozpocet - Vyvoj aplikacii'!$J$3:$J$200),0),0)</f>
        <v>0</v>
      </c>
      <c r="Q40" s="117">
        <f>IFERROR(IF(VLOOKUP(Q$2,MODULY_CBA!$B$3:$I$53,8,0)=$D40,SUMIF('Rozpocet - Vyvoj aplikacii'!$B$3:$B$200,'TCO TO BE- SW'!Q$2,'Rozpocet - Vyvoj aplikacii'!$J$3:$J$200),0),0)</f>
        <v>0</v>
      </c>
      <c r="R40" s="117">
        <f>IFERROR(IF(VLOOKUP(R$2,MODULY_CBA!$B$3:$I$53,8,0)=$D40,SUMIF('Rozpocet - Vyvoj aplikacii'!$B$3:$B$200,'TCO TO BE- SW'!R$2,'Rozpocet - Vyvoj aplikacii'!$J$3:$J$200),0),0)</f>
        <v>0</v>
      </c>
      <c r="S40" s="117">
        <f>IFERROR(IF(VLOOKUP(S$2,MODULY_CBA!$B$3:$I$53,8,0)=$D40,SUMIF('Rozpocet - Vyvoj aplikacii'!$B$3:$B$200,'TCO TO BE- SW'!S$2,'Rozpocet - Vyvoj aplikacii'!$J$3:$J$200),0),0)</f>
        <v>0</v>
      </c>
      <c r="T40" s="117">
        <f>IFERROR(IF(VLOOKUP(T$2,MODULY_CBA!$B$3:$I$53,8,0)=$D40,SUMIF('Rozpocet - Vyvoj aplikacii'!$B$3:$B$200,'TCO TO BE- SW'!T$2,'Rozpocet - Vyvoj aplikacii'!$J$3:$J$200),0),0)</f>
        <v>0</v>
      </c>
      <c r="U40" s="117">
        <f>IFERROR(IF(VLOOKUP(U$2,MODULY_CBA!$B$3:$I$53,8,0)=$D40,SUMIF('Rozpocet - Vyvoj aplikacii'!$B$3:$B$200,'TCO TO BE- SW'!U$2,'Rozpocet - Vyvoj aplikacii'!$J$3:$J$200),0),0)</f>
        <v>0</v>
      </c>
      <c r="V40" s="117">
        <f>IFERROR(IF(VLOOKUP(V$2,MODULY_CBA!$B$3:$I$53,8,0)=$D40,SUMIF('Rozpocet - Vyvoj aplikacii'!$B$3:$B$200,'TCO TO BE- SW'!V$2,'Rozpocet - Vyvoj aplikacii'!$J$3:$J$200),0),0)</f>
        <v>0</v>
      </c>
      <c r="W40" s="117">
        <f>IFERROR(IF(VLOOKUP(W$2,MODULY_CBA!$B$3:$I$53,8,0)=$D40,SUMIF('Rozpocet - Vyvoj aplikacii'!$B$3:$B$200,'TCO TO BE- SW'!W$2,'Rozpocet - Vyvoj aplikacii'!$J$3:$J$200),0),0)</f>
        <v>0</v>
      </c>
      <c r="X40" s="117">
        <f>IFERROR(IF(VLOOKUP(X$2,MODULY_CBA!$B$3:$I$53,8,0)=$D40,SUMIF('Rozpocet - Vyvoj aplikacii'!$B$3:$B$200,'TCO TO BE- SW'!X$2,'Rozpocet - Vyvoj aplikacii'!$J$3:$J$200),0),0)</f>
        <v>0</v>
      </c>
      <c r="Y40" s="117">
        <f>IFERROR(IF(VLOOKUP(Y$2,MODULY_CBA!$B$3:$I$53,8,0)=$D40,SUMIF('Rozpocet - Vyvoj aplikacii'!$B$3:$B$200,'TCO TO BE- SW'!Y$2,'Rozpocet - Vyvoj aplikacii'!$J$3:$J$200),0),0)</f>
        <v>0</v>
      </c>
      <c r="Z40" s="117">
        <f>IFERROR(IF(VLOOKUP(Z$2,MODULY_CBA!$B$3:$I$53,8,0)=$D40,SUMIF('Rozpocet - Vyvoj aplikacii'!$B$3:$B$200,'TCO TO BE- SW'!Z$2,'Rozpocet - Vyvoj aplikacii'!$J$3:$J$200),0),0)</f>
        <v>0</v>
      </c>
      <c r="AA40" s="117">
        <f>IFERROR(IF(VLOOKUP(AA$2,MODULY_CBA!$B$3:$I$53,8,0)=$D40,SUMIF('Rozpocet - Vyvoj aplikacii'!$B$3:$B$200,'TCO TO BE- SW'!AA$2,'Rozpocet - Vyvoj aplikacii'!$J$3:$J$200),0),0)</f>
        <v>0</v>
      </c>
      <c r="AB40" s="117">
        <f>IFERROR(IF(VLOOKUP(AB$2,MODULY_CBA!$B$3:$I$53,8,0)=$D40,SUMIF('Rozpocet - Vyvoj aplikacii'!$B$3:$B$200,'TCO TO BE- SW'!AB$2,'Rozpocet - Vyvoj aplikacii'!$J$3:$J$200),0),0)</f>
        <v>0</v>
      </c>
      <c r="AC40" s="117">
        <f>IFERROR(IF(VLOOKUP(AC$2,MODULY_CBA!$B$3:$I$53,8,0)=$D40,SUMIF('Rozpocet - Vyvoj aplikacii'!$B$3:$B$200,'TCO TO BE- SW'!AC$2,'Rozpocet - Vyvoj aplikacii'!$J$3:$J$200),0),0)</f>
        <v>0</v>
      </c>
      <c r="AD40" s="117">
        <f>IFERROR(IF(VLOOKUP(AD$2,MODULY_CBA!$B$3:$I$53,8,0)=$D40,SUMIF('Rozpocet - Vyvoj aplikacii'!$B$3:$B$200,'TCO TO BE- SW'!AD$2,'Rozpocet - Vyvoj aplikacii'!$J$3:$J$200),0),0)</f>
        <v>0</v>
      </c>
      <c r="AE40" s="117">
        <f>IFERROR(IF(VLOOKUP(AE$2,MODULY_CBA!$B$3:$I$53,8,0)=$D40,SUMIF('Rozpocet - Vyvoj aplikacii'!$B$3:$B$200,'TCO TO BE- SW'!AE$2,'Rozpocet - Vyvoj aplikacii'!$J$3:$J$200),0),0)</f>
        <v>0</v>
      </c>
      <c r="AF40" s="117">
        <f>IFERROR(IF(VLOOKUP(AF$2,MODULY_CBA!$B$3:$I$53,8,0)=$D40,SUMIF('Rozpocet - Vyvoj aplikacii'!$B$3:$B$200,'TCO TO BE- SW'!AF$2,'Rozpocet - Vyvoj aplikacii'!$J$3:$J$200),0),0)</f>
        <v>0</v>
      </c>
      <c r="AG40" s="117">
        <f>IFERROR(IF(VLOOKUP(AG$2,MODULY_CBA!$B$3:$I$53,8,0)=$D40,SUMIF('Rozpocet - Vyvoj aplikacii'!$B$3:$B$200,'TCO TO BE- SW'!AG$2,'Rozpocet - Vyvoj aplikacii'!$J$3:$J$200),0),0)</f>
        <v>0</v>
      </c>
      <c r="AH40" s="117">
        <f>IFERROR(IF(VLOOKUP(AH$2,MODULY_CBA!$B$3:$I$53,8,0)=$D40,SUMIF('Rozpocet - Vyvoj aplikacii'!$B$3:$B$200,'TCO TO BE- SW'!AH$2,'Rozpocet - Vyvoj aplikacii'!$J$3:$J$200),0),0)</f>
        <v>0</v>
      </c>
      <c r="AI40" s="117">
        <f>IFERROR(IF(VLOOKUP(AI$2,MODULY_CBA!$B$3:$I$53,8,0)=$D40,SUMIF('Rozpocet - Vyvoj aplikacii'!$B$3:$B$200,'TCO TO BE- SW'!AI$2,'Rozpocet - Vyvoj aplikacii'!$J$3:$J$200),0),0)</f>
        <v>0</v>
      </c>
      <c r="AJ40" s="117">
        <f>IFERROR(IF(VLOOKUP(AJ$2,MODULY_CBA!$B$3:$I$53,8,0)=$D40,SUMIF('Rozpocet - Vyvoj aplikacii'!$B$3:$B$200,'TCO TO BE- SW'!AJ$2,'Rozpocet - Vyvoj aplikacii'!$J$3:$J$200),0),0)</f>
        <v>0</v>
      </c>
      <c r="AK40" s="117">
        <f>IFERROR(IF(VLOOKUP(AK$2,MODULY_CBA!$B$3:$I$53,8,0)=$D40,SUMIF('Rozpocet - Vyvoj aplikacii'!$B$3:$B$200,'TCO TO BE- SW'!AK$2,'Rozpocet - Vyvoj aplikacii'!$J$3:$J$200),0),0)</f>
        <v>0</v>
      </c>
      <c r="AL40" s="117">
        <f>IFERROR(IF(VLOOKUP(AL$2,MODULY_CBA!$B$3:$I$53,8,0)=$D40,SUMIF('Rozpocet - Vyvoj aplikacii'!$B$3:$B$200,'TCO TO BE- SW'!AL$2,'Rozpocet - Vyvoj aplikacii'!$J$3:$J$200),0),0)</f>
        <v>0</v>
      </c>
      <c r="AM40" s="117">
        <f>IFERROR(IF(VLOOKUP(AM$2,MODULY_CBA!$B$3:$I$53,8,0)=$D40,SUMIF('Rozpocet - Vyvoj aplikacii'!$B$3:$B$200,'TCO TO BE- SW'!AM$2,'Rozpocet - Vyvoj aplikacii'!$J$3:$J$200),0),0)</f>
        <v>0</v>
      </c>
      <c r="AN40" s="117">
        <f>IFERROR(IF(VLOOKUP(AN$2,MODULY_CBA!$B$3:$I$53,8,0)=$D40,SUMIF('Rozpocet - Vyvoj aplikacii'!$B$3:$B$200,'TCO TO BE- SW'!AN$2,'Rozpocet - Vyvoj aplikacii'!$J$3:$J$200),0),0)</f>
        <v>0</v>
      </c>
      <c r="AO40" s="117">
        <f>IFERROR(IF(VLOOKUP(AO$2,MODULY_CBA!$B$3:$I$53,8,0)=$D40,SUMIF('Rozpocet - Vyvoj aplikacii'!$B$3:$B$200,'TCO TO BE- SW'!AO$2,'Rozpocet - Vyvoj aplikacii'!$J$3:$J$200),0),0)</f>
        <v>0</v>
      </c>
      <c r="AP40" s="117">
        <f>IFERROR(IF(VLOOKUP(AP$2,MODULY_CBA!$B$3:$I$53,8,0)=$D40,SUMIF('Rozpocet - Vyvoj aplikacii'!$B$3:$B$200,'TCO TO BE- SW'!AP$2,'Rozpocet - Vyvoj aplikacii'!$J$3:$J$200),0),0)</f>
        <v>0</v>
      </c>
      <c r="AQ40" s="117">
        <f>IFERROR(IF(VLOOKUP(AQ$2,MODULY_CBA!$B$3:$I$53,8,0)=$D40,SUMIF('Rozpocet - Vyvoj aplikacii'!$B$3:$B$200,'TCO TO BE- SW'!AQ$2,'Rozpocet - Vyvoj aplikacii'!$J$3:$J$200),0),0)</f>
        <v>0</v>
      </c>
      <c r="AR40" s="117">
        <f>IFERROR(IF(VLOOKUP(AR$2,MODULY_CBA!$B$3:$I$53,8,0)=$D40,SUMIF('Rozpocet - Vyvoj aplikacii'!$B$3:$B$200,'TCO TO BE- SW'!AR$2,'Rozpocet - Vyvoj aplikacii'!$J$3:$J$200),0),0)</f>
        <v>0</v>
      </c>
      <c r="AS40" s="117">
        <f>IFERROR(IF(VLOOKUP(AS$2,MODULY_CBA!$B$3:$I$53,8,0)=$D40,SUMIF('Rozpocet - Vyvoj aplikacii'!$B$3:$B$200,'TCO TO BE- SW'!AS$2,'Rozpocet - Vyvoj aplikacii'!$J$3:$J$200),0),0)</f>
        <v>0</v>
      </c>
      <c r="AT40" s="117">
        <f>IFERROR(IF(VLOOKUP(AT$2,MODULY_CBA!$B$3:$I$53,8,0)=$D40,SUMIF('Rozpocet - Vyvoj aplikacii'!$B$3:$B$200,'TCO TO BE- SW'!AT$2,'Rozpocet - Vyvoj aplikacii'!$J$3:$J$200),0),0)</f>
        <v>0</v>
      </c>
      <c r="AU40" s="117">
        <f>IFERROR(IF(VLOOKUP(AU$2,MODULY_CBA!$B$3:$I$53,8,0)=$D40,SUMIF('Rozpocet - Vyvoj aplikacii'!$B$3:$B$200,'TCO TO BE- SW'!AU$2,'Rozpocet - Vyvoj aplikacii'!$J$3:$J$200),0),0)</f>
        <v>0</v>
      </c>
      <c r="AV40" s="117">
        <f>IFERROR(IF(VLOOKUP(AV$2,MODULY_CBA!$B$3:$I$53,8,0)=$D40,SUMIF('Rozpocet - Vyvoj aplikacii'!$B$3:$B$200,'TCO TO BE- SW'!AV$2,'Rozpocet - Vyvoj aplikacii'!$J$3:$J$200),0),0)</f>
        <v>0</v>
      </c>
      <c r="AW40" s="117">
        <f>IFERROR(IF(VLOOKUP(AW$2,MODULY_CBA!$B$3:$I$53,8,0)=$D40,SUMIF('Rozpocet - Vyvoj aplikacii'!$B$3:$B$200,'TCO TO BE- SW'!AW$2,'Rozpocet - Vyvoj aplikacii'!$J$3:$J$200),0),0)</f>
        <v>0</v>
      </c>
      <c r="AX40" s="117">
        <f>IFERROR(IF(VLOOKUP(AX$2,MODULY_CBA!$B$3:$I$53,8,0)=$D40,SUMIF('Rozpocet - Vyvoj aplikacii'!$B$3:$B$200,'TCO TO BE- SW'!AX$2,'Rozpocet - Vyvoj aplikacii'!$J$3:$J$200),0),0)</f>
        <v>0</v>
      </c>
      <c r="AY40" s="117">
        <f>IFERROR(IF(VLOOKUP(AY$2,MODULY_CBA!$B$3:$I$53,8,0)=$D40,SUMIF('Rozpocet - Vyvoj aplikacii'!$B$3:$B$200,'TCO TO BE- SW'!AY$2,'Rozpocet - Vyvoj aplikacii'!$J$3:$J$200),0),0)</f>
        <v>0</v>
      </c>
      <c r="AZ40" s="117">
        <f>IFERROR(IF(VLOOKUP(AZ$2,MODULY_CBA!$B$3:$I$53,8,0)=$D40,SUMIF('Rozpocet - Vyvoj aplikacii'!$B$3:$B$200,'TCO TO BE- SW'!AZ$2,'Rozpocet - Vyvoj aplikacii'!$J$3:$J$200),0),0)</f>
        <v>0</v>
      </c>
      <c r="BA40" s="117">
        <f>IFERROR(IF(VLOOKUP(BA$2,MODULY_CBA!$B$3:$I$53,8,0)=$D40,SUMIF('Rozpocet - Vyvoj aplikacii'!$B$3:$B$200,'TCO TO BE- SW'!BA$2,'Rozpocet - Vyvoj aplikacii'!$J$3:$J$200),0),0)</f>
        <v>0</v>
      </c>
      <c r="BB40" s="117">
        <f>IFERROR(IF(VLOOKUP(BB$2,MODULY_CBA!$B$3:$I$53,8,0)=$D40,SUMIF('Rozpocet - Vyvoj aplikacii'!$B$3:$B$200,'TCO TO BE- SW'!BB$2,'Rozpocet - Vyvoj aplikacii'!$J$3:$J$200),0),0)</f>
        <v>0</v>
      </c>
      <c r="BC40" s="117">
        <f>IFERROR(IF(VLOOKUP(BC$2,MODULY_CBA!$B$3:$I$53,8,0)=$D40,SUMIF('Rozpocet - Vyvoj aplikacii'!$B$3:$B$200,'TCO TO BE- SW'!BC$2,'Rozpocet - Vyvoj aplikacii'!$J$3:$J$200),0),0)</f>
        <v>0</v>
      </c>
    </row>
    <row r="41" spans="1:55" outlineLevel="2">
      <c r="A41" s="694"/>
      <c r="B41" s="695"/>
      <c r="C41" s="695"/>
      <c r="D41" s="67">
        <v>5</v>
      </c>
      <c r="E41" s="71">
        <f t="shared" si="12"/>
        <v>0</v>
      </c>
      <c r="F41" s="117">
        <f>IFERROR(IF(VLOOKUP(F$2,MODULY_CBA!$B$3:$I$53,8,0)=$D41,SUMIF('Rozpocet - Vyvoj aplikacii'!$B$3:$B$200,'TCO TO BE- SW'!F$2,'Rozpocet - Vyvoj aplikacii'!$J$3:$J$200),0),0)</f>
        <v>0</v>
      </c>
      <c r="G41" s="117">
        <f>IFERROR(IF(VLOOKUP(G$2,MODULY_CBA!$B$3:$I$53,8,0)=$D41,SUMIF('Rozpocet - Vyvoj aplikacii'!$B$3:$B$200,'TCO TO BE- SW'!G$2,'Rozpocet - Vyvoj aplikacii'!$J$3:$J$200),0),0)</f>
        <v>0</v>
      </c>
      <c r="H41" s="117">
        <f>IFERROR(IF(VLOOKUP(H$2,MODULY_CBA!$B$3:$I$53,8,0)=$D41,SUMIF('Rozpocet - Vyvoj aplikacii'!$B$3:$B$200,'TCO TO BE- SW'!H$2,'Rozpocet - Vyvoj aplikacii'!$J$3:$J$200),0),0)</f>
        <v>0</v>
      </c>
      <c r="I41" s="117">
        <f>IFERROR(IF(VLOOKUP(I$2,MODULY_CBA!$B$3:$I$53,8,0)=$D41,SUMIF('Rozpocet - Vyvoj aplikacii'!$B$3:$B$200,'TCO TO BE- SW'!I$2,'Rozpocet - Vyvoj aplikacii'!$J$3:$J$200),0),0)</f>
        <v>0</v>
      </c>
      <c r="J41" s="117">
        <f>IFERROR(IF(VLOOKUP(J$2,MODULY_CBA!$B$3:$I$53,8,0)=$D41,SUMIF('Rozpocet - Vyvoj aplikacii'!$B$3:$B$200,'TCO TO BE- SW'!J$2,'Rozpocet - Vyvoj aplikacii'!$J$3:$J$200),0),0)</f>
        <v>0</v>
      </c>
      <c r="K41" s="117">
        <f>IFERROR(IF(VLOOKUP(K$2,MODULY_CBA!$B$3:$I$53,8,0)=$D41,SUMIF('Rozpocet - Vyvoj aplikacii'!$B$3:$B$200,'TCO TO BE- SW'!K$2,'Rozpocet - Vyvoj aplikacii'!$J$3:$J$200),0),0)</f>
        <v>0</v>
      </c>
      <c r="L41" s="117">
        <f>IFERROR(IF(VLOOKUP(L$2,MODULY_CBA!$B$3:$I$53,8,0)=$D41,SUMIF('Rozpocet - Vyvoj aplikacii'!$B$3:$B$200,'TCO TO BE- SW'!L$2,'Rozpocet - Vyvoj aplikacii'!$J$3:$J$200),0),0)</f>
        <v>0</v>
      </c>
      <c r="M41" s="117">
        <f>IFERROR(IF(VLOOKUP(M$2,MODULY_CBA!$B$3:$I$53,8,0)=$D41,SUMIF('Rozpocet - Vyvoj aplikacii'!$B$3:$B$200,'TCO TO BE- SW'!M$2,'Rozpocet - Vyvoj aplikacii'!$J$3:$J$200),0),0)</f>
        <v>0</v>
      </c>
      <c r="N41" s="117">
        <f>IFERROR(IF(VLOOKUP(N$2,MODULY_CBA!$B$3:$I$53,8,0)=$D41,SUMIF('Rozpocet - Vyvoj aplikacii'!$B$3:$B$200,'TCO TO BE- SW'!N$2,'Rozpocet - Vyvoj aplikacii'!$J$3:$J$200),0),0)</f>
        <v>0</v>
      </c>
      <c r="O41" s="117">
        <f>IFERROR(IF(VLOOKUP(O$2,MODULY_CBA!$B$3:$I$53,8,0)=$D41,SUMIF('Rozpocet - Vyvoj aplikacii'!$B$3:$B$200,'TCO TO BE- SW'!O$2,'Rozpocet - Vyvoj aplikacii'!$J$3:$J$200),0),0)</f>
        <v>0</v>
      </c>
      <c r="P41" s="117">
        <f>IFERROR(IF(VLOOKUP(P$2,MODULY_CBA!$B$3:$I$53,8,0)=$D41,SUMIF('Rozpocet - Vyvoj aplikacii'!$B$3:$B$200,'TCO TO BE- SW'!P$2,'Rozpocet - Vyvoj aplikacii'!$J$3:$J$200),0),0)</f>
        <v>0</v>
      </c>
      <c r="Q41" s="117">
        <f>IFERROR(IF(VLOOKUP(Q$2,MODULY_CBA!$B$3:$I$53,8,0)=$D41,SUMIF('Rozpocet - Vyvoj aplikacii'!$B$3:$B$200,'TCO TO BE- SW'!Q$2,'Rozpocet - Vyvoj aplikacii'!$J$3:$J$200),0),0)</f>
        <v>0</v>
      </c>
      <c r="R41" s="117">
        <f>IFERROR(IF(VLOOKUP(R$2,MODULY_CBA!$B$3:$I$53,8,0)=$D41,SUMIF('Rozpocet - Vyvoj aplikacii'!$B$3:$B$200,'TCO TO BE- SW'!R$2,'Rozpocet - Vyvoj aplikacii'!$J$3:$J$200),0),0)</f>
        <v>0</v>
      </c>
      <c r="S41" s="117">
        <f>IFERROR(IF(VLOOKUP(S$2,MODULY_CBA!$B$3:$I$53,8,0)=$D41,SUMIF('Rozpocet - Vyvoj aplikacii'!$B$3:$B$200,'TCO TO BE- SW'!S$2,'Rozpocet - Vyvoj aplikacii'!$J$3:$J$200),0),0)</f>
        <v>0</v>
      </c>
      <c r="T41" s="117">
        <f>IFERROR(IF(VLOOKUP(T$2,MODULY_CBA!$B$3:$I$53,8,0)=$D41,SUMIF('Rozpocet - Vyvoj aplikacii'!$B$3:$B$200,'TCO TO BE- SW'!T$2,'Rozpocet - Vyvoj aplikacii'!$J$3:$J$200),0),0)</f>
        <v>0</v>
      </c>
      <c r="U41" s="117">
        <f>IFERROR(IF(VLOOKUP(U$2,MODULY_CBA!$B$3:$I$53,8,0)=$D41,SUMIF('Rozpocet - Vyvoj aplikacii'!$B$3:$B$200,'TCO TO BE- SW'!U$2,'Rozpocet - Vyvoj aplikacii'!$J$3:$J$200),0),0)</f>
        <v>0</v>
      </c>
      <c r="V41" s="117">
        <f>IFERROR(IF(VLOOKUP(V$2,MODULY_CBA!$B$3:$I$53,8,0)=$D41,SUMIF('Rozpocet - Vyvoj aplikacii'!$B$3:$B$200,'TCO TO BE- SW'!V$2,'Rozpocet - Vyvoj aplikacii'!$J$3:$J$200),0),0)</f>
        <v>0</v>
      </c>
      <c r="W41" s="117">
        <f>IFERROR(IF(VLOOKUP(W$2,MODULY_CBA!$B$3:$I$53,8,0)=$D41,SUMIF('Rozpocet - Vyvoj aplikacii'!$B$3:$B$200,'TCO TO BE- SW'!W$2,'Rozpocet - Vyvoj aplikacii'!$J$3:$J$200),0),0)</f>
        <v>0</v>
      </c>
      <c r="X41" s="117">
        <f>IFERROR(IF(VLOOKUP(X$2,MODULY_CBA!$B$3:$I$53,8,0)=$D41,SUMIF('Rozpocet - Vyvoj aplikacii'!$B$3:$B$200,'TCO TO BE- SW'!X$2,'Rozpocet - Vyvoj aplikacii'!$J$3:$J$200),0),0)</f>
        <v>0</v>
      </c>
      <c r="Y41" s="117">
        <f>IFERROR(IF(VLOOKUP(Y$2,MODULY_CBA!$B$3:$I$53,8,0)=$D41,SUMIF('Rozpocet - Vyvoj aplikacii'!$B$3:$B$200,'TCO TO BE- SW'!Y$2,'Rozpocet - Vyvoj aplikacii'!$J$3:$J$200),0),0)</f>
        <v>0</v>
      </c>
      <c r="Z41" s="117">
        <f>IFERROR(IF(VLOOKUP(Z$2,MODULY_CBA!$B$3:$I$53,8,0)=$D41,SUMIF('Rozpocet - Vyvoj aplikacii'!$B$3:$B$200,'TCO TO BE- SW'!Z$2,'Rozpocet - Vyvoj aplikacii'!$J$3:$J$200),0),0)</f>
        <v>0</v>
      </c>
      <c r="AA41" s="117">
        <f>IFERROR(IF(VLOOKUP(AA$2,MODULY_CBA!$B$3:$I$53,8,0)=$D41,SUMIF('Rozpocet - Vyvoj aplikacii'!$B$3:$B$200,'TCO TO BE- SW'!AA$2,'Rozpocet - Vyvoj aplikacii'!$J$3:$J$200),0),0)</f>
        <v>0</v>
      </c>
      <c r="AB41" s="117">
        <f>IFERROR(IF(VLOOKUP(AB$2,MODULY_CBA!$B$3:$I$53,8,0)=$D41,SUMIF('Rozpocet - Vyvoj aplikacii'!$B$3:$B$200,'TCO TO BE- SW'!AB$2,'Rozpocet - Vyvoj aplikacii'!$J$3:$J$200),0),0)</f>
        <v>0</v>
      </c>
      <c r="AC41" s="117">
        <f>IFERROR(IF(VLOOKUP(AC$2,MODULY_CBA!$B$3:$I$53,8,0)=$D41,SUMIF('Rozpocet - Vyvoj aplikacii'!$B$3:$B$200,'TCO TO BE- SW'!AC$2,'Rozpocet - Vyvoj aplikacii'!$J$3:$J$200),0),0)</f>
        <v>0</v>
      </c>
      <c r="AD41" s="117">
        <f>IFERROR(IF(VLOOKUP(AD$2,MODULY_CBA!$B$3:$I$53,8,0)=$D41,SUMIF('Rozpocet - Vyvoj aplikacii'!$B$3:$B$200,'TCO TO BE- SW'!AD$2,'Rozpocet - Vyvoj aplikacii'!$J$3:$J$200),0),0)</f>
        <v>0</v>
      </c>
      <c r="AE41" s="117">
        <f>IFERROR(IF(VLOOKUP(AE$2,MODULY_CBA!$B$3:$I$53,8,0)=$D41,SUMIF('Rozpocet - Vyvoj aplikacii'!$B$3:$B$200,'TCO TO BE- SW'!AE$2,'Rozpocet - Vyvoj aplikacii'!$J$3:$J$200),0),0)</f>
        <v>0</v>
      </c>
      <c r="AF41" s="117">
        <f>IFERROR(IF(VLOOKUP(AF$2,MODULY_CBA!$B$3:$I$53,8,0)=$D41,SUMIF('Rozpocet - Vyvoj aplikacii'!$B$3:$B$200,'TCO TO BE- SW'!AF$2,'Rozpocet - Vyvoj aplikacii'!$J$3:$J$200),0),0)</f>
        <v>0</v>
      </c>
      <c r="AG41" s="117">
        <f>IFERROR(IF(VLOOKUP(AG$2,MODULY_CBA!$B$3:$I$53,8,0)=$D41,SUMIF('Rozpocet - Vyvoj aplikacii'!$B$3:$B$200,'TCO TO BE- SW'!AG$2,'Rozpocet - Vyvoj aplikacii'!$J$3:$J$200),0),0)</f>
        <v>0</v>
      </c>
      <c r="AH41" s="117">
        <f>IFERROR(IF(VLOOKUP(AH$2,MODULY_CBA!$B$3:$I$53,8,0)=$D41,SUMIF('Rozpocet - Vyvoj aplikacii'!$B$3:$B$200,'TCO TO BE- SW'!AH$2,'Rozpocet - Vyvoj aplikacii'!$J$3:$J$200),0),0)</f>
        <v>0</v>
      </c>
      <c r="AI41" s="117">
        <f>IFERROR(IF(VLOOKUP(AI$2,MODULY_CBA!$B$3:$I$53,8,0)=$D41,SUMIF('Rozpocet - Vyvoj aplikacii'!$B$3:$B$200,'TCO TO BE- SW'!AI$2,'Rozpocet - Vyvoj aplikacii'!$J$3:$J$200),0),0)</f>
        <v>0</v>
      </c>
      <c r="AJ41" s="117">
        <f>IFERROR(IF(VLOOKUP(AJ$2,MODULY_CBA!$B$3:$I$53,8,0)=$D41,SUMIF('Rozpocet - Vyvoj aplikacii'!$B$3:$B$200,'TCO TO BE- SW'!AJ$2,'Rozpocet - Vyvoj aplikacii'!$J$3:$J$200),0),0)</f>
        <v>0</v>
      </c>
      <c r="AK41" s="117">
        <f>IFERROR(IF(VLOOKUP(AK$2,MODULY_CBA!$B$3:$I$53,8,0)=$D41,SUMIF('Rozpocet - Vyvoj aplikacii'!$B$3:$B$200,'TCO TO BE- SW'!AK$2,'Rozpocet - Vyvoj aplikacii'!$J$3:$J$200),0),0)</f>
        <v>0</v>
      </c>
      <c r="AL41" s="117">
        <f>IFERROR(IF(VLOOKUP(AL$2,MODULY_CBA!$B$3:$I$53,8,0)=$D41,SUMIF('Rozpocet - Vyvoj aplikacii'!$B$3:$B$200,'TCO TO BE- SW'!AL$2,'Rozpocet - Vyvoj aplikacii'!$J$3:$J$200),0),0)</f>
        <v>0</v>
      </c>
      <c r="AM41" s="117">
        <f>IFERROR(IF(VLOOKUP(AM$2,MODULY_CBA!$B$3:$I$53,8,0)=$D41,SUMIF('Rozpocet - Vyvoj aplikacii'!$B$3:$B$200,'TCO TO BE- SW'!AM$2,'Rozpocet - Vyvoj aplikacii'!$J$3:$J$200),0),0)</f>
        <v>0</v>
      </c>
      <c r="AN41" s="117">
        <f>IFERROR(IF(VLOOKUP(AN$2,MODULY_CBA!$B$3:$I$53,8,0)=$D41,SUMIF('Rozpocet - Vyvoj aplikacii'!$B$3:$B$200,'TCO TO BE- SW'!AN$2,'Rozpocet - Vyvoj aplikacii'!$J$3:$J$200),0),0)</f>
        <v>0</v>
      </c>
      <c r="AO41" s="117">
        <f>IFERROR(IF(VLOOKUP(AO$2,MODULY_CBA!$B$3:$I$53,8,0)=$D41,SUMIF('Rozpocet - Vyvoj aplikacii'!$B$3:$B$200,'TCO TO BE- SW'!AO$2,'Rozpocet - Vyvoj aplikacii'!$J$3:$J$200),0),0)</f>
        <v>0</v>
      </c>
      <c r="AP41" s="117">
        <f>IFERROR(IF(VLOOKUP(AP$2,MODULY_CBA!$B$3:$I$53,8,0)=$D41,SUMIF('Rozpocet - Vyvoj aplikacii'!$B$3:$B$200,'TCO TO BE- SW'!AP$2,'Rozpocet - Vyvoj aplikacii'!$J$3:$J$200),0),0)</f>
        <v>0</v>
      </c>
      <c r="AQ41" s="117">
        <f>IFERROR(IF(VLOOKUP(AQ$2,MODULY_CBA!$B$3:$I$53,8,0)=$D41,SUMIF('Rozpocet - Vyvoj aplikacii'!$B$3:$B$200,'TCO TO BE- SW'!AQ$2,'Rozpocet - Vyvoj aplikacii'!$J$3:$J$200),0),0)</f>
        <v>0</v>
      </c>
      <c r="AR41" s="117">
        <f>IFERROR(IF(VLOOKUP(AR$2,MODULY_CBA!$B$3:$I$53,8,0)=$D41,SUMIF('Rozpocet - Vyvoj aplikacii'!$B$3:$B$200,'TCO TO BE- SW'!AR$2,'Rozpocet - Vyvoj aplikacii'!$J$3:$J$200),0),0)</f>
        <v>0</v>
      </c>
      <c r="AS41" s="117">
        <f>IFERROR(IF(VLOOKUP(AS$2,MODULY_CBA!$B$3:$I$53,8,0)=$D41,SUMIF('Rozpocet - Vyvoj aplikacii'!$B$3:$B$200,'TCO TO BE- SW'!AS$2,'Rozpocet - Vyvoj aplikacii'!$J$3:$J$200),0),0)</f>
        <v>0</v>
      </c>
      <c r="AT41" s="117">
        <f>IFERROR(IF(VLOOKUP(AT$2,MODULY_CBA!$B$3:$I$53,8,0)=$D41,SUMIF('Rozpocet - Vyvoj aplikacii'!$B$3:$B$200,'TCO TO BE- SW'!AT$2,'Rozpocet - Vyvoj aplikacii'!$J$3:$J$200),0),0)</f>
        <v>0</v>
      </c>
      <c r="AU41" s="117">
        <f>IFERROR(IF(VLOOKUP(AU$2,MODULY_CBA!$B$3:$I$53,8,0)=$D41,SUMIF('Rozpocet - Vyvoj aplikacii'!$B$3:$B$200,'TCO TO BE- SW'!AU$2,'Rozpocet - Vyvoj aplikacii'!$J$3:$J$200),0),0)</f>
        <v>0</v>
      </c>
      <c r="AV41" s="117">
        <f>IFERROR(IF(VLOOKUP(AV$2,MODULY_CBA!$B$3:$I$53,8,0)=$D41,SUMIF('Rozpocet - Vyvoj aplikacii'!$B$3:$B$200,'TCO TO BE- SW'!AV$2,'Rozpocet - Vyvoj aplikacii'!$J$3:$J$200),0),0)</f>
        <v>0</v>
      </c>
      <c r="AW41" s="117">
        <f>IFERROR(IF(VLOOKUP(AW$2,MODULY_CBA!$B$3:$I$53,8,0)=$D41,SUMIF('Rozpocet - Vyvoj aplikacii'!$B$3:$B$200,'TCO TO BE- SW'!AW$2,'Rozpocet - Vyvoj aplikacii'!$J$3:$J$200),0),0)</f>
        <v>0</v>
      </c>
      <c r="AX41" s="117">
        <f>IFERROR(IF(VLOOKUP(AX$2,MODULY_CBA!$B$3:$I$53,8,0)=$D41,SUMIF('Rozpocet - Vyvoj aplikacii'!$B$3:$B$200,'TCO TO BE- SW'!AX$2,'Rozpocet - Vyvoj aplikacii'!$J$3:$J$200),0),0)</f>
        <v>0</v>
      </c>
      <c r="AY41" s="117">
        <f>IFERROR(IF(VLOOKUP(AY$2,MODULY_CBA!$B$3:$I$53,8,0)=$D41,SUMIF('Rozpocet - Vyvoj aplikacii'!$B$3:$B$200,'TCO TO BE- SW'!AY$2,'Rozpocet - Vyvoj aplikacii'!$J$3:$J$200),0),0)</f>
        <v>0</v>
      </c>
      <c r="AZ41" s="117">
        <f>IFERROR(IF(VLOOKUP(AZ$2,MODULY_CBA!$B$3:$I$53,8,0)=$D41,SUMIF('Rozpocet - Vyvoj aplikacii'!$B$3:$B$200,'TCO TO BE- SW'!AZ$2,'Rozpocet - Vyvoj aplikacii'!$J$3:$J$200),0),0)</f>
        <v>0</v>
      </c>
      <c r="BA41" s="117">
        <f>IFERROR(IF(VLOOKUP(BA$2,MODULY_CBA!$B$3:$I$53,8,0)=$D41,SUMIF('Rozpocet - Vyvoj aplikacii'!$B$3:$B$200,'TCO TO BE- SW'!BA$2,'Rozpocet - Vyvoj aplikacii'!$J$3:$J$200),0),0)</f>
        <v>0</v>
      </c>
      <c r="BB41" s="117">
        <f>IFERROR(IF(VLOOKUP(BB$2,MODULY_CBA!$B$3:$I$53,8,0)=$D41,SUMIF('Rozpocet - Vyvoj aplikacii'!$B$3:$B$200,'TCO TO BE- SW'!BB$2,'Rozpocet - Vyvoj aplikacii'!$J$3:$J$200),0),0)</f>
        <v>0</v>
      </c>
      <c r="BC41" s="117">
        <f>IFERROR(IF(VLOOKUP(BC$2,MODULY_CBA!$B$3:$I$53,8,0)=$D41,SUMIF('Rozpocet - Vyvoj aplikacii'!$B$3:$B$200,'TCO TO BE- SW'!BC$2,'Rozpocet - Vyvoj aplikacii'!$J$3:$J$200),0),0)</f>
        <v>0</v>
      </c>
    </row>
    <row r="42" spans="1:55" outlineLevel="2">
      <c r="A42" s="694"/>
      <c r="B42" s="695"/>
      <c r="C42" s="695"/>
      <c r="D42" s="67">
        <v>6</v>
      </c>
      <c r="E42" s="71">
        <f t="shared" si="12"/>
        <v>0</v>
      </c>
      <c r="F42" s="117">
        <f>IFERROR(IF(VLOOKUP(F$2,MODULY_CBA!$B$3:$I$53,8,0)=$D42,SUMIF('Rozpocet - Vyvoj aplikacii'!$B$3:$B$200,'TCO TO BE- SW'!F$2,'Rozpocet - Vyvoj aplikacii'!$J$3:$J$200),0),0)</f>
        <v>0</v>
      </c>
      <c r="G42" s="117">
        <f>IFERROR(IF(VLOOKUP(G$2,MODULY_CBA!$B$3:$I$53,8,0)=$D42,SUMIF('Rozpocet - Vyvoj aplikacii'!$B$3:$B$200,'TCO TO BE- SW'!G$2,'Rozpocet - Vyvoj aplikacii'!$J$3:$J$200),0),0)</f>
        <v>0</v>
      </c>
      <c r="H42" s="117">
        <f>IFERROR(IF(VLOOKUP(H$2,MODULY_CBA!$B$3:$I$53,8,0)=$D42,SUMIF('Rozpocet - Vyvoj aplikacii'!$B$3:$B$200,'TCO TO BE- SW'!H$2,'Rozpocet - Vyvoj aplikacii'!$J$3:$J$200),0),0)</f>
        <v>0</v>
      </c>
      <c r="I42" s="117">
        <f>IFERROR(IF(VLOOKUP(I$2,MODULY_CBA!$B$3:$I$53,8,0)=$D42,SUMIF('Rozpocet - Vyvoj aplikacii'!$B$3:$B$200,'TCO TO BE- SW'!I$2,'Rozpocet - Vyvoj aplikacii'!$J$3:$J$200),0),0)</f>
        <v>0</v>
      </c>
      <c r="J42" s="117">
        <f>IFERROR(IF(VLOOKUP(J$2,MODULY_CBA!$B$3:$I$53,8,0)=$D42,SUMIF('Rozpocet - Vyvoj aplikacii'!$B$3:$B$200,'TCO TO BE- SW'!J$2,'Rozpocet - Vyvoj aplikacii'!$J$3:$J$200),0),0)</f>
        <v>0</v>
      </c>
      <c r="K42" s="117">
        <f>IFERROR(IF(VLOOKUP(K$2,MODULY_CBA!$B$3:$I$53,8,0)=$D42,SUMIF('Rozpocet - Vyvoj aplikacii'!$B$3:$B$200,'TCO TO BE- SW'!K$2,'Rozpocet - Vyvoj aplikacii'!$J$3:$J$200),0),0)</f>
        <v>0</v>
      </c>
      <c r="L42" s="117">
        <f>IFERROR(IF(VLOOKUP(L$2,MODULY_CBA!$B$3:$I$53,8,0)=$D42,SUMIF('Rozpocet - Vyvoj aplikacii'!$B$3:$B$200,'TCO TO BE- SW'!L$2,'Rozpocet - Vyvoj aplikacii'!$J$3:$J$200),0),0)</f>
        <v>0</v>
      </c>
      <c r="M42" s="117">
        <f>IFERROR(IF(VLOOKUP(M$2,MODULY_CBA!$B$3:$I$53,8,0)=$D42,SUMIF('Rozpocet - Vyvoj aplikacii'!$B$3:$B$200,'TCO TO BE- SW'!M$2,'Rozpocet - Vyvoj aplikacii'!$J$3:$J$200),0),0)</f>
        <v>0</v>
      </c>
      <c r="N42" s="117">
        <f>IFERROR(IF(VLOOKUP(N$2,MODULY_CBA!$B$3:$I$53,8,0)=$D42,SUMIF('Rozpocet - Vyvoj aplikacii'!$B$3:$B$200,'TCO TO BE- SW'!N$2,'Rozpocet - Vyvoj aplikacii'!$J$3:$J$200),0),0)</f>
        <v>0</v>
      </c>
      <c r="O42" s="117">
        <f>IFERROR(IF(VLOOKUP(O$2,MODULY_CBA!$B$3:$I$53,8,0)=$D42,SUMIF('Rozpocet - Vyvoj aplikacii'!$B$3:$B$200,'TCO TO BE- SW'!O$2,'Rozpocet - Vyvoj aplikacii'!$J$3:$J$200),0),0)</f>
        <v>0</v>
      </c>
      <c r="P42" s="117">
        <f>IFERROR(IF(VLOOKUP(P$2,MODULY_CBA!$B$3:$I$53,8,0)=$D42,SUMIF('Rozpocet - Vyvoj aplikacii'!$B$3:$B$200,'TCO TO BE- SW'!P$2,'Rozpocet - Vyvoj aplikacii'!$J$3:$J$200),0),0)</f>
        <v>0</v>
      </c>
      <c r="Q42" s="117">
        <f>IFERROR(IF(VLOOKUP(Q$2,MODULY_CBA!$B$3:$I$53,8,0)=$D42,SUMIF('Rozpocet - Vyvoj aplikacii'!$B$3:$B$200,'TCO TO BE- SW'!Q$2,'Rozpocet - Vyvoj aplikacii'!$J$3:$J$200),0),0)</f>
        <v>0</v>
      </c>
      <c r="R42" s="117">
        <f>IFERROR(IF(VLOOKUP(R$2,MODULY_CBA!$B$3:$I$53,8,0)=$D42,SUMIF('Rozpocet - Vyvoj aplikacii'!$B$3:$B$200,'TCO TO BE- SW'!R$2,'Rozpocet - Vyvoj aplikacii'!$J$3:$J$200),0),0)</f>
        <v>0</v>
      </c>
      <c r="S42" s="117">
        <f>IFERROR(IF(VLOOKUP(S$2,MODULY_CBA!$B$3:$I$53,8,0)=$D42,SUMIF('Rozpocet - Vyvoj aplikacii'!$B$3:$B$200,'TCO TO BE- SW'!S$2,'Rozpocet - Vyvoj aplikacii'!$J$3:$J$200),0),0)</f>
        <v>0</v>
      </c>
      <c r="T42" s="117">
        <f>IFERROR(IF(VLOOKUP(T$2,MODULY_CBA!$B$3:$I$53,8,0)=$D42,SUMIF('Rozpocet - Vyvoj aplikacii'!$B$3:$B$200,'TCO TO BE- SW'!T$2,'Rozpocet - Vyvoj aplikacii'!$J$3:$J$200),0),0)</f>
        <v>0</v>
      </c>
      <c r="U42" s="117">
        <f>IFERROR(IF(VLOOKUP(U$2,MODULY_CBA!$B$3:$I$53,8,0)=$D42,SUMIF('Rozpocet - Vyvoj aplikacii'!$B$3:$B$200,'TCO TO BE- SW'!U$2,'Rozpocet - Vyvoj aplikacii'!$J$3:$J$200),0),0)</f>
        <v>0</v>
      </c>
      <c r="V42" s="117">
        <f>IFERROR(IF(VLOOKUP(V$2,MODULY_CBA!$B$3:$I$53,8,0)=$D42,SUMIF('Rozpocet - Vyvoj aplikacii'!$B$3:$B$200,'TCO TO BE- SW'!V$2,'Rozpocet - Vyvoj aplikacii'!$J$3:$J$200),0),0)</f>
        <v>0</v>
      </c>
      <c r="W42" s="117">
        <f>IFERROR(IF(VLOOKUP(W$2,MODULY_CBA!$B$3:$I$53,8,0)=$D42,SUMIF('Rozpocet - Vyvoj aplikacii'!$B$3:$B$200,'TCO TO BE- SW'!W$2,'Rozpocet - Vyvoj aplikacii'!$J$3:$J$200),0),0)</f>
        <v>0</v>
      </c>
      <c r="X42" s="117">
        <f>IFERROR(IF(VLOOKUP(X$2,MODULY_CBA!$B$3:$I$53,8,0)=$D42,SUMIF('Rozpocet - Vyvoj aplikacii'!$B$3:$B$200,'TCO TO BE- SW'!X$2,'Rozpocet - Vyvoj aplikacii'!$J$3:$J$200),0),0)</f>
        <v>0</v>
      </c>
      <c r="Y42" s="117">
        <f>IFERROR(IF(VLOOKUP(Y$2,MODULY_CBA!$B$3:$I$53,8,0)=$D42,SUMIF('Rozpocet - Vyvoj aplikacii'!$B$3:$B$200,'TCO TO BE- SW'!Y$2,'Rozpocet - Vyvoj aplikacii'!$J$3:$J$200),0),0)</f>
        <v>0</v>
      </c>
      <c r="Z42" s="117">
        <f>IFERROR(IF(VLOOKUP(Z$2,MODULY_CBA!$B$3:$I$53,8,0)=$D42,SUMIF('Rozpocet - Vyvoj aplikacii'!$B$3:$B$200,'TCO TO BE- SW'!Z$2,'Rozpocet - Vyvoj aplikacii'!$J$3:$J$200),0),0)</f>
        <v>0</v>
      </c>
      <c r="AA42" s="117">
        <f>IFERROR(IF(VLOOKUP(AA$2,MODULY_CBA!$B$3:$I$53,8,0)=$D42,SUMIF('Rozpocet - Vyvoj aplikacii'!$B$3:$B$200,'TCO TO BE- SW'!AA$2,'Rozpocet - Vyvoj aplikacii'!$J$3:$J$200),0),0)</f>
        <v>0</v>
      </c>
      <c r="AB42" s="117">
        <f>IFERROR(IF(VLOOKUP(AB$2,MODULY_CBA!$B$3:$I$53,8,0)=$D42,SUMIF('Rozpocet - Vyvoj aplikacii'!$B$3:$B$200,'TCO TO BE- SW'!AB$2,'Rozpocet - Vyvoj aplikacii'!$J$3:$J$200),0),0)</f>
        <v>0</v>
      </c>
      <c r="AC42" s="117">
        <f>IFERROR(IF(VLOOKUP(AC$2,MODULY_CBA!$B$3:$I$53,8,0)=$D42,SUMIF('Rozpocet - Vyvoj aplikacii'!$B$3:$B$200,'TCO TO BE- SW'!AC$2,'Rozpocet - Vyvoj aplikacii'!$J$3:$J$200),0),0)</f>
        <v>0</v>
      </c>
      <c r="AD42" s="117">
        <f>IFERROR(IF(VLOOKUP(AD$2,MODULY_CBA!$B$3:$I$53,8,0)=$D42,SUMIF('Rozpocet - Vyvoj aplikacii'!$B$3:$B$200,'TCO TO BE- SW'!AD$2,'Rozpocet - Vyvoj aplikacii'!$J$3:$J$200),0),0)</f>
        <v>0</v>
      </c>
      <c r="AE42" s="117">
        <f>IFERROR(IF(VLOOKUP(AE$2,MODULY_CBA!$B$3:$I$53,8,0)=$D42,SUMIF('Rozpocet - Vyvoj aplikacii'!$B$3:$B$200,'TCO TO BE- SW'!AE$2,'Rozpocet - Vyvoj aplikacii'!$J$3:$J$200),0),0)</f>
        <v>0</v>
      </c>
      <c r="AF42" s="117">
        <f>IFERROR(IF(VLOOKUP(AF$2,MODULY_CBA!$B$3:$I$53,8,0)=$D42,SUMIF('Rozpocet - Vyvoj aplikacii'!$B$3:$B$200,'TCO TO BE- SW'!AF$2,'Rozpocet - Vyvoj aplikacii'!$J$3:$J$200),0),0)</f>
        <v>0</v>
      </c>
      <c r="AG42" s="117">
        <f>IFERROR(IF(VLOOKUP(AG$2,MODULY_CBA!$B$3:$I$53,8,0)=$D42,SUMIF('Rozpocet - Vyvoj aplikacii'!$B$3:$B$200,'TCO TO BE- SW'!AG$2,'Rozpocet - Vyvoj aplikacii'!$J$3:$J$200),0),0)</f>
        <v>0</v>
      </c>
      <c r="AH42" s="117">
        <f>IFERROR(IF(VLOOKUP(AH$2,MODULY_CBA!$B$3:$I$53,8,0)=$D42,SUMIF('Rozpocet - Vyvoj aplikacii'!$B$3:$B$200,'TCO TO BE- SW'!AH$2,'Rozpocet - Vyvoj aplikacii'!$J$3:$J$200),0),0)</f>
        <v>0</v>
      </c>
      <c r="AI42" s="117">
        <f>IFERROR(IF(VLOOKUP(AI$2,MODULY_CBA!$B$3:$I$53,8,0)=$D42,SUMIF('Rozpocet - Vyvoj aplikacii'!$B$3:$B$200,'TCO TO BE- SW'!AI$2,'Rozpocet - Vyvoj aplikacii'!$J$3:$J$200),0),0)</f>
        <v>0</v>
      </c>
      <c r="AJ42" s="117">
        <f>IFERROR(IF(VLOOKUP(AJ$2,MODULY_CBA!$B$3:$I$53,8,0)=$D42,SUMIF('Rozpocet - Vyvoj aplikacii'!$B$3:$B$200,'TCO TO BE- SW'!AJ$2,'Rozpocet - Vyvoj aplikacii'!$J$3:$J$200),0),0)</f>
        <v>0</v>
      </c>
      <c r="AK42" s="117">
        <f>IFERROR(IF(VLOOKUP(AK$2,MODULY_CBA!$B$3:$I$53,8,0)=$D42,SUMIF('Rozpocet - Vyvoj aplikacii'!$B$3:$B$200,'TCO TO BE- SW'!AK$2,'Rozpocet - Vyvoj aplikacii'!$J$3:$J$200),0),0)</f>
        <v>0</v>
      </c>
      <c r="AL42" s="117">
        <f>IFERROR(IF(VLOOKUP(AL$2,MODULY_CBA!$B$3:$I$53,8,0)=$D42,SUMIF('Rozpocet - Vyvoj aplikacii'!$B$3:$B$200,'TCO TO BE- SW'!AL$2,'Rozpocet - Vyvoj aplikacii'!$J$3:$J$200),0),0)</f>
        <v>0</v>
      </c>
      <c r="AM42" s="117">
        <f>IFERROR(IF(VLOOKUP(AM$2,MODULY_CBA!$B$3:$I$53,8,0)=$D42,SUMIF('Rozpocet - Vyvoj aplikacii'!$B$3:$B$200,'TCO TO BE- SW'!AM$2,'Rozpocet - Vyvoj aplikacii'!$J$3:$J$200),0),0)</f>
        <v>0</v>
      </c>
      <c r="AN42" s="117">
        <f>IFERROR(IF(VLOOKUP(AN$2,MODULY_CBA!$B$3:$I$53,8,0)=$D42,SUMIF('Rozpocet - Vyvoj aplikacii'!$B$3:$B$200,'TCO TO BE- SW'!AN$2,'Rozpocet - Vyvoj aplikacii'!$J$3:$J$200),0),0)</f>
        <v>0</v>
      </c>
      <c r="AO42" s="117">
        <f>IFERROR(IF(VLOOKUP(AO$2,MODULY_CBA!$B$3:$I$53,8,0)=$D42,SUMIF('Rozpocet - Vyvoj aplikacii'!$B$3:$B$200,'TCO TO BE- SW'!AO$2,'Rozpocet - Vyvoj aplikacii'!$J$3:$J$200),0),0)</f>
        <v>0</v>
      </c>
      <c r="AP42" s="117">
        <f>IFERROR(IF(VLOOKUP(AP$2,MODULY_CBA!$B$3:$I$53,8,0)=$D42,SUMIF('Rozpocet - Vyvoj aplikacii'!$B$3:$B$200,'TCO TO BE- SW'!AP$2,'Rozpocet - Vyvoj aplikacii'!$J$3:$J$200),0),0)</f>
        <v>0</v>
      </c>
      <c r="AQ42" s="117">
        <f>IFERROR(IF(VLOOKUP(AQ$2,MODULY_CBA!$B$3:$I$53,8,0)=$D42,SUMIF('Rozpocet - Vyvoj aplikacii'!$B$3:$B$200,'TCO TO BE- SW'!AQ$2,'Rozpocet - Vyvoj aplikacii'!$J$3:$J$200),0),0)</f>
        <v>0</v>
      </c>
      <c r="AR42" s="117">
        <f>IFERROR(IF(VLOOKUP(AR$2,MODULY_CBA!$B$3:$I$53,8,0)=$D42,SUMIF('Rozpocet - Vyvoj aplikacii'!$B$3:$B$200,'TCO TO BE- SW'!AR$2,'Rozpocet - Vyvoj aplikacii'!$J$3:$J$200),0),0)</f>
        <v>0</v>
      </c>
      <c r="AS42" s="117">
        <f>IFERROR(IF(VLOOKUP(AS$2,MODULY_CBA!$B$3:$I$53,8,0)=$D42,SUMIF('Rozpocet - Vyvoj aplikacii'!$B$3:$B$200,'TCO TO BE- SW'!AS$2,'Rozpocet - Vyvoj aplikacii'!$J$3:$J$200),0),0)</f>
        <v>0</v>
      </c>
      <c r="AT42" s="117">
        <f>IFERROR(IF(VLOOKUP(AT$2,MODULY_CBA!$B$3:$I$53,8,0)=$D42,SUMIF('Rozpocet - Vyvoj aplikacii'!$B$3:$B$200,'TCO TO BE- SW'!AT$2,'Rozpocet - Vyvoj aplikacii'!$J$3:$J$200),0),0)</f>
        <v>0</v>
      </c>
      <c r="AU42" s="117">
        <f>IFERROR(IF(VLOOKUP(AU$2,MODULY_CBA!$B$3:$I$53,8,0)=$D42,SUMIF('Rozpocet - Vyvoj aplikacii'!$B$3:$B$200,'TCO TO BE- SW'!AU$2,'Rozpocet - Vyvoj aplikacii'!$J$3:$J$200),0),0)</f>
        <v>0</v>
      </c>
      <c r="AV42" s="117">
        <f>IFERROR(IF(VLOOKUP(AV$2,MODULY_CBA!$B$3:$I$53,8,0)=$D42,SUMIF('Rozpocet - Vyvoj aplikacii'!$B$3:$B$200,'TCO TO BE- SW'!AV$2,'Rozpocet - Vyvoj aplikacii'!$J$3:$J$200),0),0)</f>
        <v>0</v>
      </c>
      <c r="AW42" s="117">
        <f>IFERROR(IF(VLOOKUP(AW$2,MODULY_CBA!$B$3:$I$53,8,0)=$D42,SUMIF('Rozpocet - Vyvoj aplikacii'!$B$3:$B$200,'TCO TO BE- SW'!AW$2,'Rozpocet - Vyvoj aplikacii'!$J$3:$J$200),0),0)</f>
        <v>0</v>
      </c>
      <c r="AX42" s="117">
        <f>IFERROR(IF(VLOOKUP(AX$2,MODULY_CBA!$B$3:$I$53,8,0)=$D42,SUMIF('Rozpocet - Vyvoj aplikacii'!$B$3:$B$200,'TCO TO BE- SW'!AX$2,'Rozpocet - Vyvoj aplikacii'!$J$3:$J$200),0),0)</f>
        <v>0</v>
      </c>
      <c r="AY42" s="117">
        <f>IFERROR(IF(VLOOKUP(AY$2,MODULY_CBA!$B$3:$I$53,8,0)=$D42,SUMIF('Rozpocet - Vyvoj aplikacii'!$B$3:$B$200,'TCO TO BE- SW'!AY$2,'Rozpocet - Vyvoj aplikacii'!$J$3:$J$200),0),0)</f>
        <v>0</v>
      </c>
      <c r="AZ42" s="117">
        <f>IFERROR(IF(VLOOKUP(AZ$2,MODULY_CBA!$B$3:$I$53,8,0)=$D42,SUMIF('Rozpocet - Vyvoj aplikacii'!$B$3:$B$200,'TCO TO BE- SW'!AZ$2,'Rozpocet - Vyvoj aplikacii'!$J$3:$J$200),0),0)</f>
        <v>0</v>
      </c>
      <c r="BA42" s="117">
        <f>IFERROR(IF(VLOOKUP(BA$2,MODULY_CBA!$B$3:$I$53,8,0)=$D42,SUMIF('Rozpocet - Vyvoj aplikacii'!$B$3:$B$200,'TCO TO BE- SW'!BA$2,'Rozpocet - Vyvoj aplikacii'!$J$3:$J$200),0),0)</f>
        <v>0</v>
      </c>
      <c r="BB42" s="117">
        <f>IFERROR(IF(VLOOKUP(BB$2,MODULY_CBA!$B$3:$I$53,8,0)=$D42,SUMIF('Rozpocet - Vyvoj aplikacii'!$B$3:$B$200,'TCO TO BE- SW'!BB$2,'Rozpocet - Vyvoj aplikacii'!$J$3:$J$200),0),0)</f>
        <v>0</v>
      </c>
      <c r="BC42" s="117">
        <f>IFERROR(IF(VLOOKUP(BC$2,MODULY_CBA!$B$3:$I$53,8,0)=$D42,SUMIF('Rozpocet - Vyvoj aplikacii'!$B$3:$B$200,'TCO TO BE- SW'!BC$2,'Rozpocet - Vyvoj aplikacii'!$J$3:$J$200),0),0)</f>
        <v>0</v>
      </c>
    </row>
    <row r="43" spans="1:55" outlineLevel="2">
      <c r="A43" s="694"/>
      <c r="B43" s="695"/>
      <c r="C43" s="695"/>
      <c r="D43" s="67">
        <v>7</v>
      </c>
      <c r="E43" s="71">
        <f t="shared" si="12"/>
        <v>0</v>
      </c>
      <c r="F43" s="117">
        <f>IFERROR(IF(VLOOKUP(F$2,MODULY_CBA!$B$3:$I$53,8,0)=$D43,SUMIF('Rozpocet - Vyvoj aplikacii'!$B$3:$B$200,'TCO TO BE- SW'!F$2,'Rozpocet - Vyvoj aplikacii'!$J$3:$J$200),0),0)</f>
        <v>0</v>
      </c>
      <c r="G43" s="117">
        <f>IFERROR(IF(VLOOKUP(G$2,MODULY_CBA!$B$3:$I$53,8,0)=$D43,SUMIF('Rozpocet - Vyvoj aplikacii'!$B$3:$B$200,'TCO TO BE- SW'!G$2,'Rozpocet - Vyvoj aplikacii'!$J$3:$J$200),0),0)</f>
        <v>0</v>
      </c>
      <c r="H43" s="117">
        <f>IFERROR(IF(VLOOKUP(H$2,MODULY_CBA!$B$3:$I$53,8,0)=$D43,SUMIF('Rozpocet - Vyvoj aplikacii'!$B$3:$B$200,'TCO TO BE- SW'!H$2,'Rozpocet - Vyvoj aplikacii'!$J$3:$J$200),0),0)</f>
        <v>0</v>
      </c>
      <c r="I43" s="117">
        <f>IFERROR(IF(VLOOKUP(I$2,MODULY_CBA!$B$3:$I$53,8,0)=$D43,SUMIF('Rozpocet - Vyvoj aplikacii'!$B$3:$B$200,'TCO TO BE- SW'!I$2,'Rozpocet - Vyvoj aplikacii'!$J$3:$J$200),0),0)</f>
        <v>0</v>
      </c>
      <c r="J43" s="117">
        <f>IFERROR(IF(VLOOKUP(J$2,MODULY_CBA!$B$3:$I$53,8,0)=$D43,SUMIF('Rozpocet - Vyvoj aplikacii'!$B$3:$B$200,'TCO TO BE- SW'!J$2,'Rozpocet - Vyvoj aplikacii'!$J$3:$J$200),0),0)</f>
        <v>0</v>
      </c>
      <c r="K43" s="117">
        <f>IFERROR(IF(VLOOKUP(K$2,MODULY_CBA!$B$3:$I$53,8,0)=$D43,SUMIF('Rozpocet - Vyvoj aplikacii'!$B$3:$B$200,'TCO TO BE- SW'!K$2,'Rozpocet - Vyvoj aplikacii'!$J$3:$J$200),0),0)</f>
        <v>0</v>
      </c>
      <c r="L43" s="117">
        <f>IFERROR(IF(VLOOKUP(L$2,MODULY_CBA!$B$3:$I$53,8,0)=$D43,SUMIF('Rozpocet - Vyvoj aplikacii'!$B$3:$B$200,'TCO TO BE- SW'!L$2,'Rozpocet - Vyvoj aplikacii'!$J$3:$J$200),0),0)</f>
        <v>0</v>
      </c>
      <c r="M43" s="117">
        <f>IFERROR(IF(VLOOKUP(M$2,MODULY_CBA!$B$3:$I$53,8,0)=$D43,SUMIF('Rozpocet - Vyvoj aplikacii'!$B$3:$B$200,'TCO TO BE- SW'!M$2,'Rozpocet - Vyvoj aplikacii'!$J$3:$J$200),0),0)</f>
        <v>0</v>
      </c>
      <c r="N43" s="117">
        <f>IFERROR(IF(VLOOKUP(N$2,MODULY_CBA!$B$3:$I$53,8,0)=$D43,SUMIF('Rozpocet - Vyvoj aplikacii'!$B$3:$B$200,'TCO TO BE- SW'!N$2,'Rozpocet - Vyvoj aplikacii'!$J$3:$J$200),0),0)</f>
        <v>0</v>
      </c>
      <c r="O43" s="117">
        <f>IFERROR(IF(VLOOKUP(O$2,MODULY_CBA!$B$3:$I$53,8,0)=$D43,SUMIF('Rozpocet - Vyvoj aplikacii'!$B$3:$B$200,'TCO TO BE- SW'!O$2,'Rozpocet - Vyvoj aplikacii'!$J$3:$J$200),0),0)</f>
        <v>0</v>
      </c>
      <c r="P43" s="117">
        <f>IFERROR(IF(VLOOKUP(P$2,MODULY_CBA!$B$3:$I$53,8,0)=$D43,SUMIF('Rozpocet - Vyvoj aplikacii'!$B$3:$B$200,'TCO TO BE- SW'!P$2,'Rozpocet - Vyvoj aplikacii'!$J$3:$J$200),0),0)</f>
        <v>0</v>
      </c>
      <c r="Q43" s="117">
        <f>IFERROR(IF(VLOOKUP(Q$2,MODULY_CBA!$B$3:$I$53,8,0)=$D43,SUMIF('Rozpocet - Vyvoj aplikacii'!$B$3:$B$200,'TCO TO BE- SW'!Q$2,'Rozpocet - Vyvoj aplikacii'!$J$3:$J$200),0),0)</f>
        <v>0</v>
      </c>
      <c r="R43" s="117">
        <f>IFERROR(IF(VLOOKUP(R$2,MODULY_CBA!$B$3:$I$53,8,0)=$D43,SUMIF('Rozpocet - Vyvoj aplikacii'!$B$3:$B$200,'TCO TO BE- SW'!R$2,'Rozpocet - Vyvoj aplikacii'!$J$3:$J$200),0),0)</f>
        <v>0</v>
      </c>
      <c r="S43" s="117">
        <f>IFERROR(IF(VLOOKUP(S$2,MODULY_CBA!$B$3:$I$53,8,0)=$D43,SUMIF('Rozpocet - Vyvoj aplikacii'!$B$3:$B$200,'TCO TO BE- SW'!S$2,'Rozpocet - Vyvoj aplikacii'!$J$3:$J$200),0),0)</f>
        <v>0</v>
      </c>
      <c r="T43" s="117">
        <f>IFERROR(IF(VLOOKUP(T$2,MODULY_CBA!$B$3:$I$53,8,0)=$D43,SUMIF('Rozpocet - Vyvoj aplikacii'!$B$3:$B$200,'TCO TO BE- SW'!T$2,'Rozpocet - Vyvoj aplikacii'!$J$3:$J$200),0),0)</f>
        <v>0</v>
      </c>
      <c r="U43" s="117">
        <f>IFERROR(IF(VLOOKUP(U$2,MODULY_CBA!$B$3:$I$53,8,0)=$D43,SUMIF('Rozpocet - Vyvoj aplikacii'!$B$3:$B$200,'TCO TO BE- SW'!U$2,'Rozpocet - Vyvoj aplikacii'!$J$3:$J$200),0),0)</f>
        <v>0</v>
      </c>
      <c r="V43" s="117">
        <f>IFERROR(IF(VLOOKUP(V$2,MODULY_CBA!$B$3:$I$53,8,0)=$D43,SUMIF('Rozpocet - Vyvoj aplikacii'!$B$3:$B$200,'TCO TO BE- SW'!V$2,'Rozpocet - Vyvoj aplikacii'!$J$3:$J$200),0),0)</f>
        <v>0</v>
      </c>
      <c r="W43" s="117">
        <f>IFERROR(IF(VLOOKUP(W$2,MODULY_CBA!$B$3:$I$53,8,0)=$D43,SUMIF('Rozpocet - Vyvoj aplikacii'!$B$3:$B$200,'TCO TO BE- SW'!W$2,'Rozpocet - Vyvoj aplikacii'!$J$3:$J$200),0),0)</f>
        <v>0</v>
      </c>
      <c r="X43" s="117">
        <f>IFERROR(IF(VLOOKUP(X$2,MODULY_CBA!$B$3:$I$53,8,0)=$D43,SUMIF('Rozpocet - Vyvoj aplikacii'!$B$3:$B$200,'TCO TO BE- SW'!X$2,'Rozpocet - Vyvoj aplikacii'!$J$3:$J$200),0),0)</f>
        <v>0</v>
      </c>
      <c r="Y43" s="117">
        <f>IFERROR(IF(VLOOKUP(Y$2,MODULY_CBA!$B$3:$I$53,8,0)=$D43,SUMIF('Rozpocet - Vyvoj aplikacii'!$B$3:$B$200,'TCO TO BE- SW'!Y$2,'Rozpocet - Vyvoj aplikacii'!$J$3:$J$200),0),0)</f>
        <v>0</v>
      </c>
      <c r="Z43" s="117">
        <f>IFERROR(IF(VLOOKUP(Z$2,MODULY_CBA!$B$3:$I$53,8,0)=$D43,SUMIF('Rozpocet - Vyvoj aplikacii'!$B$3:$B$200,'TCO TO BE- SW'!Z$2,'Rozpocet - Vyvoj aplikacii'!$J$3:$J$200),0),0)</f>
        <v>0</v>
      </c>
      <c r="AA43" s="117">
        <f>IFERROR(IF(VLOOKUP(AA$2,MODULY_CBA!$B$3:$I$53,8,0)=$D43,SUMIF('Rozpocet - Vyvoj aplikacii'!$B$3:$B$200,'TCO TO BE- SW'!AA$2,'Rozpocet - Vyvoj aplikacii'!$J$3:$J$200),0),0)</f>
        <v>0</v>
      </c>
      <c r="AB43" s="117">
        <f>IFERROR(IF(VLOOKUP(AB$2,MODULY_CBA!$B$3:$I$53,8,0)=$D43,SUMIF('Rozpocet - Vyvoj aplikacii'!$B$3:$B$200,'TCO TO BE- SW'!AB$2,'Rozpocet - Vyvoj aplikacii'!$J$3:$J$200),0),0)</f>
        <v>0</v>
      </c>
      <c r="AC43" s="117">
        <f>IFERROR(IF(VLOOKUP(AC$2,MODULY_CBA!$B$3:$I$53,8,0)=$D43,SUMIF('Rozpocet - Vyvoj aplikacii'!$B$3:$B$200,'TCO TO BE- SW'!AC$2,'Rozpocet - Vyvoj aplikacii'!$J$3:$J$200),0),0)</f>
        <v>0</v>
      </c>
      <c r="AD43" s="117">
        <f>IFERROR(IF(VLOOKUP(AD$2,MODULY_CBA!$B$3:$I$53,8,0)=$D43,SUMIF('Rozpocet - Vyvoj aplikacii'!$B$3:$B$200,'TCO TO BE- SW'!AD$2,'Rozpocet - Vyvoj aplikacii'!$J$3:$J$200),0),0)</f>
        <v>0</v>
      </c>
      <c r="AE43" s="117">
        <f>IFERROR(IF(VLOOKUP(AE$2,MODULY_CBA!$B$3:$I$53,8,0)=$D43,SUMIF('Rozpocet - Vyvoj aplikacii'!$B$3:$B$200,'TCO TO BE- SW'!AE$2,'Rozpocet - Vyvoj aplikacii'!$J$3:$J$200),0),0)</f>
        <v>0</v>
      </c>
      <c r="AF43" s="117">
        <f>IFERROR(IF(VLOOKUP(AF$2,MODULY_CBA!$B$3:$I$53,8,0)=$D43,SUMIF('Rozpocet - Vyvoj aplikacii'!$B$3:$B$200,'TCO TO BE- SW'!AF$2,'Rozpocet - Vyvoj aplikacii'!$J$3:$J$200),0),0)</f>
        <v>0</v>
      </c>
      <c r="AG43" s="117">
        <f>IFERROR(IF(VLOOKUP(AG$2,MODULY_CBA!$B$3:$I$53,8,0)=$D43,SUMIF('Rozpocet - Vyvoj aplikacii'!$B$3:$B$200,'TCO TO BE- SW'!AG$2,'Rozpocet - Vyvoj aplikacii'!$J$3:$J$200),0),0)</f>
        <v>0</v>
      </c>
      <c r="AH43" s="117">
        <f>IFERROR(IF(VLOOKUP(AH$2,MODULY_CBA!$B$3:$I$53,8,0)=$D43,SUMIF('Rozpocet - Vyvoj aplikacii'!$B$3:$B$200,'TCO TO BE- SW'!AH$2,'Rozpocet - Vyvoj aplikacii'!$J$3:$J$200),0),0)</f>
        <v>0</v>
      </c>
      <c r="AI43" s="117">
        <f>IFERROR(IF(VLOOKUP(AI$2,MODULY_CBA!$B$3:$I$53,8,0)=$D43,SUMIF('Rozpocet - Vyvoj aplikacii'!$B$3:$B$200,'TCO TO BE- SW'!AI$2,'Rozpocet - Vyvoj aplikacii'!$J$3:$J$200),0),0)</f>
        <v>0</v>
      </c>
      <c r="AJ43" s="117">
        <f>IFERROR(IF(VLOOKUP(AJ$2,MODULY_CBA!$B$3:$I$53,8,0)=$D43,SUMIF('Rozpocet - Vyvoj aplikacii'!$B$3:$B$200,'TCO TO BE- SW'!AJ$2,'Rozpocet - Vyvoj aplikacii'!$J$3:$J$200),0),0)</f>
        <v>0</v>
      </c>
      <c r="AK43" s="117">
        <f>IFERROR(IF(VLOOKUP(AK$2,MODULY_CBA!$B$3:$I$53,8,0)=$D43,SUMIF('Rozpocet - Vyvoj aplikacii'!$B$3:$B$200,'TCO TO BE- SW'!AK$2,'Rozpocet - Vyvoj aplikacii'!$J$3:$J$200),0),0)</f>
        <v>0</v>
      </c>
      <c r="AL43" s="117">
        <f>IFERROR(IF(VLOOKUP(AL$2,MODULY_CBA!$B$3:$I$53,8,0)=$D43,SUMIF('Rozpocet - Vyvoj aplikacii'!$B$3:$B$200,'TCO TO BE- SW'!AL$2,'Rozpocet - Vyvoj aplikacii'!$J$3:$J$200),0),0)</f>
        <v>0</v>
      </c>
      <c r="AM43" s="117">
        <f>IFERROR(IF(VLOOKUP(AM$2,MODULY_CBA!$B$3:$I$53,8,0)=$D43,SUMIF('Rozpocet - Vyvoj aplikacii'!$B$3:$B$200,'TCO TO BE- SW'!AM$2,'Rozpocet - Vyvoj aplikacii'!$J$3:$J$200),0),0)</f>
        <v>0</v>
      </c>
      <c r="AN43" s="117">
        <f>IFERROR(IF(VLOOKUP(AN$2,MODULY_CBA!$B$3:$I$53,8,0)=$D43,SUMIF('Rozpocet - Vyvoj aplikacii'!$B$3:$B$200,'TCO TO BE- SW'!AN$2,'Rozpocet - Vyvoj aplikacii'!$J$3:$J$200),0),0)</f>
        <v>0</v>
      </c>
      <c r="AO43" s="117">
        <f>IFERROR(IF(VLOOKUP(AO$2,MODULY_CBA!$B$3:$I$53,8,0)=$D43,SUMIF('Rozpocet - Vyvoj aplikacii'!$B$3:$B$200,'TCO TO BE- SW'!AO$2,'Rozpocet - Vyvoj aplikacii'!$J$3:$J$200),0),0)</f>
        <v>0</v>
      </c>
      <c r="AP43" s="117">
        <f>IFERROR(IF(VLOOKUP(AP$2,MODULY_CBA!$B$3:$I$53,8,0)=$D43,SUMIF('Rozpocet - Vyvoj aplikacii'!$B$3:$B$200,'TCO TO BE- SW'!AP$2,'Rozpocet - Vyvoj aplikacii'!$J$3:$J$200),0),0)</f>
        <v>0</v>
      </c>
      <c r="AQ43" s="117">
        <f>IFERROR(IF(VLOOKUP(AQ$2,MODULY_CBA!$B$3:$I$53,8,0)=$D43,SUMIF('Rozpocet - Vyvoj aplikacii'!$B$3:$B$200,'TCO TO BE- SW'!AQ$2,'Rozpocet - Vyvoj aplikacii'!$J$3:$J$200),0),0)</f>
        <v>0</v>
      </c>
      <c r="AR43" s="117">
        <f>IFERROR(IF(VLOOKUP(AR$2,MODULY_CBA!$B$3:$I$53,8,0)=$D43,SUMIF('Rozpocet - Vyvoj aplikacii'!$B$3:$B$200,'TCO TO BE- SW'!AR$2,'Rozpocet - Vyvoj aplikacii'!$J$3:$J$200),0),0)</f>
        <v>0</v>
      </c>
      <c r="AS43" s="117">
        <f>IFERROR(IF(VLOOKUP(AS$2,MODULY_CBA!$B$3:$I$53,8,0)=$D43,SUMIF('Rozpocet - Vyvoj aplikacii'!$B$3:$B$200,'TCO TO BE- SW'!AS$2,'Rozpocet - Vyvoj aplikacii'!$J$3:$J$200),0),0)</f>
        <v>0</v>
      </c>
      <c r="AT43" s="117">
        <f>IFERROR(IF(VLOOKUP(AT$2,MODULY_CBA!$B$3:$I$53,8,0)=$D43,SUMIF('Rozpocet - Vyvoj aplikacii'!$B$3:$B$200,'TCO TO BE- SW'!AT$2,'Rozpocet - Vyvoj aplikacii'!$J$3:$J$200),0),0)</f>
        <v>0</v>
      </c>
      <c r="AU43" s="117">
        <f>IFERROR(IF(VLOOKUP(AU$2,MODULY_CBA!$B$3:$I$53,8,0)=$D43,SUMIF('Rozpocet - Vyvoj aplikacii'!$B$3:$B$200,'TCO TO BE- SW'!AU$2,'Rozpocet - Vyvoj aplikacii'!$J$3:$J$200),0),0)</f>
        <v>0</v>
      </c>
      <c r="AV43" s="117">
        <f>IFERROR(IF(VLOOKUP(AV$2,MODULY_CBA!$B$3:$I$53,8,0)=$D43,SUMIF('Rozpocet - Vyvoj aplikacii'!$B$3:$B$200,'TCO TO BE- SW'!AV$2,'Rozpocet - Vyvoj aplikacii'!$J$3:$J$200),0),0)</f>
        <v>0</v>
      </c>
      <c r="AW43" s="117">
        <f>IFERROR(IF(VLOOKUP(AW$2,MODULY_CBA!$B$3:$I$53,8,0)=$D43,SUMIF('Rozpocet - Vyvoj aplikacii'!$B$3:$B$200,'TCO TO BE- SW'!AW$2,'Rozpocet - Vyvoj aplikacii'!$J$3:$J$200),0),0)</f>
        <v>0</v>
      </c>
      <c r="AX43" s="117">
        <f>IFERROR(IF(VLOOKUP(AX$2,MODULY_CBA!$B$3:$I$53,8,0)=$D43,SUMIF('Rozpocet - Vyvoj aplikacii'!$B$3:$B$200,'TCO TO BE- SW'!AX$2,'Rozpocet - Vyvoj aplikacii'!$J$3:$J$200),0),0)</f>
        <v>0</v>
      </c>
      <c r="AY43" s="117">
        <f>IFERROR(IF(VLOOKUP(AY$2,MODULY_CBA!$B$3:$I$53,8,0)=$D43,SUMIF('Rozpocet - Vyvoj aplikacii'!$B$3:$B$200,'TCO TO BE- SW'!AY$2,'Rozpocet - Vyvoj aplikacii'!$J$3:$J$200),0),0)</f>
        <v>0</v>
      </c>
      <c r="AZ43" s="117">
        <f>IFERROR(IF(VLOOKUP(AZ$2,MODULY_CBA!$B$3:$I$53,8,0)=$D43,SUMIF('Rozpocet - Vyvoj aplikacii'!$B$3:$B$200,'TCO TO BE- SW'!AZ$2,'Rozpocet - Vyvoj aplikacii'!$J$3:$J$200),0),0)</f>
        <v>0</v>
      </c>
      <c r="BA43" s="117">
        <f>IFERROR(IF(VLOOKUP(BA$2,MODULY_CBA!$B$3:$I$53,8,0)=$D43,SUMIF('Rozpocet - Vyvoj aplikacii'!$B$3:$B$200,'TCO TO BE- SW'!BA$2,'Rozpocet - Vyvoj aplikacii'!$J$3:$J$200),0),0)</f>
        <v>0</v>
      </c>
      <c r="BB43" s="117">
        <f>IFERROR(IF(VLOOKUP(BB$2,MODULY_CBA!$B$3:$I$53,8,0)=$D43,SUMIF('Rozpocet - Vyvoj aplikacii'!$B$3:$B$200,'TCO TO BE- SW'!BB$2,'Rozpocet - Vyvoj aplikacii'!$J$3:$J$200),0),0)</f>
        <v>0</v>
      </c>
      <c r="BC43" s="117">
        <f>IFERROR(IF(VLOOKUP(BC$2,MODULY_CBA!$B$3:$I$53,8,0)=$D43,SUMIF('Rozpocet - Vyvoj aplikacii'!$B$3:$B$200,'TCO TO BE- SW'!BC$2,'Rozpocet - Vyvoj aplikacii'!$J$3:$J$200),0),0)</f>
        <v>0</v>
      </c>
    </row>
    <row r="44" spans="1:55" outlineLevel="2">
      <c r="A44" s="694"/>
      <c r="B44" s="695"/>
      <c r="C44" s="695"/>
      <c r="D44" s="67">
        <v>8</v>
      </c>
      <c r="E44" s="71">
        <f t="shared" si="12"/>
        <v>0</v>
      </c>
      <c r="F44" s="117">
        <f>IFERROR(IF(VLOOKUP(F$2,MODULY_CBA!$B$3:$I$53,8,0)=$D44,SUMIF('Rozpocet - Vyvoj aplikacii'!$B$3:$B$200,'TCO TO BE- SW'!F$2,'Rozpocet - Vyvoj aplikacii'!$J$3:$J$200),0),0)</f>
        <v>0</v>
      </c>
      <c r="G44" s="117">
        <f>IFERROR(IF(VLOOKUP(G$2,MODULY_CBA!$B$3:$I$53,8,0)=$D44,SUMIF('Rozpocet - Vyvoj aplikacii'!$B$3:$B$200,'TCO TO BE- SW'!G$2,'Rozpocet - Vyvoj aplikacii'!$J$3:$J$200),0),0)</f>
        <v>0</v>
      </c>
      <c r="H44" s="117">
        <f>IFERROR(IF(VLOOKUP(H$2,MODULY_CBA!$B$3:$I$53,8,0)=$D44,SUMIF('Rozpocet - Vyvoj aplikacii'!$B$3:$B$200,'TCO TO BE- SW'!H$2,'Rozpocet - Vyvoj aplikacii'!$J$3:$J$200),0),0)</f>
        <v>0</v>
      </c>
      <c r="I44" s="117">
        <f>IFERROR(IF(VLOOKUP(I$2,MODULY_CBA!$B$3:$I$53,8,0)=$D44,SUMIF('Rozpocet - Vyvoj aplikacii'!$B$3:$B$200,'TCO TO BE- SW'!I$2,'Rozpocet - Vyvoj aplikacii'!$J$3:$J$200),0),0)</f>
        <v>0</v>
      </c>
      <c r="J44" s="117">
        <f>IFERROR(IF(VLOOKUP(J$2,MODULY_CBA!$B$3:$I$53,8,0)=$D44,SUMIF('Rozpocet - Vyvoj aplikacii'!$B$3:$B$200,'TCO TO BE- SW'!J$2,'Rozpocet - Vyvoj aplikacii'!$J$3:$J$200),0),0)</f>
        <v>0</v>
      </c>
      <c r="K44" s="117">
        <f>IFERROR(IF(VLOOKUP(K$2,MODULY_CBA!$B$3:$I$53,8,0)=$D44,SUMIF('Rozpocet - Vyvoj aplikacii'!$B$3:$B$200,'TCO TO BE- SW'!K$2,'Rozpocet - Vyvoj aplikacii'!$J$3:$J$200),0),0)</f>
        <v>0</v>
      </c>
      <c r="L44" s="117">
        <f>IFERROR(IF(VLOOKUP(L$2,MODULY_CBA!$B$3:$I$53,8,0)=$D44,SUMIF('Rozpocet - Vyvoj aplikacii'!$B$3:$B$200,'TCO TO BE- SW'!L$2,'Rozpocet - Vyvoj aplikacii'!$J$3:$J$200),0),0)</f>
        <v>0</v>
      </c>
      <c r="M44" s="117">
        <f>IFERROR(IF(VLOOKUP(M$2,MODULY_CBA!$B$3:$I$53,8,0)=$D44,SUMIF('Rozpocet - Vyvoj aplikacii'!$B$3:$B$200,'TCO TO BE- SW'!M$2,'Rozpocet - Vyvoj aplikacii'!$J$3:$J$200),0),0)</f>
        <v>0</v>
      </c>
      <c r="N44" s="117">
        <f>IFERROR(IF(VLOOKUP(N$2,MODULY_CBA!$B$3:$I$53,8,0)=$D44,SUMIF('Rozpocet - Vyvoj aplikacii'!$B$3:$B$200,'TCO TO BE- SW'!N$2,'Rozpocet - Vyvoj aplikacii'!$J$3:$J$200),0),0)</f>
        <v>0</v>
      </c>
      <c r="O44" s="117">
        <f>IFERROR(IF(VLOOKUP(O$2,MODULY_CBA!$B$3:$I$53,8,0)=$D44,SUMIF('Rozpocet - Vyvoj aplikacii'!$B$3:$B$200,'TCO TO BE- SW'!O$2,'Rozpocet - Vyvoj aplikacii'!$J$3:$J$200),0),0)</f>
        <v>0</v>
      </c>
      <c r="P44" s="117">
        <f>IFERROR(IF(VLOOKUP(P$2,MODULY_CBA!$B$3:$I$53,8,0)=$D44,SUMIF('Rozpocet - Vyvoj aplikacii'!$B$3:$B$200,'TCO TO BE- SW'!P$2,'Rozpocet - Vyvoj aplikacii'!$J$3:$J$200),0),0)</f>
        <v>0</v>
      </c>
      <c r="Q44" s="117">
        <f>IFERROR(IF(VLOOKUP(Q$2,MODULY_CBA!$B$3:$I$53,8,0)=$D44,SUMIF('Rozpocet - Vyvoj aplikacii'!$B$3:$B$200,'TCO TO BE- SW'!Q$2,'Rozpocet - Vyvoj aplikacii'!$J$3:$J$200),0),0)</f>
        <v>0</v>
      </c>
      <c r="R44" s="117">
        <f>IFERROR(IF(VLOOKUP(R$2,MODULY_CBA!$B$3:$I$53,8,0)=$D44,SUMIF('Rozpocet - Vyvoj aplikacii'!$B$3:$B$200,'TCO TO BE- SW'!R$2,'Rozpocet - Vyvoj aplikacii'!$J$3:$J$200),0),0)</f>
        <v>0</v>
      </c>
      <c r="S44" s="117">
        <f>IFERROR(IF(VLOOKUP(S$2,MODULY_CBA!$B$3:$I$53,8,0)=$D44,SUMIF('Rozpocet - Vyvoj aplikacii'!$B$3:$B$200,'TCO TO BE- SW'!S$2,'Rozpocet - Vyvoj aplikacii'!$J$3:$J$200),0),0)</f>
        <v>0</v>
      </c>
      <c r="T44" s="117">
        <f>IFERROR(IF(VLOOKUP(T$2,MODULY_CBA!$B$3:$I$53,8,0)=$D44,SUMIF('Rozpocet - Vyvoj aplikacii'!$B$3:$B$200,'TCO TO BE- SW'!T$2,'Rozpocet - Vyvoj aplikacii'!$J$3:$J$200),0),0)</f>
        <v>0</v>
      </c>
      <c r="U44" s="117">
        <f>IFERROR(IF(VLOOKUP(U$2,MODULY_CBA!$B$3:$I$53,8,0)=$D44,SUMIF('Rozpocet - Vyvoj aplikacii'!$B$3:$B$200,'TCO TO BE- SW'!U$2,'Rozpocet - Vyvoj aplikacii'!$J$3:$J$200),0),0)</f>
        <v>0</v>
      </c>
      <c r="V44" s="117">
        <f>IFERROR(IF(VLOOKUP(V$2,MODULY_CBA!$B$3:$I$53,8,0)=$D44,SUMIF('Rozpocet - Vyvoj aplikacii'!$B$3:$B$200,'TCO TO BE- SW'!V$2,'Rozpocet - Vyvoj aplikacii'!$J$3:$J$200),0),0)</f>
        <v>0</v>
      </c>
      <c r="W44" s="117">
        <f>IFERROR(IF(VLOOKUP(W$2,MODULY_CBA!$B$3:$I$53,8,0)=$D44,SUMIF('Rozpocet - Vyvoj aplikacii'!$B$3:$B$200,'TCO TO BE- SW'!W$2,'Rozpocet - Vyvoj aplikacii'!$J$3:$J$200),0),0)</f>
        <v>0</v>
      </c>
      <c r="X44" s="117">
        <f>IFERROR(IF(VLOOKUP(X$2,MODULY_CBA!$B$3:$I$53,8,0)=$D44,SUMIF('Rozpocet - Vyvoj aplikacii'!$B$3:$B$200,'TCO TO BE- SW'!X$2,'Rozpocet - Vyvoj aplikacii'!$J$3:$J$200),0),0)</f>
        <v>0</v>
      </c>
      <c r="Y44" s="117">
        <f>IFERROR(IF(VLOOKUP(Y$2,MODULY_CBA!$B$3:$I$53,8,0)=$D44,SUMIF('Rozpocet - Vyvoj aplikacii'!$B$3:$B$200,'TCO TO BE- SW'!Y$2,'Rozpocet - Vyvoj aplikacii'!$J$3:$J$200),0),0)</f>
        <v>0</v>
      </c>
      <c r="Z44" s="117">
        <f>IFERROR(IF(VLOOKUP(Z$2,MODULY_CBA!$B$3:$I$53,8,0)=$D44,SUMIF('Rozpocet - Vyvoj aplikacii'!$B$3:$B$200,'TCO TO BE- SW'!Z$2,'Rozpocet - Vyvoj aplikacii'!$J$3:$J$200),0),0)</f>
        <v>0</v>
      </c>
      <c r="AA44" s="117">
        <f>IFERROR(IF(VLOOKUP(AA$2,MODULY_CBA!$B$3:$I$53,8,0)=$D44,SUMIF('Rozpocet - Vyvoj aplikacii'!$B$3:$B$200,'TCO TO BE- SW'!AA$2,'Rozpocet - Vyvoj aplikacii'!$J$3:$J$200),0),0)</f>
        <v>0</v>
      </c>
      <c r="AB44" s="117">
        <f>IFERROR(IF(VLOOKUP(AB$2,MODULY_CBA!$B$3:$I$53,8,0)=$D44,SUMIF('Rozpocet - Vyvoj aplikacii'!$B$3:$B$200,'TCO TO BE- SW'!AB$2,'Rozpocet - Vyvoj aplikacii'!$J$3:$J$200),0),0)</f>
        <v>0</v>
      </c>
      <c r="AC44" s="117">
        <f>IFERROR(IF(VLOOKUP(AC$2,MODULY_CBA!$B$3:$I$53,8,0)=$D44,SUMIF('Rozpocet - Vyvoj aplikacii'!$B$3:$B$200,'TCO TO BE- SW'!AC$2,'Rozpocet - Vyvoj aplikacii'!$J$3:$J$200),0),0)</f>
        <v>0</v>
      </c>
      <c r="AD44" s="117">
        <f>IFERROR(IF(VLOOKUP(AD$2,MODULY_CBA!$B$3:$I$53,8,0)=$D44,SUMIF('Rozpocet - Vyvoj aplikacii'!$B$3:$B$200,'TCO TO BE- SW'!AD$2,'Rozpocet - Vyvoj aplikacii'!$J$3:$J$200),0),0)</f>
        <v>0</v>
      </c>
      <c r="AE44" s="117">
        <f>IFERROR(IF(VLOOKUP(AE$2,MODULY_CBA!$B$3:$I$53,8,0)=$D44,SUMIF('Rozpocet - Vyvoj aplikacii'!$B$3:$B$200,'TCO TO BE- SW'!AE$2,'Rozpocet - Vyvoj aplikacii'!$J$3:$J$200),0),0)</f>
        <v>0</v>
      </c>
      <c r="AF44" s="117">
        <f>IFERROR(IF(VLOOKUP(AF$2,MODULY_CBA!$B$3:$I$53,8,0)=$D44,SUMIF('Rozpocet - Vyvoj aplikacii'!$B$3:$B$200,'TCO TO BE- SW'!AF$2,'Rozpocet - Vyvoj aplikacii'!$J$3:$J$200),0),0)</f>
        <v>0</v>
      </c>
      <c r="AG44" s="117">
        <f>IFERROR(IF(VLOOKUP(AG$2,MODULY_CBA!$B$3:$I$53,8,0)=$D44,SUMIF('Rozpocet - Vyvoj aplikacii'!$B$3:$B$200,'TCO TO BE- SW'!AG$2,'Rozpocet - Vyvoj aplikacii'!$J$3:$J$200),0),0)</f>
        <v>0</v>
      </c>
      <c r="AH44" s="117">
        <f>IFERROR(IF(VLOOKUP(AH$2,MODULY_CBA!$B$3:$I$53,8,0)=$D44,SUMIF('Rozpocet - Vyvoj aplikacii'!$B$3:$B$200,'TCO TO BE- SW'!AH$2,'Rozpocet - Vyvoj aplikacii'!$J$3:$J$200),0),0)</f>
        <v>0</v>
      </c>
      <c r="AI44" s="117">
        <f>IFERROR(IF(VLOOKUP(AI$2,MODULY_CBA!$B$3:$I$53,8,0)=$D44,SUMIF('Rozpocet - Vyvoj aplikacii'!$B$3:$B$200,'TCO TO BE- SW'!AI$2,'Rozpocet - Vyvoj aplikacii'!$J$3:$J$200),0),0)</f>
        <v>0</v>
      </c>
      <c r="AJ44" s="117">
        <f>IFERROR(IF(VLOOKUP(AJ$2,MODULY_CBA!$B$3:$I$53,8,0)=$D44,SUMIF('Rozpocet - Vyvoj aplikacii'!$B$3:$B$200,'TCO TO BE- SW'!AJ$2,'Rozpocet - Vyvoj aplikacii'!$J$3:$J$200),0),0)</f>
        <v>0</v>
      </c>
      <c r="AK44" s="117">
        <f>IFERROR(IF(VLOOKUP(AK$2,MODULY_CBA!$B$3:$I$53,8,0)=$D44,SUMIF('Rozpocet - Vyvoj aplikacii'!$B$3:$B$200,'TCO TO BE- SW'!AK$2,'Rozpocet - Vyvoj aplikacii'!$J$3:$J$200),0),0)</f>
        <v>0</v>
      </c>
      <c r="AL44" s="117">
        <f>IFERROR(IF(VLOOKUP(AL$2,MODULY_CBA!$B$3:$I$53,8,0)=$D44,SUMIF('Rozpocet - Vyvoj aplikacii'!$B$3:$B$200,'TCO TO BE- SW'!AL$2,'Rozpocet - Vyvoj aplikacii'!$J$3:$J$200),0),0)</f>
        <v>0</v>
      </c>
      <c r="AM44" s="117">
        <f>IFERROR(IF(VLOOKUP(AM$2,MODULY_CBA!$B$3:$I$53,8,0)=$D44,SUMIF('Rozpocet - Vyvoj aplikacii'!$B$3:$B$200,'TCO TO BE- SW'!AM$2,'Rozpocet - Vyvoj aplikacii'!$J$3:$J$200),0),0)</f>
        <v>0</v>
      </c>
      <c r="AN44" s="117">
        <f>IFERROR(IF(VLOOKUP(AN$2,MODULY_CBA!$B$3:$I$53,8,0)=$D44,SUMIF('Rozpocet - Vyvoj aplikacii'!$B$3:$B$200,'TCO TO BE- SW'!AN$2,'Rozpocet - Vyvoj aplikacii'!$J$3:$J$200),0),0)</f>
        <v>0</v>
      </c>
      <c r="AO44" s="117">
        <f>IFERROR(IF(VLOOKUP(AO$2,MODULY_CBA!$B$3:$I$53,8,0)=$D44,SUMIF('Rozpocet - Vyvoj aplikacii'!$B$3:$B$200,'TCO TO BE- SW'!AO$2,'Rozpocet - Vyvoj aplikacii'!$J$3:$J$200),0),0)</f>
        <v>0</v>
      </c>
      <c r="AP44" s="117">
        <f>IFERROR(IF(VLOOKUP(AP$2,MODULY_CBA!$B$3:$I$53,8,0)=$D44,SUMIF('Rozpocet - Vyvoj aplikacii'!$B$3:$B$200,'TCO TO BE- SW'!AP$2,'Rozpocet - Vyvoj aplikacii'!$J$3:$J$200),0),0)</f>
        <v>0</v>
      </c>
      <c r="AQ44" s="117">
        <f>IFERROR(IF(VLOOKUP(AQ$2,MODULY_CBA!$B$3:$I$53,8,0)=$D44,SUMIF('Rozpocet - Vyvoj aplikacii'!$B$3:$B$200,'TCO TO BE- SW'!AQ$2,'Rozpocet - Vyvoj aplikacii'!$J$3:$J$200),0),0)</f>
        <v>0</v>
      </c>
      <c r="AR44" s="117">
        <f>IFERROR(IF(VLOOKUP(AR$2,MODULY_CBA!$B$3:$I$53,8,0)=$D44,SUMIF('Rozpocet - Vyvoj aplikacii'!$B$3:$B$200,'TCO TO BE- SW'!AR$2,'Rozpocet - Vyvoj aplikacii'!$J$3:$J$200),0),0)</f>
        <v>0</v>
      </c>
      <c r="AS44" s="117">
        <f>IFERROR(IF(VLOOKUP(AS$2,MODULY_CBA!$B$3:$I$53,8,0)=$D44,SUMIF('Rozpocet - Vyvoj aplikacii'!$B$3:$B$200,'TCO TO BE- SW'!AS$2,'Rozpocet - Vyvoj aplikacii'!$J$3:$J$200),0),0)</f>
        <v>0</v>
      </c>
      <c r="AT44" s="117">
        <f>IFERROR(IF(VLOOKUP(AT$2,MODULY_CBA!$B$3:$I$53,8,0)=$D44,SUMIF('Rozpocet - Vyvoj aplikacii'!$B$3:$B$200,'TCO TO BE- SW'!AT$2,'Rozpocet - Vyvoj aplikacii'!$J$3:$J$200),0),0)</f>
        <v>0</v>
      </c>
      <c r="AU44" s="117">
        <f>IFERROR(IF(VLOOKUP(AU$2,MODULY_CBA!$B$3:$I$53,8,0)=$D44,SUMIF('Rozpocet - Vyvoj aplikacii'!$B$3:$B$200,'TCO TO BE- SW'!AU$2,'Rozpocet - Vyvoj aplikacii'!$J$3:$J$200),0),0)</f>
        <v>0</v>
      </c>
      <c r="AV44" s="117">
        <f>IFERROR(IF(VLOOKUP(AV$2,MODULY_CBA!$B$3:$I$53,8,0)=$D44,SUMIF('Rozpocet - Vyvoj aplikacii'!$B$3:$B$200,'TCO TO BE- SW'!AV$2,'Rozpocet - Vyvoj aplikacii'!$J$3:$J$200),0),0)</f>
        <v>0</v>
      </c>
      <c r="AW44" s="117">
        <f>IFERROR(IF(VLOOKUP(AW$2,MODULY_CBA!$B$3:$I$53,8,0)=$D44,SUMIF('Rozpocet - Vyvoj aplikacii'!$B$3:$B$200,'TCO TO BE- SW'!AW$2,'Rozpocet - Vyvoj aplikacii'!$J$3:$J$200),0),0)</f>
        <v>0</v>
      </c>
      <c r="AX44" s="117">
        <f>IFERROR(IF(VLOOKUP(AX$2,MODULY_CBA!$B$3:$I$53,8,0)=$D44,SUMIF('Rozpocet - Vyvoj aplikacii'!$B$3:$B$200,'TCO TO BE- SW'!AX$2,'Rozpocet - Vyvoj aplikacii'!$J$3:$J$200),0),0)</f>
        <v>0</v>
      </c>
      <c r="AY44" s="117">
        <f>IFERROR(IF(VLOOKUP(AY$2,MODULY_CBA!$B$3:$I$53,8,0)=$D44,SUMIF('Rozpocet - Vyvoj aplikacii'!$B$3:$B$200,'TCO TO BE- SW'!AY$2,'Rozpocet - Vyvoj aplikacii'!$J$3:$J$200),0),0)</f>
        <v>0</v>
      </c>
      <c r="AZ44" s="117">
        <f>IFERROR(IF(VLOOKUP(AZ$2,MODULY_CBA!$B$3:$I$53,8,0)=$D44,SUMIF('Rozpocet - Vyvoj aplikacii'!$B$3:$B$200,'TCO TO BE- SW'!AZ$2,'Rozpocet - Vyvoj aplikacii'!$J$3:$J$200),0),0)</f>
        <v>0</v>
      </c>
      <c r="BA44" s="117">
        <f>IFERROR(IF(VLOOKUP(BA$2,MODULY_CBA!$B$3:$I$53,8,0)=$D44,SUMIF('Rozpocet - Vyvoj aplikacii'!$B$3:$B$200,'TCO TO BE- SW'!BA$2,'Rozpocet - Vyvoj aplikacii'!$J$3:$J$200),0),0)</f>
        <v>0</v>
      </c>
      <c r="BB44" s="117">
        <f>IFERROR(IF(VLOOKUP(BB$2,MODULY_CBA!$B$3:$I$53,8,0)=$D44,SUMIF('Rozpocet - Vyvoj aplikacii'!$B$3:$B$200,'TCO TO BE- SW'!BB$2,'Rozpocet - Vyvoj aplikacii'!$J$3:$J$200),0),0)</f>
        <v>0</v>
      </c>
      <c r="BC44" s="117">
        <f>IFERROR(IF(VLOOKUP(BC$2,MODULY_CBA!$B$3:$I$53,8,0)=$D44,SUMIF('Rozpocet - Vyvoj aplikacii'!$B$3:$B$200,'TCO TO BE- SW'!BC$2,'Rozpocet - Vyvoj aplikacii'!$J$3:$J$200),0),0)</f>
        <v>0</v>
      </c>
    </row>
    <row r="45" spans="1:55" outlineLevel="2">
      <c r="A45" s="694"/>
      <c r="B45" s="695"/>
      <c r="C45" s="695"/>
      <c r="D45" s="67">
        <v>9</v>
      </c>
      <c r="E45" s="71">
        <f t="shared" si="12"/>
        <v>0</v>
      </c>
      <c r="F45" s="117">
        <f>IFERROR(IF(VLOOKUP(F$2,MODULY_CBA!$B$3:$I$53,8,0)=$D45,SUMIF('Rozpocet - Vyvoj aplikacii'!$B$3:$B$200,'TCO TO BE- SW'!F$2,'Rozpocet - Vyvoj aplikacii'!$J$3:$J$200),0),0)</f>
        <v>0</v>
      </c>
      <c r="G45" s="117">
        <f>IFERROR(IF(VLOOKUP(G$2,MODULY_CBA!$B$3:$I$53,8,0)=$D45,SUMIF('Rozpocet - Vyvoj aplikacii'!$B$3:$B$200,'TCO TO BE- SW'!G$2,'Rozpocet - Vyvoj aplikacii'!$J$3:$J$200),0),0)</f>
        <v>0</v>
      </c>
      <c r="H45" s="117">
        <f>IFERROR(IF(VLOOKUP(H$2,MODULY_CBA!$B$3:$I$53,8,0)=$D45,SUMIF('Rozpocet - Vyvoj aplikacii'!$B$3:$B$200,'TCO TO BE- SW'!H$2,'Rozpocet - Vyvoj aplikacii'!$J$3:$J$200),0),0)</f>
        <v>0</v>
      </c>
      <c r="I45" s="117">
        <f>IFERROR(IF(VLOOKUP(I$2,MODULY_CBA!$B$3:$I$53,8,0)=$D45,SUMIF('Rozpocet - Vyvoj aplikacii'!$B$3:$B$200,'TCO TO BE- SW'!I$2,'Rozpocet - Vyvoj aplikacii'!$J$3:$J$200),0),0)</f>
        <v>0</v>
      </c>
      <c r="J45" s="117">
        <f>IFERROR(IF(VLOOKUP(J$2,MODULY_CBA!$B$3:$I$53,8,0)=$D45,SUMIF('Rozpocet - Vyvoj aplikacii'!$B$3:$B$200,'TCO TO BE- SW'!J$2,'Rozpocet - Vyvoj aplikacii'!$J$3:$J$200),0),0)</f>
        <v>0</v>
      </c>
      <c r="K45" s="117">
        <f>IFERROR(IF(VLOOKUP(K$2,MODULY_CBA!$B$3:$I$53,8,0)=$D45,SUMIF('Rozpocet - Vyvoj aplikacii'!$B$3:$B$200,'TCO TO BE- SW'!K$2,'Rozpocet - Vyvoj aplikacii'!$J$3:$J$200),0),0)</f>
        <v>0</v>
      </c>
      <c r="L45" s="117">
        <f>IFERROR(IF(VLOOKUP(L$2,MODULY_CBA!$B$3:$I$53,8,0)=$D45,SUMIF('Rozpocet - Vyvoj aplikacii'!$B$3:$B$200,'TCO TO BE- SW'!L$2,'Rozpocet - Vyvoj aplikacii'!$J$3:$J$200),0),0)</f>
        <v>0</v>
      </c>
      <c r="M45" s="117">
        <f>IFERROR(IF(VLOOKUP(M$2,MODULY_CBA!$B$3:$I$53,8,0)=$D45,SUMIF('Rozpocet - Vyvoj aplikacii'!$B$3:$B$200,'TCO TO BE- SW'!M$2,'Rozpocet - Vyvoj aplikacii'!$J$3:$J$200),0),0)</f>
        <v>0</v>
      </c>
      <c r="N45" s="117">
        <f>IFERROR(IF(VLOOKUP(N$2,MODULY_CBA!$B$3:$I$53,8,0)=$D45,SUMIF('Rozpocet - Vyvoj aplikacii'!$B$3:$B$200,'TCO TO BE- SW'!N$2,'Rozpocet - Vyvoj aplikacii'!$J$3:$J$200),0),0)</f>
        <v>0</v>
      </c>
      <c r="O45" s="117">
        <f>IFERROR(IF(VLOOKUP(O$2,MODULY_CBA!$B$3:$I$53,8,0)=$D45,SUMIF('Rozpocet - Vyvoj aplikacii'!$B$3:$B$200,'TCO TO BE- SW'!O$2,'Rozpocet - Vyvoj aplikacii'!$J$3:$J$200),0),0)</f>
        <v>0</v>
      </c>
      <c r="P45" s="117">
        <f>IFERROR(IF(VLOOKUP(P$2,MODULY_CBA!$B$3:$I$53,8,0)=$D45,SUMIF('Rozpocet - Vyvoj aplikacii'!$B$3:$B$200,'TCO TO BE- SW'!P$2,'Rozpocet - Vyvoj aplikacii'!$J$3:$J$200),0),0)</f>
        <v>0</v>
      </c>
      <c r="Q45" s="117">
        <f>IFERROR(IF(VLOOKUP(Q$2,MODULY_CBA!$B$3:$I$53,8,0)=$D45,SUMIF('Rozpocet - Vyvoj aplikacii'!$B$3:$B$200,'TCO TO BE- SW'!Q$2,'Rozpocet - Vyvoj aplikacii'!$J$3:$J$200),0),0)</f>
        <v>0</v>
      </c>
      <c r="R45" s="117">
        <f>IFERROR(IF(VLOOKUP(R$2,MODULY_CBA!$B$3:$I$53,8,0)=$D45,SUMIF('Rozpocet - Vyvoj aplikacii'!$B$3:$B$200,'TCO TO BE- SW'!R$2,'Rozpocet - Vyvoj aplikacii'!$J$3:$J$200),0),0)</f>
        <v>0</v>
      </c>
      <c r="S45" s="117">
        <f>IFERROR(IF(VLOOKUP(S$2,MODULY_CBA!$B$3:$I$53,8,0)=$D45,SUMIF('Rozpocet - Vyvoj aplikacii'!$B$3:$B$200,'TCO TO BE- SW'!S$2,'Rozpocet - Vyvoj aplikacii'!$J$3:$J$200),0),0)</f>
        <v>0</v>
      </c>
      <c r="T45" s="117">
        <f>IFERROR(IF(VLOOKUP(T$2,MODULY_CBA!$B$3:$I$53,8,0)=$D45,SUMIF('Rozpocet - Vyvoj aplikacii'!$B$3:$B$200,'TCO TO BE- SW'!T$2,'Rozpocet - Vyvoj aplikacii'!$J$3:$J$200),0),0)</f>
        <v>0</v>
      </c>
      <c r="U45" s="117">
        <f>IFERROR(IF(VLOOKUP(U$2,MODULY_CBA!$B$3:$I$53,8,0)=$D45,SUMIF('Rozpocet - Vyvoj aplikacii'!$B$3:$B$200,'TCO TO BE- SW'!U$2,'Rozpocet - Vyvoj aplikacii'!$J$3:$J$200),0),0)</f>
        <v>0</v>
      </c>
      <c r="V45" s="117">
        <f>IFERROR(IF(VLOOKUP(V$2,MODULY_CBA!$B$3:$I$53,8,0)=$D45,SUMIF('Rozpocet - Vyvoj aplikacii'!$B$3:$B$200,'TCO TO BE- SW'!V$2,'Rozpocet - Vyvoj aplikacii'!$J$3:$J$200),0),0)</f>
        <v>0</v>
      </c>
      <c r="W45" s="117">
        <f>IFERROR(IF(VLOOKUP(W$2,MODULY_CBA!$B$3:$I$53,8,0)=$D45,SUMIF('Rozpocet - Vyvoj aplikacii'!$B$3:$B$200,'TCO TO BE- SW'!W$2,'Rozpocet - Vyvoj aplikacii'!$J$3:$J$200),0),0)</f>
        <v>0</v>
      </c>
      <c r="X45" s="117">
        <f>IFERROR(IF(VLOOKUP(X$2,MODULY_CBA!$B$3:$I$53,8,0)=$D45,SUMIF('Rozpocet - Vyvoj aplikacii'!$B$3:$B$200,'TCO TO BE- SW'!X$2,'Rozpocet - Vyvoj aplikacii'!$J$3:$J$200),0),0)</f>
        <v>0</v>
      </c>
      <c r="Y45" s="117">
        <f>IFERROR(IF(VLOOKUP(Y$2,MODULY_CBA!$B$3:$I$53,8,0)=$D45,SUMIF('Rozpocet - Vyvoj aplikacii'!$B$3:$B$200,'TCO TO BE- SW'!Y$2,'Rozpocet - Vyvoj aplikacii'!$J$3:$J$200),0),0)</f>
        <v>0</v>
      </c>
      <c r="Z45" s="117">
        <f>IFERROR(IF(VLOOKUP(Z$2,MODULY_CBA!$B$3:$I$53,8,0)=$D45,SUMIF('Rozpocet - Vyvoj aplikacii'!$B$3:$B$200,'TCO TO BE- SW'!Z$2,'Rozpocet - Vyvoj aplikacii'!$J$3:$J$200),0),0)</f>
        <v>0</v>
      </c>
      <c r="AA45" s="117">
        <f>IFERROR(IF(VLOOKUP(AA$2,MODULY_CBA!$B$3:$I$53,8,0)=$D45,SUMIF('Rozpocet - Vyvoj aplikacii'!$B$3:$B$200,'TCO TO BE- SW'!AA$2,'Rozpocet - Vyvoj aplikacii'!$J$3:$J$200),0),0)</f>
        <v>0</v>
      </c>
      <c r="AB45" s="117">
        <f>IFERROR(IF(VLOOKUP(AB$2,MODULY_CBA!$B$3:$I$53,8,0)=$D45,SUMIF('Rozpocet - Vyvoj aplikacii'!$B$3:$B$200,'TCO TO BE- SW'!AB$2,'Rozpocet - Vyvoj aplikacii'!$J$3:$J$200),0),0)</f>
        <v>0</v>
      </c>
      <c r="AC45" s="117">
        <f>IFERROR(IF(VLOOKUP(AC$2,MODULY_CBA!$B$3:$I$53,8,0)=$D45,SUMIF('Rozpocet - Vyvoj aplikacii'!$B$3:$B$200,'TCO TO BE- SW'!AC$2,'Rozpocet - Vyvoj aplikacii'!$J$3:$J$200),0),0)</f>
        <v>0</v>
      </c>
      <c r="AD45" s="117">
        <f>IFERROR(IF(VLOOKUP(AD$2,MODULY_CBA!$B$3:$I$53,8,0)=$D45,SUMIF('Rozpocet - Vyvoj aplikacii'!$B$3:$B$200,'TCO TO BE- SW'!AD$2,'Rozpocet - Vyvoj aplikacii'!$J$3:$J$200),0),0)</f>
        <v>0</v>
      </c>
      <c r="AE45" s="117">
        <f>IFERROR(IF(VLOOKUP(AE$2,MODULY_CBA!$B$3:$I$53,8,0)=$D45,SUMIF('Rozpocet - Vyvoj aplikacii'!$B$3:$B$200,'TCO TO BE- SW'!AE$2,'Rozpocet - Vyvoj aplikacii'!$J$3:$J$200),0),0)</f>
        <v>0</v>
      </c>
      <c r="AF45" s="117">
        <f>IFERROR(IF(VLOOKUP(AF$2,MODULY_CBA!$B$3:$I$53,8,0)=$D45,SUMIF('Rozpocet - Vyvoj aplikacii'!$B$3:$B$200,'TCO TO BE- SW'!AF$2,'Rozpocet - Vyvoj aplikacii'!$J$3:$J$200),0),0)</f>
        <v>0</v>
      </c>
      <c r="AG45" s="117">
        <f>IFERROR(IF(VLOOKUP(AG$2,MODULY_CBA!$B$3:$I$53,8,0)=$D45,SUMIF('Rozpocet - Vyvoj aplikacii'!$B$3:$B$200,'TCO TO BE- SW'!AG$2,'Rozpocet - Vyvoj aplikacii'!$J$3:$J$200),0),0)</f>
        <v>0</v>
      </c>
      <c r="AH45" s="117">
        <f>IFERROR(IF(VLOOKUP(AH$2,MODULY_CBA!$B$3:$I$53,8,0)=$D45,SUMIF('Rozpocet - Vyvoj aplikacii'!$B$3:$B$200,'TCO TO BE- SW'!AH$2,'Rozpocet - Vyvoj aplikacii'!$J$3:$J$200),0),0)</f>
        <v>0</v>
      </c>
      <c r="AI45" s="117">
        <f>IFERROR(IF(VLOOKUP(AI$2,MODULY_CBA!$B$3:$I$53,8,0)=$D45,SUMIF('Rozpocet - Vyvoj aplikacii'!$B$3:$B$200,'TCO TO BE- SW'!AI$2,'Rozpocet - Vyvoj aplikacii'!$J$3:$J$200),0),0)</f>
        <v>0</v>
      </c>
      <c r="AJ45" s="117">
        <f>IFERROR(IF(VLOOKUP(AJ$2,MODULY_CBA!$B$3:$I$53,8,0)=$D45,SUMIF('Rozpocet - Vyvoj aplikacii'!$B$3:$B$200,'TCO TO BE- SW'!AJ$2,'Rozpocet - Vyvoj aplikacii'!$J$3:$J$200),0),0)</f>
        <v>0</v>
      </c>
      <c r="AK45" s="117">
        <f>IFERROR(IF(VLOOKUP(AK$2,MODULY_CBA!$B$3:$I$53,8,0)=$D45,SUMIF('Rozpocet - Vyvoj aplikacii'!$B$3:$B$200,'TCO TO BE- SW'!AK$2,'Rozpocet - Vyvoj aplikacii'!$J$3:$J$200),0),0)</f>
        <v>0</v>
      </c>
      <c r="AL45" s="117">
        <f>IFERROR(IF(VLOOKUP(AL$2,MODULY_CBA!$B$3:$I$53,8,0)=$D45,SUMIF('Rozpocet - Vyvoj aplikacii'!$B$3:$B$200,'TCO TO BE- SW'!AL$2,'Rozpocet - Vyvoj aplikacii'!$J$3:$J$200),0),0)</f>
        <v>0</v>
      </c>
      <c r="AM45" s="117">
        <f>IFERROR(IF(VLOOKUP(AM$2,MODULY_CBA!$B$3:$I$53,8,0)=$D45,SUMIF('Rozpocet - Vyvoj aplikacii'!$B$3:$B$200,'TCO TO BE- SW'!AM$2,'Rozpocet - Vyvoj aplikacii'!$J$3:$J$200),0),0)</f>
        <v>0</v>
      </c>
      <c r="AN45" s="117">
        <f>IFERROR(IF(VLOOKUP(AN$2,MODULY_CBA!$B$3:$I$53,8,0)=$D45,SUMIF('Rozpocet - Vyvoj aplikacii'!$B$3:$B$200,'TCO TO BE- SW'!AN$2,'Rozpocet - Vyvoj aplikacii'!$J$3:$J$200),0),0)</f>
        <v>0</v>
      </c>
      <c r="AO45" s="117">
        <f>IFERROR(IF(VLOOKUP(AO$2,MODULY_CBA!$B$3:$I$53,8,0)=$D45,SUMIF('Rozpocet - Vyvoj aplikacii'!$B$3:$B$200,'TCO TO BE- SW'!AO$2,'Rozpocet - Vyvoj aplikacii'!$J$3:$J$200),0),0)</f>
        <v>0</v>
      </c>
      <c r="AP45" s="117">
        <f>IFERROR(IF(VLOOKUP(AP$2,MODULY_CBA!$B$3:$I$53,8,0)=$D45,SUMIF('Rozpocet - Vyvoj aplikacii'!$B$3:$B$200,'TCO TO BE- SW'!AP$2,'Rozpocet - Vyvoj aplikacii'!$J$3:$J$200),0),0)</f>
        <v>0</v>
      </c>
      <c r="AQ45" s="117">
        <f>IFERROR(IF(VLOOKUP(AQ$2,MODULY_CBA!$B$3:$I$53,8,0)=$D45,SUMIF('Rozpocet - Vyvoj aplikacii'!$B$3:$B$200,'TCO TO BE- SW'!AQ$2,'Rozpocet - Vyvoj aplikacii'!$J$3:$J$200),0),0)</f>
        <v>0</v>
      </c>
      <c r="AR45" s="117">
        <f>IFERROR(IF(VLOOKUP(AR$2,MODULY_CBA!$B$3:$I$53,8,0)=$D45,SUMIF('Rozpocet - Vyvoj aplikacii'!$B$3:$B$200,'TCO TO BE- SW'!AR$2,'Rozpocet - Vyvoj aplikacii'!$J$3:$J$200),0),0)</f>
        <v>0</v>
      </c>
      <c r="AS45" s="117">
        <f>IFERROR(IF(VLOOKUP(AS$2,MODULY_CBA!$B$3:$I$53,8,0)=$D45,SUMIF('Rozpocet - Vyvoj aplikacii'!$B$3:$B$200,'TCO TO BE- SW'!AS$2,'Rozpocet - Vyvoj aplikacii'!$J$3:$J$200),0),0)</f>
        <v>0</v>
      </c>
      <c r="AT45" s="117">
        <f>IFERROR(IF(VLOOKUP(AT$2,MODULY_CBA!$B$3:$I$53,8,0)=$D45,SUMIF('Rozpocet - Vyvoj aplikacii'!$B$3:$B$200,'TCO TO BE- SW'!AT$2,'Rozpocet - Vyvoj aplikacii'!$J$3:$J$200),0),0)</f>
        <v>0</v>
      </c>
      <c r="AU45" s="117">
        <f>IFERROR(IF(VLOOKUP(AU$2,MODULY_CBA!$B$3:$I$53,8,0)=$D45,SUMIF('Rozpocet - Vyvoj aplikacii'!$B$3:$B$200,'TCO TO BE- SW'!AU$2,'Rozpocet - Vyvoj aplikacii'!$J$3:$J$200),0),0)</f>
        <v>0</v>
      </c>
      <c r="AV45" s="117">
        <f>IFERROR(IF(VLOOKUP(AV$2,MODULY_CBA!$B$3:$I$53,8,0)=$D45,SUMIF('Rozpocet - Vyvoj aplikacii'!$B$3:$B$200,'TCO TO BE- SW'!AV$2,'Rozpocet - Vyvoj aplikacii'!$J$3:$J$200),0),0)</f>
        <v>0</v>
      </c>
      <c r="AW45" s="117">
        <f>IFERROR(IF(VLOOKUP(AW$2,MODULY_CBA!$B$3:$I$53,8,0)=$D45,SUMIF('Rozpocet - Vyvoj aplikacii'!$B$3:$B$200,'TCO TO BE- SW'!AW$2,'Rozpocet - Vyvoj aplikacii'!$J$3:$J$200),0),0)</f>
        <v>0</v>
      </c>
      <c r="AX45" s="117">
        <f>IFERROR(IF(VLOOKUP(AX$2,MODULY_CBA!$B$3:$I$53,8,0)=$D45,SUMIF('Rozpocet - Vyvoj aplikacii'!$B$3:$B$200,'TCO TO BE- SW'!AX$2,'Rozpocet - Vyvoj aplikacii'!$J$3:$J$200),0),0)</f>
        <v>0</v>
      </c>
      <c r="AY45" s="117">
        <f>IFERROR(IF(VLOOKUP(AY$2,MODULY_CBA!$B$3:$I$53,8,0)=$D45,SUMIF('Rozpocet - Vyvoj aplikacii'!$B$3:$B$200,'TCO TO BE- SW'!AY$2,'Rozpocet - Vyvoj aplikacii'!$J$3:$J$200),0),0)</f>
        <v>0</v>
      </c>
      <c r="AZ45" s="117">
        <f>IFERROR(IF(VLOOKUP(AZ$2,MODULY_CBA!$B$3:$I$53,8,0)=$D45,SUMIF('Rozpocet - Vyvoj aplikacii'!$B$3:$B$200,'TCO TO BE- SW'!AZ$2,'Rozpocet - Vyvoj aplikacii'!$J$3:$J$200),0),0)</f>
        <v>0</v>
      </c>
      <c r="BA45" s="117">
        <f>IFERROR(IF(VLOOKUP(BA$2,MODULY_CBA!$B$3:$I$53,8,0)=$D45,SUMIF('Rozpocet - Vyvoj aplikacii'!$B$3:$B$200,'TCO TO BE- SW'!BA$2,'Rozpocet - Vyvoj aplikacii'!$J$3:$J$200),0),0)</f>
        <v>0</v>
      </c>
      <c r="BB45" s="117">
        <f>IFERROR(IF(VLOOKUP(BB$2,MODULY_CBA!$B$3:$I$53,8,0)=$D45,SUMIF('Rozpocet - Vyvoj aplikacii'!$B$3:$B$200,'TCO TO BE- SW'!BB$2,'Rozpocet - Vyvoj aplikacii'!$J$3:$J$200),0),0)</f>
        <v>0</v>
      </c>
      <c r="BC45" s="117">
        <f>IFERROR(IF(VLOOKUP(BC$2,MODULY_CBA!$B$3:$I$53,8,0)=$D45,SUMIF('Rozpocet - Vyvoj aplikacii'!$B$3:$B$200,'TCO TO BE- SW'!BC$2,'Rozpocet - Vyvoj aplikacii'!$J$3:$J$200),0),0)</f>
        <v>0</v>
      </c>
    </row>
    <row r="46" spans="1:55" ht="15" outlineLevel="2" thickBot="1">
      <c r="A46" s="694"/>
      <c r="B46" s="695"/>
      <c r="C46" s="695"/>
      <c r="D46" s="68">
        <v>10</v>
      </c>
      <c r="E46" s="72">
        <f t="shared" si="12"/>
        <v>0</v>
      </c>
      <c r="F46" s="118">
        <f>IFERROR(IF(VLOOKUP(F$2,MODULY_CBA!$B$3:$I$53,8,0)=$D46,SUMIF('Rozpocet - Vyvoj aplikacii'!$B$3:$B$200,'TCO TO BE- SW'!F$2,'Rozpocet - Vyvoj aplikacii'!$J$3:$J$200),0),0)</f>
        <v>0</v>
      </c>
      <c r="G46" s="118">
        <f>IFERROR(IF(VLOOKUP(G$2,MODULY_CBA!$B$3:$I$53,8,0)=$D46,SUMIF('Rozpocet - Vyvoj aplikacii'!$B$3:$B$200,'TCO TO BE- SW'!G$2,'Rozpocet - Vyvoj aplikacii'!$J$3:$J$200),0),0)</f>
        <v>0</v>
      </c>
      <c r="H46" s="118">
        <f>IFERROR(IF(VLOOKUP(H$2,MODULY_CBA!$B$3:$I$53,8,0)=$D46,SUMIF('Rozpocet - Vyvoj aplikacii'!$B$3:$B$200,'TCO TO BE- SW'!H$2,'Rozpocet - Vyvoj aplikacii'!$J$3:$J$200),0),0)</f>
        <v>0</v>
      </c>
      <c r="I46" s="118">
        <f>IFERROR(IF(VLOOKUP(I$2,MODULY_CBA!$B$3:$I$53,8,0)=$D46,SUMIF('Rozpocet - Vyvoj aplikacii'!$B$3:$B$200,'TCO TO BE- SW'!I$2,'Rozpocet - Vyvoj aplikacii'!$J$3:$J$200),0),0)</f>
        <v>0</v>
      </c>
      <c r="J46" s="118">
        <f>IFERROR(IF(VLOOKUP(J$2,MODULY_CBA!$B$3:$I$53,8,0)=$D46,SUMIF('Rozpocet - Vyvoj aplikacii'!$B$3:$B$200,'TCO TO BE- SW'!J$2,'Rozpocet - Vyvoj aplikacii'!$J$3:$J$200),0),0)</f>
        <v>0</v>
      </c>
      <c r="K46" s="118">
        <f>IFERROR(IF(VLOOKUP(K$2,MODULY_CBA!$B$3:$I$53,8,0)=$D46,SUMIF('Rozpocet - Vyvoj aplikacii'!$B$3:$B$200,'TCO TO BE- SW'!K$2,'Rozpocet - Vyvoj aplikacii'!$J$3:$J$200),0),0)</f>
        <v>0</v>
      </c>
      <c r="L46" s="118">
        <f>IFERROR(IF(VLOOKUP(L$2,MODULY_CBA!$B$3:$I$53,8,0)=$D46,SUMIF('Rozpocet - Vyvoj aplikacii'!$B$3:$B$200,'TCO TO BE- SW'!L$2,'Rozpocet - Vyvoj aplikacii'!$J$3:$J$200),0),0)</f>
        <v>0</v>
      </c>
      <c r="M46" s="118">
        <f>IFERROR(IF(VLOOKUP(M$2,MODULY_CBA!$B$3:$I$53,8,0)=$D46,SUMIF('Rozpocet - Vyvoj aplikacii'!$B$3:$B$200,'TCO TO BE- SW'!M$2,'Rozpocet - Vyvoj aplikacii'!$J$3:$J$200),0),0)</f>
        <v>0</v>
      </c>
      <c r="N46" s="118">
        <f>IFERROR(IF(VLOOKUP(N$2,MODULY_CBA!$B$3:$I$53,8,0)=$D46,SUMIF('Rozpocet - Vyvoj aplikacii'!$B$3:$B$200,'TCO TO BE- SW'!N$2,'Rozpocet - Vyvoj aplikacii'!$J$3:$J$200),0),0)</f>
        <v>0</v>
      </c>
      <c r="O46" s="118">
        <f>IFERROR(IF(VLOOKUP(O$2,MODULY_CBA!$B$3:$I$53,8,0)=$D46,SUMIF('Rozpocet - Vyvoj aplikacii'!$B$3:$B$200,'TCO TO BE- SW'!O$2,'Rozpocet - Vyvoj aplikacii'!$J$3:$J$200),0),0)</f>
        <v>0</v>
      </c>
      <c r="P46" s="118">
        <f>IFERROR(IF(VLOOKUP(P$2,MODULY_CBA!$B$3:$I$53,8,0)=$D46,SUMIF('Rozpocet - Vyvoj aplikacii'!$B$3:$B$200,'TCO TO BE- SW'!P$2,'Rozpocet - Vyvoj aplikacii'!$J$3:$J$200),0),0)</f>
        <v>0</v>
      </c>
      <c r="Q46" s="118">
        <f>IFERROR(IF(VLOOKUP(Q$2,MODULY_CBA!$B$3:$I$53,8,0)=$D46,SUMIF('Rozpocet - Vyvoj aplikacii'!$B$3:$B$200,'TCO TO BE- SW'!Q$2,'Rozpocet - Vyvoj aplikacii'!$J$3:$J$200),0),0)</f>
        <v>0</v>
      </c>
      <c r="R46" s="118">
        <f>IFERROR(IF(VLOOKUP(R$2,MODULY_CBA!$B$3:$I$53,8,0)=$D46,SUMIF('Rozpocet - Vyvoj aplikacii'!$B$3:$B$200,'TCO TO BE- SW'!R$2,'Rozpocet - Vyvoj aplikacii'!$J$3:$J$200),0),0)</f>
        <v>0</v>
      </c>
      <c r="S46" s="118">
        <f>IFERROR(IF(VLOOKUP(S$2,MODULY_CBA!$B$3:$I$53,8,0)=$D46,SUMIF('Rozpocet - Vyvoj aplikacii'!$B$3:$B$200,'TCO TO BE- SW'!S$2,'Rozpocet - Vyvoj aplikacii'!$J$3:$J$200),0),0)</f>
        <v>0</v>
      </c>
      <c r="T46" s="118">
        <f>IFERROR(IF(VLOOKUP(T$2,MODULY_CBA!$B$3:$I$53,8,0)=$D46,SUMIF('Rozpocet - Vyvoj aplikacii'!$B$3:$B$200,'TCO TO BE- SW'!T$2,'Rozpocet - Vyvoj aplikacii'!$J$3:$J$200),0),0)</f>
        <v>0</v>
      </c>
      <c r="U46" s="118">
        <f>IFERROR(IF(VLOOKUP(U$2,MODULY_CBA!$B$3:$I$53,8,0)=$D46,SUMIF('Rozpocet - Vyvoj aplikacii'!$B$3:$B$200,'TCO TO BE- SW'!U$2,'Rozpocet - Vyvoj aplikacii'!$J$3:$J$200),0),0)</f>
        <v>0</v>
      </c>
      <c r="V46" s="118">
        <f>IFERROR(IF(VLOOKUP(V$2,MODULY_CBA!$B$3:$I$53,8,0)=$D46,SUMIF('Rozpocet - Vyvoj aplikacii'!$B$3:$B$200,'TCO TO BE- SW'!V$2,'Rozpocet - Vyvoj aplikacii'!$J$3:$J$200),0),0)</f>
        <v>0</v>
      </c>
      <c r="W46" s="118">
        <f>IFERROR(IF(VLOOKUP(W$2,MODULY_CBA!$B$3:$I$53,8,0)=$D46,SUMIF('Rozpocet - Vyvoj aplikacii'!$B$3:$B$200,'TCO TO BE- SW'!W$2,'Rozpocet - Vyvoj aplikacii'!$J$3:$J$200),0),0)</f>
        <v>0</v>
      </c>
      <c r="X46" s="118">
        <f>IFERROR(IF(VLOOKUP(X$2,MODULY_CBA!$B$3:$I$53,8,0)=$D46,SUMIF('Rozpocet - Vyvoj aplikacii'!$B$3:$B$200,'TCO TO BE- SW'!X$2,'Rozpocet - Vyvoj aplikacii'!$J$3:$J$200),0),0)</f>
        <v>0</v>
      </c>
      <c r="Y46" s="118">
        <f>IFERROR(IF(VLOOKUP(Y$2,MODULY_CBA!$B$3:$I$53,8,0)=$D46,SUMIF('Rozpocet - Vyvoj aplikacii'!$B$3:$B$200,'TCO TO BE- SW'!Y$2,'Rozpocet - Vyvoj aplikacii'!$J$3:$J$200),0),0)</f>
        <v>0</v>
      </c>
      <c r="Z46" s="118">
        <f>IFERROR(IF(VLOOKUP(Z$2,MODULY_CBA!$B$3:$I$53,8,0)=$D46,SUMIF('Rozpocet - Vyvoj aplikacii'!$B$3:$B$200,'TCO TO BE- SW'!Z$2,'Rozpocet - Vyvoj aplikacii'!$J$3:$J$200),0),0)</f>
        <v>0</v>
      </c>
      <c r="AA46" s="118">
        <f>IFERROR(IF(VLOOKUP(AA$2,MODULY_CBA!$B$3:$I$53,8,0)=$D46,SUMIF('Rozpocet - Vyvoj aplikacii'!$B$3:$B$200,'TCO TO BE- SW'!AA$2,'Rozpocet - Vyvoj aplikacii'!$J$3:$J$200),0),0)</f>
        <v>0</v>
      </c>
      <c r="AB46" s="118">
        <f>IFERROR(IF(VLOOKUP(AB$2,MODULY_CBA!$B$3:$I$53,8,0)=$D46,SUMIF('Rozpocet - Vyvoj aplikacii'!$B$3:$B$200,'TCO TO BE- SW'!AB$2,'Rozpocet - Vyvoj aplikacii'!$J$3:$J$200),0),0)</f>
        <v>0</v>
      </c>
      <c r="AC46" s="118">
        <f>IFERROR(IF(VLOOKUP(AC$2,MODULY_CBA!$B$3:$I$53,8,0)=$D46,SUMIF('Rozpocet - Vyvoj aplikacii'!$B$3:$B$200,'TCO TO BE- SW'!AC$2,'Rozpocet - Vyvoj aplikacii'!$J$3:$J$200),0),0)</f>
        <v>0</v>
      </c>
      <c r="AD46" s="118">
        <f>IFERROR(IF(VLOOKUP(AD$2,MODULY_CBA!$B$3:$I$53,8,0)=$D46,SUMIF('Rozpocet - Vyvoj aplikacii'!$B$3:$B$200,'TCO TO BE- SW'!AD$2,'Rozpocet - Vyvoj aplikacii'!$J$3:$J$200),0),0)</f>
        <v>0</v>
      </c>
      <c r="AE46" s="118">
        <f>IFERROR(IF(VLOOKUP(AE$2,MODULY_CBA!$B$3:$I$53,8,0)=$D46,SUMIF('Rozpocet - Vyvoj aplikacii'!$B$3:$B$200,'TCO TO BE- SW'!AE$2,'Rozpocet - Vyvoj aplikacii'!$J$3:$J$200),0),0)</f>
        <v>0</v>
      </c>
      <c r="AF46" s="118">
        <f>IFERROR(IF(VLOOKUP(AF$2,MODULY_CBA!$B$3:$I$53,8,0)=$D46,SUMIF('Rozpocet - Vyvoj aplikacii'!$B$3:$B$200,'TCO TO BE- SW'!AF$2,'Rozpocet - Vyvoj aplikacii'!$J$3:$J$200),0),0)</f>
        <v>0</v>
      </c>
      <c r="AG46" s="118">
        <f>IFERROR(IF(VLOOKUP(AG$2,MODULY_CBA!$B$3:$I$53,8,0)=$D46,SUMIF('Rozpocet - Vyvoj aplikacii'!$B$3:$B$200,'TCO TO BE- SW'!AG$2,'Rozpocet - Vyvoj aplikacii'!$J$3:$J$200),0),0)</f>
        <v>0</v>
      </c>
      <c r="AH46" s="118">
        <f>IFERROR(IF(VLOOKUP(AH$2,MODULY_CBA!$B$3:$I$53,8,0)=$D46,SUMIF('Rozpocet - Vyvoj aplikacii'!$B$3:$B$200,'TCO TO BE- SW'!AH$2,'Rozpocet - Vyvoj aplikacii'!$J$3:$J$200),0),0)</f>
        <v>0</v>
      </c>
      <c r="AI46" s="118">
        <f>IFERROR(IF(VLOOKUP(AI$2,MODULY_CBA!$B$3:$I$53,8,0)=$D46,SUMIF('Rozpocet - Vyvoj aplikacii'!$B$3:$B$200,'TCO TO BE- SW'!AI$2,'Rozpocet - Vyvoj aplikacii'!$J$3:$J$200),0),0)</f>
        <v>0</v>
      </c>
      <c r="AJ46" s="118">
        <f>IFERROR(IF(VLOOKUP(AJ$2,MODULY_CBA!$B$3:$I$53,8,0)=$D46,SUMIF('Rozpocet - Vyvoj aplikacii'!$B$3:$B$200,'TCO TO BE- SW'!AJ$2,'Rozpocet - Vyvoj aplikacii'!$J$3:$J$200),0),0)</f>
        <v>0</v>
      </c>
      <c r="AK46" s="118">
        <f>IFERROR(IF(VLOOKUP(AK$2,MODULY_CBA!$B$3:$I$53,8,0)=$D46,SUMIF('Rozpocet - Vyvoj aplikacii'!$B$3:$B$200,'TCO TO BE- SW'!AK$2,'Rozpocet - Vyvoj aplikacii'!$J$3:$J$200),0),0)</f>
        <v>0</v>
      </c>
      <c r="AL46" s="118">
        <f>IFERROR(IF(VLOOKUP(AL$2,MODULY_CBA!$B$3:$I$53,8,0)=$D46,SUMIF('Rozpocet - Vyvoj aplikacii'!$B$3:$B$200,'TCO TO BE- SW'!AL$2,'Rozpocet - Vyvoj aplikacii'!$J$3:$J$200),0),0)</f>
        <v>0</v>
      </c>
      <c r="AM46" s="118">
        <f>IFERROR(IF(VLOOKUP(AM$2,MODULY_CBA!$B$3:$I$53,8,0)=$D46,SUMIF('Rozpocet - Vyvoj aplikacii'!$B$3:$B$200,'TCO TO BE- SW'!AM$2,'Rozpocet - Vyvoj aplikacii'!$J$3:$J$200),0),0)</f>
        <v>0</v>
      </c>
      <c r="AN46" s="118">
        <f>IFERROR(IF(VLOOKUP(AN$2,MODULY_CBA!$B$3:$I$53,8,0)=$D46,SUMIF('Rozpocet - Vyvoj aplikacii'!$B$3:$B$200,'TCO TO BE- SW'!AN$2,'Rozpocet - Vyvoj aplikacii'!$J$3:$J$200),0),0)</f>
        <v>0</v>
      </c>
      <c r="AO46" s="118">
        <f>IFERROR(IF(VLOOKUP(AO$2,MODULY_CBA!$B$3:$I$53,8,0)=$D46,SUMIF('Rozpocet - Vyvoj aplikacii'!$B$3:$B$200,'TCO TO BE- SW'!AO$2,'Rozpocet - Vyvoj aplikacii'!$J$3:$J$200),0),0)</f>
        <v>0</v>
      </c>
      <c r="AP46" s="118">
        <f>IFERROR(IF(VLOOKUP(AP$2,MODULY_CBA!$B$3:$I$53,8,0)=$D46,SUMIF('Rozpocet - Vyvoj aplikacii'!$B$3:$B$200,'TCO TO BE- SW'!AP$2,'Rozpocet - Vyvoj aplikacii'!$J$3:$J$200),0),0)</f>
        <v>0</v>
      </c>
      <c r="AQ46" s="118">
        <f>IFERROR(IF(VLOOKUP(AQ$2,MODULY_CBA!$B$3:$I$53,8,0)=$D46,SUMIF('Rozpocet - Vyvoj aplikacii'!$B$3:$B$200,'TCO TO BE- SW'!AQ$2,'Rozpocet - Vyvoj aplikacii'!$J$3:$J$200),0),0)</f>
        <v>0</v>
      </c>
      <c r="AR46" s="118">
        <f>IFERROR(IF(VLOOKUP(AR$2,MODULY_CBA!$B$3:$I$53,8,0)=$D46,SUMIF('Rozpocet - Vyvoj aplikacii'!$B$3:$B$200,'TCO TO BE- SW'!AR$2,'Rozpocet - Vyvoj aplikacii'!$J$3:$J$200),0),0)</f>
        <v>0</v>
      </c>
      <c r="AS46" s="118">
        <f>IFERROR(IF(VLOOKUP(AS$2,MODULY_CBA!$B$3:$I$53,8,0)=$D46,SUMIF('Rozpocet - Vyvoj aplikacii'!$B$3:$B$200,'TCO TO BE- SW'!AS$2,'Rozpocet - Vyvoj aplikacii'!$J$3:$J$200),0),0)</f>
        <v>0</v>
      </c>
      <c r="AT46" s="118">
        <f>IFERROR(IF(VLOOKUP(AT$2,MODULY_CBA!$B$3:$I$53,8,0)=$D46,SUMIF('Rozpocet - Vyvoj aplikacii'!$B$3:$B$200,'TCO TO BE- SW'!AT$2,'Rozpocet - Vyvoj aplikacii'!$J$3:$J$200),0),0)</f>
        <v>0</v>
      </c>
      <c r="AU46" s="118">
        <f>IFERROR(IF(VLOOKUP(AU$2,MODULY_CBA!$B$3:$I$53,8,0)=$D46,SUMIF('Rozpocet - Vyvoj aplikacii'!$B$3:$B$200,'TCO TO BE- SW'!AU$2,'Rozpocet - Vyvoj aplikacii'!$J$3:$J$200),0),0)</f>
        <v>0</v>
      </c>
      <c r="AV46" s="118">
        <f>IFERROR(IF(VLOOKUP(AV$2,MODULY_CBA!$B$3:$I$53,8,0)=$D46,SUMIF('Rozpocet - Vyvoj aplikacii'!$B$3:$B$200,'TCO TO BE- SW'!AV$2,'Rozpocet - Vyvoj aplikacii'!$J$3:$J$200),0),0)</f>
        <v>0</v>
      </c>
      <c r="AW46" s="118">
        <f>IFERROR(IF(VLOOKUP(AW$2,MODULY_CBA!$B$3:$I$53,8,0)=$D46,SUMIF('Rozpocet - Vyvoj aplikacii'!$B$3:$B$200,'TCO TO BE- SW'!AW$2,'Rozpocet - Vyvoj aplikacii'!$J$3:$J$200),0),0)</f>
        <v>0</v>
      </c>
      <c r="AX46" s="118">
        <f>IFERROR(IF(VLOOKUP(AX$2,MODULY_CBA!$B$3:$I$53,8,0)=$D46,SUMIF('Rozpocet - Vyvoj aplikacii'!$B$3:$B$200,'TCO TO BE- SW'!AX$2,'Rozpocet - Vyvoj aplikacii'!$J$3:$J$200),0),0)</f>
        <v>0</v>
      </c>
      <c r="AY46" s="118">
        <f>IFERROR(IF(VLOOKUP(AY$2,MODULY_CBA!$B$3:$I$53,8,0)=$D46,SUMIF('Rozpocet - Vyvoj aplikacii'!$B$3:$B$200,'TCO TO BE- SW'!AY$2,'Rozpocet - Vyvoj aplikacii'!$J$3:$J$200),0),0)</f>
        <v>0</v>
      </c>
      <c r="AZ46" s="118">
        <f>IFERROR(IF(VLOOKUP(AZ$2,MODULY_CBA!$B$3:$I$53,8,0)=$D46,SUMIF('Rozpocet - Vyvoj aplikacii'!$B$3:$B$200,'TCO TO BE- SW'!AZ$2,'Rozpocet - Vyvoj aplikacii'!$J$3:$J$200),0),0)</f>
        <v>0</v>
      </c>
      <c r="BA46" s="118">
        <f>IFERROR(IF(VLOOKUP(BA$2,MODULY_CBA!$B$3:$I$53,8,0)=$D46,SUMIF('Rozpocet - Vyvoj aplikacii'!$B$3:$B$200,'TCO TO BE- SW'!BA$2,'Rozpocet - Vyvoj aplikacii'!$J$3:$J$200),0),0)</f>
        <v>0</v>
      </c>
      <c r="BB46" s="118">
        <f>IFERROR(IF(VLOOKUP(BB$2,MODULY_CBA!$B$3:$I$53,8,0)=$D46,SUMIF('Rozpocet - Vyvoj aplikacii'!$B$3:$B$200,'TCO TO BE- SW'!BB$2,'Rozpocet - Vyvoj aplikacii'!$J$3:$J$200),0),0)</f>
        <v>0</v>
      </c>
      <c r="BC46" s="118">
        <f>IFERROR(IF(VLOOKUP(BC$2,MODULY_CBA!$B$3:$I$53,8,0)=$D46,SUMIF('Rozpocet - Vyvoj aplikacii'!$B$3:$B$200,'TCO TO BE- SW'!BC$2,'Rozpocet - Vyvoj aplikacii'!$J$3:$J$200),0),0)</f>
        <v>0</v>
      </c>
    </row>
    <row r="47" spans="1:55" outlineLevel="2">
      <c r="A47" s="694" t="s">
        <v>218</v>
      </c>
      <c r="B47" s="695" t="s">
        <v>201</v>
      </c>
      <c r="C47" s="695">
        <v>633013</v>
      </c>
      <c r="D47" s="66">
        <v>1</v>
      </c>
      <c r="E47" s="71">
        <f t="shared" si="12"/>
        <v>0</v>
      </c>
      <c r="F47" s="116">
        <v>0</v>
      </c>
      <c r="G47" s="116">
        <v>0</v>
      </c>
      <c r="H47" s="116">
        <v>0</v>
      </c>
      <c r="I47" s="116">
        <v>0</v>
      </c>
      <c r="J47" s="116">
        <v>0</v>
      </c>
      <c r="K47" s="116">
        <v>0</v>
      </c>
      <c r="L47" s="116">
        <v>0</v>
      </c>
      <c r="M47" s="116">
        <v>0</v>
      </c>
      <c r="N47" s="116">
        <v>0</v>
      </c>
      <c r="O47" s="116">
        <v>0</v>
      </c>
      <c r="P47" s="116">
        <v>0</v>
      </c>
      <c r="Q47" s="116">
        <v>0</v>
      </c>
      <c r="R47" s="116">
        <v>0</v>
      </c>
      <c r="S47" s="116">
        <v>0</v>
      </c>
      <c r="T47" s="116">
        <v>0</v>
      </c>
      <c r="U47" s="116">
        <v>0</v>
      </c>
      <c r="V47" s="116">
        <v>0</v>
      </c>
      <c r="W47" s="116">
        <v>0</v>
      </c>
      <c r="X47" s="116">
        <v>0</v>
      </c>
      <c r="Y47" s="116">
        <v>0</v>
      </c>
      <c r="Z47" s="116">
        <v>0</v>
      </c>
      <c r="AA47" s="116">
        <v>0</v>
      </c>
      <c r="AB47" s="116">
        <v>0</v>
      </c>
      <c r="AC47" s="116">
        <v>0</v>
      </c>
      <c r="AD47" s="116">
        <v>0</v>
      </c>
      <c r="AE47" s="116">
        <v>0</v>
      </c>
      <c r="AF47" s="116">
        <v>0</v>
      </c>
      <c r="AG47" s="116">
        <v>0</v>
      </c>
      <c r="AH47" s="116">
        <v>0</v>
      </c>
      <c r="AI47" s="116">
        <v>0</v>
      </c>
      <c r="AJ47" s="116">
        <v>0</v>
      </c>
      <c r="AK47" s="116">
        <v>0</v>
      </c>
      <c r="AL47" s="116">
        <v>0</v>
      </c>
      <c r="AM47" s="116">
        <v>0</v>
      </c>
      <c r="AN47" s="116">
        <v>0</v>
      </c>
      <c r="AO47" s="116">
        <v>0</v>
      </c>
      <c r="AP47" s="116">
        <v>0</v>
      </c>
      <c r="AQ47" s="116">
        <v>0</v>
      </c>
      <c r="AR47" s="116">
        <v>0</v>
      </c>
      <c r="AS47" s="116">
        <v>0</v>
      </c>
      <c r="AT47" s="116">
        <v>0</v>
      </c>
      <c r="AU47" s="116">
        <v>0</v>
      </c>
      <c r="AV47" s="116">
        <v>0</v>
      </c>
      <c r="AW47" s="116">
        <v>0</v>
      </c>
      <c r="AX47" s="116">
        <v>0</v>
      </c>
      <c r="AY47" s="116">
        <v>0</v>
      </c>
      <c r="AZ47" s="116">
        <v>0</v>
      </c>
      <c r="BA47" s="116">
        <v>0</v>
      </c>
      <c r="BB47" s="116">
        <v>0</v>
      </c>
      <c r="BC47" s="116">
        <v>0</v>
      </c>
    </row>
    <row r="48" spans="1:55" outlineLevel="2">
      <c r="A48" s="694"/>
      <c r="B48" s="695"/>
      <c r="C48" s="695"/>
      <c r="D48" s="67">
        <v>2</v>
      </c>
      <c r="E48" s="71">
        <f t="shared" si="12"/>
        <v>0</v>
      </c>
      <c r="F48" s="117">
        <v>0</v>
      </c>
      <c r="G48" s="117">
        <v>0</v>
      </c>
      <c r="H48" s="117">
        <v>0</v>
      </c>
      <c r="I48" s="117">
        <v>0</v>
      </c>
      <c r="J48" s="117">
        <v>0</v>
      </c>
      <c r="K48" s="117">
        <v>0</v>
      </c>
      <c r="L48" s="117">
        <v>0</v>
      </c>
      <c r="M48" s="117">
        <v>0</v>
      </c>
      <c r="N48" s="117">
        <v>0</v>
      </c>
      <c r="O48" s="117">
        <v>0</v>
      </c>
      <c r="P48" s="117">
        <v>0</v>
      </c>
      <c r="Q48" s="117">
        <v>0</v>
      </c>
      <c r="R48" s="117">
        <v>0</v>
      </c>
      <c r="S48" s="117">
        <v>0</v>
      </c>
      <c r="T48" s="117">
        <v>0</v>
      </c>
      <c r="U48" s="117">
        <v>0</v>
      </c>
      <c r="V48" s="117">
        <v>0</v>
      </c>
      <c r="W48" s="117">
        <v>0</v>
      </c>
      <c r="X48" s="117">
        <v>0</v>
      </c>
      <c r="Y48" s="117">
        <v>0</v>
      </c>
      <c r="Z48" s="117">
        <v>0</v>
      </c>
      <c r="AA48" s="117">
        <v>0</v>
      </c>
      <c r="AB48" s="117">
        <v>0</v>
      </c>
      <c r="AC48" s="117">
        <v>0</v>
      </c>
      <c r="AD48" s="117">
        <v>0</v>
      </c>
      <c r="AE48" s="117">
        <v>0</v>
      </c>
      <c r="AF48" s="117">
        <v>0</v>
      </c>
      <c r="AG48" s="117">
        <v>0</v>
      </c>
      <c r="AH48" s="117">
        <v>0</v>
      </c>
      <c r="AI48" s="117">
        <v>0</v>
      </c>
      <c r="AJ48" s="117">
        <v>0</v>
      </c>
      <c r="AK48" s="117">
        <v>0</v>
      </c>
      <c r="AL48" s="117">
        <v>0</v>
      </c>
      <c r="AM48" s="117">
        <v>0</v>
      </c>
      <c r="AN48" s="117">
        <v>0</v>
      </c>
      <c r="AO48" s="117">
        <v>0</v>
      </c>
      <c r="AP48" s="117">
        <v>0</v>
      </c>
      <c r="AQ48" s="117">
        <v>0</v>
      </c>
      <c r="AR48" s="117">
        <v>0</v>
      </c>
      <c r="AS48" s="117">
        <v>0</v>
      </c>
      <c r="AT48" s="117">
        <v>0</v>
      </c>
      <c r="AU48" s="117">
        <v>0</v>
      </c>
      <c r="AV48" s="117">
        <v>0</v>
      </c>
      <c r="AW48" s="117">
        <v>0</v>
      </c>
      <c r="AX48" s="117">
        <v>0</v>
      </c>
      <c r="AY48" s="117">
        <v>0</v>
      </c>
      <c r="AZ48" s="117">
        <v>0</v>
      </c>
      <c r="BA48" s="117">
        <v>0</v>
      </c>
      <c r="BB48" s="117">
        <v>0</v>
      </c>
      <c r="BC48" s="117">
        <v>0</v>
      </c>
    </row>
    <row r="49" spans="1:55" outlineLevel="2">
      <c r="A49" s="694"/>
      <c r="B49" s="695"/>
      <c r="C49" s="695"/>
      <c r="D49" s="67">
        <v>3</v>
      </c>
      <c r="E49" s="71">
        <f t="shared" si="12"/>
        <v>0</v>
      </c>
      <c r="F49" s="117">
        <v>0</v>
      </c>
      <c r="G49" s="117">
        <v>0</v>
      </c>
      <c r="H49" s="117">
        <v>0</v>
      </c>
      <c r="I49" s="117">
        <v>0</v>
      </c>
      <c r="J49" s="117">
        <v>0</v>
      </c>
      <c r="K49" s="117">
        <v>0</v>
      </c>
      <c r="L49" s="117">
        <v>0</v>
      </c>
      <c r="M49" s="117">
        <v>0</v>
      </c>
      <c r="N49" s="117">
        <v>0</v>
      </c>
      <c r="O49" s="117">
        <v>0</v>
      </c>
      <c r="P49" s="117">
        <v>0</v>
      </c>
      <c r="Q49" s="117">
        <v>0</v>
      </c>
      <c r="R49" s="117">
        <v>0</v>
      </c>
      <c r="S49" s="117">
        <v>0</v>
      </c>
      <c r="T49" s="117">
        <v>0</v>
      </c>
      <c r="U49" s="117">
        <v>0</v>
      </c>
      <c r="V49" s="117">
        <v>0</v>
      </c>
      <c r="W49" s="117">
        <v>0</v>
      </c>
      <c r="X49" s="117">
        <v>0</v>
      </c>
      <c r="Y49" s="117">
        <v>0</v>
      </c>
      <c r="Z49" s="117">
        <v>0</v>
      </c>
      <c r="AA49" s="117">
        <v>0</v>
      </c>
      <c r="AB49" s="117">
        <v>0</v>
      </c>
      <c r="AC49" s="117">
        <v>0</v>
      </c>
      <c r="AD49" s="117">
        <v>0</v>
      </c>
      <c r="AE49" s="117">
        <v>0</v>
      </c>
      <c r="AF49" s="117">
        <v>0</v>
      </c>
      <c r="AG49" s="117">
        <v>0</v>
      </c>
      <c r="AH49" s="117">
        <v>0</v>
      </c>
      <c r="AI49" s="117">
        <v>0</v>
      </c>
      <c r="AJ49" s="117">
        <v>0</v>
      </c>
      <c r="AK49" s="117">
        <v>0</v>
      </c>
      <c r="AL49" s="117">
        <v>0</v>
      </c>
      <c r="AM49" s="117">
        <v>0</v>
      </c>
      <c r="AN49" s="117">
        <v>0</v>
      </c>
      <c r="AO49" s="117">
        <v>0</v>
      </c>
      <c r="AP49" s="117">
        <v>0</v>
      </c>
      <c r="AQ49" s="117">
        <v>0</v>
      </c>
      <c r="AR49" s="117">
        <v>0</v>
      </c>
      <c r="AS49" s="117">
        <v>0</v>
      </c>
      <c r="AT49" s="117">
        <v>0</v>
      </c>
      <c r="AU49" s="117">
        <v>0</v>
      </c>
      <c r="AV49" s="117">
        <v>0</v>
      </c>
      <c r="AW49" s="117">
        <v>0</v>
      </c>
      <c r="AX49" s="117">
        <v>0</v>
      </c>
      <c r="AY49" s="117">
        <v>0</v>
      </c>
      <c r="AZ49" s="117">
        <v>0</v>
      </c>
      <c r="BA49" s="117">
        <v>0</v>
      </c>
      <c r="BB49" s="117">
        <v>0</v>
      </c>
      <c r="BC49" s="117">
        <v>0</v>
      </c>
    </row>
    <row r="50" spans="1:55" outlineLevel="2">
      <c r="A50" s="694"/>
      <c r="B50" s="695"/>
      <c r="C50" s="695"/>
      <c r="D50" s="67">
        <v>4</v>
      </c>
      <c r="E50" s="71">
        <f t="shared" si="12"/>
        <v>0</v>
      </c>
      <c r="F50" s="117">
        <v>0</v>
      </c>
      <c r="G50" s="117">
        <v>0</v>
      </c>
      <c r="H50" s="117">
        <v>0</v>
      </c>
      <c r="I50" s="117">
        <v>0</v>
      </c>
      <c r="J50" s="117">
        <v>0</v>
      </c>
      <c r="K50" s="117">
        <v>0</v>
      </c>
      <c r="L50" s="117">
        <v>0</v>
      </c>
      <c r="M50" s="117">
        <v>0</v>
      </c>
      <c r="N50" s="117">
        <v>0</v>
      </c>
      <c r="O50" s="117">
        <v>0</v>
      </c>
      <c r="P50" s="117">
        <v>0</v>
      </c>
      <c r="Q50" s="117">
        <v>0</v>
      </c>
      <c r="R50" s="117">
        <v>0</v>
      </c>
      <c r="S50" s="117">
        <v>0</v>
      </c>
      <c r="T50" s="117">
        <v>0</v>
      </c>
      <c r="U50" s="117">
        <v>0</v>
      </c>
      <c r="V50" s="117">
        <v>0</v>
      </c>
      <c r="W50" s="117">
        <v>0</v>
      </c>
      <c r="X50" s="117">
        <v>0</v>
      </c>
      <c r="Y50" s="117">
        <v>0</v>
      </c>
      <c r="Z50" s="117">
        <v>0</v>
      </c>
      <c r="AA50" s="117">
        <v>0</v>
      </c>
      <c r="AB50" s="117">
        <v>0</v>
      </c>
      <c r="AC50" s="117">
        <v>0</v>
      </c>
      <c r="AD50" s="117">
        <v>0</v>
      </c>
      <c r="AE50" s="117">
        <v>0</v>
      </c>
      <c r="AF50" s="117">
        <v>0</v>
      </c>
      <c r="AG50" s="117">
        <v>0</v>
      </c>
      <c r="AH50" s="117">
        <v>0</v>
      </c>
      <c r="AI50" s="117">
        <v>0</v>
      </c>
      <c r="AJ50" s="117">
        <v>0</v>
      </c>
      <c r="AK50" s="117">
        <v>0</v>
      </c>
      <c r="AL50" s="117">
        <v>0</v>
      </c>
      <c r="AM50" s="117">
        <v>0</v>
      </c>
      <c r="AN50" s="117">
        <v>0</v>
      </c>
      <c r="AO50" s="117">
        <v>0</v>
      </c>
      <c r="AP50" s="117">
        <v>0</v>
      </c>
      <c r="AQ50" s="117">
        <v>0</v>
      </c>
      <c r="AR50" s="117">
        <v>0</v>
      </c>
      <c r="AS50" s="117">
        <v>0</v>
      </c>
      <c r="AT50" s="117">
        <v>0</v>
      </c>
      <c r="AU50" s="117">
        <v>0</v>
      </c>
      <c r="AV50" s="117">
        <v>0</v>
      </c>
      <c r="AW50" s="117">
        <v>0</v>
      </c>
      <c r="AX50" s="117">
        <v>0</v>
      </c>
      <c r="AY50" s="117">
        <v>0</v>
      </c>
      <c r="AZ50" s="117">
        <v>0</v>
      </c>
      <c r="BA50" s="117">
        <v>0</v>
      </c>
      <c r="BB50" s="117">
        <v>0</v>
      </c>
      <c r="BC50" s="117">
        <v>0</v>
      </c>
    </row>
    <row r="51" spans="1:55" outlineLevel="2">
      <c r="A51" s="694"/>
      <c r="B51" s="695"/>
      <c r="C51" s="695"/>
      <c r="D51" s="67">
        <v>5</v>
      </c>
      <c r="E51" s="71">
        <f t="shared" si="12"/>
        <v>0</v>
      </c>
      <c r="F51" s="117">
        <v>0</v>
      </c>
      <c r="G51" s="117">
        <v>0</v>
      </c>
      <c r="H51" s="117">
        <v>0</v>
      </c>
      <c r="I51" s="117">
        <v>0</v>
      </c>
      <c r="J51" s="117">
        <v>0</v>
      </c>
      <c r="K51" s="117">
        <v>0</v>
      </c>
      <c r="L51" s="117">
        <v>0</v>
      </c>
      <c r="M51" s="117">
        <v>0</v>
      </c>
      <c r="N51" s="117">
        <v>0</v>
      </c>
      <c r="O51" s="117">
        <v>0</v>
      </c>
      <c r="P51" s="117">
        <v>0</v>
      </c>
      <c r="Q51" s="117">
        <v>0</v>
      </c>
      <c r="R51" s="117">
        <v>0</v>
      </c>
      <c r="S51" s="117">
        <v>0</v>
      </c>
      <c r="T51" s="117">
        <v>0</v>
      </c>
      <c r="U51" s="117">
        <v>0</v>
      </c>
      <c r="V51" s="117">
        <v>0</v>
      </c>
      <c r="W51" s="117">
        <v>0</v>
      </c>
      <c r="X51" s="117">
        <v>0</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c r="AO51" s="117">
        <v>0</v>
      </c>
      <c r="AP51" s="117">
        <v>0</v>
      </c>
      <c r="AQ51" s="117">
        <v>0</v>
      </c>
      <c r="AR51" s="117">
        <v>0</v>
      </c>
      <c r="AS51" s="117">
        <v>0</v>
      </c>
      <c r="AT51" s="117">
        <v>0</v>
      </c>
      <c r="AU51" s="117">
        <v>0</v>
      </c>
      <c r="AV51" s="117">
        <v>0</v>
      </c>
      <c r="AW51" s="117">
        <v>0</v>
      </c>
      <c r="AX51" s="117">
        <v>0</v>
      </c>
      <c r="AY51" s="117">
        <v>0</v>
      </c>
      <c r="AZ51" s="117">
        <v>0</v>
      </c>
      <c r="BA51" s="117">
        <v>0</v>
      </c>
      <c r="BB51" s="117">
        <v>0</v>
      </c>
      <c r="BC51" s="117">
        <v>0</v>
      </c>
    </row>
    <row r="52" spans="1:55" outlineLevel="2">
      <c r="A52" s="694"/>
      <c r="B52" s="695"/>
      <c r="C52" s="695"/>
      <c r="D52" s="67">
        <v>6</v>
      </c>
      <c r="E52" s="71">
        <f t="shared" si="12"/>
        <v>0</v>
      </c>
      <c r="F52" s="117">
        <v>0</v>
      </c>
      <c r="G52" s="117">
        <v>0</v>
      </c>
      <c r="H52" s="117">
        <v>0</v>
      </c>
      <c r="I52" s="117">
        <v>0</v>
      </c>
      <c r="J52" s="117">
        <v>0</v>
      </c>
      <c r="K52" s="117">
        <v>0</v>
      </c>
      <c r="L52" s="117">
        <v>0</v>
      </c>
      <c r="M52" s="117">
        <v>0</v>
      </c>
      <c r="N52" s="117">
        <v>0</v>
      </c>
      <c r="O52" s="117">
        <v>0</v>
      </c>
      <c r="P52" s="117">
        <v>0</v>
      </c>
      <c r="Q52" s="117">
        <v>0</v>
      </c>
      <c r="R52" s="117">
        <v>0</v>
      </c>
      <c r="S52" s="117">
        <v>0</v>
      </c>
      <c r="T52" s="117">
        <v>0</v>
      </c>
      <c r="U52" s="117">
        <v>0</v>
      </c>
      <c r="V52" s="117">
        <v>0</v>
      </c>
      <c r="W52" s="117">
        <v>0</v>
      </c>
      <c r="X52" s="117">
        <v>0</v>
      </c>
      <c r="Y52" s="117">
        <v>0</v>
      </c>
      <c r="Z52" s="117">
        <v>0</v>
      </c>
      <c r="AA52" s="117">
        <v>0</v>
      </c>
      <c r="AB52" s="117">
        <v>0</v>
      </c>
      <c r="AC52" s="117">
        <v>0</v>
      </c>
      <c r="AD52" s="117">
        <v>0</v>
      </c>
      <c r="AE52" s="117">
        <v>0</v>
      </c>
      <c r="AF52" s="117">
        <v>0</v>
      </c>
      <c r="AG52" s="117">
        <v>0</v>
      </c>
      <c r="AH52" s="117">
        <v>0</v>
      </c>
      <c r="AI52" s="117">
        <v>0</v>
      </c>
      <c r="AJ52" s="117">
        <v>0</v>
      </c>
      <c r="AK52" s="117">
        <v>0</v>
      </c>
      <c r="AL52" s="117">
        <v>0</v>
      </c>
      <c r="AM52" s="117">
        <v>0</v>
      </c>
      <c r="AN52" s="117">
        <v>0</v>
      </c>
      <c r="AO52" s="117">
        <v>0</v>
      </c>
      <c r="AP52" s="117">
        <v>0</v>
      </c>
      <c r="AQ52" s="117">
        <v>0</v>
      </c>
      <c r="AR52" s="117">
        <v>0</v>
      </c>
      <c r="AS52" s="117">
        <v>0</v>
      </c>
      <c r="AT52" s="117">
        <v>0</v>
      </c>
      <c r="AU52" s="117">
        <v>0</v>
      </c>
      <c r="AV52" s="117">
        <v>0</v>
      </c>
      <c r="AW52" s="117">
        <v>0</v>
      </c>
      <c r="AX52" s="117">
        <v>0</v>
      </c>
      <c r="AY52" s="117">
        <v>0</v>
      </c>
      <c r="AZ52" s="117">
        <v>0</v>
      </c>
      <c r="BA52" s="117">
        <v>0</v>
      </c>
      <c r="BB52" s="117">
        <v>0</v>
      </c>
      <c r="BC52" s="117">
        <v>0</v>
      </c>
    </row>
    <row r="53" spans="1:55" outlineLevel="2">
      <c r="A53" s="694"/>
      <c r="B53" s="695"/>
      <c r="C53" s="695"/>
      <c r="D53" s="67">
        <v>7</v>
      </c>
      <c r="E53" s="71">
        <f t="shared" si="12"/>
        <v>0</v>
      </c>
      <c r="F53" s="117">
        <v>0</v>
      </c>
      <c r="G53" s="117">
        <v>0</v>
      </c>
      <c r="H53" s="117">
        <v>0</v>
      </c>
      <c r="I53" s="117">
        <v>0</v>
      </c>
      <c r="J53" s="117">
        <v>0</v>
      </c>
      <c r="K53" s="117">
        <v>0</v>
      </c>
      <c r="L53" s="117">
        <v>0</v>
      </c>
      <c r="M53" s="117">
        <v>0</v>
      </c>
      <c r="N53" s="117">
        <v>0</v>
      </c>
      <c r="O53" s="117">
        <v>0</v>
      </c>
      <c r="P53" s="117">
        <v>0</v>
      </c>
      <c r="Q53" s="117">
        <v>0</v>
      </c>
      <c r="R53" s="117">
        <v>0</v>
      </c>
      <c r="S53" s="117">
        <v>0</v>
      </c>
      <c r="T53" s="117">
        <v>0</v>
      </c>
      <c r="U53" s="117">
        <v>0</v>
      </c>
      <c r="V53" s="117">
        <v>0</v>
      </c>
      <c r="W53" s="117">
        <v>0</v>
      </c>
      <c r="X53" s="117">
        <v>0</v>
      </c>
      <c r="Y53" s="117">
        <v>0</v>
      </c>
      <c r="Z53" s="117">
        <v>0</v>
      </c>
      <c r="AA53" s="117">
        <v>0</v>
      </c>
      <c r="AB53" s="117">
        <v>0</v>
      </c>
      <c r="AC53" s="117">
        <v>0</v>
      </c>
      <c r="AD53" s="117">
        <v>0</v>
      </c>
      <c r="AE53" s="117">
        <v>0</v>
      </c>
      <c r="AF53" s="117">
        <v>0</v>
      </c>
      <c r="AG53" s="117">
        <v>0</v>
      </c>
      <c r="AH53" s="117">
        <v>0</v>
      </c>
      <c r="AI53" s="117">
        <v>0</v>
      </c>
      <c r="AJ53" s="117">
        <v>0</v>
      </c>
      <c r="AK53" s="117">
        <v>0</v>
      </c>
      <c r="AL53" s="117">
        <v>0</v>
      </c>
      <c r="AM53" s="117">
        <v>0</v>
      </c>
      <c r="AN53" s="117">
        <v>0</v>
      </c>
      <c r="AO53" s="117">
        <v>0</v>
      </c>
      <c r="AP53" s="117">
        <v>0</v>
      </c>
      <c r="AQ53" s="117">
        <v>0</v>
      </c>
      <c r="AR53" s="117">
        <v>0</v>
      </c>
      <c r="AS53" s="117">
        <v>0</v>
      </c>
      <c r="AT53" s="117">
        <v>0</v>
      </c>
      <c r="AU53" s="117">
        <v>0</v>
      </c>
      <c r="AV53" s="117">
        <v>0</v>
      </c>
      <c r="AW53" s="117">
        <v>0</v>
      </c>
      <c r="AX53" s="117">
        <v>0</v>
      </c>
      <c r="AY53" s="117">
        <v>0</v>
      </c>
      <c r="AZ53" s="117">
        <v>0</v>
      </c>
      <c r="BA53" s="117">
        <v>0</v>
      </c>
      <c r="BB53" s="117">
        <v>0</v>
      </c>
      <c r="BC53" s="117">
        <v>0</v>
      </c>
    </row>
    <row r="54" spans="1:55" outlineLevel="2">
      <c r="A54" s="694"/>
      <c r="B54" s="695"/>
      <c r="C54" s="695"/>
      <c r="D54" s="67">
        <v>8</v>
      </c>
      <c r="E54" s="71">
        <f t="shared" si="12"/>
        <v>0</v>
      </c>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0</v>
      </c>
      <c r="AP54" s="117">
        <v>0</v>
      </c>
      <c r="AQ54" s="117">
        <v>0</v>
      </c>
      <c r="AR54" s="117">
        <v>0</v>
      </c>
      <c r="AS54" s="117">
        <v>0</v>
      </c>
      <c r="AT54" s="117">
        <v>0</v>
      </c>
      <c r="AU54" s="117">
        <v>0</v>
      </c>
      <c r="AV54" s="117">
        <v>0</v>
      </c>
      <c r="AW54" s="117">
        <v>0</v>
      </c>
      <c r="AX54" s="117">
        <v>0</v>
      </c>
      <c r="AY54" s="117">
        <v>0</v>
      </c>
      <c r="AZ54" s="117">
        <v>0</v>
      </c>
      <c r="BA54" s="117">
        <v>0</v>
      </c>
      <c r="BB54" s="117">
        <v>0</v>
      </c>
      <c r="BC54" s="117">
        <v>0</v>
      </c>
    </row>
    <row r="55" spans="1:55" outlineLevel="2">
      <c r="A55" s="694"/>
      <c r="B55" s="695"/>
      <c r="C55" s="695"/>
      <c r="D55" s="67">
        <v>9</v>
      </c>
      <c r="E55" s="71">
        <f t="shared" si="12"/>
        <v>0</v>
      </c>
      <c r="F55" s="117">
        <v>0</v>
      </c>
      <c r="G55" s="117">
        <v>0</v>
      </c>
      <c r="H55" s="117">
        <v>0</v>
      </c>
      <c r="I55" s="117">
        <v>0</v>
      </c>
      <c r="J55" s="117">
        <v>0</v>
      </c>
      <c r="K55" s="117">
        <v>0</v>
      </c>
      <c r="L55" s="117">
        <v>0</v>
      </c>
      <c r="M55" s="117">
        <v>0</v>
      </c>
      <c r="N55" s="117">
        <v>0</v>
      </c>
      <c r="O55" s="117">
        <v>0</v>
      </c>
      <c r="P55" s="117">
        <v>0</v>
      </c>
      <c r="Q55" s="117">
        <v>0</v>
      </c>
      <c r="R55" s="117">
        <v>0</v>
      </c>
      <c r="S55" s="117">
        <v>0</v>
      </c>
      <c r="T55" s="117">
        <v>0</v>
      </c>
      <c r="U55" s="117">
        <v>0</v>
      </c>
      <c r="V55" s="117">
        <v>0</v>
      </c>
      <c r="W55" s="117">
        <v>0</v>
      </c>
      <c r="X55" s="117">
        <v>0</v>
      </c>
      <c r="Y55" s="117">
        <v>0</v>
      </c>
      <c r="Z55" s="117">
        <v>0</v>
      </c>
      <c r="AA55" s="117">
        <v>0</v>
      </c>
      <c r="AB55" s="117">
        <v>0</v>
      </c>
      <c r="AC55" s="117">
        <v>0</v>
      </c>
      <c r="AD55" s="117">
        <v>0</v>
      </c>
      <c r="AE55" s="117">
        <v>0</v>
      </c>
      <c r="AF55" s="117">
        <v>0</v>
      </c>
      <c r="AG55" s="117">
        <v>0</v>
      </c>
      <c r="AH55" s="117">
        <v>0</v>
      </c>
      <c r="AI55" s="117">
        <v>0</v>
      </c>
      <c r="AJ55" s="117">
        <v>0</v>
      </c>
      <c r="AK55" s="117">
        <v>0</v>
      </c>
      <c r="AL55" s="117">
        <v>0</v>
      </c>
      <c r="AM55" s="117">
        <v>0</v>
      </c>
      <c r="AN55" s="117">
        <v>0</v>
      </c>
      <c r="AO55" s="117">
        <v>0</v>
      </c>
      <c r="AP55" s="117">
        <v>0</v>
      </c>
      <c r="AQ55" s="117">
        <v>0</v>
      </c>
      <c r="AR55" s="117">
        <v>0</v>
      </c>
      <c r="AS55" s="117">
        <v>0</v>
      </c>
      <c r="AT55" s="117">
        <v>0</v>
      </c>
      <c r="AU55" s="117">
        <v>0</v>
      </c>
      <c r="AV55" s="117">
        <v>0</v>
      </c>
      <c r="AW55" s="117">
        <v>0</v>
      </c>
      <c r="AX55" s="117">
        <v>0</v>
      </c>
      <c r="AY55" s="117">
        <v>0</v>
      </c>
      <c r="AZ55" s="117">
        <v>0</v>
      </c>
      <c r="BA55" s="117">
        <v>0</v>
      </c>
      <c r="BB55" s="117">
        <v>0</v>
      </c>
      <c r="BC55" s="117">
        <v>0</v>
      </c>
    </row>
    <row r="56" spans="1:55" ht="15" outlineLevel="2" thickBot="1">
      <c r="A56" s="694"/>
      <c r="B56" s="695"/>
      <c r="C56" s="695"/>
      <c r="D56" s="68">
        <v>10</v>
      </c>
      <c r="E56" s="72">
        <f t="shared" si="12"/>
        <v>0</v>
      </c>
      <c r="F56" s="118">
        <v>0</v>
      </c>
      <c r="G56" s="118">
        <v>0</v>
      </c>
      <c r="H56" s="118">
        <v>0</v>
      </c>
      <c r="I56" s="118">
        <v>0</v>
      </c>
      <c r="J56" s="118">
        <v>0</v>
      </c>
      <c r="K56" s="118">
        <v>0</v>
      </c>
      <c r="L56" s="118">
        <v>0</v>
      </c>
      <c r="M56" s="118">
        <v>0</v>
      </c>
      <c r="N56" s="118">
        <v>0</v>
      </c>
      <c r="O56" s="118">
        <v>0</v>
      </c>
      <c r="P56" s="118">
        <v>0</v>
      </c>
      <c r="Q56" s="118">
        <v>0</v>
      </c>
      <c r="R56" s="118">
        <v>0</v>
      </c>
      <c r="S56" s="118">
        <v>0</v>
      </c>
      <c r="T56" s="118">
        <v>0</v>
      </c>
      <c r="U56" s="118">
        <v>0</v>
      </c>
      <c r="V56" s="118">
        <v>0</v>
      </c>
      <c r="W56" s="118">
        <v>0</v>
      </c>
      <c r="X56" s="118">
        <v>0</v>
      </c>
      <c r="Y56" s="118">
        <v>0</v>
      </c>
      <c r="Z56" s="118">
        <v>0</v>
      </c>
      <c r="AA56" s="118">
        <v>0</v>
      </c>
      <c r="AB56" s="118">
        <v>0</v>
      </c>
      <c r="AC56" s="118">
        <v>0</v>
      </c>
      <c r="AD56" s="118">
        <v>0</v>
      </c>
      <c r="AE56" s="118">
        <v>0</v>
      </c>
      <c r="AF56" s="118">
        <v>0</v>
      </c>
      <c r="AG56" s="118">
        <v>0</v>
      </c>
      <c r="AH56" s="118">
        <v>0</v>
      </c>
      <c r="AI56" s="118">
        <v>0</v>
      </c>
      <c r="AJ56" s="118">
        <v>0</v>
      </c>
      <c r="AK56" s="118">
        <v>0</v>
      </c>
      <c r="AL56" s="118">
        <v>0</v>
      </c>
      <c r="AM56" s="118">
        <v>0</v>
      </c>
      <c r="AN56" s="118">
        <v>0</v>
      </c>
      <c r="AO56" s="118">
        <v>0</v>
      </c>
      <c r="AP56" s="118">
        <v>0</v>
      </c>
      <c r="AQ56" s="118">
        <v>0</v>
      </c>
      <c r="AR56" s="118">
        <v>0</v>
      </c>
      <c r="AS56" s="118">
        <v>0</v>
      </c>
      <c r="AT56" s="118">
        <v>0</v>
      </c>
      <c r="AU56" s="118">
        <v>0</v>
      </c>
      <c r="AV56" s="118">
        <v>0</v>
      </c>
      <c r="AW56" s="118">
        <v>0</v>
      </c>
      <c r="AX56" s="118">
        <v>0</v>
      </c>
      <c r="AY56" s="118">
        <v>0</v>
      </c>
      <c r="AZ56" s="118">
        <v>0</v>
      </c>
      <c r="BA56" s="118">
        <v>0</v>
      </c>
      <c r="BB56" s="118">
        <v>0</v>
      </c>
      <c r="BC56" s="118">
        <v>0</v>
      </c>
    </row>
    <row r="57" spans="1:55" outlineLevel="2">
      <c r="A57" s="694" t="s">
        <v>219</v>
      </c>
      <c r="B57" s="695" t="s">
        <v>204</v>
      </c>
      <c r="C57" s="695">
        <v>610</v>
      </c>
      <c r="D57" s="66">
        <v>1</v>
      </c>
      <c r="E57" s="71">
        <f t="shared" ref="E57:E66" si="13">SUM(F57:BC57)</f>
        <v>0</v>
      </c>
      <c r="F57" s="116">
        <f>IFERROR(IF(VLOOKUP(F$2,AKTIVITY_POZICIE!#REF!,5,0)=$D57,SUMIF('Rozpocet - Vyvoj aplikacii'!$B$3:$B$200,'TCO TO BE- SW'!F$2,'Rozpocet - Vyvoj aplikacii'!$I$3:$I$200),0),0)</f>
        <v>0</v>
      </c>
      <c r="G57" s="116">
        <f>IFERROR(IF(VLOOKUP(G$2,AKTIVITY_POZICIE!#REF!,5,0)=$D57,SUMIF('Rozpocet - Vyvoj aplikacii'!$B$3:$B$200,'TCO TO BE- SW'!G$2,'Rozpocet - Vyvoj aplikacii'!$I$3:$I$200),0),0)</f>
        <v>0</v>
      </c>
      <c r="H57" s="116">
        <f>IFERROR(IF(VLOOKUP(H$2,AKTIVITY_POZICIE!#REF!,5,0)=$D57,SUMIF('Rozpocet - Vyvoj aplikacii'!$B$3:$B$200,'TCO TO BE- SW'!H$2,'Rozpocet - Vyvoj aplikacii'!$I$3:$I$200),0),0)</f>
        <v>0</v>
      </c>
      <c r="I57" s="116">
        <f>IFERROR(IF(VLOOKUP(I$2,AKTIVITY_POZICIE!#REF!,5,0)=$D57,SUMIF('Rozpocet - Vyvoj aplikacii'!$B$3:$B$200,'TCO TO BE- SW'!I$2,'Rozpocet - Vyvoj aplikacii'!$I$3:$I$200),0),0)</f>
        <v>0</v>
      </c>
      <c r="J57" s="116">
        <f>IFERROR(IF(VLOOKUP(J$2,AKTIVITY_POZICIE!#REF!,5,0)=$D57,SUMIF('Rozpocet - Vyvoj aplikacii'!$B$3:$B$200,'TCO TO BE- SW'!J$2,'Rozpocet - Vyvoj aplikacii'!$I$3:$I$200),0),0)</f>
        <v>0</v>
      </c>
      <c r="K57" s="116">
        <f>IFERROR(IF(VLOOKUP(K$2,AKTIVITY_POZICIE!#REF!,5,0)=$D57,SUMIF('Rozpocet - Vyvoj aplikacii'!$B$3:$B$200,'TCO TO BE- SW'!K$2,'Rozpocet - Vyvoj aplikacii'!$I$3:$I$200),0),0)</f>
        <v>0</v>
      </c>
      <c r="L57" s="116">
        <f>IFERROR(IF(VLOOKUP(L$2,AKTIVITY_POZICIE!#REF!,5,0)=$D57,SUMIF('Rozpocet - Vyvoj aplikacii'!$B$3:$B$200,'TCO TO BE- SW'!L$2,'Rozpocet - Vyvoj aplikacii'!$I$3:$I$200),0),0)</f>
        <v>0</v>
      </c>
      <c r="M57" s="116">
        <f>IFERROR(IF(VLOOKUP(M$2,AKTIVITY_POZICIE!#REF!,5,0)=$D57,SUMIF('Rozpocet - Vyvoj aplikacii'!$B$3:$B$200,'TCO TO BE- SW'!M$2,'Rozpocet - Vyvoj aplikacii'!$I$3:$I$200),0),0)</f>
        <v>0</v>
      </c>
      <c r="N57" s="116">
        <f>IFERROR(IF(VLOOKUP(N$2,AKTIVITY_POZICIE!#REF!,5,0)=$D57,SUMIF('Rozpocet - Vyvoj aplikacii'!$B$3:$B$200,'TCO TO BE- SW'!N$2,'Rozpocet - Vyvoj aplikacii'!$I$3:$I$200),0),0)</f>
        <v>0</v>
      </c>
      <c r="O57" s="116">
        <f>IFERROR(IF(VLOOKUP(O$2,AKTIVITY_POZICIE!#REF!,5,0)=$D57,SUMIF('Rozpocet - Vyvoj aplikacii'!$B$3:$B$200,'TCO TO BE- SW'!O$2,'Rozpocet - Vyvoj aplikacii'!$I$3:$I$200),0),0)</f>
        <v>0</v>
      </c>
      <c r="P57" s="116">
        <f>IFERROR(IF(VLOOKUP(P$2,AKTIVITY_POZICIE!#REF!,5,0)=$D57,SUMIF('Rozpocet - Vyvoj aplikacii'!$B$3:$B$200,'TCO TO BE- SW'!P$2,'Rozpocet - Vyvoj aplikacii'!$I$3:$I$200),0),0)</f>
        <v>0</v>
      </c>
      <c r="Q57" s="116">
        <f>IFERROR(IF(VLOOKUP(Q$2,AKTIVITY_POZICIE!#REF!,5,0)=$D57,SUMIF('Rozpocet - Vyvoj aplikacii'!$B$3:$B$200,'TCO TO BE- SW'!Q$2,'Rozpocet - Vyvoj aplikacii'!$I$3:$I$200),0),0)</f>
        <v>0</v>
      </c>
      <c r="R57" s="116">
        <f>IFERROR(IF(VLOOKUP(R$2,AKTIVITY_POZICIE!#REF!,5,0)=$D57,SUMIF('Rozpocet - Vyvoj aplikacii'!$B$3:$B$200,'TCO TO BE- SW'!R$2,'Rozpocet - Vyvoj aplikacii'!$I$3:$I$200),0),0)</f>
        <v>0</v>
      </c>
      <c r="S57" s="116">
        <f>IFERROR(IF(VLOOKUP(S$2,AKTIVITY_POZICIE!#REF!,5,0)=$D57,SUMIF('Rozpocet - Vyvoj aplikacii'!$B$3:$B$200,'TCO TO BE- SW'!S$2,'Rozpocet - Vyvoj aplikacii'!$I$3:$I$200),0),0)</f>
        <v>0</v>
      </c>
      <c r="T57" s="116">
        <f>IFERROR(IF(VLOOKUP(T$2,AKTIVITY_POZICIE!#REF!,5,0)=$D57,SUMIF('Rozpocet - Vyvoj aplikacii'!$B$3:$B$200,'TCO TO BE- SW'!T$2,'Rozpocet - Vyvoj aplikacii'!$I$3:$I$200),0),0)</f>
        <v>0</v>
      </c>
      <c r="U57" s="116">
        <f>IFERROR(IF(VLOOKUP(U$2,AKTIVITY_POZICIE!#REF!,5,0)=$D57,SUMIF('Rozpocet - Vyvoj aplikacii'!$B$3:$B$200,'TCO TO BE- SW'!U$2,'Rozpocet - Vyvoj aplikacii'!$I$3:$I$200),0),0)</f>
        <v>0</v>
      </c>
      <c r="V57" s="116">
        <f>IFERROR(IF(VLOOKUP(V$2,AKTIVITY_POZICIE!#REF!,5,0)=$D57,SUMIF('Rozpocet - Vyvoj aplikacii'!$B$3:$B$200,'TCO TO BE- SW'!V$2,'Rozpocet - Vyvoj aplikacii'!$I$3:$I$200),0),0)</f>
        <v>0</v>
      </c>
      <c r="W57" s="116">
        <f>IFERROR(IF(VLOOKUP(W$2,AKTIVITY_POZICIE!#REF!,5,0)=$D57,SUMIF('Rozpocet - Vyvoj aplikacii'!$B$3:$B$200,'TCO TO BE- SW'!W$2,'Rozpocet - Vyvoj aplikacii'!$I$3:$I$200),0),0)</f>
        <v>0</v>
      </c>
      <c r="X57" s="116">
        <f>IFERROR(IF(VLOOKUP(X$2,AKTIVITY_POZICIE!#REF!,5,0)=$D57,SUMIF('Rozpocet - Vyvoj aplikacii'!$B$3:$B$200,'TCO TO BE- SW'!X$2,'Rozpocet - Vyvoj aplikacii'!$I$3:$I$200),0),0)</f>
        <v>0</v>
      </c>
      <c r="Y57" s="116">
        <f>IFERROR(IF(VLOOKUP(Y$2,AKTIVITY_POZICIE!#REF!,5,0)=$D57,SUMIF('Rozpocet - Vyvoj aplikacii'!$B$3:$B$200,'TCO TO BE- SW'!Y$2,'Rozpocet - Vyvoj aplikacii'!$I$3:$I$200),0),0)</f>
        <v>0</v>
      </c>
      <c r="Z57" s="116">
        <f>IFERROR(IF(VLOOKUP(Z$2,AKTIVITY_POZICIE!#REF!,5,0)=$D57,SUMIF('Rozpocet - Vyvoj aplikacii'!$B$3:$B$200,'TCO TO BE- SW'!Z$2,'Rozpocet - Vyvoj aplikacii'!$I$3:$I$200),0),0)</f>
        <v>0</v>
      </c>
      <c r="AA57" s="116">
        <f>IFERROR(IF(VLOOKUP(AA$2,AKTIVITY_POZICIE!#REF!,5,0)=$D57,SUMIF('Rozpocet - Vyvoj aplikacii'!$B$3:$B$200,'TCO TO BE- SW'!AA$2,'Rozpocet - Vyvoj aplikacii'!$I$3:$I$200),0),0)</f>
        <v>0</v>
      </c>
      <c r="AB57" s="116">
        <f>IFERROR(IF(VLOOKUP(AB$2,AKTIVITY_POZICIE!#REF!,5,0)=$D57,SUMIF('Rozpocet - Vyvoj aplikacii'!$B$3:$B$200,'TCO TO BE- SW'!AB$2,'Rozpocet - Vyvoj aplikacii'!$I$3:$I$200),0),0)</f>
        <v>0</v>
      </c>
      <c r="AC57" s="116">
        <f>IFERROR(IF(VLOOKUP(AC$2,AKTIVITY_POZICIE!#REF!,5,0)=$D57,SUMIF('Rozpocet - Vyvoj aplikacii'!$B$3:$B$200,'TCO TO BE- SW'!AC$2,'Rozpocet - Vyvoj aplikacii'!$I$3:$I$200),0),0)</f>
        <v>0</v>
      </c>
      <c r="AD57" s="116">
        <f>IFERROR(IF(VLOOKUP(AD$2,AKTIVITY_POZICIE!#REF!,5,0)=$D57,SUMIF('Rozpocet - Vyvoj aplikacii'!$B$3:$B$200,'TCO TO BE- SW'!AD$2,'Rozpocet - Vyvoj aplikacii'!$I$3:$I$200),0),0)</f>
        <v>0</v>
      </c>
      <c r="AE57" s="116">
        <f>IFERROR(IF(VLOOKUP(AE$2,AKTIVITY_POZICIE!#REF!,5,0)=$D57,SUMIF('Rozpocet - Vyvoj aplikacii'!$B$3:$B$200,'TCO TO BE- SW'!AE$2,'Rozpocet - Vyvoj aplikacii'!$I$3:$I$200),0),0)</f>
        <v>0</v>
      </c>
      <c r="AF57" s="116">
        <f>IFERROR(IF(VLOOKUP(AF$2,AKTIVITY_POZICIE!#REF!,5,0)=$D57,SUMIF('Rozpocet - Vyvoj aplikacii'!$B$3:$B$200,'TCO TO BE- SW'!AF$2,'Rozpocet - Vyvoj aplikacii'!$I$3:$I$200),0),0)</f>
        <v>0</v>
      </c>
      <c r="AG57" s="116">
        <f>IFERROR(IF(VLOOKUP(AG$2,AKTIVITY_POZICIE!#REF!,5,0)=$D57,SUMIF('Rozpocet - Vyvoj aplikacii'!$B$3:$B$200,'TCO TO BE- SW'!AG$2,'Rozpocet - Vyvoj aplikacii'!$I$3:$I$200),0),0)</f>
        <v>0</v>
      </c>
      <c r="AH57" s="116">
        <f>IFERROR(IF(VLOOKUP(AH$2,AKTIVITY_POZICIE!#REF!,5,0)=$D57,SUMIF('Rozpocet - Vyvoj aplikacii'!$B$3:$B$200,'TCO TO BE- SW'!AH$2,'Rozpocet - Vyvoj aplikacii'!$I$3:$I$200),0),0)</f>
        <v>0</v>
      </c>
      <c r="AI57" s="116">
        <f>IFERROR(IF(VLOOKUP(AI$2,AKTIVITY_POZICIE!#REF!,5,0)=$D57,SUMIF('Rozpocet - Vyvoj aplikacii'!$B$3:$B$200,'TCO TO BE- SW'!AI$2,'Rozpocet - Vyvoj aplikacii'!$I$3:$I$200),0),0)</f>
        <v>0</v>
      </c>
      <c r="AJ57" s="116">
        <f>IFERROR(IF(VLOOKUP(AJ$2,AKTIVITY_POZICIE!#REF!,5,0)=$D57,SUMIF('Rozpocet - Vyvoj aplikacii'!$B$3:$B$200,'TCO TO BE- SW'!AJ$2,'Rozpocet - Vyvoj aplikacii'!$I$3:$I$200),0),0)</f>
        <v>0</v>
      </c>
      <c r="AK57" s="116">
        <f>IFERROR(IF(VLOOKUP(AK$2,AKTIVITY_POZICIE!#REF!,5,0)=$D57,SUMIF('Rozpocet - Vyvoj aplikacii'!$B$3:$B$200,'TCO TO BE- SW'!AK$2,'Rozpocet - Vyvoj aplikacii'!$I$3:$I$200),0),0)</f>
        <v>0</v>
      </c>
      <c r="AL57" s="116">
        <f>IFERROR(IF(VLOOKUP(AL$2,AKTIVITY_POZICIE!#REF!,5,0)=$D57,SUMIF('Rozpocet - Vyvoj aplikacii'!$B$3:$B$200,'TCO TO BE- SW'!AL$2,'Rozpocet - Vyvoj aplikacii'!$I$3:$I$200),0),0)</f>
        <v>0</v>
      </c>
      <c r="AM57" s="116">
        <f>IFERROR(IF(VLOOKUP(AM$2,AKTIVITY_POZICIE!#REF!,5,0)=$D57,SUMIF('Rozpocet - Vyvoj aplikacii'!$B$3:$B$200,'TCO TO BE- SW'!AM$2,'Rozpocet - Vyvoj aplikacii'!$I$3:$I$200),0),0)</f>
        <v>0</v>
      </c>
      <c r="AN57" s="116">
        <f>IFERROR(IF(VLOOKUP(AN$2,AKTIVITY_POZICIE!#REF!,5,0)=$D57,SUMIF('Rozpocet - Vyvoj aplikacii'!$B$3:$B$200,'TCO TO BE- SW'!AN$2,'Rozpocet - Vyvoj aplikacii'!$I$3:$I$200),0),0)</f>
        <v>0</v>
      </c>
      <c r="AO57" s="116">
        <f>IFERROR(IF(VLOOKUP(AO$2,AKTIVITY_POZICIE!#REF!,5,0)=$D57,SUMIF('Rozpocet - Vyvoj aplikacii'!$B$3:$B$200,'TCO TO BE- SW'!AO$2,'Rozpocet - Vyvoj aplikacii'!$I$3:$I$200),0),0)</f>
        <v>0</v>
      </c>
      <c r="AP57" s="116">
        <f>IFERROR(IF(VLOOKUP(AP$2,AKTIVITY_POZICIE!#REF!,5,0)=$D57,SUMIF('Rozpocet - Vyvoj aplikacii'!$B$3:$B$200,'TCO TO BE- SW'!AP$2,'Rozpocet - Vyvoj aplikacii'!$I$3:$I$200),0),0)</f>
        <v>0</v>
      </c>
      <c r="AQ57" s="116">
        <f>IFERROR(IF(VLOOKUP(AQ$2,AKTIVITY_POZICIE!#REF!,5,0)=$D57,SUMIF('Rozpocet - Vyvoj aplikacii'!$B$3:$B$200,'TCO TO BE- SW'!AQ$2,'Rozpocet - Vyvoj aplikacii'!$I$3:$I$200),0),0)</f>
        <v>0</v>
      </c>
      <c r="AR57" s="116">
        <f>IFERROR(IF(VLOOKUP(AR$2,AKTIVITY_POZICIE!#REF!,5,0)=$D57,SUMIF('Rozpocet - Vyvoj aplikacii'!$B$3:$B$200,'TCO TO BE- SW'!AR$2,'Rozpocet - Vyvoj aplikacii'!$I$3:$I$200),0),0)</f>
        <v>0</v>
      </c>
      <c r="AS57" s="116">
        <f>IFERROR(IF(VLOOKUP(AS$2,AKTIVITY_POZICIE!#REF!,5,0)=$D57,SUMIF('Rozpocet - Vyvoj aplikacii'!$B$3:$B$200,'TCO TO BE- SW'!AS$2,'Rozpocet - Vyvoj aplikacii'!$I$3:$I$200),0),0)</f>
        <v>0</v>
      </c>
      <c r="AT57" s="116">
        <f>IFERROR(IF(VLOOKUP(AT$2,AKTIVITY_POZICIE!#REF!,5,0)=$D57,SUMIF('Rozpocet - Vyvoj aplikacii'!$B$3:$B$200,'TCO TO BE- SW'!AT$2,'Rozpocet - Vyvoj aplikacii'!$I$3:$I$200),0),0)</f>
        <v>0</v>
      </c>
      <c r="AU57" s="116">
        <f>IFERROR(IF(VLOOKUP(AU$2,AKTIVITY_POZICIE!#REF!,5,0)=$D57,SUMIF('Rozpocet - Vyvoj aplikacii'!$B$3:$B$200,'TCO TO BE- SW'!AU$2,'Rozpocet - Vyvoj aplikacii'!$I$3:$I$200),0),0)</f>
        <v>0</v>
      </c>
      <c r="AV57" s="116">
        <f>IFERROR(IF(VLOOKUP(AV$2,AKTIVITY_POZICIE!#REF!,5,0)=$D57,SUMIF('Rozpocet - Vyvoj aplikacii'!$B$3:$B$200,'TCO TO BE- SW'!AV$2,'Rozpocet - Vyvoj aplikacii'!$I$3:$I$200),0),0)</f>
        <v>0</v>
      </c>
      <c r="AW57" s="116">
        <f>IFERROR(IF(VLOOKUP(AW$2,AKTIVITY_POZICIE!#REF!,5,0)=$D57,SUMIF('Rozpocet - Vyvoj aplikacii'!$B$3:$B$200,'TCO TO BE- SW'!AW$2,'Rozpocet - Vyvoj aplikacii'!$I$3:$I$200),0),0)</f>
        <v>0</v>
      </c>
      <c r="AX57" s="116">
        <f>IFERROR(IF(VLOOKUP(AX$2,AKTIVITY_POZICIE!#REF!,5,0)=$D57,SUMIF('Rozpocet - Vyvoj aplikacii'!$B$3:$B$200,'TCO TO BE- SW'!AX$2,'Rozpocet - Vyvoj aplikacii'!$I$3:$I$200),0),0)</f>
        <v>0</v>
      </c>
      <c r="AY57" s="116">
        <f>IFERROR(IF(VLOOKUP(AY$2,AKTIVITY_POZICIE!#REF!,5,0)=$D57,SUMIF('Rozpocet - Vyvoj aplikacii'!$B$3:$B$200,'TCO TO BE- SW'!AY$2,'Rozpocet - Vyvoj aplikacii'!$I$3:$I$200),0),0)</f>
        <v>0</v>
      </c>
      <c r="AZ57" s="116">
        <f>IFERROR(IF(VLOOKUP(AZ$2,AKTIVITY_POZICIE!#REF!,5,0)=$D57,SUMIF('Rozpocet - Vyvoj aplikacii'!$B$3:$B$200,'TCO TO BE- SW'!AZ$2,'Rozpocet - Vyvoj aplikacii'!$I$3:$I$200),0),0)</f>
        <v>0</v>
      </c>
      <c r="BA57" s="116">
        <f>IFERROR(IF(VLOOKUP(BA$2,AKTIVITY_POZICIE!#REF!,5,0)=$D57,SUMIF('Rozpocet - Vyvoj aplikacii'!$B$3:$B$200,'TCO TO BE- SW'!BA$2,'Rozpocet - Vyvoj aplikacii'!$I$3:$I$200),0),0)</f>
        <v>0</v>
      </c>
      <c r="BB57" s="116">
        <f>IFERROR(IF(VLOOKUP(BB$2,AKTIVITY_POZICIE!#REF!,5,0)=$D57,SUMIF('Rozpocet - Vyvoj aplikacii'!$B$3:$B$200,'TCO TO BE- SW'!BB$2,'Rozpocet - Vyvoj aplikacii'!$I$3:$I$200),0),0)</f>
        <v>0</v>
      </c>
      <c r="BC57" s="116">
        <f>IFERROR(IF(VLOOKUP(BC$2,AKTIVITY_POZICIE!#REF!,5,0)=$D57,SUMIF('Rozpocet - Vyvoj aplikacii'!$B$3:$B$200,'TCO TO BE- SW'!BC$2,'Rozpocet - Vyvoj aplikacii'!$I$3:$I$200),0),0)</f>
        <v>0</v>
      </c>
    </row>
    <row r="58" spans="1:55" outlineLevel="2">
      <c r="A58" s="694"/>
      <c r="B58" s="695"/>
      <c r="C58" s="695"/>
      <c r="D58" s="67">
        <v>2</v>
      </c>
      <c r="E58" s="71">
        <f t="shared" si="13"/>
        <v>0</v>
      </c>
      <c r="F58" s="117">
        <f>IFERROR(IF(VLOOKUP(F$2,AKTIVITY_POZICIE!#REF!,5,0)=$D58,SUMIF('Rozpocet - Vyvoj aplikacii'!$B$3:$B$200,'TCO TO BE- SW'!F$2,'Rozpocet - Vyvoj aplikacii'!$I$3:$I$200),0),0)</f>
        <v>0</v>
      </c>
      <c r="G58" s="117">
        <f>IFERROR(IF(VLOOKUP(G$2,AKTIVITY_POZICIE!#REF!,5,0)=$D58,SUMIF('Rozpocet - Vyvoj aplikacii'!$B$3:$B$200,'TCO TO BE- SW'!G$2,'Rozpocet - Vyvoj aplikacii'!$I$3:$I$200),0),0)</f>
        <v>0</v>
      </c>
      <c r="H58" s="117">
        <f>IFERROR(IF(VLOOKUP(H$2,AKTIVITY_POZICIE!#REF!,5,0)=$D58,SUMIF('Rozpocet - Vyvoj aplikacii'!$B$3:$B$200,'TCO TO BE- SW'!H$2,'Rozpocet - Vyvoj aplikacii'!$I$3:$I$200),0),0)</f>
        <v>0</v>
      </c>
      <c r="I58" s="117">
        <f>IFERROR(IF(VLOOKUP(I$2,AKTIVITY_POZICIE!#REF!,5,0)=$D58,SUMIF('Rozpocet - Vyvoj aplikacii'!$B$3:$B$200,'TCO TO BE- SW'!I$2,'Rozpocet - Vyvoj aplikacii'!$I$3:$I$200),0),0)</f>
        <v>0</v>
      </c>
      <c r="J58" s="117">
        <f>IFERROR(IF(VLOOKUP(J$2,AKTIVITY_POZICIE!#REF!,5,0)=$D58,SUMIF('Rozpocet - Vyvoj aplikacii'!$B$3:$B$200,'TCO TO BE- SW'!J$2,'Rozpocet - Vyvoj aplikacii'!$I$3:$I$200),0),0)</f>
        <v>0</v>
      </c>
      <c r="K58" s="117">
        <f>IFERROR(IF(VLOOKUP(K$2,AKTIVITY_POZICIE!#REF!,5,0)=$D58,SUMIF('Rozpocet - Vyvoj aplikacii'!$B$3:$B$200,'TCO TO BE- SW'!K$2,'Rozpocet - Vyvoj aplikacii'!$I$3:$I$200),0),0)</f>
        <v>0</v>
      </c>
      <c r="L58" s="117">
        <f>IFERROR(IF(VLOOKUP(L$2,AKTIVITY_POZICIE!#REF!,5,0)=$D58,SUMIF('Rozpocet - Vyvoj aplikacii'!$B$3:$B$200,'TCO TO BE- SW'!L$2,'Rozpocet - Vyvoj aplikacii'!$I$3:$I$200),0),0)</f>
        <v>0</v>
      </c>
      <c r="M58" s="117">
        <f>IFERROR(IF(VLOOKUP(M$2,AKTIVITY_POZICIE!#REF!,5,0)=$D58,SUMIF('Rozpocet - Vyvoj aplikacii'!$B$3:$B$200,'TCO TO BE- SW'!M$2,'Rozpocet - Vyvoj aplikacii'!$I$3:$I$200),0),0)</f>
        <v>0</v>
      </c>
      <c r="N58" s="117">
        <f>IFERROR(IF(VLOOKUP(N$2,AKTIVITY_POZICIE!#REF!,5,0)=$D58,SUMIF('Rozpocet - Vyvoj aplikacii'!$B$3:$B$200,'TCO TO BE- SW'!N$2,'Rozpocet - Vyvoj aplikacii'!$I$3:$I$200),0),0)</f>
        <v>0</v>
      </c>
      <c r="O58" s="117">
        <f>IFERROR(IF(VLOOKUP(O$2,AKTIVITY_POZICIE!#REF!,5,0)=$D58,SUMIF('Rozpocet - Vyvoj aplikacii'!$B$3:$B$200,'TCO TO BE- SW'!O$2,'Rozpocet - Vyvoj aplikacii'!$I$3:$I$200),0),0)</f>
        <v>0</v>
      </c>
      <c r="P58" s="117">
        <f>IFERROR(IF(VLOOKUP(P$2,AKTIVITY_POZICIE!#REF!,5,0)=$D58,SUMIF('Rozpocet - Vyvoj aplikacii'!$B$3:$B$200,'TCO TO BE- SW'!P$2,'Rozpocet - Vyvoj aplikacii'!$I$3:$I$200),0),0)</f>
        <v>0</v>
      </c>
      <c r="Q58" s="117">
        <f>IFERROR(IF(VLOOKUP(Q$2,AKTIVITY_POZICIE!#REF!,5,0)=$D58,SUMIF('Rozpocet - Vyvoj aplikacii'!$B$3:$B$200,'TCO TO BE- SW'!Q$2,'Rozpocet - Vyvoj aplikacii'!$I$3:$I$200),0),0)</f>
        <v>0</v>
      </c>
      <c r="R58" s="117">
        <f>IFERROR(IF(VLOOKUP(R$2,AKTIVITY_POZICIE!#REF!,5,0)=$D58,SUMIF('Rozpocet - Vyvoj aplikacii'!$B$3:$B$200,'TCO TO BE- SW'!R$2,'Rozpocet - Vyvoj aplikacii'!$I$3:$I$200),0),0)</f>
        <v>0</v>
      </c>
      <c r="S58" s="117">
        <f>IFERROR(IF(VLOOKUP(S$2,AKTIVITY_POZICIE!#REF!,5,0)=$D58,SUMIF('Rozpocet - Vyvoj aplikacii'!$B$3:$B$200,'TCO TO BE- SW'!S$2,'Rozpocet - Vyvoj aplikacii'!$I$3:$I$200),0),0)</f>
        <v>0</v>
      </c>
      <c r="T58" s="117">
        <f>IFERROR(IF(VLOOKUP(T$2,AKTIVITY_POZICIE!#REF!,5,0)=$D58,SUMIF('Rozpocet - Vyvoj aplikacii'!$B$3:$B$200,'TCO TO BE- SW'!T$2,'Rozpocet - Vyvoj aplikacii'!$I$3:$I$200),0),0)</f>
        <v>0</v>
      </c>
      <c r="U58" s="117">
        <f>IFERROR(IF(VLOOKUP(U$2,AKTIVITY_POZICIE!#REF!,5,0)=$D58,SUMIF('Rozpocet - Vyvoj aplikacii'!$B$3:$B$200,'TCO TO BE- SW'!U$2,'Rozpocet - Vyvoj aplikacii'!$I$3:$I$200),0),0)</f>
        <v>0</v>
      </c>
      <c r="V58" s="117">
        <f>IFERROR(IF(VLOOKUP(V$2,AKTIVITY_POZICIE!#REF!,5,0)=$D58,SUMIF('Rozpocet - Vyvoj aplikacii'!$B$3:$B$200,'TCO TO BE- SW'!V$2,'Rozpocet - Vyvoj aplikacii'!$I$3:$I$200),0),0)</f>
        <v>0</v>
      </c>
      <c r="W58" s="117">
        <f>IFERROR(IF(VLOOKUP(W$2,AKTIVITY_POZICIE!#REF!,5,0)=$D58,SUMIF('Rozpocet - Vyvoj aplikacii'!$B$3:$B$200,'TCO TO BE- SW'!W$2,'Rozpocet - Vyvoj aplikacii'!$I$3:$I$200),0),0)</f>
        <v>0</v>
      </c>
      <c r="X58" s="117">
        <f>IFERROR(IF(VLOOKUP(X$2,AKTIVITY_POZICIE!#REF!,5,0)=$D58,SUMIF('Rozpocet - Vyvoj aplikacii'!$B$3:$B$200,'TCO TO BE- SW'!X$2,'Rozpocet - Vyvoj aplikacii'!$I$3:$I$200),0),0)</f>
        <v>0</v>
      </c>
      <c r="Y58" s="117">
        <f>IFERROR(IF(VLOOKUP(Y$2,AKTIVITY_POZICIE!#REF!,5,0)=$D58,SUMIF('Rozpocet - Vyvoj aplikacii'!$B$3:$B$200,'TCO TO BE- SW'!Y$2,'Rozpocet - Vyvoj aplikacii'!$I$3:$I$200),0),0)</f>
        <v>0</v>
      </c>
      <c r="Z58" s="117">
        <f>IFERROR(IF(VLOOKUP(Z$2,AKTIVITY_POZICIE!#REF!,5,0)=$D58,SUMIF('Rozpocet - Vyvoj aplikacii'!$B$3:$B$200,'TCO TO BE- SW'!Z$2,'Rozpocet - Vyvoj aplikacii'!$I$3:$I$200),0),0)</f>
        <v>0</v>
      </c>
      <c r="AA58" s="117">
        <f>IFERROR(IF(VLOOKUP(AA$2,AKTIVITY_POZICIE!#REF!,5,0)=$D58,SUMIF('Rozpocet - Vyvoj aplikacii'!$B$3:$B$200,'TCO TO BE- SW'!AA$2,'Rozpocet - Vyvoj aplikacii'!$I$3:$I$200),0),0)</f>
        <v>0</v>
      </c>
      <c r="AB58" s="117">
        <f>IFERROR(IF(VLOOKUP(AB$2,AKTIVITY_POZICIE!#REF!,5,0)=$D58,SUMIF('Rozpocet - Vyvoj aplikacii'!$B$3:$B$200,'TCO TO BE- SW'!AB$2,'Rozpocet - Vyvoj aplikacii'!$I$3:$I$200),0),0)</f>
        <v>0</v>
      </c>
      <c r="AC58" s="117">
        <f>IFERROR(IF(VLOOKUP(AC$2,AKTIVITY_POZICIE!#REF!,5,0)=$D58,SUMIF('Rozpocet - Vyvoj aplikacii'!$B$3:$B$200,'TCO TO BE- SW'!AC$2,'Rozpocet - Vyvoj aplikacii'!$I$3:$I$200),0),0)</f>
        <v>0</v>
      </c>
      <c r="AD58" s="117">
        <f>IFERROR(IF(VLOOKUP(AD$2,AKTIVITY_POZICIE!#REF!,5,0)=$D58,SUMIF('Rozpocet - Vyvoj aplikacii'!$B$3:$B$200,'TCO TO BE- SW'!AD$2,'Rozpocet - Vyvoj aplikacii'!$I$3:$I$200),0),0)</f>
        <v>0</v>
      </c>
      <c r="AE58" s="117">
        <f>IFERROR(IF(VLOOKUP(AE$2,AKTIVITY_POZICIE!#REF!,5,0)=$D58,SUMIF('Rozpocet - Vyvoj aplikacii'!$B$3:$B$200,'TCO TO BE- SW'!AE$2,'Rozpocet - Vyvoj aplikacii'!$I$3:$I$200),0),0)</f>
        <v>0</v>
      </c>
      <c r="AF58" s="117">
        <f>IFERROR(IF(VLOOKUP(AF$2,AKTIVITY_POZICIE!#REF!,5,0)=$D58,SUMIF('Rozpocet - Vyvoj aplikacii'!$B$3:$B$200,'TCO TO BE- SW'!AF$2,'Rozpocet - Vyvoj aplikacii'!$I$3:$I$200),0),0)</f>
        <v>0</v>
      </c>
      <c r="AG58" s="117">
        <f>IFERROR(IF(VLOOKUP(AG$2,AKTIVITY_POZICIE!#REF!,5,0)=$D58,SUMIF('Rozpocet - Vyvoj aplikacii'!$B$3:$B$200,'TCO TO BE- SW'!AG$2,'Rozpocet - Vyvoj aplikacii'!$I$3:$I$200),0),0)</f>
        <v>0</v>
      </c>
      <c r="AH58" s="117">
        <f>IFERROR(IF(VLOOKUP(AH$2,AKTIVITY_POZICIE!#REF!,5,0)=$D58,SUMIF('Rozpocet - Vyvoj aplikacii'!$B$3:$B$200,'TCO TO BE- SW'!AH$2,'Rozpocet - Vyvoj aplikacii'!$I$3:$I$200),0),0)</f>
        <v>0</v>
      </c>
      <c r="AI58" s="117">
        <f>IFERROR(IF(VLOOKUP(AI$2,AKTIVITY_POZICIE!#REF!,5,0)=$D58,SUMIF('Rozpocet - Vyvoj aplikacii'!$B$3:$B$200,'TCO TO BE- SW'!AI$2,'Rozpocet - Vyvoj aplikacii'!$I$3:$I$200),0),0)</f>
        <v>0</v>
      </c>
      <c r="AJ58" s="117">
        <f>IFERROR(IF(VLOOKUP(AJ$2,AKTIVITY_POZICIE!#REF!,5,0)=$D58,SUMIF('Rozpocet - Vyvoj aplikacii'!$B$3:$B$200,'TCO TO BE- SW'!AJ$2,'Rozpocet - Vyvoj aplikacii'!$I$3:$I$200),0),0)</f>
        <v>0</v>
      </c>
      <c r="AK58" s="117">
        <f>IFERROR(IF(VLOOKUP(AK$2,AKTIVITY_POZICIE!#REF!,5,0)=$D58,SUMIF('Rozpocet - Vyvoj aplikacii'!$B$3:$B$200,'TCO TO BE- SW'!AK$2,'Rozpocet - Vyvoj aplikacii'!$I$3:$I$200),0),0)</f>
        <v>0</v>
      </c>
      <c r="AL58" s="117">
        <f>IFERROR(IF(VLOOKUP(AL$2,AKTIVITY_POZICIE!#REF!,5,0)=$D58,SUMIF('Rozpocet - Vyvoj aplikacii'!$B$3:$B$200,'TCO TO BE- SW'!AL$2,'Rozpocet - Vyvoj aplikacii'!$I$3:$I$200),0),0)</f>
        <v>0</v>
      </c>
      <c r="AM58" s="117">
        <f>IFERROR(IF(VLOOKUP(AM$2,AKTIVITY_POZICIE!#REF!,5,0)=$D58,SUMIF('Rozpocet - Vyvoj aplikacii'!$B$3:$B$200,'TCO TO BE- SW'!AM$2,'Rozpocet - Vyvoj aplikacii'!$I$3:$I$200),0),0)</f>
        <v>0</v>
      </c>
      <c r="AN58" s="117">
        <f>IFERROR(IF(VLOOKUP(AN$2,AKTIVITY_POZICIE!#REF!,5,0)=$D58,SUMIF('Rozpocet - Vyvoj aplikacii'!$B$3:$B$200,'TCO TO BE- SW'!AN$2,'Rozpocet - Vyvoj aplikacii'!$I$3:$I$200),0),0)</f>
        <v>0</v>
      </c>
      <c r="AO58" s="117">
        <f>IFERROR(IF(VLOOKUP(AO$2,AKTIVITY_POZICIE!#REF!,5,0)=$D58,SUMIF('Rozpocet - Vyvoj aplikacii'!$B$3:$B$200,'TCO TO BE- SW'!AO$2,'Rozpocet - Vyvoj aplikacii'!$I$3:$I$200),0),0)</f>
        <v>0</v>
      </c>
      <c r="AP58" s="117">
        <f>IFERROR(IF(VLOOKUP(AP$2,AKTIVITY_POZICIE!#REF!,5,0)=$D58,SUMIF('Rozpocet - Vyvoj aplikacii'!$B$3:$B$200,'TCO TO BE- SW'!AP$2,'Rozpocet - Vyvoj aplikacii'!$I$3:$I$200),0),0)</f>
        <v>0</v>
      </c>
      <c r="AQ58" s="117">
        <f>IFERROR(IF(VLOOKUP(AQ$2,AKTIVITY_POZICIE!#REF!,5,0)=$D58,SUMIF('Rozpocet - Vyvoj aplikacii'!$B$3:$B$200,'TCO TO BE- SW'!AQ$2,'Rozpocet - Vyvoj aplikacii'!$I$3:$I$200),0),0)</f>
        <v>0</v>
      </c>
      <c r="AR58" s="117">
        <f>IFERROR(IF(VLOOKUP(AR$2,AKTIVITY_POZICIE!#REF!,5,0)=$D58,SUMIF('Rozpocet - Vyvoj aplikacii'!$B$3:$B$200,'TCO TO BE- SW'!AR$2,'Rozpocet - Vyvoj aplikacii'!$I$3:$I$200),0),0)</f>
        <v>0</v>
      </c>
      <c r="AS58" s="117">
        <f>IFERROR(IF(VLOOKUP(AS$2,AKTIVITY_POZICIE!#REF!,5,0)=$D58,SUMIF('Rozpocet - Vyvoj aplikacii'!$B$3:$B$200,'TCO TO BE- SW'!AS$2,'Rozpocet - Vyvoj aplikacii'!$I$3:$I$200),0),0)</f>
        <v>0</v>
      </c>
      <c r="AT58" s="117">
        <f>IFERROR(IF(VLOOKUP(AT$2,AKTIVITY_POZICIE!#REF!,5,0)=$D58,SUMIF('Rozpocet - Vyvoj aplikacii'!$B$3:$B$200,'TCO TO BE- SW'!AT$2,'Rozpocet - Vyvoj aplikacii'!$I$3:$I$200),0),0)</f>
        <v>0</v>
      </c>
      <c r="AU58" s="117">
        <f>IFERROR(IF(VLOOKUP(AU$2,AKTIVITY_POZICIE!#REF!,5,0)=$D58,SUMIF('Rozpocet - Vyvoj aplikacii'!$B$3:$B$200,'TCO TO BE- SW'!AU$2,'Rozpocet - Vyvoj aplikacii'!$I$3:$I$200),0),0)</f>
        <v>0</v>
      </c>
      <c r="AV58" s="117">
        <f>IFERROR(IF(VLOOKUP(AV$2,AKTIVITY_POZICIE!#REF!,5,0)=$D58,SUMIF('Rozpocet - Vyvoj aplikacii'!$B$3:$B$200,'TCO TO BE- SW'!AV$2,'Rozpocet - Vyvoj aplikacii'!$I$3:$I$200),0),0)</f>
        <v>0</v>
      </c>
      <c r="AW58" s="117">
        <f>IFERROR(IF(VLOOKUP(AW$2,AKTIVITY_POZICIE!#REF!,5,0)=$D58,SUMIF('Rozpocet - Vyvoj aplikacii'!$B$3:$B$200,'TCO TO BE- SW'!AW$2,'Rozpocet - Vyvoj aplikacii'!$I$3:$I$200),0),0)</f>
        <v>0</v>
      </c>
      <c r="AX58" s="117">
        <f>IFERROR(IF(VLOOKUP(AX$2,AKTIVITY_POZICIE!#REF!,5,0)=$D58,SUMIF('Rozpocet - Vyvoj aplikacii'!$B$3:$B$200,'TCO TO BE- SW'!AX$2,'Rozpocet - Vyvoj aplikacii'!$I$3:$I$200),0),0)</f>
        <v>0</v>
      </c>
      <c r="AY58" s="117">
        <f>IFERROR(IF(VLOOKUP(AY$2,AKTIVITY_POZICIE!#REF!,5,0)=$D58,SUMIF('Rozpocet - Vyvoj aplikacii'!$B$3:$B$200,'TCO TO BE- SW'!AY$2,'Rozpocet - Vyvoj aplikacii'!$I$3:$I$200),0),0)</f>
        <v>0</v>
      </c>
      <c r="AZ58" s="117">
        <f>IFERROR(IF(VLOOKUP(AZ$2,AKTIVITY_POZICIE!#REF!,5,0)=$D58,SUMIF('Rozpocet - Vyvoj aplikacii'!$B$3:$B$200,'TCO TO BE- SW'!AZ$2,'Rozpocet - Vyvoj aplikacii'!$I$3:$I$200),0),0)</f>
        <v>0</v>
      </c>
      <c r="BA58" s="117">
        <f>IFERROR(IF(VLOOKUP(BA$2,AKTIVITY_POZICIE!#REF!,5,0)=$D58,SUMIF('Rozpocet - Vyvoj aplikacii'!$B$3:$B$200,'TCO TO BE- SW'!BA$2,'Rozpocet - Vyvoj aplikacii'!$I$3:$I$200),0),0)</f>
        <v>0</v>
      </c>
      <c r="BB58" s="117">
        <f>IFERROR(IF(VLOOKUP(BB$2,AKTIVITY_POZICIE!#REF!,5,0)=$D58,SUMIF('Rozpocet - Vyvoj aplikacii'!$B$3:$B$200,'TCO TO BE- SW'!BB$2,'Rozpocet - Vyvoj aplikacii'!$I$3:$I$200),0),0)</f>
        <v>0</v>
      </c>
      <c r="BC58" s="117">
        <f>IFERROR(IF(VLOOKUP(BC$2,AKTIVITY_POZICIE!#REF!,5,0)=$D58,SUMIF('Rozpocet - Vyvoj aplikacii'!$B$3:$B$200,'TCO TO BE- SW'!BC$2,'Rozpocet - Vyvoj aplikacii'!$I$3:$I$200),0),0)</f>
        <v>0</v>
      </c>
    </row>
    <row r="59" spans="1:55" outlineLevel="2">
      <c r="A59" s="694"/>
      <c r="B59" s="695"/>
      <c r="C59" s="695"/>
      <c r="D59" s="67">
        <v>3</v>
      </c>
      <c r="E59" s="71">
        <f t="shared" si="13"/>
        <v>0</v>
      </c>
      <c r="F59" s="117">
        <f>IFERROR(IF(VLOOKUP(F$2,AKTIVITY_POZICIE!#REF!,5,0)=$D59,SUMIF('Rozpocet - Vyvoj aplikacii'!$B$3:$B$200,'TCO TO BE- SW'!F$2,'Rozpocet - Vyvoj aplikacii'!$I$3:$I$200),0),0)</f>
        <v>0</v>
      </c>
      <c r="G59" s="117">
        <f>IFERROR(IF(VLOOKUP(G$2,AKTIVITY_POZICIE!#REF!,5,0)=$D59,SUMIF('Rozpocet - Vyvoj aplikacii'!$B$3:$B$200,'TCO TO BE- SW'!G$2,'Rozpocet - Vyvoj aplikacii'!$I$3:$I$200),0),0)</f>
        <v>0</v>
      </c>
      <c r="H59" s="117">
        <f>IFERROR(IF(VLOOKUP(H$2,AKTIVITY_POZICIE!#REF!,5,0)=$D59,SUMIF('Rozpocet - Vyvoj aplikacii'!$B$3:$B$200,'TCO TO BE- SW'!H$2,'Rozpocet - Vyvoj aplikacii'!$I$3:$I$200),0),0)</f>
        <v>0</v>
      </c>
      <c r="I59" s="117">
        <f>IFERROR(IF(VLOOKUP(I$2,AKTIVITY_POZICIE!#REF!,5,0)=$D59,SUMIF('Rozpocet - Vyvoj aplikacii'!$B$3:$B$200,'TCO TO BE- SW'!I$2,'Rozpocet - Vyvoj aplikacii'!$I$3:$I$200),0),0)</f>
        <v>0</v>
      </c>
      <c r="J59" s="117">
        <f>IFERROR(IF(VLOOKUP(J$2,AKTIVITY_POZICIE!#REF!,5,0)=$D59,SUMIF('Rozpocet - Vyvoj aplikacii'!$B$3:$B$200,'TCO TO BE- SW'!J$2,'Rozpocet - Vyvoj aplikacii'!$I$3:$I$200),0),0)</f>
        <v>0</v>
      </c>
      <c r="K59" s="117">
        <f>IFERROR(IF(VLOOKUP(K$2,AKTIVITY_POZICIE!#REF!,5,0)=$D59,SUMIF('Rozpocet - Vyvoj aplikacii'!$B$3:$B$200,'TCO TO BE- SW'!K$2,'Rozpocet - Vyvoj aplikacii'!$I$3:$I$200),0),0)</f>
        <v>0</v>
      </c>
      <c r="L59" s="117">
        <f>IFERROR(IF(VLOOKUP(L$2,AKTIVITY_POZICIE!#REF!,5,0)=$D59,SUMIF('Rozpocet - Vyvoj aplikacii'!$B$3:$B$200,'TCO TO BE- SW'!L$2,'Rozpocet - Vyvoj aplikacii'!$I$3:$I$200),0),0)</f>
        <v>0</v>
      </c>
      <c r="M59" s="117">
        <f>IFERROR(IF(VLOOKUP(M$2,AKTIVITY_POZICIE!#REF!,5,0)=$D59,SUMIF('Rozpocet - Vyvoj aplikacii'!$B$3:$B$200,'TCO TO BE- SW'!M$2,'Rozpocet - Vyvoj aplikacii'!$I$3:$I$200),0),0)</f>
        <v>0</v>
      </c>
      <c r="N59" s="117">
        <f>IFERROR(IF(VLOOKUP(N$2,AKTIVITY_POZICIE!#REF!,5,0)=$D59,SUMIF('Rozpocet - Vyvoj aplikacii'!$B$3:$B$200,'TCO TO BE- SW'!N$2,'Rozpocet - Vyvoj aplikacii'!$I$3:$I$200),0),0)</f>
        <v>0</v>
      </c>
      <c r="O59" s="117">
        <f>IFERROR(IF(VLOOKUP(O$2,AKTIVITY_POZICIE!#REF!,5,0)=$D59,SUMIF('Rozpocet - Vyvoj aplikacii'!$B$3:$B$200,'TCO TO BE- SW'!O$2,'Rozpocet - Vyvoj aplikacii'!$I$3:$I$200),0),0)</f>
        <v>0</v>
      </c>
      <c r="P59" s="117">
        <f>IFERROR(IF(VLOOKUP(P$2,AKTIVITY_POZICIE!#REF!,5,0)=$D59,SUMIF('Rozpocet - Vyvoj aplikacii'!$B$3:$B$200,'TCO TO BE- SW'!P$2,'Rozpocet - Vyvoj aplikacii'!$I$3:$I$200),0),0)</f>
        <v>0</v>
      </c>
      <c r="Q59" s="117">
        <f>IFERROR(IF(VLOOKUP(Q$2,AKTIVITY_POZICIE!#REF!,5,0)=$D59,SUMIF('Rozpocet - Vyvoj aplikacii'!$B$3:$B$200,'TCO TO BE- SW'!Q$2,'Rozpocet - Vyvoj aplikacii'!$I$3:$I$200),0),0)</f>
        <v>0</v>
      </c>
      <c r="R59" s="117">
        <f>IFERROR(IF(VLOOKUP(R$2,AKTIVITY_POZICIE!#REF!,5,0)=$D59,SUMIF('Rozpocet - Vyvoj aplikacii'!$B$3:$B$200,'TCO TO BE- SW'!R$2,'Rozpocet - Vyvoj aplikacii'!$I$3:$I$200),0),0)</f>
        <v>0</v>
      </c>
      <c r="S59" s="117">
        <f>IFERROR(IF(VLOOKUP(S$2,AKTIVITY_POZICIE!#REF!,5,0)=$D59,SUMIF('Rozpocet - Vyvoj aplikacii'!$B$3:$B$200,'TCO TO BE- SW'!S$2,'Rozpocet - Vyvoj aplikacii'!$I$3:$I$200),0),0)</f>
        <v>0</v>
      </c>
      <c r="T59" s="117">
        <f>IFERROR(IF(VLOOKUP(T$2,AKTIVITY_POZICIE!#REF!,5,0)=$D59,SUMIF('Rozpocet - Vyvoj aplikacii'!$B$3:$B$200,'TCO TO BE- SW'!T$2,'Rozpocet - Vyvoj aplikacii'!$I$3:$I$200),0),0)</f>
        <v>0</v>
      </c>
      <c r="U59" s="117">
        <f>IFERROR(IF(VLOOKUP(U$2,AKTIVITY_POZICIE!#REF!,5,0)=$D59,SUMIF('Rozpocet - Vyvoj aplikacii'!$B$3:$B$200,'TCO TO BE- SW'!U$2,'Rozpocet - Vyvoj aplikacii'!$I$3:$I$200),0),0)</f>
        <v>0</v>
      </c>
      <c r="V59" s="117">
        <f>IFERROR(IF(VLOOKUP(V$2,AKTIVITY_POZICIE!#REF!,5,0)=$D59,SUMIF('Rozpocet - Vyvoj aplikacii'!$B$3:$B$200,'TCO TO BE- SW'!V$2,'Rozpocet - Vyvoj aplikacii'!$I$3:$I$200),0),0)</f>
        <v>0</v>
      </c>
      <c r="W59" s="117">
        <f>IFERROR(IF(VLOOKUP(W$2,AKTIVITY_POZICIE!#REF!,5,0)=$D59,SUMIF('Rozpocet - Vyvoj aplikacii'!$B$3:$B$200,'TCO TO BE- SW'!W$2,'Rozpocet - Vyvoj aplikacii'!$I$3:$I$200),0),0)</f>
        <v>0</v>
      </c>
      <c r="X59" s="117">
        <f>IFERROR(IF(VLOOKUP(X$2,AKTIVITY_POZICIE!#REF!,5,0)=$D59,SUMIF('Rozpocet - Vyvoj aplikacii'!$B$3:$B$200,'TCO TO BE- SW'!X$2,'Rozpocet - Vyvoj aplikacii'!$I$3:$I$200),0),0)</f>
        <v>0</v>
      </c>
      <c r="Y59" s="117">
        <f>IFERROR(IF(VLOOKUP(Y$2,AKTIVITY_POZICIE!#REF!,5,0)=$D59,SUMIF('Rozpocet - Vyvoj aplikacii'!$B$3:$B$200,'TCO TO BE- SW'!Y$2,'Rozpocet - Vyvoj aplikacii'!$I$3:$I$200),0),0)</f>
        <v>0</v>
      </c>
      <c r="Z59" s="117">
        <f>IFERROR(IF(VLOOKUP(Z$2,AKTIVITY_POZICIE!#REF!,5,0)=$D59,SUMIF('Rozpocet - Vyvoj aplikacii'!$B$3:$B$200,'TCO TO BE- SW'!Z$2,'Rozpocet - Vyvoj aplikacii'!$I$3:$I$200),0),0)</f>
        <v>0</v>
      </c>
      <c r="AA59" s="117">
        <f>IFERROR(IF(VLOOKUP(AA$2,AKTIVITY_POZICIE!#REF!,5,0)=$D59,SUMIF('Rozpocet - Vyvoj aplikacii'!$B$3:$B$200,'TCO TO BE- SW'!AA$2,'Rozpocet - Vyvoj aplikacii'!$I$3:$I$200),0),0)</f>
        <v>0</v>
      </c>
      <c r="AB59" s="117">
        <f>IFERROR(IF(VLOOKUP(AB$2,AKTIVITY_POZICIE!#REF!,5,0)=$D59,SUMIF('Rozpocet - Vyvoj aplikacii'!$B$3:$B$200,'TCO TO BE- SW'!AB$2,'Rozpocet - Vyvoj aplikacii'!$I$3:$I$200),0),0)</f>
        <v>0</v>
      </c>
      <c r="AC59" s="117">
        <f>IFERROR(IF(VLOOKUP(AC$2,AKTIVITY_POZICIE!#REF!,5,0)=$D59,SUMIF('Rozpocet - Vyvoj aplikacii'!$B$3:$B$200,'TCO TO BE- SW'!AC$2,'Rozpocet - Vyvoj aplikacii'!$I$3:$I$200),0),0)</f>
        <v>0</v>
      </c>
      <c r="AD59" s="117">
        <f>IFERROR(IF(VLOOKUP(AD$2,AKTIVITY_POZICIE!#REF!,5,0)=$D59,SUMIF('Rozpocet - Vyvoj aplikacii'!$B$3:$B$200,'TCO TO BE- SW'!AD$2,'Rozpocet - Vyvoj aplikacii'!$I$3:$I$200),0),0)</f>
        <v>0</v>
      </c>
      <c r="AE59" s="117">
        <f>IFERROR(IF(VLOOKUP(AE$2,AKTIVITY_POZICIE!#REF!,5,0)=$D59,SUMIF('Rozpocet - Vyvoj aplikacii'!$B$3:$B$200,'TCO TO BE- SW'!AE$2,'Rozpocet - Vyvoj aplikacii'!$I$3:$I$200),0),0)</f>
        <v>0</v>
      </c>
      <c r="AF59" s="117">
        <f>IFERROR(IF(VLOOKUP(AF$2,AKTIVITY_POZICIE!#REF!,5,0)=$D59,SUMIF('Rozpocet - Vyvoj aplikacii'!$B$3:$B$200,'TCO TO BE- SW'!AF$2,'Rozpocet - Vyvoj aplikacii'!$I$3:$I$200),0),0)</f>
        <v>0</v>
      </c>
      <c r="AG59" s="117">
        <f>IFERROR(IF(VLOOKUP(AG$2,AKTIVITY_POZICIE!#REF!,5,0)=$D59,SUMIF('Rozpocet - Vyvoj aplikacii'!$B$3:$B$200,'TCO TO BE- SW'!AG$2,'Rozpocet - Vyvoj aplikacii'!$I$3:$I$200),0),0)</f>
        <v>0</v>
      </c>
      <c r="AH59" s="117">
        <f>IFERROR(IF(VLOOKUP(AH$2,AKTIVITY_POZICIE!#REF!,5,0)=$D59,SUMIF('Rozpocet - Vyvoj aplikacii'!$B$3:$B$200,'TCO TO BE- SW'!AH$2,'Rozpocet - Vyvoj aplikacii'!$I$3:$I$200),0),0)</f>
        <v>0</v>
      </c>
      <c r="AI59" s="117">
        <f>IFERROR(IF(VLOOKUP(AI$2,AKTIVITY_POZICIE!#REF!,5,0)=$D59,SUMIF('Rozpocet - Vyvoj aplikacii'!$B$3:$B$200,'TCO TO BE- SW'!AI$2,'Rozpocet - Vyvoj aplikacii'!$I$3:$I$200),0),0)</f>
        <v>0</v>
      </c>
      <c r="AJ59" s="117">
        <f>IFERROR(IF(VLOOKUP(AJ$2,AKTIVITY_POZICIE!#REF!,5,0)=$D59,SUMIF('Rozpocet - Vyvoj aplikacii'!$B$3:$B$200,'TCO TO BE- SW'!AJ$2,'Rozpocet - Vyvoj aplikacii'!$I$3:$I$200),0),0)</f>
        <v>0</v>
      </c>
      <c r="AK59" s="117">
        <f>IFERROR(IF(VLOOKUP(AK$2,AKTIVITY_POZICIE!#REF!,5,0)=$D59,SUMIF('Rozpocet - Vyvoj aplikacii'!$B$3:$B$200,'TCO TO BE- SW'!AK$2,'Rozpocet - Vyvoj aplikacii'!$I$3:$I$200),0),0)</f>
        <v>0</v>
      </c>
      <c r="AL59" s="117">
        <f>IFERROR(IF(VLOOKUP(AL$2,AKTIVITY_POZICIE!#REF!,5,0)=$D59,SUMIF('Rozpocet - Vyvoj aplikacii'!$B$3:$B$200,'TCO TO BE- SW'!AL$2,'Rozpocet - Vyvoj aplikacii'!$I$3:$I$200),0),0)</f>
        <v>0</v>
      </c>
      <c r="AM59" s="117">
        <f>IFERROR(IF(VLOOKUP(AM$2,AKTIVITY_POZICIE!#REF!,5,0)=$D59,SUMIF('Rozpocet - Vyvoj aplikacii'!$B$3:$B$200,'TCO TO BE- SW'!AM$2,'Rozpocet - Vyvoj aplikacii'!$I$3:$I$200),0),0)</f>
        <v>0</v>
      </c>
      <c r="AN59" s="117">
        <f>IFERROR(IF(VLOOKUP(AN$2,AKTIVITY_POZICIE!#REF!,5,0)=$D59,SUMIF('Rozpocet - Vyvoj aplikacii'!$B$3:$B$200,'TCO TO BE- SW'!AN$2,'Rozpocet - Vyvoj aplikacii'!$I$3:$I$200),0),0)</f>
        <v>0</v>
      </c>
      <c r="AO59" s="117">
        <f>IFERROR(IF(VLOOKUP(AO$2,AKTIVITY_POZICIE!#REF!,5,0)=$D59,SUMIF('Rozpocet - Vyvoj aplikacii'!$B$3:$B$200,'TCO TO BE- SW'!AO$2,'Rozpocet - Vyvoj aplikacii'!$I$3:$I$200),0),0)</f>
        <v>0</v>
      </c>
      <c r="AP59" s="117">
        <f>IFERROR(IF(VLOOKUP(AP$2,AKTIVITY_POZICIE!#REF!,5,0)=$D59,SUMIF('Rozpocet - Vyvoj aplikacii'!$B$3:$B$200,'TCO TO BE- SW'!AP$2,'Rozpocet - Vyvoj aplikacii'!$I$3:$I$200),0),0)</f>
        <v>0</v>
      </c>
      <c r="AQ59" s="117">
        <f>IFERROR(IF(VLOOKUP(AQ$2,AKTIVITY_POZICIE!#REF!,5,0)=$D59,SUMIF('Rozpocet - Vyvoj aplikacii'!$B$3:$B$200,'TCO TO BE- SW'!AQ$2,'Rozpocet - Vyvoj aplikacii'!$I$3:$I$200),0),0)</f>
        <v>0</v>
      </c>
      <c r="AR59" s="117">
        <f>IFERROR(IF(VLOOKUP(AR$2,AKTIVITY_POZICIE!#REF!,5,0)=$D59,SUMIF('Rozpocet - Vyvoj aplikacii'!$B$3:$B$200,'TCO TO BE- SW'!AR$2,'Rozpocet - Vyvoj aplikacii'!$I$3:$I$200),0),0)</f>
        <v>0</v>
      </c>
      <c r="AS59" s="117">
        <f>IFERROR(IF(VLOOKUP(AS$2,AKTIVITY_POZICIE!#REF!,5,0)=$D59,SUMIF('Rozpocet - Vyvoj aplikacii'!$B$3:$B$200,'TCO TO BE- SW'!AS$2,'Rozpocet - Vyvoj aplikacii'!$I$3:$I$200),0),0)</f>
        <v>0</v>
      </c>
      <c r="AT59" s="117">
        <f>IFERROR(IF(VLOOKUP(AT$2,AKTIVITY_POZICIE!#REF!,5,0)=$D59,SUMIF('Rozpocet - Vyvoj aplikacii'!$B$3:$B$200,'TCO TO BE- SW'!AT$2,'Rozpocet - Vyvoj aplikacii'!$I$3:$I$200),0),0)</f>
        <v>0</v>
      </c>
      <c r="AU59" s="117">
        <f>IFERROR(IF(VLOOKUP(AU$2,AKTIVITY_POZICIE!#REF!,5,0)=$D59,SUMIF('Rozpocet - Vyvoj aplikacii'!$B$3:$B$200,'TCO TO BE- SW'!AU$2,'Rozpocet - Vyvoj aplikacii'!$I$3:$I$200),0),0)</f>
        <v>0</v>
      </c>
      <c r="AV59" s="117">
        <f>IFERROR(IF(VLOOKUP(AV$2,AKTIVITY_POZICIE!#REF!,5,0)=$D59,SUMIF('Rozpocet - Vyvoj aplikacii'!$B$3:$B$200,'TCO TO BE- SW'!AV$2,'Rozpocet - Vyvoj aplikacii'!$I$3:$I$200),0),0)</f>
        <v>0</v>
      </c>
      <c r="AW59" s="117">
        <f>IFERROR(IF(VLOOKUP(AW$2,AKTIVITY_POZICIE!#REF!,5,0)=$D59,SUMIF('Rozpocet - Vyvoj aplikacii'!$B$3:$B$200,'TCO TO BE- SW'!AW$2,'Rozpocet - Vyvoj aplikacii'!$I$3:$I$200),0),0)</f>
        <v>0</v>
      </c>
      <c r="AX59" s="117">
        <f>IFERROR(IF(VLOOKUP(AX$2,AKTIVITY_POZICIE!#REF!,5,0)=$D59,SUMIF('Rozpocet - Vyvoj aplikacii'!$B$3:$B$200,'TCO TO BE- SW'!AX$2,'Rozpocet - Vyvoj aplikacii'!$I$3:$I$200),0),0)</f>
        <v>0</v>
      </c>
      <c r="AY59" s="117">
        <f>IFERROR(IF(VLOOKUP(AY$2,AKTIVITY_POZICIE!#REF!,5,0)=$D59,SUMIF('Rozpocet - Vyvoj aplikacii'!$B$3:$B$200,'TCO TO BE- SW'!AY$2,'Rozpocet - Vyvoj aplikacii'!$I$3:$I$200),0),0)</f>
        <v>0</v>
      </c>
      <c r="AZ59" s="117">
        <f>IFERROR(IF(VLOOKUP(AZ$2,AKTIVITY_POZICIE!#REF!,5,0)=$D59,SUMIF('Rozpocet - Vyvoj aplikacii'!$B$3:$B$200,'TCO TO BE- SW'!AZ$2,'Rozpocet - Vyvoj aplikacii'!$I$3:$I$200),0),0)</f>
        <v>0</v>
      </c>
      <c r="BA59" s="117">
        <f>IFERROR(IF(VLOOKUP(BA$2,AKTIVITY_POZICIE!#REF!,5,0)=$D59,SUMIF('Rozpocet - Vyvoj aplikacii'!$B$3:$B$200,'TCO TO BE- SW'!BA$2,'Rozpocet - Vyvoj aplikacii'!$I$3:$I$200),0),0)</f>
        <v>0</v>
      </c>
      <c r="BB59" s="117">
        <f>IFERROR(IF(VLOOKUP(BB$2,AKTIVITY_POZICIE!#REF!,5,0)=$D59,SUMIF('Rozpocet - Vyvoj aplikacii'!$B$3:$B$200,'TCO TO BE- SW'!BB$2,'Rozpocet - Vyvoj aplikacii'!$I$3:$I$200),0),0)</f>
        <v>0</v>
      </c>
      <c r="BC59" s="117">
        <f>IFERROR(IF(VLOOKUP(BC$2,AKTIVITY_POZICIE!#REF!,5,0)=$D59,SUMIF('Rozpocet - Vyvoj aplikacii'!$B$3:$B$200,'TCO TO BE- SW'!BC$2,'Rozpocet - Vyvoj aplikacii'!$I$3:$I$200),0),0)</f>
        <v>0</v>
      </c>
    </row>
    <row r="60" spans="1:55" outlineLevel="2">
      <c r="A60" s="694"/>
      <c r="B60" s="695"/>
      <c r="C60" s="695"/>
      <c r="D60" s="67">
        <v>4</v>
      </c>
      <c r="E60" s="71">
        <f t="shared" si="13"/>
        <v>0</v>
      </c>
      <c r="F60" s="117">
        <f>IFERROR(IF(VLOOKUP(F$2,AKTIVITY_POZICIE!#REF!,5,0)=$D60,SUMIF('Rozpocet - Vyvoj aplikacii'!$B$3:$B$200,'TCO TO BE- SW'!F$2,'Rozpocet - Vyvoj aplikacii'!$I$3:$I$200),0),0)</f>
        <v>0</v>
      </c>
      <c r="G60" s="117">
        <f>IFERROR(IF(VLOOKUP(G$2,AKTIVITY_POZICIE!#REF!,5,0)=$D60,SUMIF('Rozpocet - Vyvoj aplikacii'!$B$3:$B$200,'TCO TO BE- SW'!G$2,'Rozpocet - Vyvoj aplikacii'!$I$3:$I$200),0),0)</f>
        <v>0</v>
      </c>
      <c r="H60" s="117">
        <f>IFERROR(IF(VLOOKUP(H$2,AKTIVITY_POZICIE!#REF!,5,0)=$D60,SUMIF('Rozpocet - Vyvoj aplikacii'!$B$3:$B$200,'TCO TO BE- SW'!H$2,'Rozpocet - Vyvoj aplikacii'!$I$3:$I$200),0),0)</f>
        <v>0</v>
      </c>
      <c r="I60" s="117">
        <f>IFERROR(IF(VLOOKUP(I$2,AKTIVITY_POZICIE!#REF!,5,0)=$D60,SUMIF('Rozpocet - Vyvoj aplikacii'!$B$3:$B$200,'TCO TO BE- SW'!I$2,'Rozpocet - Vyvoj aplikacii'!$I$3:$I$200),0),0)</f>
        <v>0</v>
      </c>
      <c r="J60" s="117">
        <f>IFERROR(IF(VLOOKUP(J$2,AKTIVITY_POZICIE!#REF!,5,0)=$D60,SUMIF('Rozpocet - Vyvoj aplikacii'!$B$3:$B$200,'TCO TO BE- SW'!J$2,'Rozpocet - Vyvoj aplikacii'!$I$3:$I$200),0),0)</f>
        <v>0</v>
      </c>
      <c r="K60" s="117">
        <f>IFERROR(IF(VLOOKUP(K$2,AKTIVITY_POZICIE!#REF!,5,0)=$D60,SUMIF('Rozpocet - Vyvoj aplikacii'!$B$3:$B$200,'TCO TO BE- SW'!K$2,'Rozpocet - Vyvoj aplikacii'!$I$3:$I$200),0),0)</f>
        <v>0</v>
      </c>
      <c r="L60" s="117">
        <f>IFERROR(IF(VLOOKUP(L$2,AKTIVITY_POZICIE!#REF!,5,0)=$D60,SUMIF('Rozpocet - Vyvoj aplikacii'!$B$3:$B$200,'TCO TO BE- SW'!L$2,'Rozpocet - Vyvoj aplikacii'!$I$3:$I$200),0),0)</f>
        <v>0</v>
      </c>
      <c r="M60" s="117">
        <f>IFERROR(IF(VLOOKUP(M$2,AKTIVITY_POZICIE!#REF!,5,0)=$D60,SUMIF('Rozpocet - Vyvoj aplikacii'!$B$3:$B$200,'TCO TO BE- SW'!M$2,'Rozpocet - Vyvoj aplikacii'!$I$3:$I$200),0),0)</f>
        <v>0</v>
      </c>
      <c r="N60" s="117">
        <f>IFERROR(IF(VLOOKUP(N$2,AKTIVITY_POZICIE!#REF!,5,0)=$D60,SUMIF('Rozpocet - Vyvoj aplikacii'!$B$3:$B$200,'TCO TO BE- SW'!N$2,'Rozpocet - Vyvoj aplikacii'!$I$3:$I$200),0),0)</f>
        <v>0</v>
      </c>
      <c r="O60" s="117">
        <f>IFERROR(IF(VLOOKUP(O$2,AKTIVITY_POZICIE!#REF!,5,0)=$D60,SUMIF('Rozpocet - Vyvoj aplikacii'!$B$3:$B$200,'TCO TO BE- SW'!O$2,'Rozpocet - Vyvoj aplikacii'!$I$3:$I$200),0),0)</f>
        <v>0</v>
      </c>
      <c r="P60" s="117">
        <f>IFERROR(IF(VLOOKUP(P$2,AKTIVITY_POZICIE!#REF!,5,0)=$D60,SUMIF('Rozpocet - Vyvoj aplikacii'!$B$3:$B$200,'TCO TO BE- SW'!P$2,'Rozpocet - Vyvoj aplikacii'!$I$3:$I$200),0),0)</f>
        <v>0</v>
      </c>
      <c r="Q60" s="117">
        <f>IFERROR(IF(VLOOKUP(Q$2,AKTIVITY_POZICIE!#REF!,5,0)=$D60,SUMIF('Rozpocet - Vyvoj aplikacii'!$B$3:$B$200,'TCO TO BE- SW'!Q$2,'Rozpocet - Vyvoj aplikacii'!$I$3:$I$200),0),0)</f>
        <v>0</v>
      </c>
      <c r="R60" s="117">
        <f>IFERROR(IF(VLOOKUP(R$2,AKTIVITY_POZICIE!#REF!,5,0)=$D60,SUMIF('Rozpocet - Vyvoj aplikacii'!$B$3:$B$200,'TCO TO BE- SW'!R$2,'Rozpocet - Vyvoj aplikacii'!$I$3:$I$200),0),0)</f>
        <v>0</v>
      </c>
      <c r="S60" s="117">
        <f>IFERROR(IF(VLOOKUP(S$2,AKTIVITY_POZICIE!#REF!,5,0)=$D60,SUMIF('Rozpocet - Vyvoj aplikacii'!$B$3:$B$200,'TCO TO BE- SW'!S$2,'Rozpocet - Vyvoj aplikacii'!$I$3:$I$200),0),0)</f>
        <v>0</v>
      </c>
      <c r="T60" s="117">
        <f>IFERROR(IF(VLOOKUP(T$2,AKTIVITY_POZICIE!#REF!,5,0)=$D60,SUMIF('Rozpocet - Vyvoj aplikacii'!$B$3:$B$200,'TCO TO BE- SW'!T$2,'Rozpocet - Vyvoj aplikacii'!$I$3:$I$200),0),0)</f>
        <v>0</v>
      </c>
      <c r="U60" s="117">
        <f>IFERROR(IF(VLOOKUP(U$2,AKTIVITY_POZICIE!#REF!,5,0)=$D60,SUMIF('Rozpocet - Vyvoj aplikacii'!$B$3:$B$200,'TCO TO BE- SW'!U$2,'Rozpocet - Vyvoj aplikacii'!$I$3:$I$200),0),0)</f>
        <v>0</v>
      </c>
      <c r="V60" s="117">
        <f>IFERROR(IF(VLOOKUP(V$2,AKTIVITY_POZICIE!#REF!,5,0)=$D60,SUMIF('Rozpocet - Vyvoj aplikacii'!$B$3:$B$200,'TCO TO BE- SW'!V$2,'Rozpocet - Vyvoj aplikacii'!$I$3:$I$200),0),0)</f>
        <v>0</v>
      </c>
      <c r="W60" s="117">
        <f>IFERROR(IF(VLOOKUP(W$2,AKTIVITY_POZICIE!#REF!,5,0)=$D60,SUMIF('Rozpocet - Vyvoj aplikacii'!$B$3:$B$200,'TCO TO BE- SW'!W$2,'Rozpocet - Vyvoj aplikacii'!$I$3:$I$200),0),0)</f>
        <v>0</v>
      </c>
      <c r="X60" s="117">
        <f>IFERROR(IF(VLOOKUP(X$2,AKTIVITY_POZICIE!#REF!,5,0)=$D60,SUMIF('Rozpocet - Vyvoj aplikacii'!$B$3:$B$200,'TCO TO BE- SW'!X$2,'Rozpocet - Vyvoj aplikacii'!$I$3:$I$200),0),0)</f>
        <v>0</v>
      </c>
      <c r="Y60" s="117">
        <f>IFERROR(IF(VLOOKUP(Y$2,AKTIVITY_POZICIE!#REF!,5,0)=$D60,SUMIF('Rozpocet - Vyvoj aplikacii'!$B$3:$B$200,'TCO TO BE- SW'!Y$2,'Rozpocet - Vyvoj aplikacii'!$I$3:$I$200),0),0)</f>
        <v>0</v>
      </c>
      <c r="Z60" s="117">
        <f>IFERROR(IF(VLOOKUP(Z$2,AKTIVITY_POZICIE!#REF!,5,0)=$D60,SUMIF('Rozpocet - Vyvoj aplikacii'!$B$3:$B$200,'TCO TO BE- SW'!Z$2,'Rozpocet - Vyvoj aplikacii'!$I$3:$I$200),0),0)</f>
        <v>0</v>
      </c>
      <c r="AA60" s="117">
        <f>IFERROR(IF(VLOOKUP(AA$2,AKTIVITY_POZICIE!#REF!,5,0)=$D60,SUMIF('Rozpocet - Vyvoj aplikacii'!$B$3:$B$200,'TCO TO BE- SW'!AA$2,'Rozpocet - Vyvoj aplikacii'!$I$3:$I$200),0),0)</f>
        <v>0</v>
      </c>
      <c r="AB60" s="117">
        <f>IFERROR(IF(VLOOKUP(AB$2,AKTIVITY_POZICIE!#REF!,5,0)=$D60,SUMIF('Rozpocet - Vyvoj aplikacii'!$B$3:$B$200,'TCO TO BE- SW'!AB$2,'Rozpocet - Vyvoj aplikacii'!$I$3:$I$200),0),0)</f>
        <v>0</v>
      </c>
      <c r="AC60" s="117">
        <f>IFERROR(IF(VLOOKUP(AC$2,AKTIVITY_POZICIE!#REF!,5,0)=$D60,SUMIF('Rozpocet - Vyvoj aplikacii'!$B$3:$B$200,'TCO TO BE- SW'!AC$2,'Rozpocet - Vyvoj aplikacii'!$I$3:$I$200),0),0)</f>
        <v>0</v>
      </c>
      <c r="AD60" s="117">
        <f>IFERROR(IF(VLOOKUP(AD$2,AKTIVITY_POZICIE!#REF!,5,0)=$D60,SUMIF('Rozpocet - Vyvoj aplikacii'!$B$3:$B$200,'TCO TO BE- SW'!AD$2,'Rozpocet - Vyvoj aplikacii'!$I$3:$I$200),0),0)</f>
        <v>0</v>
      </c>
      <c r="AE60" s="117">
        <f>IFERROR(IF(VLOOKUP(AE$2,AKTIVITY_POZICIE!#REF!,5,0)=$D60,SUMIF('Rozpocet - Vyvoj aplikacii'!$B$3:$B$200,'TCO TO BE- SW'!AE$2,'Rozpocet - Vyvoj aplikacii'!$I$3:$I$200),0),0)</f>
        <v>0</v>
      </c>
      <c r="AF60" s="117">
        <f>IFERROR(IF(VLOOKUP(AF$2,AKTIVITY_POZICIE!#REF!,5,0)=$D60,SUMIF('Rozpocet - Vyvoj aplikacii'!$B$3:$B$200,'TCO TO BE- SW'!AF$2,'Rozpocet - Vyvoj aplikacii'!$I$3:$I$200),0),0)</f>
        <v>0</v>
      </c>
      <c r="AG60" s="117">
        <f>IFERROR(IF(VLOOKUP(AG$2,AKTIVITY_POZICIE!#REF!,5,0)=$D60,SUMIF('Rozpocet - Vyvoj aplikacii'!$B$3:$B$200,'TCO TO BE- SW'!AG$2,'Rozpocet - Vyvoj aplikacii'!$I$3:$I$200),0),0)</f>
        <v>0</v>
      </c>
      <c r="AH60" s="117">
        <f>IFERROR(IF(VLOOKUP(AH$2,AKTIVITY_POZICIE!#REF!,5,0)=$D60,SUMIF('Rozpocet - Vyvoj aplikacii'!$B$3:$B$200,'TCO TO BE- SW'!AH$2,'Rozpocet - Vyvoj aplikacii'!$I$3:$I$200),0),0)</f>
        <v>0</v>
      </c>
      <c r="AI60" s="117">
        <f>IFERROR(IF(VLOOKUP(AI$2,AKTIVITY_POZICIE!#REF!,5,0)=$D60,SUMIF('Rozpocet - Vyvoj aplikacii'!$B$3:$B$200,'TCO TO BE- SW'!AI$2,'Rozpocet - Vyvoj aplikacii'!$I$3:$I$200),0),0)</f>
        <v>0</v>
      </c>
      <c r="AJ60" s="117">
        <f>IFERROR(IF(VLOOKUP(AJ$2,AKTIVITY_POZICIE!#REF!,5,0)=$D60,SUMIF('Rozpocet - Vyvoj aplikacii'!$B$3:$B$200,'TCO TO BE- SW'!AJ$2,'Rozpocet - Vyvoj aplikacii'!$I$3:$I$200),0),0)</f>
        <v>0</v>
      </c>
      <c r="AK60" s="117">
        <f>IFERROR(IF(VLOOKUP(AK$2,AKTIVITY_POZICIE!#REF!,5,0)=$D60,SUMIF('Rozpocet - Vyvoj aplikacii'!$B$3:$B$200,'TCO TO BE- SW'!AK$2,'Rozpocet - Vyvoj aplikacii'!$I$3:$I$200),0),0)</f>
        <v>0</v>
      </c>
      <c r="AL60" s="117">
        <f>IFERROR(IF(VLOOKUP(AL$2,AKTIVITY_POZICIE!#REF!,5,0)=$D60,SUMIF('Rozpocet - Vyvoj aplikacii'!$B$3:$B$200,'TCO TO BE- SW'!AL$2,'Rozpocet - Vyvoj aplikacii'!$I$3:$I$200),0),0)</f>
        <v>0</v>
      </c>
      <c r="AM60" s="117">
        <f>IFERROR(IF(VLOOKUP(AM$2,AKTIVITY_POZICIE!#REF!,5,0)=$D60,SUMIF('Rozpocet - Vyvoj aplikacii'!$B$3:$B$200,'TCO TO BE- SW'!AM$2,'Rozpocet - Vyvoj aplikacii'!$I$3:$I$200),0),0)</f>
        <v>0</v>
      </c>
      <c r="AN60" s="117">
        <f>IFERROR(IF(VLOOKUP(AN$2,AKTIVITY_POZICIE!#REF!,5,0)=$D60,SUMIF('Rozpocet - Vyvoj aplikacii'!$B$3:$B$200,'TCO TO BE- SW'!AN$2,'Rozpocet - Vyvoj aplikacii'!$I$3:$I$200),0),0)</f>
        <v>0</v>
      </c>
      <c r="AO60" s="117">
        <f>IFERROR(IF(VLOOKUP(AO$2,AKTIVITY_POZICIE!#REF!,5,0)=$D60,SUMIF('Rozpocet - Vyvoj aplikacii'!$B$3:$B$200,'TCO TO BE- SW'!AO$2,'Rozpocet - Vyvoj aplikacii'!$I$3:$I$200),0),0)</f>
        <v>0</v>
      </c>
      <c r="AP60" s="117">
        <f>IFERROR(IF(VLOOKUP(AP$2,AKTIVITY_POZICIE!#REF!,5,0)=$D60,SUMIF('Rozpocet - Vyvoj aplikacii'!$B$3:$B$200,'TCO TO BE- SW'!AP$2,'Rozpocet - Vyvoj aplikacii'!$I$3:$I$200),0),0)</f>
        <v>0</v>
      </c>
      <c r="AQ60" s="117">
        <f>IFERROR(IF(VLOOKUP(AQ$2,AKTIVITY_POZICIE!#REF!,5,0)=$D60,SUMIF('Rozpocet - Vyvoj aplikacii'!$B$3:$B$200,'TCO TO BE- SW'!AQ$2,'Rozpocet - Vyvoj aplikacii'!$I$3:$I$200),0),0)</f>
        <v>0</v>
      </c>
      <c r="AR60" s="117">
        <f>IFERROR(IF(VLOOKUP(AR$2,AKTIVITY_POZICIE!#REF!,5,0)=$D60,SUMIF('Rozpocet - Vyvoj aplikacii'!$B$3:$B$200,'TCO TO BE- SW'!AR$2,'Rozpocet - Vyvoj aplikacii'!$I$3:$I$200),0),0)</f>
        <v>0</v>
      </c>
      <c r="AS60" s="117">
        <f>IFERROR(IF(VLOOKUP(AS$2,AKTIVITY_POZICIE!#REF!,5,0)=$D60,SUMIF('Rozpocet - Vyvoj aplikacii'!$B$3:$B$200,'TCO TO BE- SW'!AS$2,'Rozpocet - Vyvoj aplikacii'!$I$3:$I$200),0),0)</f>
        <v>0</v>
      </c>
      <c r="AT60" s="117">
        <f>IFERROR(IF(VLOOKUP(AT$2,AKTIVITY_POZICIE!#REF!,5,0)=$D60,SUMIF('Rozpocet - Vyvoj aplikacii'!$B$3:$B$200,'TCO TO BE- SW'!AT$2,'Rozpocet - Vyvoj aplikacii'!$I$3:$I$200),0),0)</f>
        <v>0</v>
      </c>
      <c r="AU60" s="117">
        <f>IFERROR(IF(VLOOKUP(AU$2,AKTIVITY_POZICIE!#REF!,5,0)=$D60,SUMIF('Rozpocet - Vyvoj aplikacii'!$B$3:$B$200,'TCO TO BE- SW'!AU$2,'Rozpocet - Vyvoj aplikacii'!$I$3:$I$200),0),0)</f>
        <v>0</v>
      </c>
      <c r="AV60" s="117">
        <f>IFERROR(IF(VLOOKUP(AV$2,AKTIVITY_POZICIE!#REF!,5,0)=$D60,SUMIF('Rozpocet - Vyvoj aplikacii'!$B$3:$B$200,'TCO TO BE- SW'!AV$2,'Rozpocet - Vyvoj aplikacii'!$I$3:$I$200),0),0)</f>
        <v>0</v>
      </c>
      <c r="AW60" s="117">
        <f>IFERROR(IF(VLOOKUP(AW$2,AKTIVITY_POZICIE!#REF!,5,0)=$D60,SUMIF('Rozpocet - Vyvoj aplikacii'!$B$3:$B$200,'TCO TO BE- SW'!AW$2,'Rozpocet - Vyvoj aplikacii'!$I$3:$I$200),0),0)</f>
        <v>0</v>
      </c>
      <c r="AX60" s="117">
        <f>IFERROR(IF(VLOOKUP(AX$2,AKTIVITY_POZICIE!#REF!,5,0)=$D60,SUMIF('Rozpocet - Vyvoj aplikacii'!$B$3:$B$200,'TCO TO BE- SW'!AX$2,'Rozpocet - Vyvoj aplikacii'!$I$3:$I$200),0),0)</f>
        <v>0</v>
      </c>
      <c r="AY60" s="117">
        <f>IFERROR(IF(VLOOKUP(AY$2,AKTIVITY_POZICIE!#REF!,5,0)=$D60,SUMIF('Rozpocet - Vyvoj aplikacii'!$B$3:$B$200,'TCO TO BE- SW'!AY$2,'Rozpocet - Vyvoj aplikacii'!$I$3:$I$200),0),0)</f>
        <v>0</v>
      </c>
      <c r="AZ60" s="117">
        <f>IFERROR(IF(VLOOKUP(AZ$2,AKTIVITY_POZICIE!#REF!,5,0)=$D60,SUMIF('Rozpocet - Vyvoj aplikacii'!$B$3:$B$200,'TCO TO BE- SW'!AZ$2,'Rozpocet - Vyvoj aplikacii'!$I$3:$I$200),0),0)</f>
        <v>0</v>
      </c>
      <c r="BA60" s="117">
        <f>IFERROR(IF(VLOOKUP(BA$2,AKTIVITY_POZICIE!#REF!,5,0)=$D60,SUMIF('Rozpocet - Vyvoj aplikacii'!$B$3:$B$200,'TCO TO BE- SW'!BA$2,'Rozpocet - Vyvoj aplikacii'!$I$3:$I$200),0),0)</f>
        <v>0</v>
      </c>
      <c r="BB60" s="117">
        <f>IFERROR(IF(VLOOKUP(BB$2,AKTIVITY_POZICIE!#REF!,5,0)=$D60,SUMIF('Rozpocet - Vyvoj aplikacii'!$B$3:$B$200,'TCO TO BE- SW'!BB$2,'Rozpocet - Vyvoj aplikacii'!$I$3:$I$200),0),0)</f>
        <v>0</v>
      </c>
      <c r="BC60" s="117">
        <f>IFERROR(IF(VLOOKUP(BC$2,AKTIVITY_POZICIE!#REF!,5,0)=$D60,SUMIF('Rozpocet - Vyvoj aplikacii'!$B$3:$B$200,'TCO TO BE- SW'!BC$2,'Rozpocet - Vyvoj aplikacii'!$I$3:$I$200),0),0)</f>
        <v>0</v>
      </c>
    </row>
    <row r="61" spans="1:55" outlineLevel="2">
      <c r="A61" s="694"/>
      <c r="B61" s="695"/>
      <c r="C61" s="695"/>
      <c r="D61" s="67">
        <v>5</v>
      </c>
      <c r="E61" s="71">
        <f t="shared" si="13"/>
        <v>0</v>
      </c>
      <c r="F61" s="117">
        <f>IFERROR(IF(VLOOKUP(F$2,AKTIVITY_POZICIE!#REF!,5,0)=$D61,SUMIF('Rozpocet - Vyvoj aplikacii'!$B$3:$B$200,'TCO TO BE- SW'!F$2,'Rozpocet - Vyvoj aplikacii'!$I$3:$I$200),0),0)</f>
        <v>0</v>
      </c>
      <c r="G61" s="117">
        <f>IFERROR(IF(VLOOKUP(G$2,AKTIVITY_POZICIE!#REF!,5,0)=$D61,SUMIF('Rozpocet - Vyvoj aplikacii'!$B$3:$B$200,'TCO TO BE- SW'!G$2,'Rozpocet - Vyvoj aplikacii'!$I$3:$I$200),0),0)</f>
        <v>0</v>
      </c>
      <c r="H61" s="117">
        <f>IFERROR(IF(VLOOKUP(H$2,AKTIVITY_POZICIE!#REF!,5,0)=$D61,SUMIF('Rozpocet - Vyvoj aplikacii'!$B$3:$B$200,'TCO TO BE- SW'!H$2,'Rozpocet - Vyvoj aplikacii'!$I$3:$I$200),0),0)</f>
        <v>0</v>
      </c>
      <c r="I61" s="117">
        <f>IFERROR(IF(VLOOKUP(I$2,AKTIVITY_POZICIE!#REF!,5,0)=$D61,SUMIF('Rozpocet - Vyvoj aplikacii'!$B$3:$B$200,'TCO TO BE- SW'!I$2,'Rozpocet - Vyvoj aplikacii'!$I$3:$I$200),0),0)</f>
        <v>0</v>
      </c>
      <c r="J61" s="117">
        <f>IFERROR(IF(VLOOKUP(J$2,AKTIVITY_POZICIE!#REF!,5,0)=$D61,SUMIF('Rozpocet - Vyvoj aplikacii'!$B$3:$B$200,'TCO TO BE- SW'!J$2,'Rozpocet - Vyvoj aplikacii'!$I$3:$I$200),0),0)</f>
        <v>0</v>
      </c>
      <c r="K61" s="117">
        <f>IFERROR(IF(VLOOKUP(K$2,AKTIVITY_POZICIE!#REF!,5,0)=$D61,SUMIF('Rozpocet - Vyvoj aplikacii'!$B$3:$B$200,'TCO TO BE- SW'!K$2,'Rozpocet - Vyvoj aplikacii'!$I$3:$I$200),0),0)</f>
        <v>0</v>
      </c>
      <c r="L61" s="117">
        <f>IFERROR(IF(VLOOKUP(L$2,AKTIVITY_POZICIE!#REF!,5,0)=$D61,SUMIF('Rozpocet - Vyvoj aplikacii'!$B$3:$B$200,'TCO TO BE- SW'!L$2,'Rozpocet - Vyvoj aplikacii'!$I$3:$I$200),0),0)</f>
        <v>0</v>
      </c>
      <c r="M61" s="117">
        <f>IFERROR(IF(VLOOKUP(M$2,AKTIVITY_POZICIE!#REF!,5,0)=$D61,SUMIF('Rozpocet - Vyvoj aplikacii'!$B$3:$B$200,'TCO TO BE- SW'!M$2,'Rozpocet - Vyvoj aplikacii'!$I$3:$I$200),0),0)</f>
        <v>0</v>
      </c>
      <c r="N61" s="117">
        <f>IFERROR(IF(VLOOKUP(N$2,AKTIVITY_POZICIE!#REF!,5,0)=$D61,SUMIF('Rozpocet - Vyvoj aplikacii'!$B$3:$B$200,'TCO TO BE- SW'!N$2,'Rozpocet - Vyvoj aplikacii'!$I$3:$I$200),0),0)</f>
        <v>0</v>
      </c>
      <c r="O61" s="117">
        <f>IFERROR(IF(VLOOKUP(O$2,AKTIVITY_POZICIE!#REF!,5,0)=$D61,SUMIF('Rozpocet - Vyvoj aplikacii'!$B$3:$B$200,'TCO TO BE- SW'!O$2,'Rozpocet - Vyvoj aplikacii'!$I$3:$I$200),0),0)</f>
        <v>0</v>
      </c>
      <c r="P61" s="117">
        <f>IFERROR(IF(VLOOKUP(P$2,AKTIVITY_POZICIE!#REF!,5,0)=$D61,SUMIF('Rozpocet - Vyvoj aplikacii'!$B$3:$B$200,'TCO TO BE- SW'!P$2,'Rozpocet - Vyvoj aplikacii'!$I$3:$I$200),0),0)</f>
        <v>0</v>
      </c>
      <c r="Q61" s="117">
        <f>IFERROR(IF(VLOOKUP(Q$2,AKTIVITY_POZICIE!#REF!,5,0)=$D61,SUMIF('Rozpocet - Vyvoj aplikacii'!$B$3:$B$200,'TCO TO BE- SW'!Q$2,'Rozpocet - Vyvoj aplikacii'!$I$3:$I$200),0),0)</f>
        <v>0</v>
      </c>
      <c r="R61" s="117">
        <f>IFERROR(IF(VLOOKUP(R$2,AKTIVITY_POZICIE!#REF!,5,0)=$D61,SUMIF('Rozpocet - Vyvoj aplikacii'!$B$3:$B$200,'TCO TO BE- SW'!R$2,'Rozpocet - Vyvoj aplikacii'!$I$3:$I$200),0),0)</f>
        <v>0</v>
      </c>
      <c r="S61" s="117">
        <f>IFERROR(IF(VLOOKUP(S$2,AKTIVITY_POZICIE!#REF!,5,0)=$D61,SUMIF('Rozpocet - Vyvoj aplikacii'!$B$3:$B$200,'TCO TO BE- SW'!S$2,'Rozpocet - Vyvoj aplikacii'!$I$3:$I$200),0),0)</f>
        <v>0</v>
      </c>
      <c r="T61" s="117">
        <f>IFERROR(IF(VLOOKUP(T$2,AKTIVITY_POZICIE!#REF!,5,0)=$D61,SUMIF('Rozpocet - Vyvoj aplikacii'!$B$3:$B$200,'TCO TO BE- SW'!T$2,'Rozpocet - Vyvoj aplikacii'!$I$3:$I$200),0),0)</f>
        <v>0</v>
      </c>
      <c r="U61" s="117">
        <f>IFERROR(IF(VLOOKUP(U$2,AKTIVITY_POZICIE!#REF!,5,0)=$D61,SUMIF('Rozpocet - Vyvoj aplikacii'!$B$3:$B$200,'TCO TO BE- SW'!U$2,'Rozpocet - Vyvoj aplikacii'!$I$3:$I$200),0),0)</f>
        <v>0</v>
      </c>
      <c r="V61" s="117">
        <f>IFERROR(IF(VLOOKUP(V$2,AKTIVITY_POZICIE!#REF!,5,0)=$D61,SUMIF('Rozpocet - Vyvoj aplikacii'!$B$3:$B$200,'TCO TO BE- SW'!V$2,'Rozpocet - Vyvoj aplikacii'!$I$3:$I$200),0),0)</f>
        <v>0</v>
      </c>
      <c r="W61" s="117">
        <f>IFERROR(IF(VLOOKUP(W$2,AKTIVITY_POZICIE!#REF!,5,0)=$D61,SUMIF('Rozpocet - Vyvoj aplikacii'!$B$3:$B$200,'TCO TO BE- SW'!W$2,'Rozpocet - Vyvoj aplikacii'!$I$3:$I$200),0),0)</f>
        <v>0</v>
      </c>
      <c r="X61" s="117">
        <f>IFERROR(IF(VLOOKUP(X$2,AKTIVITY_POZICIE!#REF!,5,0)=$D61,SUMIF('Rozpocet - Vyvoj aplikacii'!$B$3:$B$200,'TCO TO BE- SW'!X$2,'Rozpocet - Vyvoj aplikacii'!$I$3:$I$200),0),0)</f>
        <v>0</v>
      </c>
      <c r="Y61" s="117">
        <f>IFERROR(IF(VLOOKUP(Y$2,AKTIVITY_POZICIE!#REF!,5,0)=$D61,SUMIF('Rozpocet - Vyvoj aplikacii'!$B$3:$B$200,'TCO TO BE- SW'!Y$2,'Rozpocet - Vyvoj aplikacii'!$I$3:$I$200),0),0)</f>
        <v>0</v>
      </c>
      <c r="Z61" s="117">
        <f>IFERROR(IF(VLOOKUP(Z$2,AKTIVITY_POZICIE!#REF!,5,0)=$D61,SUMIF('Rozpocet - Vyvoj aplikacii'!$B$3:$B$200,'TCO TO BE- SW'!Z$2,'Rozpocet - Vyvoj aplikacii'!$I$3:$I$200),0),0)</f>
        <v>0</v>
      </c>
      <c r="AA61" s="117">
        <f>IFERROR(IF(VLOOKUP(AA$2,AKTIVITY_POZICIE!#REF!,5,0)=$D61,SUMIF('Rozpocet - Vyvoj aplikacii'!$B$3:$B$200,'TCO TO BE- SW'!AA$2,'Rozpocet - Vyvoj aplikacii'!$I$3:$I$200),0),0)</f>
        <v>0</v>
      </c>
      <c r="AB61" s="117">
        <f>IFERROR(IF(VLOOKUP(AB$2,AKTIVITY_POZICIE!#REF!,5,0)=$D61,SUMIF('Rozpocet - Vyvoj aplikacii'!$B$3:$B$200,'TCO TO BE- SW'!AB$2,'Rozpocet - Vyvoj aplikacii'!$I$3:$I$200),0),0)</f>
        <v>0</v>
      </c>
      <c r="AC61" s="117">
        <f>IFERROR(IF(VLOOKUP(AC$2,AKTIVITY_POZICIE!#REF!,5,0)=$D61,SUMIF('Rozpocet - Vyvoj aplikacii'!$B$3:$B$200,'TCO TO BE- SW'!AC$2,'Rozpocet - Vyvoj aplikacii'!$I$3:$I$200),0),0)</f>
        <v>0</v>
      </c>
      <c r="AD61" s="117">
        <f>IFERROR(IF(VLOOKUP(AD$2,AKTIVITY_POZICIE!#REF!,5,0)=$D61,SUMIF('Rozpocet - Vyvoj aplikacii'!$B$3:$B$200,'TCO TO BE- SW'!AD$2,'Rozpocet - Vyvoj aplikacii'!$I$3:$I$200),0),0)</f>
        <v>0</v>
      </c>
      <c r="AE61" s="117">
        <f>IFERROR(IF(VLOOKUP(AE$2,AKTIVITY_POZICIE!#REF!,5,0)=$D61,SUMIF('Rozpocet - Vyvoj aplikacii'!$B$3:$B$200,'TCO TO BE- SW'!AE$2,'Rozpocet - Vyvoj aplikacii'!$I$3:$I$200),0),0)</f>
        <v>0</v>
      </c>
      <c r="AF61" s="117">
        <f>IFERROR(IF(VLOOKUP(AF$2,AKTIVITY_POZICIE!#REF!,5,0)=$D61,SUMIF('Rozpocet - Vyvoj aplikacii'!$B$3:$B$200,'TCO TO BE- SW'!AF$2,'Rozpocet - Vyvoj aplikacii'!$I$3:$I$200),0),0)</f>
        <v>0</v>
      </c>
      <c r="AG61" s="117">
        <f>IFERROR(IF(VLOOKUP(AG$2,AKTIVITY_POZICIE!#REF!,5,0)=$D61,SUMIF('Rozpocet - Vyvoj aplikacii'!$B$3:$B$200,'TCO TO BE- SW'!AG$2,'Rozpocet - Vyvoj aplikacii'!$I$3:$I$200),0),0)</f>
        <v>0</v>
      </c>
      <c r="AH61" s="117">
        <f>IFERROR(IF(VLOOKUP(AH$2,AKTIVITY_POZICIE!#REF!,5,0)=$D61,SUMIF('Rozpocet - Vyvoj aplikacii'!$B$3:$B$200,'TCO TO BE- SW'!AH$2,'Rozpocet - Vyvoj aplikacii'!$I$3:$I$200),0),0)</f>
        <v>0</v>
      </c>
      <c r="AI61" s="117">
        <f>IFERROR(IF(VLOOKUP(AI$2,AKTIVITY_POZICIE!#REF!,5,0)=$D61,SUMIF('Rozpocet - Vyvoj aplikacii'!$B$3:$B$200,'TCO TO BE- SW'!AI$2,'Rozpocet - Vyvoj aplikacii'!$I$3:$I$200),0),0)</f>
        <v>0</v>
      </c>
      <c r="AJ61" s="117">
        <f>IFERROR(IF(VLOOKUP(AJ$2,AKTIVITY_POZICIE!#REF!,5,0)=$D61,SUMIF('Rozpocet - Vyvoj aplikacii'!$B$3:$B$200,'TCO TO BE- SW'!AJ$2,'Rozpocet - Vyvoj aplikacii'!$I$3:$I$200),0),0)</f>
        <v>0</v>
      </c>
      <c r="AK61" s="117">
        <f>IFERROR(IF(VLOOKUP(AK$2,AKTIVITY_POZICIE!#REF!,5,0)=$D61,SUMIF('Rozpocet - Vyvoj aplikacii'!$B$3:$B$200,'TCO TO BE- SW'!AK$2,'Rozpocet - Vyvoj aplikacii'!$I$3:$I$200),0),0)</f>
        <v>0</v>
      </c>
      <c r="AL61" s="117">
        <f>IFERROR(IF(VLOOKUP(AL$2,AKTIVITY_POZICIE!#REF!,5,0)=$D61,SUMIF('Rozpocet - Vyvoj aplikacii'!$B$3:$B$200,'TCO TO BE- SW'!AL$2,'Rozpocet - Vyvoj aplikacii'!$I$3:$I$200),0),0)</f>
        <v>0</v>
      </c>
      <c r="AM61" s="117">
        <f>IFERROR(IF(VLOOKUP(AM$2,AKTIVITY_POZICIE!#REF!,5,0)=$D61,SUMIF('Rozpocet - Vyvoj aplikacii'!$B$3:$B$200,'TCO TO BE- SW'!AM$2,'Rozpocet - Vyvoj aplikacii'!$I$3:$I$200),0),0)</f>
        <v>0</v>
      </c>
      <c r="AN61" s="117">
        <f>IFERROR(IF(VLOOKUP(AN$2,AKTIVITY_POZICIE!#REF!,5,0)=$D61,SUMIF('Rozpocet - Vyvoj aplikacii'!$B$3:$B$200,'TCO TO BE- SW'!AN$2,'Rozpocet - Vyvoj aplikacii'!$I$3:$I$200),0),0)</f>
        <v>0</v>
      </c>
      <c r="AO61" s="117">
        <f>IFERROR(IF(VLOOKUP(AO$2,AKTIVITY_POZICIE!#REF!,5,0)=$D61,SUMIF('Rozpocet - Vyvoj aplikacii'!$B$3:$B$200,'TCO TO BE- SW'!AO$2,'Rozpocet - Vyvoj aplikacii'!$I$3:$I$200),0),0)</f>
        <v>0</v>
      </c>
      <c r="AP61" s="117">
        <f>IFERROR(IF(VLOOKUP(AP$2,AKTIVITY_POZICIE!#REF!,5,0)=$D61,SUMIF('Rozpocet - Vyvoj aplikacii'!$B$3:$B$200,'TCO TO BE- SW'!AP$2,'Rozpocet - Vyvoj aplikacii'!$I$3:$I$200),0),0)</f>
        <v>0</v>
      </c>
      <c r="AQ61" s="117">
        <f>IFERROR(IF(VLOOKUP(AQ$2,AKTIVITY_POZICIE!#REF!,5,0)=$D61,SUMIF('Rozpocet - Vyvoj aplikacii'!$B$3:$B$200,'TCO TO BE- SW'!AQ$2,'Rozpocet - Vyvoj aplikacii'!$I$3:$I$200),0),0)</f>
        <v>0</v>
      </c>
      <c r="AR61" s="117">
        <f>IFERROR(IF(VLOOKUP(AR$2,AKTIVITY_POZICIE!#REF!,5,0)=$D61,SUMIF('Rozpocet - Vyvoj aplikacii'!$B$3:$B$200,'TCO TO BE- SW'!AR$2,'Rozpocet - Vyvoj aplikacii'!$I$3:$I$200),0),0)</f>
        <v>0</v>
      </c>
      <c r="AS61" s="117">
        <f>IFERROR(IF(VLOOKUP(AS$2,AKTIVITY_POZICIE!#REF!,5,0)=$D61,SUMIF('Rozpocet - Vyvoj aplikacii'!$B$3:$B$200,'TCO TO BE- SW'!AS$2,'Rozpocet - Vyvoj aplikacii'!$I$3:$I$200),0),0)</f>
        <v>0</v>
      </c>
      <c r="AT61" s="117">
        <f>IFERROR(IF(VLOOKUP(AT$2,AKTIVITY_POZICIE!#REF!,5,0)=$D61,SUMIF('Rozpocet - Vyvoj aplikacii'!$B$3:$B$200,'TCO TO BE- SW'!AT$2,'Rozpocet - Vyvoj aplikacii'!$I$3:$I$200),0),0)</f>
        <v>0</v>
      </c>
      <c r="AU61" s="117">
        <f>IFERROR(IF(VLOOKUP(AU$2,AKTIVITY_POZICIE!#REF!,5,0)=$D61,SUMIF('Rozpocet - Vyvoj aplikacii'!$B$3:$B$200,'TCO TO BE- SW'!AU$2,'Rozpocet - Vyvoj aplikacii'!$I$3:$I$200),0),0)</f>
        <v>0</v>
      </c>
      <c r="AV61" s="117">
        <f>IFERROR(IF(VLOOKUP(AV$2,AKTIVITY_POZICIE!#REF!,5,0)=$D61,SUMIF('Rozpocet - Vyvoj aplikacii'!$B$3:$B$200,'TCO TO BE- SW'!AV$2,'Rozpocet - Vyvoj aplikacii'!$I$3:$I$200),0),0)</f>
        <v>0</v>
      </c>
      <c r="AW61" s="117">
        <f>IFERROR(IF(VLOOKUP(AW$2,AKTIVITY_POZICIE!#REF!,5,0)=$D61,SUMIF('Rozpocet - Vyvoj aplikacii'!$B$3:$B$200,'TCO TO BE- SW'!AW$2,'Rozpocet - Vyvoj aplikacii'!$I$3:$I$200),0),0)</f>
        <v>0</v>
      </c>
      <c r="AX61" s="117">
        <f>IFERROR(IF(VLOOKUP(AX$2,AKTIVITY_POZICIE!#REF!,5,0)=$D61,SUMIF('Rozpocet - Vyvoj aplikacii'!$B$3:$B$200,'TCO TO BE- SW'!AX$2,'Rozpocet - Vyvoj aplikacii'!$I$3:$I$200),0),0)</f>
        <v>0</v>
      </c>
      <c r="AY61" s="117">
        <f>IFERROR(IF(VLOOKUP(AY$2,AKTIVITY_POZICIE!#REF!,5,0)=$D61,SUMIF('Rozpocet - Vyvoj aplikacii'!$B$3:$B$200,'TCO TO BE- SW'!AY$2,'Rozpocet - Vyvoj aplikacii'!$I$3:$I$200),0),0)</f>
        <v>0</v>
      </c>
      <c r="AZ61" s="117">
        <f>IFERROR(IF(VLOOKUP(AZ$2,AKTIVITY_POZICIE!#REF!,5,0)=$D61,SUMIF('Rozpocet - Vyvoj aplikacii'!$B$3:$B$200,'TCO TO BE- SW'!AZ$2,'Rozpocet - Vyvoj aplikacii'!$I$3:$I$200),0),0)</f>
        <v>0</v>
      </c>
      <c r="BA61" s="117">
        <f>IFERROR(IF(VLOOKUP(BA$2,AKTIVITY_POZICIE!#REF!,5,0)=$D61,SUMIF('Rozpocet - Vyvoj aplikacii'!$B$3:$B$200,'TCO TO BE- SW'!BA$2,'Rozpocet - Vyvoj aplikacii'!$I$3:$I$200),0),0)</f>
        <v>0</v>
      </c>
      <c r="BB61" s="117">
        <f>IFERROR(IF(VLOOKUP(BB$2,AKTIVITY_POZICIE!#REF!,5,0)=$D61,SUMIF('Rozpocet - Vyvoj aplikacii'!$B$3:$B$200,'TCO TO BE- SW'!BB$2,'Rozpocet - Vyvoj aplikacii'!$I$3:$I$200),0),0)</f>
        <v>0</v>
      </c>
      <c r="BC61" s="117">
        <f>IFERROR(IF(VLOOKUP(BC$2,AKTIVITY_POZICIE!#REF!,5,0)=$D61,SUMIF('Rozpocet - Vyvoj aplikacii'!$B$3:$B$200,'TCO TO BE- SW'!BC$2,'Rozpocet - Vyvoj aplikacii'!$I$3:$I$200),0),0)</f>
        <v>0</v>
      </c>
    </row>
    <row r="62" spans="1:55" outlineLevel="2">
      <c r="A62" s="694"/>
      <c r="B62" s="695"/>
      <c r="C62" s="695"/>
      <c r="D62" s="67">
        <v>6</v>
      </c>
      <c r="E62" s="71">
        <f t="shared" si="13"/>
        <v>0</v>
      </c>
      <c r="F62" s="117">
        <f>IFERROR(IF(VLOOKUP(F$2,AKTIVITY_POZICIE!#REF!,5,0)=$D62,SUMIF('Rozpocet - Vyvoj aplikacii'!$B$3:$B$200,'TCO TO BE- SW'!F$2,'Rozpocet - Vyvoj aplikacii'!$I$3:$I$200),0),0)</f>
        <v>0</v>
      </c>
      <c r="G62" s="117">
        <f>IFERROR(IF(VLOOKUP(G$2,AKTIVITY_POZICIE!#REF!,5,0)=$D62,SUMIF('Rozpocet - Vyvoj aplikacii'!$B$3:$B$200,'TCO TO BE- SW'!G$2,'Rozpocet - Vyvoj aplikacii'!$I$3:$I$200),0),0)</f>
        <v>0</v>
      </c>
      <c r="H62" s="117">
        <f>IFERROR(IF(VLOOKUP(H$2,AKTIVITY_POZICIE!#REF!,5,0)=$D62,SUMIF('Rozpocet - Vyvoj aplikacii'!$B$3:$B$200,'TCO TO BE- SW'!H$2,'Rozpocet - Vyvoj aplikacii'!$I$3:$I$200),0),0)</f>
        <v>0</v>
      </c>
      <c r="I62" s="117">
        <f>IFERROR(IF(VLOOKUP(I$2,AKTIVITY_POZICIE!#REF!,5,0)=$D62,SUMIF('Rozpocet - Vyvoj aplikacii'!$B$3:$B$200,'TCO TO BE- SW'!I$2,'Rozpocet - Vyvoj aplikacii'!$I$3:$I$200),0),0)</f>
        <v>0</v>
      </c>
      <c r="J62" s="117">
        <f>IFERROR(IF(VLOOKUP(J$2,AKTIVITY_POZICIE!#REF!,5,0)=$D62,SUMIF('Rozpocet - Vyvoj aplikacii'!$B$3:$B$200,'TCO TO BE- SW'!J$2,'Rozpocet - Vyvoj aplikacii'!$I$3:$I$200),0),0)</f>
        <v>0</v>
      </c>
      <c r="K62" s="117">
        <f>IFERROR(IF(VLOOKUP(K$2,AKTIVITY_POZICIE!#REF!,5,0)=$D62,SUMIF('Rozpocet - Vyvoj aplikacii'!$B$3:$B$200,'TCO TO BE- SW'!K$2,'Rozpocet - Vyvoj aplikacii'!$I$3:$I$200),0),0)</f>
        <v>0</v>
      </c>
      <c r="L62" s="117">
        <f>IFERROR(IF(VLOOKUP(L$2,AKTIVITY_POZICIE!#REF!,5,0)=$D62,SUMIF('Rozpocet - Vyvoj aplikacii'!$B$3:$B$200,'TCO TO BE- SW'!L$2,'Rozpocet - Vyvoj aplikacii'!$I$3:$I$200),0),0)</f>
        <v>0</v>
      </c>
      <c r="M62" s="117">
        <f>IFERROR(IF(VLOOKUP(M$2,AKTIVITY_POZICIE!#REF!,5,0)=$D62,SUMIF('Rozpocet - Vyvoj aplikacii'!$B$3:$B$200,'TCO TO BE- SW'!M$2,'Rozpocet - Vyvoj aplikacii'!$I$3:$I$200),0),0)</f>
        <v>0</v>
      </c>
      <c r="N62" s="117">
        <f>IFERROR(IF(VLOOKUP(N$2,AKTIVITY_POZICIE!#REF!,5,0)=$D62,SUMIF('Rozpocet - Vyvoj aplikacii'!$B$3:$B$200,'TCO TO BE- SW'!N$2,'Rozpocet - Vyvoj aplikacii'!$I$3:$I$200),0),0)</f>
        <v>0</v>
      </c>
      <c r="O62" s="117">
        <f>IFERROR(IF(VLOOKUP(O$2,AKTIVITY_POZICIE!#REF!,5,0)=$D62,SUMIF('Rozpocet - Vyvoj aplikacii'!$B$3:$B$200,'TCO TO BE- SW'!O$2,'Rozpocet - Vyvoj aplikacii'!$I$3:$I$200),0),0)</f>
        <v>0</v>
      </c>
      <c r="P62" s="117">
        <f>IFERROR(IF(VLOOKUP(P$2,AKTIVITY_POZICIE!#REF!,5,0)=$D62,SUMIF('Rozpocet - Vyvoj aplikacii'!$B$3:$B$200,'TCO TO BE- SW'!P$2,'Rozpocet - Vyvoj aplikacii'!$I$3:$I$200),0),0)</f>
        <v>0</v>
      </c>
      <c r="Q62" s="117">
        <f>IFERROR(IF(VLOOKUP(Q$2,AKTIVITY_POZICIE!#REF!,5,0)=$D62,SUMIF('Rozpocet - Vyvoj aplikacii'!$B$3:$B$200,'TCO TO BE- SW'!Q$2,'Rozpocet - Vyvoj aplikacii'!$I$3:$I$200),0),0)</f>
        <v>0</v>
      </c>
      <c r="R62" s="117">
        <f>IFERROR(IF(VLOOKUP(R$2,AKTIVITY_POZICIE!#REF!,5,0)=$D62,SUMIF('Rozpocet - Vyvoj aplikacii'!$B$3:$B$200,'TCO TO BE- SW'!R$2,'Rozpocet - Vyvoj aplikacii'!$I$3:$I$200),0),0)</f>
        <v>0</v>
      </c>
      <c r="S62" s="117">
        <f>IFERROR(IF(VLOOKUP(S$2,AKTIVITY_POZICIE!#REF!,5,0)=$D62,SUMIF('Rozpocet - Vyvoj aplikacii'!$B$3:$B$200,'TCO TO BE- SW'!S$2,'Rozpocet - Vyvoj aplikacii'!$I$3:$I$200),0),0)</f>
        <v>0</v>
      </c>
      <c r="T62" s="117">
        <f>IFERROR(IF(VLOOKUP(T$2,AKTIVITY_POZICIE!#REF!,5,0)=$D62,SUMIF('Rozpocet - Vyvoj aplikacii'!$B$3:$B$200,'TCO TO BE- SW'!T$2,'Rozpocet - Vyvoj aplikacii'!$I$3:$I$200),0),0)</f>
        <v>0</v>
      </c>
      <c r="U62" s="117">
        <f>IFERROR(IF(VLOOKUP(U$2,AKTIVITY_POZICIE!#REF!,5,0)=$D62,SUMIF('Rozpocet - Vyvoj aplikacii'!$B$3:$B$200,'TCO TO BE- SW'!U$2,'Rozpocet - Vyvoj aplikacii'!$I$3:$I$200),0),0)</f>
        <v>0</v>
      </c>
      <c r="V62" s="117">
        <f>IFERROR(IF(VLOOKUP(V$2,AKTIVITY_POZICIE!#REF!,5,0)=$D62,SUMIF('Rozpocet - Vyvoj aplikacii'!$B$3:$B$200,'TCO TO BE- SW'!V$2,'Rozpocet - Vyvoj aplikacii'!$I$3:$I$200),0),0)</f>
        <v>0</v>
      </c>
      <c r="W62" s="117">
        <f>IFERROR(IF(VLOOKUP(W$2,AKTIVITY_POZICIE!#REF!,5,0)=$D62,SUMIF('Rozpocet - Vyvoj aplikacii'!$B$3:$B$200,'TCO TO BE- SW'!W$2,'Rozpocet - Vyvoj aplikacii'!$I$3:$I$200),0),0)</f>
        <v>0</v>
      </c>
      <c r="X62" s="117">
        <f>IFERROR(IF(VLOOKUP(X$2,AKTIVITY_POZICIE!#REF!,5,0)=$D62,SUMIF('Rozpocet - Vyvoj aplikacii'!$B$3:$B$200,'TCO TO BE- SW'!X$2,'Rozpocet - Vyvoj aplikacii'!$I$3:$I$200),0),0)</f>
        <v>0</v>
      </c>
      <c r="Y62" s="117">
        <f>IFERROR(IF(VLOOKUP(Y$2,AKTIVITY_POZICIE!#REF!,5,0)=$D62,SUMIF('Rozpocet - Vyvoj aplikacii'!$B$3:$B$200,'TCO TO BE- SW'!Y$2,'Rozpocet - Vyvoj aplikacii'!$I$3:$I$200),0),0)</f>
        <v>0</v>
      </c>
      <c r="Z62" s="117">
        <f>IFERROR(IF(VLOOKUP(Z$2,AKTIVITY_POZICIE!#REF!,5,0)=$D62,SUMIF('Rozpocet - Vyvoj aplikacii'!$B$3:$B$200,'TCO TO BE- SW'!Z$2,'Rozpocet - Vyvoj aplikacii'!$I$3:$I$200),0),0)</f>
        <v>0</v>
      </c>
      <c r="AA62" s="117">
        <f>IFERROR(IF(VLOOKUP(AA$2,AKTIVITY_POZICIE!#REF!,5,0)=$D62,SUMIF('Rozpocet - Vyvoj aplikacii'!$B$3:$B$200,'TCO TO BE- SW'!AA$2,'Rozpocet - Vyvoj aplikacii'!$I$3:$I$200),0),0)</f>
        <v>0</v>
      </c>
      <c r="AB62" s="117">
        <f>IFERROR(IF(VLOOKUP(AB$2,AKTIVITY_POZICIE!#REF!,5,0)=$D62,SUMIF('Rozpocet - Vyvoj aplikacii'!$B$3:$B$200,'TCO TO BE- SW'!AB$2,'Rozpocet - Vyvoj aplikacii'!$I$3:$I$200),0),0)</f>
        <v>0</v>
      </c>
      <c r="AC62" s="117">
        <f>IFERROR(IF(VLOOKUP(AC$2,AKTIVITY_POZICIE!#REF!,5,0)=$D62,SUMIF('Rozpocet - Vyvoj aplikacii'!$B$3:$B$200,'TCO TO BE- SW'!AC$2,'Rozpocet - Vyvoj aplikacii'!$I$3:$I$200),0),0)</f>
        <v>0</v>
      </c>
      <c r="AD62" s="117">
        <f>IFERROR(IF(VLOOKUP(AD$2,AKTIVITY_POZICIE!#REF!,5,0)=$D62,SUMIF('Rozpocet - Vyvoj aplikacii'!$B$3:$B$200,'TCO TO BE- SW'!AD$2,'Rozpocet - Vyvoj aplikacii'!$I$3:$I$200),0),0)</f>
        <v>0</v>
      </c>
      <c r="AE62" s="117">
        <f>IFERROR(IF(VLOOKUP(AE$2,AKTIVITY_POZICIE!#REF!,5,0)=$D62,SUMIF('Rozpocet - Vyvoj aplikacii'!$B$3:$B$200,'TCO TO BE- SW'!AE$2,'Rozpocet - Vyvoj aplikacii'!$I$3:$I$200),0),0)</f>
        <v>0</v>
      </c>
      <c r="AF62" s="117">
        <f>IFERROR(IF(VLOOKUP(AF$2,AKTIVITY_POZICIE!#REF!,5,0)=$D62,SUMIF('Rozpocet - Vyvoj aplikacii'!$B$3:$B$200,'TCO TO BE- SW'!AF$2,'Rozpocet - Vyvoj aplikacii'!$I$3:$I$200),0),0)</f>
        <v>0</v>
      </c>
      <c r="AG62" s="117">
        <f>IFERROR(IF(VLOOKUP(AG$2,AKTIVITY_POZICIE!#REF!,5,0)=$D62,SUMIF('Rozpocet - Vyvoj aplikacii'!$B$3:$B$200,'TCO TO BE- SW'!AG$2,'Rozpocet - Vyvoj aplikacii'!$I$3:$I$200),0),0)</f>
        <v>0</v>
      </c>
      <c r="AH62" s="117">
        <f>IFERROR(IF(VLOOKUP(AH$2,AKTIVITY_POZICIE!#REF!,5,0)=$D62,SUMIF('Rozpocet - Vyvoj aplikacii'!$B$3:$B$200,'TCO TO BE- SW'!AH$2,'Rozpocet - Vyvoj aplikacii'!$I$3:$I$200),0),0)</f>
        <v>0</v>
      </c>
      <c r="AI62" s="117">
        <f>IFERROR(IF(VLOOKUP(AI$2,AKTIVITY_POZICIE!#REF!,5,0)=$D62,SUMIF('Rozpocet - Vyvoj aplikacii'!$B$3:$B$200,'TCO TO BE- SW'!AI$2,'Rozpocet - Vyvoj aplikacii'!$I$3:$I$200),0),0)</f>
        <v>0</v>
      </c>
      <c r="AJ62" s="117">
        <f>IFERROR(IF(VLOOKUP(AJ$2,AKTIVITY_POZICIE!#REF!,5,0)=$D62,SUMIF('Rozpocet - Vyvoj aplikacii'!$B$3:$B$200,'TCO TO BE- SW'!AJ$2,'Rozpocet - Vyvoj aplikacii'!$I$3:$I$200),0),0)</f>
        <v>0</v>
      </c>
      <c r="AK62" s="117">
        <f>IFERROR(IF(VLOOKUP(AK$2,AKTIVITY_POZICIE!#REF!,5,0)=$D62,SUMIF('Rozpocet - Vyvoj aplikacii'!$B$3:$B$200,'TCO TO BE- SW'!AK$2,'Rozpocet - Vyvoj aplikacii'!$I$3:$I$200),0),0)</f>
        <v>0</v>
      </c>
      <c r="AL62" s="117">
        <f>IFERROR(IF(VLOOKUP(AL$2,AKTIVITY_POZICIE!#REF!,5,0)=$D62,SUMIF('Rozpocet - Vyvoj aplikacii'!$B$3:$B$200,'TCO TO BE- SW'!AL$2,'Rozpocet - Vyvoj aplikacii'!$I$3:$I$200),0),0)</f>
        <v>0</v>
      </c>
      <c r="AM62" s="117">
        <f>IFERROR(IF(VLOOKUP(AM$2,AKTIVITY_POZICIE!#REF!,5,0)=$D62,SUMIF('Rozpocet - Vyvoj aplikacii'!$B$3:$B$200,'TCO TO BE- SW'!AM$2,'Rozpocet - Vyvoj aplikacii'!$I$3:$I$200),0),0)</f>
        <v>0</v>
      </c>
      <c r="AN62" s="117">
        <f>IFERROR(IF(VLOOKUP(AN$2,AKTIVITY_POZICIE!#REF!,5,0)=$D62,SUMIF('Rozpocet - Vyvoj aplikacii'!$B$3:$B$200,'TCO TO BE- SW'!AN$2,'Rozpocet - Vyvoj aplikacii'!$I$3:$I$200),0),0)</f>
        <v>0</v>
      </c>
      <c r="AO62" s="117">
        <f>IFERROR(IF(VLOOKUP(AO$2,AKTIVITY_POZICIE!#REF!,5,0)=$D62,SUMIF('Rozpocet - Vyvoj aplikacii'!$B$3:$B$200,'TCO TO BE- SW'!AO$2,'Rozpocet - Vyvoj aplikacii'!$I$3:$I$200),0),0)</f>
        <v>0</v>
      </c>
      <c r="AP62" s="117">
        <f>IFERROR(IF(VLOOKUP(AP$2,AKTIVITY_POZICIE!#REF!,5,0)=$D62,SUMIF('Rozpocet - Vyvoj aplikacii'!$B$3:$B$200,'TCO TO BE- SW'!AP$2,'Rozpocet - Vyvoj aplikacii'!$I$3:$I$200),0),0)</f>
        <v>0</v>
      </c>
      <c r="AQ62" s="117">
        <f>IFERROR(IF(VLOOKUP(AQ$2,AKTIVITY_POZICIE!#REF!,5,0)=$D62,SUMIF('Rozpocet - Vyvoj aplikacii'!$B$3:$B$200,'TCO TO BE- SW'!AQ$2,'Rozpocet - Vyvoj aplikacii'!$I$3:$I$200),0),0)</f>
        <v>0</v>
      </c>
      <c r="AR62" s="117">
        <f>IFERROR(IF(VLOOKUP(AR$2,AKTIVITY_POZICIE!#REF!,5,0)=$D62,SUMIF('Rozpocet - Vyvoj aplikacii'!$B$3:$B$200,'TCO TO BE- SW'!AR$2,'Rozpocet - Vyvoj aplikacii'!$I$3:$I$200),0),0)</f>
        <v>0</v>
      </c>
      <c r="AS62" s="117">
        <f>IFERROR(IF(VLOOKUP(AS$2,AKTIVITY_POZICIE!#REF!,5,0)=$D62,SUMIF('Rozpocet - Vyvoj aplikacii'!$B$3:$B$200,'TCO TO BE- SW'!AS$2,'Rozpocet - Vyvoj aplikacii'!$I$3:$I$200),0),0)</f>
        <v>0</v>
      </c>
      <c r="AT62" s="117">
        <f>IFERROR(IF(VLOOKUP(AT$2,AKTIVITY_POZICIE!#REF!,5,0)=$D62,SUMIF('Rozpocet - Vyvoj aplikacii'!$B$3:$B$200,'TCO TO BE- SW'!AT$2,'Rozpocet - Vyvoj aplikacii'!$I$3:$I$200),0),0)</f>
        <v>0</v>
      </c>
      <c r="AU62" s="117">
        <f>IFERROR(IF(VLOOKUP(AU$2,AKTIVITY_POZICIE!#REF!,5,0)=$D62,SUMIF('Rozpocet - Vyvoj aplikacii'!$B$3:$B$200,'TCO TO BE- SW'!AU$2,'Rozpocet - Vyvoj aplikacii'!$I$3:$I$200),0),0)</f>
        <v>0</v>
      </c>
      <c r="AV62" s="117">
        <f>IFERROR(IF(VLOOKUP(AV$2,AKTIVITY_POZICIE!#REF!,5,0)=$D62,SUMIF('Rozpocet - Vyvoj aplikacii'!$B$3:$B$200,'TCO TO BE- SW'!AV$2,'Rozpocet - Vyvoj aplikacii'!$I$3:$I$200),0),0)</f>
        <v>0</v>
      </c>
      <c r="AW62" s="117">
        <f>IFERROR(IF(VLOOKUP(AW$2,AKTIVITY_POZICIE!#REF!,5,0)=$D62,SUMIF('Rozpocet - Vyvoj aplikacii'!$B$3:$B$200,'TCO TO BE- SW'!AW$2,'Rozpocet - Vyvoj aplikacii'!$I$3:$I$200),0),0)</f>
        <v>0</v>
      </c>
      <c r="AX62" s="117">
        <f>IFERROR(IF(VLOOKUP(AX$2,AKTIVITY_POZICIE!#REF!,5,0)=$D62,SUMIF('Rozpocet - Vyvoj aplikacii'!$B$3:$B$200,'TCO TO BE- SW'!AX$2,'Rozpocet - Vyvoj aplikacii'!$I$3:$I$200),0),0)</f>
        <v>0</v>
      </c>
      <c r="AY62" s="117">
        <f>IFERROR(IF(VLOOKUP(AY$2,AKTIVITY_POZICIE!#REF!,5,0)=$D62,SUMIF('Rozpocet - Vyvoj aplikacii'!$B$3:$B$200,'TCO TO BE- SW'!AY$2,'Rozpocet - Vyvoj aplikacii'!$I$3:$I$200),0),0)</f>
        <v>0</v>
      </c>
      <c r="AZ62" s="117">
        <f>IFERROR(IF(VLOOKUP(AZ$2,AKTIVITY_POZICIE!#REF!,5,0)=$D62,SUMIF('Rozpocet - Vyvoj aplikacii'!$B$3:$B$200,'TCO TO BE- SW'!AZ$2,'Rozpocet - Vyvoj aplikacii'!$I$3:$I$200),0),0)</f>
        <v>0</v>
      </c>
      <c r="BA62" s="117">
        <f>IFERROR(IF(VLOOKUP(BA$2,AKTIVITY_POZICIE!#REF!,5,0)=$D62,SUMIF('Rozpocet - Vyvoj aplikacii'!$B$3:$B$200,'TCO TO BE- SW'!BA$2,'Rozpocet - Vyvoj aplikacii'!$I$3:$I$200),0),0)</f>
        <v>0</v>
      </c>
      <c r="BB62" s="117">
        <f>IFERROR(IF(VLOOKUP(BB$2,AKTIVITY_POZICIE!#REF!,5,0)=$D62,SUMIF('Rozpocet - Vyvoj aplikacii'!$B$3:$B$200,'TCO TO BE- SW'!BB$2,'Rozpocet - Vyvoj aplikacii'!$I$3:$I$200),0),0)</f>
        <v>0</v>
      </c>
      <c r="BC62" s="117">
        <f>IFERROR(IF(VLOOKUP(BC$2,AKTIVITY_POZICIE!#REF!,5,0)=$D62,SUMIF('Rozpocet - Vyvoj aplikacii'!$B$3:$B$200,'TCO TO BE- SW'!BC$2,'Rozpocet - Vyvoj aplikacii'!$I$3:$I$200),0),0)</f>
        <v>0</v>
      </c>
    </row>
    <row r="63" spans="1:55" outlineLevel="2">
      <c r="A63" s="694"/>
      <c r="B63" s="695"/>
      <c r="C63" s="695"/>
      <c r="D63" s="67">
        <v>7</v>
      </c>
      <c r="E63" s="71">
        <f t="shared" si="13"/>
        <v>0</v>
      </c>
      <c r="F63" s="117">
        <f>IFERROR(IF(VLOOKUP(F$2,AKTIVITY_POZICIE!#REF!,5,0)=$D63,SUMIF('Rozpocet - Vyvoj aplikacii'!$B$3:$B$200,'TCO TO BE- SW'!F$2,'Rozpocet - Vyvoj aplikacii'!$I$3:$I$200),0),0)</f>
        <v>0</v>
      </c>
      <c r="G63" s="117">
        <f>IFERROR(IF(VLOOKUP(G$2,AKTIVITY_POZICIE!#REF!,5,0)=$D63,SUMIF('Rozpocet - Vyvoj aplikacii'!$B$3:$B$200,'TCO TO BE- SW'!G$2,'Rozpocet - Vyvoj aplikacii'!$I$3:$I$200),0),0)</f>
        <v>0</v>
      </c>
      <c r="H63" s="117">
        <f>IFERROR(IF(VLOOKUP(H$2,AKTIVITY_POZICIE!#REF!,5,0)=$D63,SUMIF('Rozpocet - Vyvoj aplikacii'!$B$3:$B$200,'TCO TO BE- SW'!H$2,'Rozpocet - Vyvoj aplikacii'!$I$3:$I$200),0),0)</f>
        <v>0</v>
      </c>
      <c r="I63" s="117">
        <f>IFERROR(IF(VLOOKUP(I$2,AKTIVITY_POZICIE!#REF!,5,0)=$D63,SUMIF('Rozpocet - Vyvoj aplikacii'!$B$3:$B$200,'TCO TO BE- SW'!I$2,'Rozpocet - Vyvoj aplikacii'!$I$3:$I$200),0),0)</f>
        <v>0</v>
      </c>
      <c r="J63" s="117">
        <f>IFERROR(IF(VLOOKUP(J$2,AKTIVITY_POZICIE!#REF!,5,0)=$D63,SUMIF('Rozpocet - Vyvoj aplikacii'!$B$3:$B$200,'TCO TO BE- SW'!J$2,'Rozpocet - Vyvoj aplikacii'!$I$3:$I$200),0),0)</f>
        <v>0</v>
      </c>
      <c r="K63" s="117">
        <f>IFERROR(IF(VLOOKUP(K$2,AKTIVITY_POZICIE!#REF!,5,0)=$D63,SUMIF('Rozpocet - Vyvoj aplikacii'!$B$3:$B$200,'TCO TO BE- SW'!K$2,'Rozpocet - Vyvoj aplikacii'!$I$3:$I$200),0),0)</f>
        <v>0</v>
      </c>
      <c r="L63" s="117">
        <f>IFERROR(IF(VLOOKUP(L$2,AKTIVITY_POZICIE!#REF!,5,0)=$D63,SUMIF('Rozpocet - Vyvoj aplikacii'!$B$3:$B$200,'TCO TO BE- SW'!L$2,'Rozpocet - Vyvoj aplikacii'!$I$3:$I$200),0),0)</f>
        <v>0</v>
      </c>
      <c r="M63" s="117">
        <f>IFERROR(IF(VLOOKUP(M$2,AKTIVITY_POZICIE!#REF!,5,0)=$D63,SUMIF('Rozpocet - Vyvoj aplikacii'!$B$3:$B$200,'TCO TO BE- SW'!M$2,'Rozpocet - Vyvoj aplikacii'!$I$3:$I$200),0),0)</f>
        <v>0</v>
      </c>
      <c r="N63" s="117">
        <f>IFERROR(IF(VLOOKUP(N$2,AKTIVITY_POZICIE!#REF!,5,0)=$D63,SUMIF('Rozpocet - Vyvoj aplikacii'!$B$3:$B$200,'TCO TO BE- SW'!N$2,'Rozpocet - Vyvoj aplikacii'!$I$3:$I$200),0),0)</f>
        <v>0</v>
      </c>
      <c r="O63" s="117">
        <f>IFERROR(IF(VLOOKUP(O$2,AKTIVITY_POZICIE!#REF!,5,0)=$D63,SUMIF('Rozpocet - Vyvoj aplikacii'!$B$3:$B$200,'TCO TO BE- SW'!O$2,'Rozpocet - Vyvoj aplikacii'!$I$3:$I$200),0),0)</f>
        <v>0</v>
      </c>
      <c r="P63" s="117">
        <f>IFERROR(IF(VLOOKUP(P$2,AKTIVITY_POZICIE!#REF!,5,0)=$D63,SUMIF('Rozpocet - Vyvoj aplikacii'!$B$3:$B$200,'TCO TO BE- SW'!P$2,'Rozpocet - Vyvoj aplikacii'!$I$3:$I$200),0),0)</f>
        <v>0</v>
      </c>
      <c r="Q63" s="117">
        <f>IFERROR(IF(VLOOKUP(Q$2,AKTIVITY_POZICIE!#REF!,5,0)=$D63,SUMIF('Rozpocet - Vyvoj aplikacii'!$B$3:$B$200,'TCO TO BE- SW'!Q$2,'Rozpocet - Vyvoj aplikacii'!$I$3:$I$200),0),0)</f>
        <v>0</v>
      </c>
      <c r="R63" s="117">
        <f>IFERROR(IF(VLOOKUP(R$2,AKTIVITY_POZICIE!#REF!,5,0)=$D63,SUMIF('Rozpocet - Vyvoj aplikacii'!$B$3:$B$200,'TCO TO BE- SW'!R$2,'Rozpocet - Vyvoj aplikacii'!$I$3:$I$200),0),0)</f>
        <v>0</v>
      </c>
      <c r="S63" s="117">
        <f>IFERROR(IF(VLOOKUP(S$2,AKTIVITY_POZICIE!#REF!,5,0)=$D63,SUMIF('Rozpocet - Vyvoj aplikacii'!$B$3:$B$200,'TCO TO BE- SW'!S$2,'Rozpocet - Vyvoj aplikacii'!$I$3:$I$200),0),0)</f>
        <v>0</v>
      </c>
      <c r="T63" s="117">
        <f>IFERROR(IF(VLOOKUP(T$2,AKTIVITY_POZICIE!#REF!,5,0)=$D63,SUMIF('Rozpocet - Vyvoj aplikacii'!$B$3:$B$200,'TCO TO BE- SW'!T$2,'Rozpocet - Vyvoj aplikacii'!$I$3:$I$200),0),0)</f>
        <v>0</v>
      </c>
      <c r="U63" s="117">
        <f>IFERROR(IF(VLOOKUP(U$2,AKTIVITY_POZICIE!#REF!,5,0)=$D63,SUMIF('Rozpocet - Vyvoj aplikacii'!$B$3:$B$200,'TCO TO BE- SW'!U$2,'Rozpocet - Vyvoj aplikacii'!$I$3:$I$200),0),0)</f>
        <v>0</v>
      </c>
      <c r="V63" s="117">
        <f>IFERROR(IF(VLOOKUP(V$2,AKTIVITY_POZICIE!#REF!,5,0)=$D63,SUMIF('Rozpocet - Vyvoj aplikacii'!$B$3:$B$200,'TCO TO BE- SW'!V$2,'Rozpocet - Vyvoj aplikacii'!$I$3:$I$200),0),0)</f>
        <v>0</v>
      </c>
      <c r="W63" s="117">
        <f>IFERROR(IF(VLOOKUP(W$2,AKTIVITY_POZICIE!#REF!,5,0)=$D63,SUMIF('Rozpocet - Vyvoj aplikacii'!$B$3:$B$200,'TCO TO BE- SW'!W$2,'Rozpocet - Vyvoj aplikacii'!$I$3:$I$200),0),0)</f>
        <v>0</v>
      </c>
      <c r="X63" s="117">
        <f>IFERROR(IF(VLOOKUP(X$2,AKTIVITY_POZICIE!#REF!,5,0)=$D63,SUMIF('Rozpocet - Vyvoj aplikacii'!$B$3:$B$200,'TCO TO BE- SW'!X$2,'Rozpocet - Vyvoj aplikacii'!$I$3:$I$200),0),0)</f>
        <v>0</v>
      </c>
      <c r="Y63" s="117">
        <f>IFERROR(IF(VLOOKUP(Y$2,AKTIVITY_POZICIE!#REF!,5,0)=$D63,SUMIF('Rozpocet - Vyvoj aplikacii'!$B$3:$B$200,'TCO TO BE- SW'!Y$2,'Rozpocet - Vyvoj aplikacii'!$I$3:$I$200),0),0)</f>
        <v>0</v>
      </c>
      <c r="Z63" s="117">
        <f>IFERROR(IF(VLOOKUP(Z$2,AKTIVITY_POZICIE!#REF!,5,0)=$D63,SUMIF('Rozpocet - Vyvoj aplikacii'!$B$3:$B$200,'TCO TO BE- SW'!Z$2,'Rozpocet - Vyvoj aplikacii'!$I$3:$I$200),0),0)</f>
        <v>0</v>
      </c>
      <c r="AA63" s="117">
        <f>IFERROR(IF(VLOOKUP(AA$2,AKTIVITY_POZICIE!#REF!,5,0)=$D63,SUMIF('Rozpocet - Vyvoj aplikacii'!$B$3:$B$200,'TCO TO BE- SW'!AA$2,'Rozpocet - Vyvoj aplikacii'!$I$3:$I$200),0),0)</f>
        <v>0</v>
      </c>
      <c r="AB63" s="117">
        <f>IFERROR(IF(VLOOKUP(AB$2,AKTIVITY_POZICIE!#REF!,5,0)=$D63,SUMIF('Rozpocet - Vyvoj aplikacii'!$B$3:$B$200,'TCO TO BE- SW'!AB$2,'Rozpocet - Vyvoj aplikacii'!$I$3:$I$200),0),0)</f>
        <v>0</v>
      </c>
      <c r="AC63" s="117">
        <f>IFERROR(IF(VLOOKUP(AC$2,AKTIVITY_POZICIE!#REF!,5,0)=$D63,SUMIF('Rozpocet - Vyvoj aplikacii'!$B$3:$B$200,'TCO TO BE- SW'!AC$2,'Rozpocet - Vyvoj aplikacii'!$I$3:$I$200),0),0)</f>
        <v>0</v>
      </c>
      <c r="AD63" s="117">
        <f>IFERROR(IF(VLOOKUP(AD$2,AKTIVITY_POZICIE!#REF!,5,0)=$D63,SUMIF('Rozpocet - Vyvoj aplikacii'!$B$3:$B$200,'TCO TO BE- SW'!AD$2,'Rozpocet - Vyvoj aplikacii'!$I$3:$I$200),0),0)</f>
        <v>0</v>
      </c>
      <c r="AE63" s="117">
        <f>IFERROR(IF(VLOOKUP(AE$2,AKTIVITY_POZICIE!#REF!,5,0)=$D63,SUMIF('Rozpocet - Vyvoj aplikacii'!$B$3:$B$200,'TCO TO BE- SW'!AE$2,'Rozpocet - Vyvoj aplikacii'!$I$3:$I$200),0),0)</f>
        <v>0</v>
      </c>
      <c r="AF63" s="117">
        <f>IFERROR(IF(VLOOKUP(AF$2,AKTIVITY_POZICIE!#REF!,5,0)=$D63,SUMIF('Rozpocet - Vyvoj aplikacii'!$B$3:$B$200,'TCO TO BE- SW'!AF$2,'Rozpocet - Vyvoj aplikacii'!$I$3:$I$200),0),0)</f>
        <v>0</v>
      </c>
      <c r="AG63" s="117">
        <f>IFERROR(IF(VLOOKUP(AG$2,AKTIVITY_POZICIE!#REF!,5,0)=$D63,SUMIF('Rozpocet - Vyvoj aplikacii'!$B$3:$B$200,'TCO TO BE- SW'!AG$2,'Rozpocet - Vyvoj aplikacii'!$I$3:$I$200),0),0)</f>
        <v>0</v>
      </c>
      <c r="AH63" s="117">
        <f>IFERROR(IF(VLOOKUP(AH$2,AKTIVITY_POZICIE!#REF!,5,0)=$D63,SUMIF('Rozpocet - Vyvoj aplikacii'!$B$3:$B$200,'TCO TO BE- SW'!AH$2,'Rozpocet - Vyvoj aplikacii'!$I$3:$I$200),0),0)</f>
        <v>0</v>
      </c>
      <c r="AI63" s="117">
        <f>IFERROR(IF(VLOOKUP(AI$2,AKTIVITY_POZICIE!#REF!,5,0)=$D63,SUMIF('Rozpocet - Vyvoj aplikacii'!$B$3:$B$200,'TCO TO BE- SW'!AI$2,'Rozpocet - Vyvoj aplikacii'!$I$3:$I$200),0),0)</f>
        <v>0</v>
      </c>
      <c r="AJ63" s="117">
        <f>IFERROR(IF(VLOOKUP(AJ$2,AKTIVITY_POZICIE!#REF!,5,0)=$D63,SUMIF('Rozpocet - Vyvoj aplikacii'!$B$3:$B$200,'TCO TO BE- SW'!AJ$2,'Rozpocet - Vyvoj aplikacii'!$I$3:$I$200),0),0)</f>
        <v>0</v>
      </c>
      <c r="AK63" s="117">
        <f>IFERROR(IF(VLOOKUP(AK$2,AKTIVITY_POZICIE!#REF!,5,0)=$D63,SUMIF('Rozpocet - Vyvoj aplikacii'!$B$3:$B$200,'TCO TO BE- SW'!AK$2,'Rozpocet - Vyvoj aplikacii'!$I$3:$I$200),0),0)</f>
        <v>0</v>
      </c>
      <c r="AL63" s="117">
        <f>IFERROR(IF(VLOOKUP(AL$2,AKTIVITY_POZICIE!#REF!,5,0)=$D63,SUMIF('Rozpocet - Vyvoj aplikacii'!$B$3:$B$200,'TCO TO BE- SW'!AL$2,'Rozpocet - Vyvoj aplikacii'!$I$3:$I$200),0),0)</f>
        <v>0</v>
      </c>
      <c r="AM63" s="117">
        <f>IFERROR(IF(VLOOKUP(AM$2,AKTIVITY_POZICIE!#REF!,5,0)=$D63,SUMIF('Rozpocet - Vyvoj aplikacii'!$B$3:$B$200,'TCO TO BE- SW'!AM$2,'Rozpocet - Vyvoj aplikacii'!$I$3:$I$200),0),0)</f>
        <v>0</v>
      </c>
      <c r="AN63" s="117">
        <f>IFERROR(IF(VLOOKUP(AN$2,AKTIVITY_POZICIE!#REF!,5,0)=$D63,SUMIF('Rozpocet - Vyvoj aplikacii'!$B$3:$B$200,'TCO TO BE- SW'!AN$2,'Rozpocet - Vyvoj aplikacii'!$I$3:$I$200),0),0)</f>
        <v>0</v>
      </c>
      <c r="AO63" s="117">
        <f>IFERROR(IF(VLOOKUP(AO$2,AKTIVITY_POZICIE!#REF!,5,0)=$D63,SUMIF('Rozpocet - Vyvoj aplikacii'!$B$3:$B$200,'TCO TO BE- SW'!AO$2,'Rozpocet - Vyvoj aplikacii'!$I$3:$I$200),0),0)</f>
        <v>0</v>
      </c>
      <c r="AP63" s="117">
        <f>IFERROR(IF(VLOOKUP(AP$2,AKTIVITY_POZICIE!#REF!,5,0)=$D63,SUMIF('Rozpocet - Vyvoj aplikacii'!$B$3:$B$200,'TCO TO BE- SW'!AP$2,'Rozpocet - Vyvoj aplikacii'!$I$3:$I$200),0),0)</f>
        <v>0</v>
      </c>
      <c r="AQ63" s="117">
        <f>IFERROR(IF(VLOOKUP(AQ$2,AKTIVITY_POZICIE!#REF!,5,0)=$D63,SUMIF('Rozpocet - Vyvoj aplikacii'!$B$3:$B$200,'TCO TO BE- SW'!AQ$2,'Rozpocet - Vyvoj aplikacii'!$I$3:$I$200),0),0)</f>
        <v>0</v>
      </c>
      <c r="AR63" s="117">
        <f>IFERROR(IF(VLOOKUP(AR$2,AKTIVITY_POZICIE!#REF!,5,0)=$D63,SUMIF('Rozpocet - Vyvoj aplikacii'!$B$3:$B$200,'TCO TO BE- SW'!AR$2,'Rozpocet - Vyvoj aplikacii'!$I$3:$I$200),0),0)</f>
        <v>0</v>
      </c>
      <c r="AS63" s="117">
        <f>IFERROR(IF(VLOOKUP(AS$2,AKTIVITY_POZICIE!#REF!,5,0)=$D63,SUMIF('Rozpocet - Vyvoj aplikacii'!$B$3:$B$200,'TCO TO BE- SW'!AS$2,'Rozpocet - Vyvoj aplikacii'!$I$3:$I$200),0),0)</f>
        <v>0</v>
      </c>
      <c r="AT63" s="117">
        <f>IFERROR(IF(VLOOKUP(AT$2,AKTIVITY_POZICIE!#REF!,5,0)=$D63,SUMIF('Rozpocet - Vyvoj aplikacii'!$B$3:$B$200,'TCO TO BE- SW'!AT$2,'Rozpocet - Vyvoj aplikacii'!$I$3:$I$200),0),0)</f>
        <v>0</v>
      </c>
      <c r="AU63" s="117">
        <f>IFERROR(IF(VLOOKUP(AU$2,AKTIVITY_POZICIE!#REF!,5,0)=$D63,SUMIF('Rozpocet - Vyvoj aplikacii'!$B$3:$B$200,'TCO TO BE- SW'!AU$2,'Rozpocet - Vyvoj aplikacii'!$I$3:$I$200),0),0)</f>
        <v>0</v>
      </c>
      <c r="AV63" s="117">
        <f>IFERROR(IF(VLOOKUP(AV$2,AKTIVITY_POZICIE!#REF!,5,0)=$D63,SUMIF('Rozpocet - Vyvoj aplikacii'!$B$3:$B$200,'TCO TO BE- SW'!AV$2,'Rozpocet - Vyvoj aplikacii'!$I$3:$I$200),0),0)</f>
        <v>0</v>
      </c>
      <c r="AW63" s="117">
        <f>IFERROR(IF(VLOOKUP(AW$2,AKTIVITY_POZICIE!#REF!,5,0)=$D63,SUMIF('Rozpocet - Vyvoj aplikacii'!$B$3:$B$200,'TCO TO BE- SW'!AW$2,'Rozpocet - Vyvoj aplikacii'!$I$3:$I$200),0),0)</f>
        <v>0</v>
      </c>
      <c r="AX63" s="117">
        <f>IFERROR(IF(VLOOKUP(AX$2,AKTIVITY_POZICIE!#REF!,5,0)=$D63,SUMIF('Rozpocet - Vyvoj aplikacii'!$B$3:$B$200,'TCO TO BE- SW'!AX$2,'Rozpocet - Vyvoj aplikacii'!$I$3:$I$200),0),0)</f>
        <v>0</v>
      </c>
      <c r="AY63" s="117">
        <f>IFERROR(IF(VLOOKUP(AY$2,AKTIVITY_POZICIE!#REF!,5,0)=$D63,SUMIF('Rozpocet - Vyvoj aplikacii'!$B$3:$B$200,'TCO TO BE- SW'!AY$2,'Rozpocet - Vyvoj aplikacii'!$I$3:$I$200),0),0)</f>
        <v>0</v>
      </c>
      <c r="AZ63" s="117">
        <f>IFERROR(IF(VLOOKUP(AZ$2,AKTIVITY_POZICIE!#REF!,5,0)=$D63,SUMIF('Rozpocet - Vyvoj aplikacii'!$B$3:$B$200,'TCO TO BE- SW'!AZ$2,'Rozpocet - Vyvoj aplikacii'!$I$3:$I$200),0),0)</f>
        <v>0</v>
      </c>
      <c r="BA63" s="117">
        <f>IFERROR(IF(VLOOKUP(BA$2,AKTIVITY_POZICIE!#REF!,5,0)=$D63,SUMIF('Rozpocet - Vyvoj aplikacii'!$B$3:$B$200,'TCO TO BE- SW'!BA$2,'Rozpocet - Vyvoj aplikacii'!$I$3:$I$200),0),0)</f>
        <v>0</v>
      </c>
      <c r="BB63" s="117">
        <f>IFERROR(IF(VLOOKUP(BB$2,AKTIVITY_POZICIE!#REF!,5,0)=$D63,SUMIF('Rozpocet - Vyvoj aplikacii'!$B$3:$B$200,'TCO TO BE- SW'!BB$2,'Rozpocet - Vyvoj aplikacii'!$I$3:$I$200),0),0)</f>
        <v>0</v>
      </c>
      <c r="BC63" s="117">
        <f>IFERROR(IF(VLOOKUP(BC$2,AKTIVITY_POZICIE!#REF!,5,0)=$D63,SUMIF('Rozpocet - Vyvoj aplikacii'!$B$3:$B$200,'TCO TO BE- SW'!BC$2,'Rozpocet - Vyvoj aplikacii'!$I$3:$I$200),0),0)</f>
        <v>0</v>
      </c>
    </row>
    <row r="64" spans="1:55" outlineLevel="2">
      <c r="A64" s="694"/>
      <c r="B64" s="695"/>
      <c r="C64" s="695"/>
      <c r="D64" s="67">
        <v>8</v>
      </c>
      <c r="E64" s="71">
        <f t="shared" si="13"/>
        <v>0</v>
      </c>
      <c r="F64" s="117">
        <f>IFERROR(IF(VLOOKUP(F$2,AKTIVITY_POZICIE!#REF!,5,0)=$D64,SUMIF('Rozpocet - Vyvoj aplikacii'!$B$3:$B$200,'TCO TO BE- SW'!F$2,'Rozpocet - Vyvoj aplikacii'!$I$3:$I$200),0),0)</f>
        <v>0</v>
      </c>
      <c r="G64" s="117">
        <f>IFERROR(IF(VLOOKUP(G$2,AKTIVITY_POZICIE!#REF!,5,0)=$D64,SUMIF('Rozpocet - Vyvoj aplikacii'!$B$3:$B$200,'TCO TO BE- SW'!G$2,'Rozpocet - Vyvoj aplikacii'!$I$3:$I$200),0),0)</f>
        <v>0</v>
      </c>
      <c r="H64" s="117">
        <f>IFERROR(IF(VLOOKUP(H$2,AKTIVITY_POZICIE!#REF!,5,0)=$D64,SUMIF('Rozpocet - Vyvoj aplikacii'!$B$3:$B$200,'TCO TO BE- SW'!H$2,'Rozpocet - Vyvoj aplikacii'!$I$3:$I$200),0),0)</f>
        <v>0</v>
      </c>
      <c r="I64" s="117">
        <f>IFERROR(IF(VLOOKUP(I$2,AKTIVITY_POZICIE!#REF!,5,0)=$D64,SUMIF('Rozpocet - Vyvoj aplikacii'!$B$3:$B$200,'TCO TO BE- SW'!I$2,'Rozpocet - Vyvoj aplikacii'!$I$3:$I$200),0),0)</f>
        <v>0</v>
      </c>
      <c r="J64" s="117">
        <f>IFERROR(IF(VLOOKUP(J$2,AKTIVITY_POZICIE!#REF!,5,0)=$D64,SUMIF('Rozpocet - Vyvoj aplikacii'!$B$3:$B$200,'TCO TO BE- SW'!J$2,'Rozpocet - Vyvoj aplikacii'!$I$3:$I$200),0),0)</f>
        <v>0</v>
      </c>
      <c r="K64" s="117">
        <f>IFERROR(IF(VLOOKUP(K$2,AKTIVITY_POZICIE!#REF!,5,0)=$D64,SUMIF('Rozpocet - Vyvoj aplikacii'!$B$3:$B$200,'TCO TO BE- SW'!K$2,'Rozpocet - Vyvoj aplikacii'!$I$3:$I$200),0),0)</f>
        <v>0</v>
      </c>
      <c r="L64" s="117">
        <f>IFERROR(IF(VLOOKUP(L$2,AKTIVITY_POZICIE!#REF!,5,0)=$D64,SUMIF('Rozpocet - Vyvoj aplikacii'!$B$3:$B$200,'TCO TO BE- SW'!L$2,'Rozpocet - Vyvoj aplikacii'!$I$3:$I$200),0),0)</f>
        <v>0</v>
      </c>
      <c r="M64" s="117">
        <f>IFERROR(IF(VLOOKUP(M$2,AKTIVITY_POZICIE!#REF!,5,0)=$D64,SUMIF('Rozpocet - Vyvoj aplikacii'!$B$3:$B$200,'TCO TO BE- SW'!M$2,'Rozpocet - Vyvoj aplikacii'!$I$3:$I$200),0),0)</f>
        <v>0</v>
      </c>
      <c r="N64" s="117">
        <f>IFERROR(IF(VLOOKUP(N$2,AKTIVITY_POZICIE!#REF!,5,0)=$D64,SUMIF('Rozpocet - Vyvoj aplikacii'!$B$3:$B$200,'TCO TO BE- SW'!N$2,'Rozpocet - Vyvoj aplikacii'!$I$3:$I$200),0),0)</f>
        <v>0</v>
      </c>
      <c r="O64" s="117">
        <f>IFERROR(IF(VLOOKUP(O$2,AKTIVITY_POZICIE!#REF!,5,0)=$D64,SUMIF('Rozpocet - Vyvoj aplikacii'!$B$3:$B$200,'TCO TO BE- SW'!O$2,'Rozpocet - Vyvoj aplikacii'!$I$3:$I$200),0),0)</f>
        <v>0</v>
      </c>
      <c r="P64" s="117">
        <f>IFERROR(IF(VLOOKUP(P$2,AKTIVITY_POZICIE!#REF!,5,0)=$D64,SUMIF('Rozpocet - Vyvoj aplikacii'!$B$3:$B$200,'TCO TO BE- SW'!P$2,'Rozpocet - Vyvoj aplikacii'!$I$3:$I$200),0),0)</f>
        <v>0</v>
      </c>
      <c r="Q64" s="117">
        <f>IFERROR(IF(VLOOKUP(Q$2,AKTIVITY_POZICIE!#REF!,5,0)=$D64,SUMIF('Rozpocet - Vyvoj aplikacii'!$B$3:$B$200,'TCO TO BE- SW'!Q$2,'Rozpocet - Vyvoj aplikacii'!$I$3:$I$200),0),0)</f>
        <v>0</v>
      </c>
      <c r="R64" s="117">
        <f>IFERROR(IF(VLOOKUP(R$2,AKTIVITY_POZICIE!#REF!,5,0)=$D64,SUMIF('Rozpocet - Vyvoj aplikacii'!$B$3:$B$200,'TCO TO BE- SW'!R$2,'Rozpocet - Vyvoj aplikacii'!$I$3:$I$200),0),0)</f>
        <v>0</v>
      </c>
      <c r="S64" s="117">
        <f>IFERROR(IF(VLOOKUP(S$2,AKTIVITY_POZICIE!#REF!,5,0)=$D64,SUMIF('Rozpocet - Vyvoj aplikacii'!$B$3:$B$200,'TCO TO BE- SW'!S$2,'Rozpocet - Vyvoj aplikacii'!$I$3:$I$200),0),0)</f>
        <v>0</v>
      </c>
      <c r="T64" s="117">
        <f>IFERROR(IF(VLOOKUP(T$2,AKTIVITY_POZICIE!#REF!,5,0)=$D64,SUMIF('Rozpocet - Vyvoj aplikacii'!$B$3:$B$200,'TCO TO BE- SW'!T$2,'Rozpocet - Vyvoj aplikacii'!$I$3:$I$200),0),0)</f>
        <v>0</v>
      </c>
      <c r="U64" s="117">
        <f>IFERROR(IF(VLOOKUP(U$2,AKTIVITY_POZICIE!#REF!,5,0)=$D64,SUMIF('Rozpocet - Vyvoj aplikacii'!$B$3:$B$200,'TCO TO BE- SW'!U$2,'Rozpocet - Vyvoj aplikacii'!$I$3:$I$200),0),0)</f>
        <v>0</v>
      </c>
      <c r="V64" s="117">
        <f>IFERROR(IF(VLOOKUP(V$2,AKTIVITY_POZICIE!#REF!,5,0)=$D64,SUMIF('Rozpocet - Vyvoj aplikacii'!$B$3:$B$200,'TCO TO BE- SW'!V$2,'Rozpocet - Vyvoj aplikacii'!$I$3:$I$200),0),0)</f>
        <v>0</v>
      </c>
      <c r="W64" s="117">
        <f>IFERROR(IF(VLOOKUP(W$2,AKTIVITY_POZICIE!#REF!,5,0)=$D64,SUMIF('Rozpocet - Vyvoj aplikacii'!$B$3:$B$200,'TCO TO BE- SW'!W$2,'Rozpocet - Vyvoj aplikacii'!$I$3:$I$200),0),0)</f>
        <v>0</v>
      </c>
      <c r="X64" s="117">
        <f>IFERROR(IF(VLOOKUP(X$2,AKTIVITY_POZICIE!#REF!,5,0)=$D64,SUMIF('Rozpocet - Vyvoj aplikacii'!$B$3:$B$200,'TCO TO BE- SW'!X$2,'Rozpocet - Vyvoj aplikacii'!$I$3:$I$200),0),0)</f>
        <v>0</v>
      </c>
      <c r="Y64" s="117">
        <f>IFERROR(IF(VLOOKUP(Y$2,AKTIVITY_POZICIE!#REF!,5,0)=$D64,SUMIF('Rozpocet - Vyvoj aplikacii'!$B$3:$B$200,'TCO TO BE- SW'!Y$2,'Rozpocet - Vyvoj aplikacii'!$I$3:$I$200),0),0)</f>
        <v>0</v>
      </c>
      <c r="Z64" s="117">
        <f>IFERROR(IF(VLOOKUP(Z$2,AKTIVITY_POZICIE!#REF!,5,0)=$D64,SUMIF('Rozpocet - Vyvoj aplikacii'!$B$3:$B$200,'TCO TO BE- SW'!Z$2,'Rozpocet - Vyvoj aplikacii'!$I$3:$I$200),0),0)</f>
        <v>0</v>
      </c>
      <c r="AA64" s="117">
        <f>IFERROR(IF(VLOOKUP(AA$2,AKTIVITY_POZICIE!#REF!,5,0)=$D64,SUMIF('Rozpocet - Vyvoj aplikacii'!$B$3:$B$200,'TCO TO BE- SW'!AA$2,'Rozpocet - Vyvoj aplikacii'!$I$3:$I$200),0),0)</f>
        <v>0</v>
      </c>
      <c r="AB64" s="117">
        <f>IFERROR(IF(VLOOKUP(AB$2,AKTIVITY_POZICIE!#REF!,5,0)=$D64,SUMIF('Rozpocet - Vyvoj aplikacii'!$B$3:$B$200,'TCO TO BE- SW'!AB$2,'Rozpocet - Vyvoj aplikacii'!$I$3:$I$200),0),0)</f>
        <v>0</v>
      </c>
      <c r="AC64" s="117">
        <f>IFERROR(IF(VLOOKUP(AC$2,AKTIVITY_POZICIE!#REF!,5,0)=$D64,SUMIF('Rozpocet - Vyvoj aplikacii'!$B$3:$B$200,'TCO TO BE- SW'!AC$2,'Rozpocet - Vyvoj aplikacii'!$I$3:$I$200),0),0)</f>
        <v>0</v>
      </c>
      <c r="AD64" s="117">
        <f>IFERROR(IF(VLOOKUP(AD$2,AKTIVITY_POZICIE!#REF!,5,0)=$D64,SUMIF('Rozpocet - Vyvoj aplikacii'!$B$3:$B$200,'TCO TO BE- SW'!AD$2,'Rozpocet - Vyvoj aplikacii'!$I$3:$I$200),0),0)</f>
        <v>0</v>
      </c>
      <c r="AE64" s="117">
        <f>IFERROR(IF(VLOOKUP(AE$2,AKTIVITY_POZICIE!#REF!,5,0)=$D64,SUMIF('Rozpocet - Vyvoj aplikacii'!$B$3:$B$200,'TCO TO BE- SW'!AE$2,'Rozpocet - Vyvoj aplikacii'!$I$3:$I$200),0),0)</f>
        <v>0</v>
      </c>
      <c r="AF64" s="117">
        <f>IFERROR(IF(VLOOKUP(AF$2,AKTIVITY_POZICIE!#REF!,5,0)=$D64,SUMIF('Rozpocet - Vyvoj aplikacii'!$B$3:$B$200,'TCO TO BE- SW'!AF$2,'Rozpocet - Vyvoj aplikacii'!$I$3:$I$200),0),0)</f>
        <v>0</v>
      </c>
      <c r="AG64" s="117">
        <f>IFERROR(IF(VLOOKUP(AG$2,AKTIVITY_POZICIE!#REF!,5,0)=$D64,SUMIF('Rozpocet - Vyvoj aplikacii'!$B$3:$B$200,'TCO TO BE- SW'!AG$2,'Rozpocet - Vyvoj aplikacii'!$I$3:$I$200),0),0)</f>
        <v>0</v>
      </c>
      <c r="AH64" s="117">
        <f>IFERROR(IF(VLOOKUP(AH$2,AKTIVITY_POZICIE!#REF!,5,0)=$D64,SUMIF('Rozpocet - Vyvoj aplikacii'!$B$3:$B$200,'TCO TO BE- SW'!AH$2,'Rozpocet - Vyvoj aplikacii'!$I$3:$I$200),0),0)</f>
        <v>0</v>
      </c>
      <c r="AI64" s="117">
        <f>IFERROR(IF(VLOOKUP(AI$2,AKTIVITY_POZICIE!#REF!,5,0)=$D64,SUMIF('Rozpocet - Vyvoj aplikacii'!$B$3:$B$200,'TCO TO BE- SW'!AI$2,'Rozpocet - Vyvoj aplikacii'!$I$3:$I$200),0),0)</f>
        <v>0</v>
      </c>
      <c r="AJ64" s="117">
        <f>IFERROR(IF(VLOOKUP(AJ$2,AKTIVITY_POZICIE!#REF!,5,0)=$D64,SUMIF('Rozpocet - Vyvoj aplikacii'!$B$3:$B$200,'TCO TO BE- SW'!AJ$2,'Rozpocet - Vyvoj aplikacii'!$I$3:$I$200),0),0)</f>
        <v>0</v>
      </c>
      <c r="AK64" s="117">
        <f>IFERROR(IF(VLOOKUP(AK$2,AKTIVITY_POZICIE!#REF!,5,0)=$D64,SUMIF('Rozpocet - Vyvoj aplikacii'!$B$3:$B$200,'TCO TO BE- SW'!AK$2,'Rozpocet - Vyvoj aplikacii'!$I$3:$I$200),0),0)</f>
        <v>0</v>
      </c>
      <c r="AL64" s="117">
        <f>IFERROR(IF(VLOOKUP(AL$2,AKTIVITY_POZICIE!#REF!,5,0)=$D64,SUMIF('Rozpocet - Vyvoj aplikacii'!$B$3:$B$200,'TCO TO BE- SW'!AL$2,'Rozpocet - Vyvoj aplikacii'!$I$3:$I$200),0),0)</f>
        <v>0</v>
      </c>
      <c r="AM64" s="117">
        <f>IFERROR(IF(VLOOKUP(AM$2,AKTIVITY_POZICIE!#REF!,5,0)=$D64,SUMIF('Rozpocet - Vyvoj aplikacii'!$B$3:$B$200,'TCO TO BE- SW'!AM$2,'Rozpocet - Vyvoj aplikacii'!$I$3:$I$200),0),0)</f>
        <v>0</v>
      </c>
      <c r="AN64" s="117">
        <f>IFERROR(IF(VLOOKUP(AN$2,AKTIVITY_POZICIE!#REF!,5,0)=$D64,SUMIF('Rozpocet - Vyvoj aplikacii'!$B$3:$B$200,'TCO TO BE- SW'!AN$2,'Rozpocet - Vyvoj aplikacii'!$I$3:$I$200),0),0)</f>
        <v>0</v>
      </c>
      <c r="AO64" s="117">
        <f>IFERROR(IF(VLOOKUP(AO$2,AKTIVITY_POZICIE!#REF!,5,0)=$D64,SUMIF('Rozpocet - Vyvoj aplikacii'!$B$3:$B$200,'TCO TO BE- SW'!AO$2,'Rozpocet - Vyvoj aplikacii'!$I$3:$I$200),0),0)</f>
        <v>0</v>
      </c>
      <c r="AP64" s="117">
        <f>IFERROR(IF(VLOOKUP(AP$2,AKTIVITY_POZICIE!#REF!,5,0)=$D64,SUMIF('Rozpocet - Vyvoj aplikacii'!$B$3:$B$200,'TCO TO BE- SW'!AP$2,'Rozpocet - Vyvoj aplikacii'!$I$3:$I$200),0),0)</f>
        <v>0</v>
      </c>
      <c r="AQ64" s="117">
        <f>IFERROR(IF(VLOOKUP(AQ$2,AKTIVITY_POZICIE!#REF!,5,0)=$D64,SUMIF('Rozpocet - Vyvoj aplikacii'!$B$3:$B$200,'TCO TO BE- SW'!AQ$2,'Rozpocet - Vyvoj aplikacii'!$I$3:$I$200),0),0)</f>
        <v>0</v>
      </c>
      <c r="AR64" s="117">
        <f>IFERROR(IF(VLOOKUP(AR$2,AKTIVITY_POZICIE!#REF!,5,0)=$D64,SUMIF('Rozpocet - Vyvoj aplikacii'!$B$3:$B$200,'TCO TO BE- SW'!AR$2,'Rozpocet - Vyvoj aplikacii'!$I$3:$I$200),0),0)</f>
        <v>0</v>
      </c>
      <c r="AS64" s="117">
        <f>IFERROR(IF(VLOOKUP(AS$2,AKTIVITY_POZICIE!#REF!,5,0)=$D64,SUMIF('Rozpocet - Vyvoj aplikacii'!$B$3:$B$200,'TCO TO BE- SW'!AS$2,'Rozpocet - Vyvoj aplikacii'!$I$3:$I$200),0),0)</f>
        <v>0</v>
      </c>
      <c r="AT64" s="117">
        <f>IFERROR(IF(VLOOKUP(AT$2,AKTIVITY_POZICIE!#REF!,5,0)=$D64,SUMIF('Rozpocet - Vyvoj aplikacii'!$B$3:$B$200,'TCO TO BE- SW'!AT$2,'Rozpocet - Vyvoj aplikacii'!$I$3:$I$200),0),0)</f>
        <v>0</v>
      </c>
      <c r="AU64" s="117">
        <f>IFERROR(IF(VLOOKUP(AU$2,AKTIVITY_POZICIE!#REF!,5,0)=$D64,SUMIF('Rozpocet - Vyvoj aplikacii'!$B$3:$B$200,'TCO TO BE- SW'!AU$2,'Rozpocet - Vyvoj aplikacii'!$I$3:$I$200),0),0)</f>
        <v>0</v>
      </c>
      <c r="AV64" s="117">
        <f>IFERROR(IF(VLOOKUP(AV$2,AKTIVITY_POZICIE!#REF!,5,0)=$D64,SUMIF('Rozpocet - Vyvoj aplikacii'!$B$3:$B$200,'TCO TO BE- SW'!AV$2,'Rozpocet - Vyvoj aplikacii'!$I$3:$I$200),0),0)</f>
        <v>0</v>
      </c>
      <c r="AW64" s="117">
        <f>IFERROR(IF(VLOOKUP(AW$2,AKTIVITY_POZICIE!#REF!,5,0)=$D64,SUMIF('Rozpocet - Vyvoj aplikacii'!$B$3:$B$200,'TCO TO BE- SW'!AW$2,'Rozpocet - Vyvoj aplikacii'!$I$3:$I$200),0),0)</f>
        <v>0</v>
      </c>
      <c r="AX64" s="117">
        <f>IFERROR(IF(VLOOKUP(AX$2,AKTIVITY_POZICIE!#REF!,5,0)=$D64,SUMIF('Rozpocet - Vyvoj aplikacii'!$B$3:$B$200,'TCO TO BE- SW'!AX$2,'Rozpocet - Vyvoj aplikacii'!$I$3:$I$200),0),0)</f>
        <v>0</v>
      </c>
      <c r="AY64" s="117">
        <f>IFERROR(IF(VLOOKUP(AY$2,AKTIVITY_POZICIE!#REF!,5,0)=$D64,SUMIF('Rozpocet - Vyvoj aplikacii'!$B$3:$B$200,'TCO TO BE- SW'!AY$2,'Rozpocet - Vyvoj aplikacii'!$I$3:$I$200),0),0)</f>
        <v>0</v>
      </c>
      <c r="AZ64" s="117">
        <f>IFERROR(IF(VLOOKUP(AZ$2,AKTIVITY_POZICIE!#REF!,5,0)=$D64,SUMIF('Rozpocet - Vyvoj aplikacii'!$B$3:$B$200,'TCO TO BE- SW'!AZ$2,'Rozpocet - Vyvoj aplikacii'!$I$3:$I$200),0),0)</f>
        <v>0</v>
      </c>
      <c r="BA64" s="117">
        <f>IFERROR(IF(VLOOKUP(BA$2,AKTIVITY_POZICIE!#REF!,5,0)=$D64,SUMIF('Rozpocet - Vyvoj aplikacii'!$B$3:$B$200,'TCO TO BE- SW'!BA$2,'Rozpocet - Vyvoj aplikacii'!$I$3:$I$200),0),0)</f>
        <v>0</v>
      </c>
      <c r="BB64" s="117">
        <f>IFERROR(IF(VLOOKUP(BB$2,AKTIVITY_POZICIE!#REF!,5,0)=$D64,SUMIF('Rozpocet - Vyvoj aplikacii'!$B$3:$B$200,'TCO TO BE- SW'!BB$2,'Rozpocet - Vyvoj aplikacii'!$I$3:$I$200),0),0)</f>
        <v>0</v>
      </c>
      <c r="BC64" s="117">
        <f>IFERROR(IF(VLOOKUP(BC$2,AKTIVITY_POZICIE!#REF!,5,0)=$D64,SUMIF('Rozpocet - Vyvoj aplikacii'!$B$3:$B$200,'TCO TO BE- SW'!BC$2,'Rozpocet - Vyvoj aplikacii'!$I$3:$I$200),0),0)</f>
        <v>0</v>
      </c>
    </row>
    <row r="65" spans="1:55" outlineLevel="2">
      <c r="A65" s="694"/>
      <c r="B65" s="695"/>
      <c r="C65" s="695"/>
      <c r="D65" s="67">
        <v>9</v>
      </c>
      <c r="E65" s="71">
        <f t="shared" si="13"/>
        <v>0</v>
      </c>
      <c r="F65" s="117">
        <f>IFERROR(IF(VLOOKUP(F$2,AKTIVITY_POZICIE!#REF!,5,0)=$D65,SUMIF('Rozpocet - Vyvoj aplikacii'!$B$3:$B$200,'TCO TO BE- SW'!F$2,'Rozpocet - Vyvoj aplikacii'!$I$3:$I$200),0),0)</f>
        <v>0</v>
      </c>
      <c r="G65" s="117">
        <f>IFERROR(IF(VLOOKUP(G$2,AKTIVITY_POZICIE!#REF!,5,0)=$D65,SUMIF('Rozpocet - Vyvoj aplikacii'!$B$3:$B$200,'TCO TO BE- SW'!G$2,'Rozpocet - Vyvoj aplikacii'!$I$3:$I$200),0),0)</f>
        <v>0</v>
      </c>
      <c r="H65" s="117">
        <f>IFERROR(IF(VLOOKUP(H$2,AKTIVITY_POZICIE!#REF!,5,0)=$D65,SUMIF('Rozpocet - Vyvoj aplikacii'!$B$3:$B$200,'TCO TO BE- SW'!H$2,'Rozpocet - Vyvoj aplikacii'!$I$3:$I$200),0),0)</f>
        <v>0</v>
      </c>
      <c r="I65" s="117">
        <f>IFERROR(IF(VLOOKUP(I$2,AKTIVITY_POZICIE!#REF!,5,0)=$D65,SUMIF('Rozpocet - Vyvoj aplikacii'!$B$3:$B$200,'TCO TO BE- SW'!I$2,'Rozpocet - Vyvoj aplikacii'!$I$3:$I$200),0),0)</f>
        <v>0</v>
      </c>
      <c r="J65" s="117">
        <f>IFERROR(IF(VLOOKUP(J$2,AKTIVITY_POZICIE!#REF!,5,0)=$D65,SUMIF('Rozpocet - Vyvoj aplikacii'!$B$3:$B$200,'TCO TO BE- SW'!J$2,'Rozpocet - Vyvoj aplikacii'!$I$3:$I$200),0),0)</f>
        <v>0</v>
      </c>
      <c r="K65" s="117">
        <f>IFERROR(IF(VLOOKUP(K$2,AKTIVITY_POZICIE!#REF!,5,0)=$D65,SUMIF('Rozpocet - Vyvoj aplikacii'!$B$3:$B$200,'TCO TO BE- SW'!K$2,'Rozpocet - Vyvoj aplikacii'!$I$3:$I$200),0),0)</f>
        <v>0</v>
      </c>
      <c r="L65" s="117">
        <f>IFERROR(IF(VLOOKUP(L$2,AKTIVITY_POZICIE!#REF!,5,0)=$D65,SUMIF('Rozpocet - Vyvoj aplikacii'!$B$3:$B$200,'TCO TO BE- SW'!L$2,'Rozpocet - Vyvoj aplikacii'!$I$3:$I$200),0),0)</f>
        <v>0</v>
      </c>
      <c r="M65" s="117">
        <f>IFERROR(IF(VLOOKUP(M$2,AKTIVITY_POZICIE!#REF!,5,0)=$D65,SUMIF('Rozpocet - Vyvoj aplikacii'!$B$3:$B$200,'TCO TO BE- SW'!M$2,'Rozpocet - Vyvoj aplikacii'!$I$3:$I$200),0),0)</f>
        <v>0</v>
      </c>
      <c r="N65" s="117">
        <f>IFERROR(IF(VLOOKUP(N$2,AKTIVITY_POZICIE!#REF!,5,0)=$D65,SUMIF('Rozpocet - Vyvoj aplikacii'!$B$3:$B$200,'TCO TO BE- SW'!N$2,'Rozpocet - Vyvoj aplikacii'!$I$3:$I$200),0),0)</f>
        <v>0</v>
      </c>
      <c r="O65" s="117">
        <f>IFERROR(IF(VLOOKUP(O$2,AKTIVITY_POZICIE!#REF!,5,0)=$D65,SUMIF('Rozpocet - Vyvoj aplikacii'!$B$3:$B$200,'TCO TO BE- SW'!O$2,'Rozpocet - Vyvoj aplikacii'!$I$3:$I$200),0),0)</f>
        <v>0</v>
      </c>
      <c r="P65" s="117">
        <f>IFERROR(IF(VLOOKUP(P$2,AKTIVITY_POZICIE!#REF!,5,0)=$D65,SUMIF('Rozpocet - Vyvoj aplikacii'!$B$3:$B$200,'TCO TO BE- SW'!P$2,'Rozpocet - Vyvoj aplikacii'!$I$3:$I$200),0),0)</f>
        <v>0</v>
      </c>
      <c r="Q65" s="117">
        <f>IFERROR(IF(VLOOKUP(Q$2,AKTIVITY_POZICIE!#REF!,5,0)=$D65,SUMIF('Rozpocet - Vyvoj aplikacii'!$B$3:$B$200,'TCO TO BE- SW'!Q$2,'Rozpocet - Vyvoj aplikacii'!$I$3:$I$200),0),0)</f>
        <v>0</v>
      </c>
      <c r="R65" s="117">
        <f>IFERROR(IF(VLOOKUP(R$2,AKTIVITY_POZICIE!#REF!,5,0)=$D65,SUMIF('Rozpocet - Vyvoj aplikacii'!$B$3:$B$200,'TCO TO BE- SW'!R$2,'Rozpocet - Vyvoj aplikacii'!$I$3:$I$200),0),0)</f>
        <v>0</v>
      </c>
      <c r="S65" s="117">
        <f>IFERROR(IF(VLOOKUP(S$2,AKTIVITY_POZICIE!#REF!,5,0)=$D65,SUMIF('Rozpocet - Vyvoj aplikacii'!$B$3:$B$200,'TCO TO BE- SW'!S$2,'Rozpocet - Vyvoj aplikacii'!$I$3:$I$200),0),0)</f>
        <v>0</v>
      </c>
      <c r="T65" s="117">
        <f>IFERROR(IF(VLOOKUP(T$2,AKTIVITY_POZICIE!#REF!,5,0)=$D65,SUMIF('Rozpocet - Vyvoj aplikacii'!$B$3:$B$200,'TCO TO BE- SW'!T$2,'Rozpocet - Vyvoj aplikacii'!$I$3:$I$200),0),0)</f>
        <v>0</v>
      </c>
      <c r="U65" s="117">
        <f>IFERROR(IF(VLOOKUP(U$2,AKTIVITY_POZICIE!#REF!,5,0)=$D65,SUMIF('Rozpocet - Vyvoj aplikacii'!$B$3:$B$200,'TCO TO BE- SW'!U$2,'Rozpocet - Vyvoj aplikacii'!$I$3:$I$200),0),0)</f>
        <v>0</v>
      </c>
      <c r="V65" s="117">
        <f>IFERROR(IF(VLOOKUP(V$2,AKTIVITY_POZICIE!#REF!,5,0)=$D65,SUMIF('Rozpocet - Vyvoj aplikacii'!$B$3:$B$200,'TCO TO BE- SW'!V$2,'Rozpocet - Vyvoj aplikacii'!$I$3:$I$200),0),0)</f>
        <v>0</v>
      </c>
      <c r="W65" s="117">
        <f>IFERROR(IF(VLOOKUP(W$2,AKTIVITY_POZICIE!#REF!,5,0)=$D65,SUMIF('Rozpocet - Vyvoj aplikacii'!$B$3:$B$200,'TCO TO BE- SW'!W$2,'Rozpocet - Vyvoj aplikacii'!$I$3:$I$200),0),0)</f>
        <v>0</v>
      </c>
      <c r="X65" s="117">
        <f>IFERROR(IF(VLOOKUP(X$2,AKTIVITY_POZICIE!#REF!,5,0)=$D65,SUMIF('Rozpocet - Vyvoj aplikacii'!$B$3:$B$200,'TCO TO BE- SW'!X$2,'Rozpocet - Vyvoj aplikacii'!$I$3:$I$200),0),0)</f>
        <v>0</v>
      </c>
      <c r="Y65" s="117">
        <f>IFERROR(IF(VLOOKUP(Y$2,AKTIVITY_POZICIE!#REF!,5,0)=$D65,SUMIF('Rozpocet - Vyvoj aplikacii'!$B$3:$B$200,'TCO TO BE- SW'!Y$2,'Rozpocet - Vyvoj aplikacii'!$I$3:$I$200),0),0)</f>
        <v>0</v>
      </c>
      <c r="Z65" s="117">
        <f>IFERROR(IF(VLOOKUP(Z$2,AKTIVITY_POZICIE!#REF!,5,0)=$D65,SUMIF('Rozpocet - Vyvoj aplikacii'!$B$3:$B$200,'TCO TO BE- SW'!Z$2,'Rozpocet - Vyvoj aplikacii'!$I$3:$I$200),0),0)</f>
        <v>0</v>
      </c>
      <c r="AA65" s="117">
        <f>IFERROR(IF(VLOOKUP(AA$2,AKTIVITY_POZICIE!#REF!,5,0)=$D65,SUMIF('Rozpocet - Vyvoj aplikacii'!$B$3:$B$200,'TCO TO BE- SW'!AA$2,'Rozpocet - Vyvoj aplikacii'!$I$3:$I$200),0),0)</f>
        <v>0</v>
      </c>
      <c r="AB65" s="117">
        <f>IFERROR(IF(VLOOKUP(AB$2,AKTIVITY_POZICIE!#REF!,5,0)=$D65,SUMIF('Rozpocet - Vyvoj aplikacii'!$B$3:$B$200,'TCO TO BE- SW'!AB$2,'Rozpocet - Vyvoj aplikacii'!$I$3:$I$200),0),0)</f>
        <v>0</v>
      </c>
      <c r="AC65" s="117">
        <f>IFERROR(IF(VLOOKUP(AC$2,AKTIVITY_POZICIE!#REF!,5,0)=$D65,SUMIF('Rozpocet - Vyvoj aplikacii'!$B$3:$B$200,'TCO TO BE- SW'!AC$2,'Rozpocet - Vyvoj aplikacii'!$I$3:$I$200),0),0)</f>
        <v>0</v>
      </c>
      <c r="AD65" s="117">
        <f>IFERROR(IF(VLOOKUP(AD$2,AKTIVITY_POZICIE!#REF!,5,0)=$D65,SUMIF('Rozpocet - Vyvoj aplikacii'!$B$3:$B$200,'TCO TO BE- SW'!AD$2,'Rozpocet - Vyvoj aplikacii'!$I$3:$I$200),0),0)</f>
        <v>0</v>
      </c>
      <c r="AE65" s="117">
        <f>IFERROR(IF(VLOOKUP(AE$2,AKTIVITY_POZICIE!#REF!,5,0)=$D65,SUMIF('Rozpocet - Vyvoj aplikacii'!$B$3:$B$200,'TCO TO BE- SW'!AE$2,'Rozpocet - Vyvoj aplikacii'!$I$3:$I$200),0),0)</f>
        <v>0</v>
      </c>
      <c r="AF65" s="117">
        <f>IFERROR(IF(VLOOKUP(AF$2,AKTIVITY_POZICIE!#REF!,5,0)=$D65,SUMIF('Rozpocet - Vyvoj aplikacii'!$B$3:$B$200,'TCO TO BE- SW'!AF$2,'Rozpocet - Vyvoj aplikacii'!$I$3:$I$200),0),0)</f>
        <v>0</v>
      </c>
      <c r="AG65" s="117">
        <f>IFERROR(IF(VLOOKUP(AG$2,AKTIVITY_POZICIE!#REF!,5,0)=$D65,SUMIF('Rozpocet - Vyvoj aplikacii'!$B$3:$B$200,'TCO TO BE- SW'!AG$2,'Rozpocet - Vyvoj aplikacii'!$I$3:$I$200),0),0)</f>
        <v>0</v>
      </c>
      <c r="AH65" s="117">
        <f>IFERROR(IF(VLOOKUP(AH$2,AKTIVITY_POZICIE!#REF!,5,0)=$D65,SUMIF('Rozpocet - Vyvoj aplikacii'!$B$3:$B$200,'TCO TO BE- SW'!AH$2,'Rozpocet - Vyvoj aplikacii'!$I$3:$I$200),0),0)</f>
        <v>0</v>
      </c>
      <c r="AI65" s="117">
        <f>IFERROR(IF(VLOOKUP(AI$2,AKTIVITY_POZICIE!#REF!,5,0)=$D65,SUMIF('Rozpocet - Vyvoj aplikacii'!$B$3:$B$200,'TCO TO BE- SW'!AI$2,'Rozpocet - Vyvoj aplikacii'!$I$3:$I$200),0),0)</f>
        <v>0</v>
      </c>
      <c r="AJ65" s="117">
        <f>IFERROR(IF(VLOOKUP(AJ$2,AKTIVITY_POZICIE!#REF!,5,0)=$D65,SUMIF('Rozpocet - Vyvoj aplikacii'!$B$3:$B$200,'TCO TO BE- SW'!AJ$2,'Rozpocet - Vyvoj aplikacii'!$I$3:$I$200),0),0)</f>
        <v>0</v>
      </c>
      <c r="AK65" s="117">
        <f>IFERROR(IF(VLOOKUP(AK$2,AKTIVITY_POZICIE!#REF!,5,0)=$D65,SUMIF('Rozpocet - Vyvoj aplikacii'!$B$3:$B$200,'TCO TO BE- SW'!AK$2,'Rozpocet - Vyvoj aplikacii'!$I$3:$I$200),0),0)</f>
        <v>0</v>
      </c>
      <c r="AL65" s="117">
        <f>IFERROR(IF(VLOOKUP(AL$2,AKTIVITY_POZICIE!#REF!,5,0)=$D65,SUMIF('Rozpocet - Vyvoj aplikacii'!$B$3:$B$200,'TCO TO BE- SW'!AL$2,'Rozpocet - Vyvoj aplikacii'!$I$3:$I$200),0),0)</f>
        <v>0</v>
      </c>
      <c r="AM65" s="117">
        <f>IFERROR(IF(VLOOKUP(AM$2,AKTIVITY_POZICIE!#REF!,5,0)=$D65,SUMIF('Rozpocet - Vyvoj aplikacii'!$B$3:$B$200,'TCO TO BE- SW'!AM$2,'Rozpocet - Vyvoj aplikacii'!$I$3:$I$200),0),0)</f>
        <v>0</v>
      </c>
      <c r="AN65" s="117">
        <f>IFERROR(IF(VLOOKUP(AN$2,AKTIVITY_POZICIE!#REF!,5,0)=$D65,SUMIF('Rozpocet - Vyvoj aplikacii'!$B$3:$B$200,'TCO TO BE- SW'!AN$2,'Rozpocet - Vyvoj aplikacii'!$I$3:$I$200),0),0)</f>
        <v>0</v>
      </c>
      <c r="AO65" s="117">
        <f>IFERROR(IF(VLOOKUP(AO$2,AKTIVITY_POZICIE!#REF!,5,0)=$D65,SUMIF('Rozpocet - Vyvoj aplikacii'!$B$3:$B$200,'TCO TO BE- SW'!AO$2,'Rozpocet - Vyvoj aplikacii'!$I$3:$I$200),0),0)</f>
        <v>0</v>
      </c>
      <c r="AP65" s="117">
        <f>IFERROR(IF(VLOOKUP(AP$2,AKTIVITY_POZICIE!#REF!,5,0)=$D65,SUMIF('Rozpocet - Vyvoj aplikacii'!$B$3:$B$200,'TCO TO BE- SW'!AP$2,'Rozpocet - Vyvoj aplikacii'!$I$3:$I$200),0),0)</f>
        <v>0</v>
      </c>
      <c r="AQ65" s="117">
        <f>IFERROR(IF(VLOOKUP(AQ$2,AKTIVITY_POZICIE!#REF!,5,0)=$D65,SUMIF('Rozpocet - Vyvoj aplikacii'!$B$3:$B$200,'TCO TO BE- SW'!AQ$2,'Rozpocet - Vyvoj aplikacii'!$I$3:$I$200),0),0)</f>
        <v>0</v>
      </c>
      <c r="AR65" s="117">
        <f>IFERROR(IF(VLOOKUP(AR$2,AKTIVITY_POZICIE!#REF!,5,0)=$D65,SUMIF('Rozpocet - Vyvoj aplikacii'!$B$3:$B$200,'TCO TO BE- SW'!AR$2,'Rozpocet - Vyvoj aplikacii'!$I$3:$I$200),0),0)</f>
        <v>0</v>
      </c>
      <c r="AS65" s="117">
        <f>IFERROR(IF(VLOOKUP(AS$2,AKTIVITY_POZICIE!#REF!,5,0)=$D65,SUMIF('Rozpocet - Vyvoj aplikacii'!$B$3:$B$200,'TCO TO BE- SW'!AS$2,'Rozpocet - Vyvoj aplikacii'!$I$3:$I$200),0),0)</f>
        <v>0</v>
      </c>
      <c r="AT65" s="117">
        <f>IFERROR(IF(VLOOKUP(AT$2,AKTIVITY_POZICIE!#REF!,5,0)=$D65,SUMIF('Rozpocet - Vyvoj aplikacii'!$B$3:$B$200,'TCO TO BE- SW'!AT$2,'Rozpocet - Vyvoj aplikacii'!$I$3:$I$200),0),0)</f>
        <v>0</v>
      </c>
      <c r="AU65" s="117">
        <f>IFERROR(IF(VLOOKUP(AU$2,AKTIVITY_POZICIE!#REF!,5,0)=$D65,SUMIF('Rozpocet - Vyvoj aplikacii'!$B$3:$B$200,'TCO TO BE- SW'!AU$2,'Rozpocet - Vyvoj aplikacii'!$I$3:$I$200),0),0)</f>
        <v>0</v>
      </c>
      <c r="AV65" s="117">
        <f>IFERROR(IF(VLOOKUP(AV$2,AKTIVITY_POZICIE!#REF!,5,0)=$D65,SUMIF('Rozpocet - Vyvoj aplikacii'!$B$3:$B$200,'TCO TO BE- SW'!AV$2,'Rozpocet - Vyvoj aplikacii'!$I$3:$I$200),0),0)</f>
        <v>0</v>
      </c>
      <c r="AW65" s="117">
        <f>IFERROR(IF(VLOOKUP(AW$2,AKTIVITY_POZICIE!#REF!,5,0)=$D65,SUMIF('Rozpocet - Vyvoj aplikacii'!$B$3:$B$200,'TCO TO BE- SW'!AW$2,'Rozpocet - Vyvoj aplikacii'!$I$3:$I$200),0),0)</f>
        <v>0</v>
      </c>
      <c r="AX65" s="117">
        <f>IFERROR(IF(VLOOKUP(AX$2,AKTIVITY_POZICIE!#REF!,5,0)=$D65,SUMIF('Rozpocet - Vyvoj aplikacii'!$B$3:$B$200,'TCO TO BE- SW'!AX$2,'Rozpocet - Vyvoj aplikacii'!$I$3:$I$200),0),0)</f>
        <v>0</v>
      </c>
      <c r="AY65" s="117">
        <f>IFERROR(IF(VLOOKUP(AY$2,AKTIVITY_POZICIE!#REF!,5,0)=$D65,SUMIF('Rozpocet - Vyvoj aplikacii'!$B$3:$B$200,'TCO TO BE- SW'!AY$2,'Rozpocet - Vyvoj aplikacii'!$I$3:$I$200),0),0)</f>
        <v>0</v>
      </c>
      <c r="AZ65" s="117">
        <f>IFERROR(IF(VLOOKUP(AZ$2,AKTIVITY_POZICIE!#REF!,5,0)=$D65,SUMIF('Rozpocet - Vyvoj aplikacii'!$B$3:$B$200,'TCO TO BE- SW'!AZ$2,'Rozpocet - Vyvoj aplikacii'!$I$3:$I$200),0),0)</f>
        <v>0</v>
      </c>
      <c r="BA65" s="117">
        <f>IFERROR(IF(VLOOKUP(BA$2,AKTIVITY_POZICIE!#REF!,5,0)=$D65,SUMIF('Rozpocet - Vyvoj aplikacii'!$B$3:$B$200,'TCO TO BE- SW'!BA$2,'Rozpocet - Vyvoj aplikacii'!$I$3:$I$200),0),0)</f>
        <v>0</v>
      </c>
      <c r="BB65" s="117">
        <f>IFERROR(IF(VLOOKUP(BB$2,AKTIVITY_POZICIE!#REF!,5,0)=$D65,SUMIF('Rozpocet - Vyvoj aplikacii'!$B$3:$B$200,'TCO TO BE- SW'!BB$2,'Rozpocet - Vyvoj aplikacii'!$I$3:$I$200),0),0)</f>
        <v>0</v>
      </c>
      <c r="BC65" s="117">
        <f>IFERROR(IF(VLOOKUP(BC$2,AKTIVITY_POZICIE!#REF!,5,0)=$D65,SUMIF('Rozpocet - Vyvoj aplikacii'!$B$3:$B$200,'TCO TO BE- SW'!BC$2,'Rozpocet - Vyvoj aplikacii'!$I$3:$I$200),0),0)</f>
        <v>0</v>
      </c>
    </row>
    <row r="66" spans="1:55" ht="15" outlineLevel="2" thickBot="1">
      <c r="A66" s="694"/>
      <c r="B66" s="695"/>
      <c r="C66" s="695"/>
      <c r="D66" s="68">
        <v>10</v>
      </c>
      <c r="E66" s="72">
        <f t="shared" si="13"/>
        <v>0</v>
      </c>
      <c r="F66" s="118">
        <f>IFERROR(IF(VLOOKUP(F$2,AKTIVITY_POZICIE!#REF!,5,0)=$D66,SUMIF('Rozpocet - Vyvoj aplikacii'!$B$3:$B$200,'TCO TO BE- SW'!F$2,'Rozpocet - Vyvoj aplikacii'!$I$3:$I$200),0),0)</f>
        <v>0</v>
      </c>
      <c r="G66" s="118">
        <f>IFERROR(IF(VLOOKUP(G$2,AKTIVITY_POZICIE!#REF!,5,0)=$D66,SUMIF('Rozpocet - Vyvoj aplikacii'!$B$3:$B$200,'TCO TO BE- SW'!G$2,'Rozpocet - Vyvoj aplikacii'!$I$3:$I$200),0),0)</f>
        <v>0</v>
      </c>
      <c r="H66" s="118">
        <f>IFERROR(IF(VLOOKUP(H$2,AKTIVITY_POZICIE!#REF!,5,0)=$D66,SUMIF('Rozpocet - Vyvoj aplikacii'!$B$3:$B$200,'TCO TO BE- SW'!H$2,'Rozpocet - Vyvoj aplikacii'!$I$3:$I$200),0),0)</f>
        <v>0</v>
      </c>
      <c r="I66" s="118">
        <f>IFERROR(IF(VLOOKUP(I$2,AKTIVITY_POZICIE!#REF!,5,0)=$D66,SUMIF('Rozpocet - Vyvoj aplikacii'!$B$3:$B$200,'TCO TO BE- SW'!I$2,'Rozpocet - Vyvoj aplikacii'!$I$3:$I$200),0),0)</f>
        <v>0</v>
      </c>
      <c r="J66" s="118">
        <f>IFERROR(IF(VLOOKUP(J$2,AKTIVITY_POZICIE!#REF!,5,0)=$D66,SUMIF('Rozpocet - Vyvoj aplikacii'!$B$3:$B$200,'TCO TO BE- SW'!J$2,'Rozpocet - Vyvoj aplikacii'!$I$3:$I$200),0),0)</f>
        <v>0</v>
      </c>
      <c r="K66" s="118">
        <f>IFERROR(IF(VLOOKUP(K$2,AKTIVITY_POZICIE!#REF!,5,0)=$D66,SUMIF('Rozpocet - Vyvoj aplikacii'!$B$3:$B$200,'TCO TO BE- SW'!K$2,'Rozpocet - Vyvoj aplikacii'!$I$3:$I$200),0),0)</f>
        <v>0</v>
      </c>
      <c r="L66" s="118">
        <f>IFERROR(IF(VLOOKUP(L$2,AKTIVITY_POZICIE!#REF!,5,0)=$D66,SUMIF('Rozpocet - Vyvoj aplikacii'!$B$3:$B$200,'TCO TO BE- SW'!L$2,'Rozpocet - Vyvoj aplikacii'!$I$3:$I$200),0),0)</f>
        <v>0</v>
      </c>
      <c r="M66" s="118">
        <f>IFERROR(IF(VLOOKUP(M$2,AKTIVITY_POZICIE!#REF!,5,0)=$D66,SUMIF('Rozpocet - Vyvoj aplikacii'!$B$3:$B$200,'TCO TO BE- SW'!M$2,'Rozpocet - Vyvoj aplikacii'!$I$3:$I$200),0),0)</f>
        <v>0</v>
      </c>
      <c r="N66" s="118">
        <f>IFERROR(IF(VLOOKUP(N$2,AKTIVITY_POZICIE!#REF!,5,0)=$D66,SUMIF('Rozpocet - Vyvoj aplikacii'!$B$3:$B$200,'TCO TO BE- SW'!N$2,'Rozpocet - Vyvoj aplikacii'!$I$3:$I$200),0),0)</f>
        <v>0</v>
      </c>
      <c r="O66" s="118">
        <f>IFERROR(IF(VLOOKUP(O$2,AKTIVITY_POZICIE!#REF!,5,0)=$D66,SUMIF('Rozpocet - Vyvoj aplikacii'!$B$3:$B$200,'TCO TO BE- SW'!O$2,'Rozpocet - Vyvoj aplikacii'!$I$3:$I$200),0),0)</f>
        <v>0</v>
      </c>
      <c r="P66" s="118">
        <f>IFERROR(IF(VLOOKUP(P$2,AKTIVITY_POZICIE!#REF!,5,0)=$D66,SUMIF('Rozpocet - Vyvoj aplikacii'!$B$3:$B$200,'TCO TO BE- SW'!P$2,'Rozpocet - Vyvoj aplikacii'!$I$3:$I$200),0),0)</f>
        <v>0</v>
      </c>
      <c r="Q66" s="118">
        <f>IFERROR(IF(VLOOKUP(Q$2,AKTIVITY_POZICIE!#REF!,5,0)=$D66,SUMIF('Rozpocet - Vyvoj aplikacii'!$B$3:$B$200,'TCO TO BE- SW'!Q$2,'Rozpocet - Vyvoj aplikacii'!$I$3:$I$200),0),0)</f>
        <v>0</v>
      </c>
      <c r="R66" s="118">
        <f>IFERROR(IF(VLOOKUP(R$2,AKTIVITY_POZICIE!#REF!,5,0)=$D66,SUMIF('Rozpocet - Vyvoj aplikacii'!$B$3:$B$200,'TCO TO BE- SW'!R$2,'Rozpocet - Vyvoj aplikacii'!$I$3:$I$200),0),0)</f>
        <v>0</v>
      </c>
      <c r="S66" s="118">
        <f>IFERROR(IF(VLOOKUP(S$2,AKTIVITY_POZICIE!#REF!,5,0)=$D66,SUMIF('Rozpocet - Vyvoj aplikacii'!$B$3:$B$200,'TCO TO BE- SW'!S$2,'Rozpocet - Vyvoj aplikacii'!$I$3:$I$200),0),0)</f>
        <v>0</v>
      </c>
      <c r="T66" s="118">
        <f>IFERROR(IF(VLOOKUP(T$2,AKTIVITY_POZICIE!#REF!,5,0)=$D66,SUMIF('Rozpocet - Vyvoj aplikacii'!$B$3:$B$200,'TCO TO BE- SW'!T$2,'Rozpocet - Vyvoj aplikacii'!$I$3:$I$200),0),0)</f>
        <v>0</v>
      </c>
      <c r="U66" s="118">
        <f>IFERROR(IF(VLOOKUP(U$2,AKTIVITY_POZICIE!#REF!,5,0)=$D66,SUMIF('Rozpocet - Vyvoj aplikacii'!$B$3:$B$200,'TCO TO BE- SW'!U$2,'Rozpocet - Vyvoj aplikacii'!$I$3:$I$200),0),0)</f>
        <v>0</v>
      </c>
      <c r="V66" s="118">
        <f>IFERROR(IF(VLOOKUP(V$2,AKTIVITY_POZICIE!#REF!,5,0)=$D66,SUMIF('Rozpocet - Vyvoj aplikacii'!$B$3:$B$200,'TCO TO BE- SW'!V$2,'Rozpocet - Vyvoj aplikacii'!$I$3:$I$200),0),0)</f>
        <v>0</v>
      </c>
      <c r="W66" s="118">
        <f>IFERROR(IF(VLOOKUP(W$2,AKTIVITY_POZICIE!#REF!,5,0)=$D66,SUMIF('Rozpocet - Vyvoj aplikacii'!$B$3:$B$200,'TCO TO BE- SW'!W$2,'Rozpocet - Vyvoj aplikacii'!$I$3:$I$200),0),0)</f>
        <v>0</v>
      </c>
      <c r="X66" s="118">
        <f>IFERROR(IF(VLOOKUP(X$2,AKTIVITY_POZICIE!#REF!,5,0)=$D66,SUMIF('Rozpocet - Vyvoj aplikacii'!$B$3:$B$200,'TCO TO BE- SW'!X$2,'Rozpocet - Vyvoj aplikacii'!$I$3:$I$200),0),0)</f>
        <v>0</v>
      </c>
      <c r="Y66" s="118">
        <f>IFERROR(IF(VLOOKUP(Y$2,AKTIVITY_POZICIE!#REF!,5,0)=$D66,SUMIF('Rozpocet - Vyvoj aplikacii'!$B$3:$B$200,'TCO TO BE- SW'!Y$2,'Rozpocet - Vyvoj aplikacii'!$I$3:$I$200),0),0)</f>
        <v>0</v>
      </c>
      <c r="Z66" s="118">
        <f>IFERROR(IF(VLOOKUP(Z$2,AKTIVITY_POZICIE!#REF!,5,0)=$D66,SUMIF('Rozpocet - Vyvoj aplikacii'!$B$3:$B$200,'TCO TO BE- SW'!Z$2,'Rozpocet - Vyvoj aplikacii'!$I$3:$I$200),0),0)</f>
        <v>0</v>
      </c>
      <c r="AA66" s="118">
        <f>IFERROR(IF(VLOOKUP(AA$2,AKTIVITY_POZICIE!#REF!,5,0)=$D66,SUMIF('Rozpocet - Vyvoj aplikacii'!$B$3:$B$200,'TCO TO BE- SW'!AA$2,'Rozpocet - Vyvoj aplikacii'!$I$3:$I$200),0),0)</f>
        <v>0</v>
      </c>
      <c r="AB66" s="118">
        <f>IFERROR(IF(VLOOKUP(AB$2,AKTIVITY_POZICIE!#REF!,5,0)=$D66,SUMIF('Rozpocet - Vyvoj aplikacii'!$B$3:$B$200,'TCO TO BE- SW'!AB$2,'Rozpocet - Vyvoj aplikacii'!$I$3:$I$200),0),0)</f>
        <v>0</v>
      </c>
      <c r="AC66" s="118">
        <f>IFERROR(IF(VLOOKUP(AC$2,AKTIVITY_POZICIE!#REF!,5,0)=$D66,SUMIF('Rozpocet - Vyvoj aplikacii'!$B$3:$B$200,'TCO TO BE- SW'!AC$2,'Rozpocet - Vyvoj aplikacii'!$I$3:$I$200),0),0)</f>
        <v>0</v>
      </c>
      <c r="AD66" s="118">
        <f>IFERROR(IF(VLOOKUP(AD$2,AKTIVITY_POZICIE!#REF!,5,0)=$D66,SUMIF('Rozpocet - Vyvoj aplikacii'!$B$3:$B$200,'TCO TO BE- SW'!AD$2,'Rozpocet - Vyvoj aplikacii'!$I$3:$I$200),0),0)</f>
        <v>0</v>
      </c>
      <c r="AE66" s="118">
        <f>IFERROR(IF(VLOOKUP(AE$2,AKTIVITY_POZICIE!#REF!,5,0)=$D66,SUMIF('Rozpocet - Vyvoj aplikacii'!$B$3:$B$200,'TCO TO BE- SW'!AE$2,'Rozpocet - Vyvoj aplikacii'!$I$3:$I$200),0),0)</f>
        <v>0</v>
      </c>
      <c r="AF66" s="118">
        <f>IFERROR(IF(VLOOKUP(AF$2,AKTIVITY_POZICIE!#REF!,5,0)=$D66,SUMIF('Rozpocet - Vyvoj aplikacii'!$B$3:$B$200,'TCO TO BE- SW'!AF$2,'Rozpocet - Vyvoj aplikacii'!$I$3:$I$200),0),0)</f>
        <v>0</v>
      </c>
      <c r="AG66" s="118">
        <f>IFERROR(IF(VLOOKUP(AG$2,AKTIVITY_POZICIE!#REF!,5,0)=$D66,SUMIF('Rozpocet - Vyvoj aplikacii'!$B$3:$B$200,'TCO TO BE- SW'!AG$2,'Rozpocet - Vyvoj aplikacii'!$I$3:$I$200),0),0)</f>
        <v>0</v>
      </c>
      <c r="AH66" s="118">
        <f>IFERROR(IF(VLOOKUP(AH$2,AKTIVITY_POZICIE!#REF!,5,0)=$D66,SUMIF('Rozpocet - Vyvoj aplikacii'!$B$3:$B$200,'TCO TO BE- SW'!AH$2,'Rozpocet - Vyvoj aplikacii'!$I$3:$I$200),0),0)</f>
        <v>0</v>
      </c>
      <c r="AI66" s="118">
        <f>IFERROR(IF(VLOOKUP(AI$2,AKTIVITY_POZICIE!#REF!,5,0)=$D66,SUMIF('Rozpocet - Vyvoj aplikacii'!$B$3:$B$200,'TCO TO BE- SW'!AI$2,'Rozpocet - Vyvoj aplikacii'!$I$3:$I$200),0),0)</f>
        <v>0</v>
      </c>
      <c r="AJ66" s="118">
        <f>IFERROR(IF(VLOOKUP(AJ$2,AKTIVITY_POZICIE!#REF!,5,0)=$D66,SUMIF('Rozpocet - Vyvoj aplikacii'!$B$3:$B$200,'TCO TO BE- SW'!AJ$2,'Rozpocet - Vyvoj aplikacii'!$I$3:$I$200),0),0)</f>
        <v>0</v>
      </c>
      <c r="AK66" s="118">
        <f>IFERROR(IF(VLOOKUP(AK$2,AKTIVITY_POZICIE!#REF!,5,0)=$D66,SUMIF('Rozpocet - Vyvoj aplikacii'!$B$3:$B$200,'TCO TO BE- SW'!AK$2,'Rozpocet - Vyvoj aplikacii'!$I$3:$I$200),0),0)</f>
        <v>0</v>
      </c>
      <c r="AL66" s="118">
        <f>IFERROR(IF(VLOOKUP(AL$2,AKTIVITY_POZICIE!#REF!,5,0)=$D66,SUMIF('Rozpocet - Vyvoj aplikacii'!$B$3:$B$200,'TCO TO BE- SW'!AL$2,'Rozpocet - Vyvoj aplikacii'!$I$3:$I$200),0),0)</f>
        <v>0</v>
      </c>
      <c r="AM66" s="118">
        <f>IFERROR(IF(VLOOKUP(AM$2,AKTIVITY_POZICIE!#REF!,5,0)=$D66,SUMIF('Rozpocet - Vyvoj aplikacii'!$B$3:$B$200,'TCO TO BE- SW'!AM$2,'Rozpocet - Vyvoj aplikacii'!$I$3:$I$200),0),0)</f>
        <v>0</v>
      </c>
      <c r="AN66" s="118">
        <f>IFERROR(IF(VLOOKUP(AN$2,AKTIVITY_POZICIE!#REF!,5,0)=$D66,SUMIF('Rozpocet - Vyvoj aplikacii'!$B$3:$B$200,'TCO TO BE- SW'!AN$2,'Rozpocet - Vyvoj aplikacii'!$I$3:$I$200),0),0)</f>
        <v>0</v>
      </c>
      <c r="AO66" s="118">
        <f>IFERROR(IF(VLOOKUP(AO$2,AKTIVITY_POZICIE!#REF!,5,0)=$D66,SUMIF('Rozpocet - Vyvoj aplikacii'!$B$3:$B$200,'TCO TO BE- SW'!AO$2,'Rozpocet - Vyvoj aplikacii'!$I$3:$I$200),0),0)</f>
        <v>0</v>
      </c>
      <c r="AP66" s="118">
        <f>IFERROR(IF(VLOOKUP(AP$2,AKTIVITY_POZICIE!#REF!,5,0)=$D66,SUMIF('Rozpocet - Vyvoj aplikacii'!$B$3:$B$200,'TCO TO BE- SW'!AP$2,'Rozpocet - Vyvoj aplikacii'!$I$3:$I$200),0),0)</f>
        <v>0</v>
      </c>
      <c r="AQ66" s="118">
        <f>IFERROR(IF(VLOOKUP(AQ$2,AKTIVITY_POZICIE!#REF!,5,0)=$D66,SUMIF('Rozpocet - Vyvoj aplikacii'!$B$3:$B$200,'TCO TO BE- SW'!AQ$2,'Rozpocet - Vyvoj aplikacii'!$I$3:$I$200),0),0)</f>
        <v>0</v>
      </c>
      <c r="AR66" s="118">
        <f>IFERROR(IF(VLOOKUP(AR$2,AKTIVITY_POZICIE!#REF!,5,0)=$D66,SUMIF('Rozpocet - Vyvoj aplikacii'!$B$3:$B$200,'TCO TO BE- SW'!AR$2,'Rozpocet - Vyvoj aplikacii'!$I$3:$I$200),0),0)</f>
        <v>0</v>
      </c>
      <c r="AS66" s="118">
        <f>IFERROR(IF(VLOOKUP(AS$2,AKTIVITY_POZICIE!#REF!,5,0)=$D66,SUMIF('Rozpocet - Vyvoj aplikacii'!$B$3:$B$200,'TCO TO BE- SW'!AS$2,'Rozpocet - Vyvoj aplikacii'!$I$3:$I$200),0),0)</f>
        <v>0</v>
      </c>
      <c r="AT66" s="118">
        <f>IFERROR(IF(VLOOKUP(AT$2,AKTIVITY_POZICIE!#REF!,5,0)=$D66,SUMIF('Rozpocet - Vyvoj aplikacii'!$B$3:$B$200,'TCO TO BE- SW'!AT$2,'Rozpocet - Vyvoj aplikacii'!$I$3:$I$200),0),0)</f>
        <v>0</v>
      </c>
      <c r="AU66" s="118">
        <f>IFERROR(IF(VLOOKUP(AU$2,AKTIVITY_POZICIE!#REF!,5,0)=$D66,SUMIF('Rozpocet - Vyvoj aplikacii'!$B$3:$B$200,'TCO TO BE- SW'!AU$2,'Rozpocet - Vyvoj aplikacii'!$I$3:$I$200),0),0)</f>
        <v>0</v>
      </c>
      <c r="AV66" s="118">
        <f>IFERROR(IF(VLOOKUP(AV$2,AKTIVITY_POZICIE!#REF!,5,0)=$D66,SUMIF('Rozpocet - Vyvoj aplikacii'!$B$3:$B$200,'TCO TO BE- SW'!AV$2,'Rozpocet - Vyvoj aplikacii'!$I$3:$I$200),0),0)</f>
        <v>0</v>
      </c>
      <c r="AW66" s="118">
        <f>IFERROR(IF(VLOOKUP(AW$2,AKTIVITY_POZICIE!#REF!,5,0)=$D66,SUMIF('Rozpocet - Vyvoj aplikacii'!$B$3:$B$200,'TCO TO BE- SW'!AW$2,'Rozpocet - Vyvoj aplikacii'!$I$3:$I$200),0),0)</f>
        <v>0</v>
      </c>
      <c r="AX66" s="118">
        <f>IFERROR(IF(VLOOKUP(AX$2,AKTIVITY_POZICIE!#REF!,5,0)=$D66,SUMIF('Rozpocet - Vyvoj aplikacii'!$B$3:$B$200,'TCO TO BE- SW'!AX$2,'Rozpocet - Vyvoj aplikacii'!$I$3:$I$200),0),0)</f>
        <v>0</v>
      </c>
      <c r="AY66" s="118">
        <f>IFERROR(IF(VLOOKUP(AY$2,AKTIVITY_POZICIE!#REF!,5,0)=$D66,SUMIF('Rozpocet - Vyvoj aplikacii'!$B$3:$B$200,'TCO TO BE- SW'!AY$2,'Rozpocet - Vyvoj aplikacii'!$I$3:$I$200),0),0)</f>
        <v>0</v>
      </c>
      <c r="AZ66" s="118">
        <f>IFERROR(IF(VLOOKUP(AZ$2,AKTIVITY_POZICIE!#REF!,5,0)=$D66,SUMIF('Rozpocet - Vyvoj aplikacii'!$B$3:$B$200,'TCO TO BE- SW'!AZ$2,'Rozpocet - Vyvoj aplikacii'!$I$3:$I$200),0),0)</f>
        <v>0</v>
      </c>
      <c r="BA66" s="118">
        <f>IFERROR(IF(VLOOKUP(BA$2,AKTIVITY_POZICIE!#REF!,5,0)=$D66,SUMIF('Rozpocet - Vyvoj aplikacii'!$B$3:$B$200,'TCO TO BE- SW'!BA$2,'Rozpocet - Vyvoj aplikacii'!$I$3:$I$200),0),0)</f>
        <v>0</v>
      </c>
      <c r="BB66" s="118">
        <f>IFERROR(IF(VLOOKUP(BB$2,AKTIVITY_POZICIE!#REF!,5,0)=$D66,SUMIF('Rozpocet - Vyvoj aplikacii'!$B$3:$B$200,'TCO TO BE- SW'!BB$2,'Rozpocet - Vyvoj aplikacii'!$I$3:$I$200),0),0)</f>
        <v>0</v>
      </c>
      <c r="BC66" s="118">
        <f>IFERROR(IF(VLOOKUP(BC$2,AKTIVITY_POZICIE!#REF!,5,0)=$D66,SUMIF('Rozpocet - Vyvoj aplikacii'!$B$3:$B$200,'TCO TO BE- SW'!BC$2,'Rozpocet - Vyvoj aplikacii'!$I$3:$I$200),0),0)</f>
        <v>0</v>
      </c>
    </row>
    <row r="67" spans="1:55" outlineLevel="2">
      <c r="A67" s="694" t="s">
        <v>205</v>
      </c>
      <c r="B67" s="695" t="s">
        <v>201</v>
      </c>
      <c r="C67" s="695">
        <v>637001</v>
      </c>
      <c r="D67" s="66">
        <v>1</v>
      </c>
      <c r="E67" s="71">
        <f t="shared" si="12"/>
        <v>0</v>
      </c>
      <c r="F67" s="116">
        <v>0</v>
      </c>
      <c r="G67" s="116">
        <v>0</v>
      </c>
      <c r="H67" s="116">
        <v>0</v>
      </c>
      <c r="I67" s="116">
        <v>0</v>
      </c>
      <c r="J67" s="116">
        <v>0</v>
      </c>
      <c r="K67" s="116">
        <v>0</v>
      </c>
      <c r="L67" s="116">
        <v>0</v>
      </c>
      <c r="M67" s="116">
        <v>0</v>
      </c>
      <c r="N67" s="116">
        <v>0</v>
      </c>
      <c r="O67" s="116">
        <v>0</v>
      </c>
      <c r="P67" s="116">
        <v>0</v>
      </c>
      <c r="Q67" s="116">
        <v>0</v>
      </c>
      <c r="R67" s="116">
        <v>0</v>
      </c>
      <c r="S67" s="116">
        <v>0</v>
      </c>
      <c r="T67" s="116">
        <v>0</v>
      </c>
      <c r="U67" s="116">
        <v>0</v>
      </c>
      <c r="V67" s="116">
        <v>0</v>
      </c>
      <c r="W67" s="116">
        <v>0</v>
      </c>
      <c r="X67" s="116">
        <v>0</v>
      </c>
      <c r="Y67" s="116">
        <v>0</v>
      </c>
      <c r="Z67" s="116">
        <v>0</v>
      </c>
      <c r="AA67" s="116">
        <v>0</v>
      </c>
      <c r="AB67" s="116">
        <v>0</v>
      </c>
      <c r="AC67" s="116">
        <v>0</v>
      </c>
      <c r="AD67" s="116">
        <v>0</v>
      </c>
      <c r="AE67" s="116">
        <v>0</v>
      </c>
      <c r="AF67" s="116">
        <v>0</v>
      </c>
      <c r="AG67" s="116">
        <v>0</v>
      </c>
      <c r="AH67" s="116">
        <v>0</v>
      </c>
      <c r="AI67" s="116">
        <v>0</v>
      </c>
      <c r="AJ67" s="116">
        <v>0</v>
      </c>
      <c r="AK67" s="116">
        <v>0</v>
      </c>
      <c r="AL67" s="116">
        <v>0</v>
      </c>
      <c r="AM67" s="116">
        <v>0</v>
      </c>
      <c r="AN67" s="116">
        <v>0</v>
      </c>
      <c r="AO67" s="116">
        <v>0</v>
      </c>
      <c r="AP67" s="116">
        <v>0</v>
      </c>
      <c r="AQ67" s="116">
        <v>0</v>
      </c>
      <c r="AR67" s="116">
        <v>0</v>
      </c>
      <c r="AS67" s="116">
        <v>0</v>
      </c>
      <c r="AT67" s="116">
        <v>0</v>
      </c>
      <c r="AU67" s="116">
        <v>0</v>
      </c>
      <c r="AV67" s="116">
        <v>0</v>
      </c>
      <c r="AW67" s="116">
        <v>0</v>
      </c>
      <c r="AX67" s="116">
        <v>0</v>
      </c>
      <c r="AY67" s="116">
        <v>0</v>
      </c>
      <c r="AZ67" s="116">
        <v>0</v>
      </c>
      <c r="BA67" s="116">
        <v>0</v>
      </c>
      <c r="BB67" s="116">
        <v>0</v>
      </c>
      <c r="BC67" s="116">
        <v>0</v>
      </c>
    </row>
    <row r="68" spans="1:55" outlineLevel="2">
      <c r="A68" s="694"/>
      <c r="B68" s="695"/>
      <c r="C68" s="695"/>
      <c r="D68" s="67">
        <v>2</v>
      </c>
      <c r="E68" s="71">
        <f t="shared" si="12"/>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c r="AA68" s="117">
        <v>0</v>
      </c>
      <c r="AB68" s="117">
        <v>0</v>
      </c>
      <c r="AC68" s="117">
        <v>0</v>
      </c>
      <c r="AD68" s="117">
        <v>0</v>
      </c>
      <c r="AE68" s="117">
        <v>0</v>
      </c>
      <c r="AF68" s="117">
        <v>0</v>
      </c>
      <c r="AG68" s="117">
        <v>0</v>
      </c>
      <c r="AH68" s="117">
        <v>0</v>
      </c>
      <c r="AI68" s="117">
        <v>0</v>
      </c>
      <c r="AJ68" s="117">
        <v>0</v>
      </c>
      <c r="AK68" s="117">
        <v>0</v>
      </c>
      <c r="AL68" s="117">
        <v>0</v>
      </c>
      <c r="AM68" s="117">
        <v>0</v>
      </c>
      <c r="AN68" s="117">
        <v>0</v>
      </c>
      <c r="AO68" s="117">
        <v>0</v>
      </c>
      <c r="AP68" s="117">
        <v>0</v>
      </c>
      <c r="AQ68" s="117">
        <v>0</v>
      </c>
      <c r="AR68" s="117">
        <v>0</v>
      </c>
      <c r="AS68" s="117">
        <v>0</v>
      </c>
      <c r="AT68" s="117">
        <v>0</v>
      </c>
      <c r="AU68" s="117">
        <v>0</v>
      </c>
      <c r="AV68" s="117">
        <v>0</v>
      </c>
      <c r="AW68" s="117">
        <v>0</v>
      </c>
      <c r="AX68" s="117">
        <v>0</v>
      </c>
      <c r="AY68" s="117">
        <v>0</v>
      </c>
      <c r="AZ68" s="117">
        <v>0</v>
      </c>
      <c r="BA68" s="117">
        <v>0</v>
      </c>
      <c r="BB68" s="117">
        <v>0</v>
      </c>
      <c r="BC68" s="117">
        <v>0</v>
      </c>
    </row>
    <row r="69" spans="1:55" outlineLevel="2">
      <c r="A69" s="694"/>
      <c r="B69" s="695"/>
      <c r="C69" s="695"/>
      <c r="D69" s="67">
        <v>3</v>
      </c>
      <c r="E69" s="71">
        <f t="shared" si="12"/>
        <v>0</v>
      </c>
      <c r="F69" s="117">
        <v>0</v>
      </c>
      <c r="G69" s="117">
        <v>0</v>
      </c>
      <c r="H69" s="117">
        <v>0</v>
      </c>
      <c r="I69" s="117">
        <v>0</v>
      </c>
      <c r="J69" s="117">
        <v>0</v>
      </c>
      <c r="K69" s="117">
        <v>0</v>
      </c>
      <c r="L69" s="117">
        <v>0</v>
      </c>
      <c r="M69" s="117">
        <v>0</v>
      </c>
      <c r="N69" s="117">
        <v>0</v>
      </c>
      <c r="O69" s="117">
        <v>0</v>
      </c>
      <c r="P69" s="117">
        <v>0</v>
      </c>
      <c r="Q69" s="117">
        <v>0</v>
      </c>
      <c r="R69" s="117">
        <v>0</v>
      </c>
      <c r="S69" s="117">
        <v>0</v>
      </c>
      <c r="T69" s="117">
        <v>0</v>
      </c>
      <c r="U69" s="117">
        <v>0</v>
      </c>
      <c r="V69" s="117">
        <v>0</v>
      </c>
      <c r="W69" s="117">
        <v>0</v>
      </c>
      <c r="X69" s="117">
        <v>0</v>
      </c>
      <c r="Y69" s="117">
        <v>0</v>
      </c>
      <c r="Z69" s="117">
        <v>0</v>
      </c>
      <c r="AA69" s="117">
        <v>0</v>
      </c>
      <c r="AB69" s="117">
        <v>0</v>
      </c>
      <c r="AC69" s="117">
        <v>0</v>
      </c>
      <c r="AD69" s="117">
        <v>0</v>
      </c>
      <c r="AE69" s="117">
        <v>0</v>
      </c>
      <c r="AF69" s="117">
        <v>0</v>
      </c>
      <c r="AG69" s="117">
        <v>0</v>
      </c>
      <c r="AH69" s="117">
        <v>0</v>
      </c>
      <c r="AI69" s="117">
        <v>0</v>
      </c>
      <c r="AJ69" s="117">
        <v>0</v>
      </c>
      <c r="AK69" s="117">
        <v>0</v>
      </c>
      <c r="AL69" s="117">
        <v>0</v>
      </c>
      <c r="AM69" s="117">
        <v>0</v>
      </c>
      <c r="AN69" s="117">
        <v>0</v>
      </c>
      <c r="AO69" s="117">
        <v>0</v>
      </c>
      <c r="AP69" s="117">
        <v>0</v>
      </c>
      <c r="AQ69" s="117">
        <v>0</v>
      </c>
      <c r="AR69" s="117">
        <v>0</v>
      </c>
      <c r="AS69" s="117">
        <v>0</v>
      </c>
      <c r="AT69" s="117">
        <v>0</v>
      </c>
      <c r="AU69" s="117">
        <v>0</v>
      </c>
      <c r="AV69" s="117">
        <v>0</v>
      </c>
      <c r="AW69" s="117">
        <v>0</v>
      </c>
      <c r="AX69" s="117">
        <v>0</v>
      </c>
      <c r="AY69" s="117">
        <v>0</v>
      </c>
      <c r="AZ69" s="117">
        <v>0</v>
      </c>
      <c r="BA69" s="117">
        <v>0</v>
      </c>
      <c r="BB69" s="117">
        <v>0</v>
      </c>
      <c r="BC69" s="117">
        <v>0</v>
      </c>
    </row>
    <row r="70" spans="1:55" outlineLevel="2">
      <c r="A70" s="694"/>
      <c r="B70" s="695"/>
      <c r="C70" s="695"/>
      <c r="D70" s="67">
        <v>4</v>
      </c>
      <c r="E70" s="71">
        <f t="shared" si="12"/>
        <v>0</v>
      </c>
      <c r="F70" s="117">
        <v>0</v>
      </c>
      <c r="G70" s="117">
        <v>0</v>
      </c>
      <c r="H70" s="117">
        <v>0</v>
      </c>
      <c r="I70" s="117">
        <v>0</v>
      </c>
      <c r="J70" s="117">
        <v>0</v>
      </c>
      <c r="K70" s="117">
        <v>0</v>
      </c>
      <c r="L70" s="117">
        <v>0</v>
      </c>
      <c r="M70" s="117">
        <v>0</v>
      </c>
      <c r="N70" s="117">
        <v>0</v>
      </c>
      <c r="O70" s="117">
        <v>0</v>
      </c>
      <c r="P70" s="117">
        <v>0</v>
      </c>
      <c r="Q70" s="117">
        <v>0</v>
      </c>
      <c r="R70" s="117">
        <v>0</v>
      </c>
      <c r="S70" s="117">
        <v>0</v>
      </c>
      <c r="T70" s="117">
        <v>0</v>
      </c>
      <c r="U70" s="117">
        <v>0</v>
      </c>
      <c r="V70" s="117">
        <v>0</v>
      </c>
      <c r="W70" s="117">
        <v>0</v>
      </c>
      <c r="X70" s="117">
        <v>0</v>
      </c>
      <c r="Y70" s="117">
        <v>0</v>
      </c>
      <c r="Z70" s="117">
        <v>0</v>
      </c>
      <c r="AA70" s="117">
        <v>0</v>
      </c>
      <c r="AB70" s="117">
        <v>0</v>
      </c>
      <c r="AC70" s="117">
        <v>0</v>
      </c>
      <c r="AD70" s="117">
        <v>0</v>
      </c>
      <c r="AE70" s="117">
        <v>0</v>
      </c>
      <c r="AF70" s="117">
        <v>0</v>
      </c>
      <c r="AG70" s="117">
        <v>0</v>
      </c>
      <c r="AH70" s="117">
        <v>0</v>
      </c>
      <c r="AI70" s="117">
        <v>0</v>
      </c>
      <c r="AJ70" s="117">
        <v>0</v>
      </c>
      <c r="AK70" s="117">
        <v>0</v>
      </c>
      <c r="AL70" s="117">
        <v>0</v>
      </c>
      <c r="AM70" s="117">
        <v>0</v>
      </c>
      <c r="AN70" s="117">
        <v>0</v>
      </c>
      <c r="AO70" s="117">
        <v>0</v>
      </c>
      <c r="AP70" s="117">
        <v>0</v>
      </c>
      <c r="AQ70" s="117">
        <v>0</v>
      </c>
      <c r="AR70" s="117">
        <v>0</v>
      </c>
      <c r="AS70" s="117">
        <v>0</v>
      </c>
      <c r="AT70" s="117">
        <v>0</v>
      </c>
      <c r="AU70" s="117">
        <v>0</v>
      </c>
      <c r="AV70" s="117">
        <v>0</v>
      </c>
      <c r="AW70" s="117">
        <v>0</v>
      </c>
      <c r="AX70" s="117">
        <v>0</v>
      </c>
      <c r="AY70" s="117">
        <v>0</v>
      </c>
      <c r="AZ70" s="117">
        <v>0</v>
      </c>
      <c r="BA70" s="117">
        <v>0</v>
      </c>
      <c r="BB70" s="117">
        <v>0</v>
      </c>
      <c r="BC70" s="117">
        <v>0</v>
      </c>
    </row>
    <row r="71" spans="1:55" outlineLevel="2">
      <c r="A71" s="694"/>
      <c r="B71" s="695"/>
      <c r="C71" s="695"/>
      <c r="D71" s="67">
        <v>5</v>
      </c>
      <c r="E71" s="71">
        <f t="shared" si="12"/>
        <v>0</v>
      </c>
      <c r="F71" s="117">
        <v>0</v>
      </c>
      <c r="G71" s="117">
        <v>0</v>
      </c>
      <c r="H71" s="117">
        <v>0</v>
      </c>
      <c r="I71" s="117">
        <v>0</v>
      </c>
      <c r="J71" s="117">
        <v>0</v>
      </c>
      <c r="K71" s="117">
        <v>0</v>
      </c>
      <c r="L71" s="117">
        <v>0</v>
      </c>
      <c r="M71" s="117">
        <v>0</v>
      </c>
      <c r="N71" s="117">
        <v>0</v>
      </c>
      <c r="O71" s="117">
        <v>0</v>
      </c>
      <c r="P71" s="117">
        <v>0</v>
      </c>
      <c r="Q71" s="117">
        <v>0</v>
      </c>
      <c r="R71" s="117">
        <v>0</v>
      </c>
      <c r="S71" s="117">
        <v>0</v>
      </c>
      <c r="T71" s="117">
        <v>0</v>
      </c>
      <c r="U71" s="117">
        <v>0</v>
      </c>
      <c r="V71" s="117">
        <v>0</v>
      </c>
      <c r="W71" s="117">
        <v>0</v>
      </c>
      <c r="X71" s="117">
        <v>0</v>
      </c>
      <c r="Y71" s="117">
        <v>0</v>
      </c>
      <c r="Z71" s="117">
        <v>0</v>
      </c>
      <c r="AA71" s="117">
        <v>0</v>
      </c>
      <c r="AB71" s="117">
        <v>0</v>
      </c>
      <c r="AC71" s="117">
        <v>0</v>
      </c>
      <c r="AD71" s="117">
        <v>0</v>
      </c>
      <c r="AE71" s="117">
        <v>0</v>
      </c>
      <c r="AF71" s="117">
        <v>0</v>
      </c>
      <c r="AG71" s="117">
        <v>0</v>
      </c>
      <c r="AH71" s="117">
        <v>0</v>
      </c>
      <c r="AI71" s="117">
        <v>0</v>
      </c>
      <c r="AJ71" s="117">
        <v>0</v>
      </c>
      <c r="AK71" s="117">
        <v>0</v>
      </c>
      <c r="AL71" s="117">
        <v>0</v>
      </c>
      <c r="AM71" s="117">
        <v>0</v>
      </c>
      <c r="AN71" s="117">
        <v>0</v>
      </c>
      <c r="AO71" s="117">
        <v>0</v>
      </c>
      <c r="AP71" s="117">
        <v>0</v>
      </c>
      <c r="AQ71" s="117">
        <v>0</v>
      </c>
      <c r="AR71" s="117">
        <v>0</v>
      </c>
      <c r="AS71" s="117">
        <v>0</v>
      </c>
      <c r="AT71" s="117">
        <v>0</v>
      </c>
      <c r="AU71" s="117">
        <v>0</v>
      </c>
      <c r="AV71" s="117">
        <v>0</v>
      </c>
      <c r="AW71" s="117">
        <v>0</v>
      </c>
      <c r="AX71" s="117">
        <v>0</v>
      </c>
      <c r="AY71" s="117">
        <v>0</v>
      </c>
      <c r="AZ71" s="117">
        <v>0</v>
      </c>
      <c r="BA71" s="117">
        <v>0</v>
      </c>
      <c r="BB71" s="117">
        <v>0</v>
      </c>
      <c r="BC71" s="117">
        <v>0</v>
      </c>
    </row>
    <row r="72" spans="1:55" outlineLevel="2">
      <c r="A72" s="694"/>
      <c r="B72" s="695"/>
      <c r="C72" s="695"/>
      <c r="D72" s="67">
        <v>6</v>
      </c>
      <c r="E72" s="71">
        <f t="shared" si="12"/>
        <v>0</v>
      </c>
      <c r="F72" s="117">
        <v>0</v>
      </c>
      <c r="G72" s="117">
        <v>0</v>
      </c>
      <c r="H72" s="117">
        <v>0</v>
      </c>
      <c r="I72" s="117">
        <v>0</v>
      </c>
      <c r="J72" s="117">
        <v>0</v>
      </c>
      <c r="K72" s="117">
        <v>0</v>
      </c>
      <c r="L72" s="117">
        <v>0</v>
      </c>
      <c r="M72" s="117">
        <v>0</v>
      </c>
      <c r="N72" s="117">
        <v>0</v>
      </c>
      <c r="O72" s="117">
        <v>0</v>
      </c>
      <c r="P72" s="117">
        <v>0</v>
      </c>
      <c r="Q72" s="117">
        <v>0</v>
      </c>
      <c r="R72" s="117">
        <v>0</v>
      </c>
      <c r="S72" s="117">
        <v>0</v>
      </c>
      <c r="T72" s="117">
        <v>0</v>
      </c>
      <c r="U72" s="117">
        <v>0</v>
      </c>
      <c r="V72" s="117">
        <v>0</v>
      </c>
      <c r="W72" s="117">
        <v>0</v>
      </c>
      <c r="X72" s="117">
        <v>0</v>
      </c>
      <c r="Y72" s="117">
        <v>0</v>
      </c>
      <c r="Z72" s="117">
        <v>0</v>
      </c>
      <c r="AA72" s="117">
        <v>0</v>
      </c>
      <c r="AB72" s="117">
        <v>0</v>
      </c>
      <c r="AC72" s="117">
        <v>0</v>
      </c>
      <c r="AD72" s="117">
        <v>0</v>
      </c>
      <c r="AE72" s="117">
        <v>0</v>
      </c>
      <c r="AF72" s="117">
        <v>0</v>
      </c>
      <c r="AG72" s="117">
        <v>0</v>
      </c>
      <c r="AH72" s="117">
        <v>0</v>
      </c>
      <c r="AI72" s="117">
        <v>0</v>
      </c>
      <c r="AJ72" s="117">
        <v>0</v>
      </c>
      <c r="AK72" s="117">
        <v>0</v>
      </c>
      <c r="AL72" s="117">
        <v>0</v>
      </c>
      <c r="AM72" s="117">
        <v>0</v>
      </c>
      <c r="AN72" s="117">
        <v>0</v>
      </c>
      <c r="AO72" s="117">
        <v>0</v>
      </c>
      <c r="AP72" s="117">
        <v>0</v>
      </c>
      <c r="AQ72" s="117">
        <v>0</v>
      </c>
      <c r="AR72" s="117">
        <v>0</v>
      </c>
      <c r="AS72" s="117">
        <v>0</v>
      </c>
      <c r="AT72" s="117">
        <v>0</v>
      </c>
      <c r="AU72" s="117">
        <v>0</v>
      </c>
      <c r="AV72" s="117">
        <v>0</v>
      </c>
      <c r="AW72" s="117">
        <v>0</v>
      </c>
      <c r="AX72" s="117">
        <v>0</v>
      </c>
      <c r="AY72" s="117">
        <v>0</v>
      </c>
      <c r="AZ72" s="117">
        <v>0</v>
      </c>
      <c r="BA72" s="117">
        <v>0</v>
      </c>
      <c r="BB72" s="117">
        <v>0</v>
      </c>
      <c r="BC72" s="117">
        <v>0</v>
      </c>
    </row>
    <row r="73" spans="1:55" outlineLevel="2">
      <c r="A73" s="694"/>
      <c r="B73" s="695"/>
      <c r="C73" s="695"/>
      <c r="D73" s="67">
        <v>7</v>
      </c>
      <c r="E73" s="71">
        <f t="shared" si="12"/>
        <v>0</v>
      </c>
      <c r="F73" s="117">
        <v>0</v>
      </c>
      <c r="G73" s="117">
        <v>0</v>
      </c>
      <c r="H73" s="117">
        <v>0</v>
      </c>
      <c r="I73" s="117">
        <v>0</v>
      </c>
      <c r="J73" s="117">
        <v>0</v>
      </c>
      <c r="K73" s="117">
        <v>0</v>
      </c>
      <c r="L73" s="117">
        <v>0</v>
      </c>
      <c r="M73" s="117">
        <v>0</v>
      </c>
      <c r="N73" s="117">
        <v>0</v>
      </c>
      <c r="O73" s="117">
        <v>0</v>
      </c>
      <c r="P73" s="117">
        <v>0</v>
      </c>
      <c r="Q73" s="117">
        <v>0</v>
      </c>
      <c r="R73" s="117">
        <v>0</v>
      </c>
      <c r="S73" s="117">
        <v>0</v>
      </c>
      <c r="T73" s="117">
        <v>0</v>
      </c>
      <c r="U73" s="117">
        <v>0</v>
      </c>
      <c r="V73" s="117">
        <v>0</v>
      </c>
      <c r="W73" s="117">
        <v>0</v>
      </c>
      <c r="X73" s="117">
        <v>0</v>
      </c>
      <c r="Y73" s="117">
        <v>0</v>
      </c>
      <c r="Z73" s="117">
        <v>0</v>
      </c>
      <c r="AA73" s="117">
        <v>0</v>
      </c>
      <c r="AB73" s="117">
        <v>0</v>
      </c>
      <c r="AC73" s="117">
        <v>0</v>
      </c>
      <c r="AD73" s="117">
        <v>0</v>
      </c>
      <c r="AE73" s="117">
        <v>0</v>
      </c>
      <c r="AF73" s="117">
        <v>0</v>
      </c>
      <c r="AG73" s="117">
        <v>0</v>
      </c>
      <c r="AH73" s="117">
        <v>0</v>
      </c>
      <c r="AI73" s="117">
        <v>0</v>
      </c>
      <c r="AJ73" s="117">
        <v>0</v>
      </c>
      <c r="AK73" s="117">
        <v>0</v>
      </c>
      <c r="AL73" s="117">
        <v>0</v>
      </c>
      <c r="AM73" s="117">
        <v>0</v>
      </c>
      <c r="AN73" s="117">
        <v>0</v>
      </c>
      <c r="AO73" s="117">
        <v>0</v>
      </c>
      <c r="AP73" s="117">
        <v>0</v>
      </c>
      <c r="AQ73" s="117">
        <v>0</v>
      </c>
      <c r="AR73" s="117">
        <v>0</v>
      </c>
      <c r="AS73" s="117">
        <v>0</v>
      </c>
      <c r="AT73" s="117">
        <v>0</v>
      </c>
      <c r="AU73" s="117">
        <v>0</v>
      </c>
      <c r="AV73" s="117">
        <v>0</v>
      </c>
      <c r="AW73" s="117">
        <v>0</v>
      </c>
      <c r="AX73" s="117">
        <v>0</v>
      </c>
      <c r="AY73" s="117">
        <v>0</v>
      </c>
      <c r="AZ73" s="117">
        <v>0</v>
      </c>
      <c r="BA73" s="117">
        <v>0</v>
      </c>
      <c r="BB73" s="117">
        <v>0</v>
      </c>
      <c r="BC73" s="117">
        <v>0</v>
      </c>
    </row>
    <row r="74" spans="1:55" outlineLevel="2">
      <c r="A74" s="694"/>
      <c r="B74" s="695"/>
      <c r="C74" s="695"/>
      <c r="D74" s="67">
        <v>8</v>
      </c>
      <c r="E74" s="71">
        <f t="shared" si="12"/>
        <v>0</v>
      </c>
      <c r="F74" s="117">
        <v>0</v>
      </c>
      <c r="G74" s="117">
        <v>0</v>
      </c>
      <c r="H74" s="117">
        <v>0</v>
      </c>
      <c r="I74" s="117">
        <v>0</v>
      </c>
      <c r="J74" s="117">
        <v>0</v>
      </c>
      <c r="K74" s="117">
        <v>0</v>
      </c>
      <c r="L74" s="117">
        <v>0</v>
      </c>
      <c r="M74" s="117">
        <v>0</v>
      </c>
      <c r="N74" s="117">
        <v>0</v>
      </c>
      <c r="O74" s="117">
        <v>0</v>
      </c>
      <c r="P74" s="117">
        <v>0</v>
      </c>
      <c r="Q74" s="117">
        <v>0</v>
      </c>
      <c r="R74" s="117">
        <v>0</v>
      </c>
      <c r="S74" s="117">
        <v>0</v>
      </c>
      <c r="T74" s="117">
        <v>0</v>
      </c>
      <c r="U74" s="117">
        <v>0</v>
      </c>
      <c r="V74" s="117">
        <v>0</v>
      </c>
      <c r="W74" s="117">
        <v>0</v>
      </c>
      <c r="X74" s="117">
        <v>0</v>
      </c>
      <c r="Y74" s="117">
        <v>0</v>
      </c>
      <c r="Z74" s="117">
        <v>0</v>
      </c>
      <c r="AA74" s="117">
        <v>0</v>
      </c>
      <c r="AB74" s="117">
        <v>0</v>
      </c>
      <c r="AC74" s="117">
        <v>0</v>
      </c>
      <c r="AD74" s="117">
        <v>0</v>
      </c>
      <c r="AE74" s="117">
        <v>0</v>
      </c>
      <c r="AF74" s="117">
        <v>0</v>
      </c>
      <c r="AG74" s="117">
        <v>0</v>
      </c>
      <c r="AH74" s="117">
        <v>0</v>
      </c>
      <c r="AI74" s="117">
        <v>0</v>
      </c>
      <c r="AJ74" s="117">
        <v>0</v>
      </c>
      <c r="AK74" s="117">
        <v>0</v>
      </c>
      <c r="AL74" s="117">
        <v>0</v>
      </c>
      <c r="AM74" s="117">
        <v>0</v>
      </c>
      <c r="AN74" s="117">
        <v>0</v>
      </c>
      <c r="AO74" s="117">
        <v>0</v>
      </c>
      <c r="AP74" s="117">
        <v>0</v>
      </c>
      <c r="AQ74" s="117">
        <v>0</v>
      </c>
      <c r="AR74" s="117">
        <v>0</v>
      </c>
      <c r="AS74" s="117">
        <v>0</v>
      </c>
      <c r="AT74" s="117">
        <v>0</v>
      </c>
      <c r="AU74" s="117">
        <v>0</v>
      </c>
      <c r="AV74" s="117">
        <v>0</v>
      </c>
      <c r="AW74" s="117">
        <v>0</v>
      </c>
      <c r="AX74" s="117">
        <v>0</v>
      </c>
      <c r="AY74" s="117">
        <v>0</v>
      </c>
      <c r="AZ74" s="117">
        <v>0</v>
      </c>
      <c r="BA74" s="117">
        <v>0</v>
      </c>
      <c r="BB74" s="117">
        <v>0</v>
      </c>
      <c r="BC74" s="117">
        <v>0</v>
      </c>
    </row>
    <row r="75" spans="1:55" outlineLevel="2">
      <c r="A75" s="694"/>
      <c r="B75" s="695"/>
      <c r="C75" s="695"/>
      <c r="D75" s="67">
        <v>9</v>
      </c>
      <c r="E75" s="71">
        <f t="shared" si="12"/>
        <v>0</v>
      </c>
      <c r="F75" s="117">
        <v>0</v>
      </c>
      <c r="G75" s="117">
        <v>0</v>
      </c>
      <c r="H75" s="117">
        <v>0</v>
      </c>
      <c r="I75" s="117">
        <v>0</v>
      </c>
      <c r="J75" s="117">
        <v>0</v>
      </c>
      <c r="K75" s="117">
        <v>0</v>
      </c>
      <c r="L75" s="117">
        <v>0</v>
      </c>
      <c r="M75" s="117">
        <v>0</v>
      </c>
      <c r="N75" s="117">
        <v>0</v>
      </c>
      <c r="O75" s="117">
        <v>0</v>
      </c>
      <c r="P75" s="117">
        <v>0</v>
      </c>
      <c r="Q75" s="117">
        <v>0</v>
      </c>
      <c r="R75" s="117">
        <v>0</v>
      </c>
      <c r="S75" s="117">
        <v>0</v>
      </c>
      <c r="T75" s="117">
        <v>0</v>
      </c>
      <c r="U75" s="117">
        <v>0</v>
      </c>
      <c r="V75" s="117">
        <v>0</v>
      </c>
      <c r="W75" s="117">
        <v>0</v>
      </c>
      <c r="X75" s="117">
        <v>0</v>
      </c>
      <c r="Y75" s="117">
        <v>0</v>
      </c>
      <c r="Z75" s="117">
        <v>0</v>
      </c>
      <c r="AA75" s="117">
        <v>0</v>
      </c>
      <c r="AB75" s="117">
        <v>0</v>
      </c>
      <c r="AC75" s="117">
        <v>0</v>
      </c>
      <c r="AD75" s="117">
        <v>0</v>
      </c>
      <c r="AE75" s="117">
        <v>0</v>
      </c>
      <c r="AF75" s="117">
        <v>0</v>
      </c>
      <c r="AG75" s="117">
        <v>0</v>
      </c>
      <c r="AH75" s="117">
        <v>0</v>
      </c>
      <c r="AI75" s="117">
        <v>0</v>
      </c>
      <c r="AJ75" s="117">
        <v>0</v>
      </c>
      <c r="AK75" s="117">
        <v>0</v>
      </c>
      <c r="AL75" s="117">
        <v>0</v>
      </c>
      <c r="AM75" s="117">
        <v>0</v>
      </c>
      <c r="AN75" s="117">
        <v>0</v>
      </c>
      <c r="AO75" s="117">
        <v>0</v>
      </c>
      <c r="AP75" s="117">
        <v>0</v>
      </c>
      <c r="AQ75" s="117">
        <v>0</v>
      </c>
      <c r="AR75" s="117">
        <v>0</v>
      </c>
      <c r="AS75" s="117">
        <v>0</v>
      </c>
      <c r="AT75" s="117">
        <v>0</v>
      </c>
      <c r="AU75" s="117">
        <v>0</v>
      </c>
      <c r="AV75" s="117">
        <v>0</v>
      </c>
      <c r="AW75" s="117">
        <v>0</v>
      </c>
      <c r="AX75" s="117">
        <v>0</v>
      </c>
      <c r="AY75" s="117">
        <v>0</v>
      </c>
      <c r="AZ75" s="117">
        <v>0</v>
      </c>
      <c r="BA75" s="117">
        <v>0</v>
      </c>
      <c r="BB75" s="117">
        <v>0</v>
      </c>
      <c r="BC75" s="117">
        <v>0</v>
      </c>
    </row>
    <row r="76" spans="1:55" ht="15" outlineLevel="2" thickBot="1">
      <c r="A76" s="694"/>
      <c r="B76" s="695"/>
      <c r="C76" s="695"/>
      <c r="D76" s="68">
        <v>10</v>
      </c>
      <c r="E76" s="72">
        <f t="shared" si="12"/>
        <v>0</v>
      </c>
      <c r="F76" s="118">
        <v>0</v>
      </c>
      <c r="G76" s="118">
        <v>0</v>
      </c>
      <c r="H76" s="118">
        <v>0</v>
      </c>
      <c r="I76" s="118">
        <v>0</v>
      </c>
      <c r="J76" s="118">
        <v>0</v>
      </c>
      <c r="K76" s="118">
        <v>0</v>
      </c>
      <c r="L76" s="118">
        <v>0</v>
      </c>
      <c r="M76" s="118">
        <v>0</v>
      </c>
      <c r="N76" s="118">
        <v>0</v>
      </c>
      <c r="O76" s="118">
        <v>0</v>
      </c>
      <c r="P76" s="118">
        <v>0</v>
      </c>
      <c r="Q76" s="118">
        <v>0</v>
      </c>
      <c r="R76" s="118">
        <v>0</v>
      </c>
      <c r="S76" s="118">
        <v>0</v>
      </c>
      <c r="T76" s="118">
        <v>0</v>
      </c>
      <c r="U76" s="118">
        <v>0</v>
      </c>
      <c r="V76" s="118">
        <v>0</v>
      </c>
      <c r="W76" s="118">
        <v>0</v>
      </c>
      <c r="X76" s="118">
        <v>0</v>
      </c>
      <c r="Y76" s="118">
        <v>0</v>
      </c>
      <c r="Z76" s="118">
        <v>0</v>
      </c>
      <c r="AA76" s="118">
        <v>0</v>
      </c>
      <c r="AB76" s="118">
        <v>0</v>
      </c>
      <c r="AC76" s="118">
        <v>0</v>
      </c>
      <c r="AD76" s="118">
        <v>0</v>
      </c>
      <c r="AE76" s="118">
        <v>0</v>
      </c>
      <c r="AF76" s="118">
        <v>0</v>
      </c>
      <c r="AG76" s="118">
        <v>0</v>
      </c>
      <c r="AH76" s="118">
        <v>0</v>
      </c>
      <c r="AI76" s="118">
        <v>0</v>
      </c>
      <c r="AJ76" s="118">
        <v>0</v>
      </c>
      <c r="AK76" s="118">
        <v>0</v>
      </c>
      <c r="AL76" s="118">
        <v>0</v>
      </c>
      <c r="AM76" s="118">
        <v>0</v>
      </c>
      <c r="AN76" s="118">
        <v>0</v>
      </c>
      <c r="AO76" s="118">
        <v>0</v>
      </c>
      <c r="AP76" s="118">
        <v>0</v>
      </c>
      <c r="AQ76" s="118">
        <v>0</v>
      </c>
      <c r="AR76" s="118">
        <v>0</v>
      </c>
      <c r="AS76" s="118">
        <v>0</v>
      </c>
      <c r="AT76" s="118">
        <v>0</v>
      </c>
      <c r="AU76" s="118">
        <v>0</v>
      </c>
      <c r="AV76" s="118">
        <v>0</v>
      </c>
      <c r="AW76" s="118">
        <v>0</v>
      </c>
      <c r="AX76" s="118">
        <v>0</v>
      </c>
      <c r="AY76" s="118">
        <v>0</v>
      </c>
      <c r="AZ76" s="118">
        <v>0</v>
      </c>
      <c r="BA76" s="118">
        <v>0</v>
      </c>
      <c r="BB76" s="118">
        <v>0</v>
      </c>
      <c r="BC76" s="118">
        <v>0</v>
      </c>
    </row>
    <row r="77" spans="1:55" ht="15" thickBot="1">
      <c r="A77" s="698" t="s">
        <v>193</v>
      </c>
      <c r="B77" s="699"/>
      <c r="C77" s="699"/>
      <c r="D77" s="79"/>
      <c r="E77" s="76">
        <f t="shared" ref="E77:F77" si="14">E78+E99</f>
        <v>1316482.5305969999</v>
      </c>
      <c r="F77" s="77">
        <f t="shared" si="14"/>
        <v>13807.336463999995</v>
      </c>
      <c r="G77" s="77">
        <f t="shared" ref="G77:Q77" si="15">G78+G99</f>
        <v>13807.336463999995</v>
      </c>
      <c r="H77" s="77">
        <f t="shared" si="15"/>
        <v>22214.696472</v>
      </c>
      <c r="I77" s="77">
        <f t="shared" si="15"/>
        <v>25594.087103999995</v>
      </c>
      <c r="J77" s="77">
        <f t="shared" si="15"/>
        <v>18858.801023999993</v>
      </c>
      <c r="K77" s="77">
        <f t="shared" si="15"/>
        <v>23910.265583999986</v>
      </c>
      <c r="L77" s="77">
        <f t="shared" si="15"/>
        <v>18858.801023999993</v>
      </c>
      <c r="M77" s="77">
        <f t="shared" si="15"/>
        <v>18420.224255999994</v>
      </c>
      <c r="N77" s="77">
        <f t="shared" si="15"/>
        <v>16775.561375999994</v>
      </c>
      <c r="O77" s="77">
        <f t="shared" si="15"/>
        <v>15130.898496000002</v>
      </c>
      <c r="P77" s="77">
        <f t="shared" si="15"/>
        <v>13486.235615999993</v>
      </c>
      <c r="Q77" s="77">
        <f t="shared" si="15"/>
        <v>15130.898496000002</v>
      </c>
      <c r="R77" s="77">
        <f t="shared" ref="R77:AI77" si="16">R78+R99</f>
        <v>15491.157983999992</v>
      </c>
      <c r="S77" s="77">
        <f t="shared" si="16"/>
        <v>25594.087103999995</v>
      </c>
      <c r="T77" s="77">
        <f t="shared" si="16"/>
        <v>25594.087103999995</v>
      </c>
      <c r="U77" s="77">
        <f t="shared" si="16"/>
        <v>18073.670291999999</v>
      </c>
      <c r="V77" s="77">
        <f t="shared" si="16"/>
        <v>19845.598751999998</v>
      </c>
      <c r="W77" s="77">
        <f t="shared" si="16"/>
        <v>25161.384131999985</v>
      </c>
      <c r="X77" s="77">
        <f t="shared" si="16"/>
        <v>9468.5591519999998</v>
      </c>
      <c r="Y77" s="77">
        <f t="shared" si="16"/>
        <v>22226.444063999985</v>
      </c>
      <c r="Z77" s="77">
        <f t="shared" si="16"/>
        <v>20542.622544000002</v>
      </c>
      <c r="AA77" s="77">
        <f t="shared" si="16"/>
        <v>27277.908623999989</v>
      </c>
      <c r="AB77" s="77">
        <f t="shared" si="16"/>
        <v>27277.908623999989</v>
      </c>
      <c r="AC77" s="77">
        <f t="shared" si="16"/>
        <v>23910.265583999986</v>
      </c>
      <c r="AD77" s="77">
        <f t="shared" si="16"/>
        <v>17174.979503999992</v>
      </c>
      <c r="AE77" s="77">
        <f t="shared" si="16"/>
        <v>15491.157983999992</v>
      </c>
      <c r="AF77" s="77">
        <f t="shared" si="16"/>
        <v>15491.157983999992</v>
      </c>
      <c r="AG77" s="77">
        <f t="shared" si="16"/>
        <v>16301.741832</v>
      </c>
      <c r="AH77" s="77">
        <f t="shared" si="16"/>
        <v>187742.18361600017</v>
      </c>
      <c r="AI77" s="77">
        <f t="shared" si="16"/>
        <v>36688.600008000023</v>
      </c>
      <c r="AJ77" s="77">
        <f t="shared" ref="AJ77:BC77" si="17">AJ78+AJ99</f>
        <v>20064.887135999998</v>
      </c>
      <c r="AK77" s="77">
        <f t="shared" si="17"/>
        <v>18420.224255999994</v>
      </c>
      <c r="AL77" s="77">
        <f t="shared" si="17"/>
        <v>24998.875775999993</v>
      </c>
      <c r="AM77" s="77">
        <f t="shared" si="17"/>
        <v>18420.224255999994</v>
      </c>
      <c r="AN77" s="77">
        <f t="shared" si="17"/>
        <v>40640.794523999983</v>
      </c>
      <c r="AO77" s="77">
        <f t="shared" si="17"/>
        <v>32427.269784</v>
      </c>
      <c r="AP77" s="77">
        <f t="shared" si="17"/>
        <v>8654.0594399999973</v>
      </c>
      <c r="AQ77" s="77">
        <f t="shared" si="17"/>
        <v>21736.961063999996</v>
      </c>
      <c r="AR77" s="77">
        <f t="shared" si="17"/>
        <v>36441.08477099998</v>
      </c>
      <c r="AS77" s="77">
        <f t="shared" si="17"/>
        <v>22484.891087999993</v>
      </c>
      <c r="AT77" s="77">
        <f t="shared" si="17"/>
        <v>8857.6843680000002</v>
      </c>
      <c r="AU77" s="77">
        <f t="shared" si="17"/>
        <v>19078.089408</v>
      </c>
      <c r="AV77" s="77">
        <f t="shared" si="17"/>
        <v>12264.486047999999</v>
      </c>
      <c r="AW77" s="77">
        <f t="shared" si="17"/>
        <v>156904.53706800003</v>
      </c>
      <c r="AX77" s="77">
        <f t="shared" si="17"/>
        <v>64812.770352000014</v>
      </c>
      <c r="AY77" s="77">
        <f t="shared" si="17"/>
        <v>20622.245112000011</v>
      </c>
      <c r="AZ77" s="77">
        <f t="shared" si="17"/>
        <v>24304.788882000004</v>
      </c>
      <c r="BA77" s="77">
        <f t="shared" si="17"/>
        <v>0</v>
      </c>
      <c r="BB77" s="77">
        <f t="shared" si="17"/>
        <v>0</v>
      </c>
      <c r="BC77" s="77">
        <f t="shared" si="17"/>
        <v>0</v>
      </c>
    </row>
    <row r="78" spans="1:55" ht="15" outlineLevel="1" thickBot="1">
      <c r="A78" s="16" t="s">
        <v>194</v>
      </c>
      <c r="B78" s="16"/>
      <c r="C78" s="16"/>
      <c r="D78" s="27"/>
      <c r="E78" s="122">
        <f t="shared" ref="E78:F78" si="18">SUM(E79:E98)</f>
        <v>0</v>
      </c>
      <c r="F78" s="123">
        <f t="shared" si="18"/>
        <v>0</v>
      </c>
      <c r="G78" s="123">
        <f t="shared" ref="G78:Q78" si="19">SUM(G79:G98)</f>
        <v>0</v>
      </c>
      <c r="H78" s="123">
        <f t="shared" si="19"/>
        <v>0</v>
      </c>
      <c r="I78" s="123">
        <f t="shared" si="19"/>
        <v>0</v>
      </c>
      <c r="J78" s="123">
        <f t="shared" si="19"/>
        <v>0</v>
      </c>
      <c r="K78" s="123">
        <f t="shared" si="19"/>
        <v>0</v>
      </c>
      <c r="L78" s="123">
        <f t="shared" si="19"/>
        <v>0</v>
      </c>
      <c r="M78" s="123">
        <f t="shared" si="19"/>
        <v>0</v>
      </c>
      <c r="N78" s="123">
        <f t="shared" si="19"/>
        <v>0</v>
      </c>
      <c r="O78" s="123">
        <f t="shared" si="19"/>
        <v>0</v>
      </c>
      <c r="P78" s="123">
        <f t="shared" si="19"/>
        <v>0</v>
      </c>
      <c r="Q78" s="123">
        <f t="shared" si="19"/>
        <v>0</v>
      </c>
      <c r="R78" s="123">
        <f t="shared" ref="R78:AI78" si="20">SUM(R79:R98)</f>
        <v>0</v>
      </c>
      <c r="S78" s="123">
        <f t="shared" si="20"/>
        <v>0</v>
      </c>
      <c r="T78" s="123">
        <f t="shared" si="20"/>
        <v>0</v>
      </c>
      <c r="U78" s="123">
        <f t="shared" si="20"/>
        <v>0</v>
      </c>
      <c r="V78" s="123">
        <f t="shared" si="20"/>
        <v>0</v>
      </c>
      <c r="W78" s="123">
        <f t="shared" si="20"/>
        <v>0</v>
      </c>
      <c r="X78" s="123">
        <f t="shared" si="20"/>
        <v>0</v>
      </c>
      <c r="Y78" s="123">
        <f t="shared" si="20"/>
        <v>0</v>
      </c>
      <c r="Z78" s="123">
        <f t="shared" si="20"/>
        <v>0</v>
      </c>
      <c r="AA78" s="123">
        <f t="shared" si="20"/>
        <v>0</v>
      </c>
      <c r="AB78" s="123">
        <f t="shared" si="20"/>
        <v>0</v>
      </c>
      <c r="AC78" s="123">
        <f t="shared" si="20"/>
        <v>0</v>
      </c>
      <c r="AD78" s="123">
        <f t="shared" si="20"/>
        <v>0</v>
      </c>
      <c r="AE78" s="123">
        <f t="shared" si="20"/>
        <v>0</v>
      </c>
      <c r="AF78" s="123">
        <f t="shared" si="20"/>
        <v>0</v>
      </c>
      <c r="AG78" s="123">
        <f t="shared" si="20"/>
        <v>0</v>
      </c>
      <c r="AH78" s="123">
        <f t="shared" si="20"/>
        <v>0</v>
      </c>
      <c r="AI78" s="123">
        <f t="shared" si="20"/>
        <v>0</v>
      </c>
      <c r="AJ78" s="123">
        <f t="shared" ref="AJ78:BC78" si="21">SUM(AJ79:AJ98)</f>
        <v>0</v>
      </c>
      <c r="AK78" s="123">
        <f t="shared" si="21"/>
        <v>0</v>
      </c>
      <c r="AL78" s="123">
        <f t="shared" si="21"/>
        <v>0</v>
      </c>
      <c r="AM78" s="123">
        <f t="shared" si="21"/>
        <v>0</v>
      </c>
      <c r="AN78" s="123">
        <f t="shared" si="21"/>
        <v>0</v>
      </c>
      <c r="AO78" s="123">
        <f t="shared" si="21"/>
        <v>0</v>
      </c>
      <c r="AP78" s="123">
        <f t="shared" si="21"/>
        <v>0</v>
      </c>
      <c r="AQ78" s="123">
        <f t="shared" si="21"/>
        <v>0</v>
      </c>
      <c r="AR78" s="123">
        <f t="shared" si="21"/>
        <v>0</v>
      </c>
      <c r="AS78" s="123">
        <f t="shared" si="21"/>
        <v>0</v>
      </c>
      <c r="AT78" s="123">
        <f t="shared" si="21"/>
        <v>0</v>
      </c>
      <c r="AU78" s="123">
        <f t="shared" si="21"/>
        <v>0</v>
      </c>
      <c r="AV78" s="123">
        <f t="shared" si="21"/>
        <v>0</v>
      </c>
      <c r="AW78" s="123">
        <f t="shared" si="21"/>
        <v>0</v>
      </c>
      <c r="AX78" s="123">
        <f t="shared" si="21"/>
        <v>0</v>
      </c>
      <c r="AY78" s="123">
        <f t="shared" si="21"/>
        <v>0</v>
      </c>
      <c r="AZ78" s="123">
        <f t="shared" si="21"/>
        <v>0</v>
      </c>
      <c r="BA78" s="123">
        <f t="shared" si="21"/>
        <v>0</v>
      </c>
      <c r="BB78" s="123">
        <f t="shared" si="21"/>
        <v>0</v>
      </c>
      <c r="BC78" s="123">
        <f t="shared" si="21"/>
        <v>0</v>
      </c>
    </row>
    <row r="79" spans="1:55" outlineLevel="2">
      <c r="A79" s="694" t="s">
        <v>195</v>
      </c>
      <c r="B79" s="695" t="s">
        <v>196</v>
      </c>
      <c r="C79" s="695">
        <v>635009</v>
      </c>
      <c r="D79" s="66">
        <v>1</v>
      </c>
      <c r="E79" s="63">
        <f t="shared" ref="E79:E98" si="22">SUM(F79:BC79)</f>
        <v>0</v>
      </c>
      <c r="F79" s="530">
        <f>IFERROR(IF((MAX(MODULY_CBA!$I$3:$I$23)+1)&lt;='TCO TO BE- SW'!$D79,SUM('TCO TO BE- SW'!F$6:F$15)*VLOOKUP('TCO TO BE- SW'!F$2,MODULY_CBA!$B$3:$K$23,10,0),0),0)</f>
        <v>0</v>
      </c>
      <c r="G79" s="530">
        <f>IFERROR(IF((MAX(MODULY_CBA!$I$3:$I$23)+1)&lt;='TCO TO BE- SW'!$D79,SUM('TCO TO BE- SW'!G$6:G$15)*VLOOKUP('TCO TO BE- SW'!G$2,MODULY_CBA!$B$3:$K$23,10,0),0),0)</f>
        <v>0</v>
      </c>
      <c r="H79" s="530">
        <f>IFERROR(IF((MAX(MODULY_CBA!$I$3:$I$23)+1)&lt;='TCO TO BE- SW'!$D79,SUM('TCO TO BE- SW'!H$6:H$15)*VLOOKUP('TCO TO BE- SW'!H$2,MODULY_CBA!$B$3:$K$23,10,0),0),0)</f>
        <v>0</v>
      </c>
      <c r="I79" s="530">
        <f>IFERROR(IF((MAX(MODULY_CBA!$I$3:$I$23)+1)&lt;='TCO TO BE- SW'!$D79,SUM('TCO TO BE- SW'!I$6:I$15)*VLOOKUP('TCO TO BE- SW'!I$2,MODULY_CBA!$B$3:$K$23,10,0),0),0)</f>
        <v>0</v>
      </c>
      <c r="J79" s="530">
        <f>IFERROR(IF((MAX(MODULY_CBA!$I$3:$I$23)+1)&lt;='TCO TO BE- SW'!$D79,SUM('TCO TO BE- SW'!J$6:J$15)*VLOOKUP('TCO TO BE- SW'!J$2,MODULY_CBA!$B$3:$K$23,10,0),0),0)</f>
        <v>0</v>
      </c>
      <c r="K79" s="530">
        <f>IFERROR(IF((MAX(MODULY_CBA!$I$3:$I$23)+1)&lt;='TCO TO BE- SW'!$D79,SUM('TCO TO BE- SW'!K$6:K$15)*VLOOKUP('TCO TO BE- SW'!K$2,MODULY_CBA!$B$3:$K$23,10,0),0),0)</f>
        <v>0</v>
      </c>
      <c r="L79" s="530">
        <f>IFERROR(IF((MAX(MODULY_CBA!$I$3:$I$23)+1)&lt;='TCO TO BE- SW'!$D79,SUM('TCO TO BE- SW'!L$6:L$15)*VLOOKUP('TCO TO BE- SW'!L$2,MODULY_CBA!$B$3:$K$23,10,0),0),0)</f>
        <v>0</v>
      </c>
      <c r="M79" s="530">
        <f>IFERROR(IF((MAX(MODULY_CBA!$I$3:$I$23)+1)&lt;='TCO TO BE- SW'!$D79,SUM('TCO TO BE- SW'!M$6:M$15)*VLOOKUP('TCO TO BE- SW'!M$2,MODULY_CBA!$B$3:$K$23,10,0),0),0)</f>
        <v>0</v>
      </c>
      <c r="N79" s="530">
        <f>IFERROR(IF((MAX(MODULY_CBA!$I$3:$I$23)+1)&lt;='TCO TO BE- SW'!$D79,SUM('TCO TO BE- SW'!N$6:N$15)*VLOOKUP('TCO TO BE- SW'!N$2,MODULY_CBA!$B$3:$K$23,10,0),0),0)</f>
        <v>0</v>
      </c>
      <c r="O79" s="530">
        <f>IFERROR(IF((MAX(MODULY_CBA!$I$3:$I$23)+1)&lt;='TCO TO BE- SW'!$D79,SUM('TCO TO BE- SW'!O$6:O$15)*VLOOKUP('TCO TO BE- SW'!O$2,MODULY_CBA!$B$3:$K$23,10,0),0),0)</f>
        <v>0</v>
      </c>
      <c r="P79" s="530">
        <f>IFERROR(IF((MAX(MODULY_CBA!$I$3:$I$23)+1)&lt;='TCO TO BE- SW'!$D79,SUM('TCO TO BE- SW'!P$6:P$15)*VLOOKUP('TCO TO BE- SW'!P$2,MODULY_CBA!$B$3:$K$23,10,0),0),0)</f>
        <v>0</v>
      </c>
      <c r="Q79" s="530">
        <f>IFERROR(IF((MAX(MODULY_CBA!$I$3:$I$23)+1)&lt;='TCO TO BE- SW'!$D79,SUM('TCO TO BE- SW'!Q$6:Q$15)*VLOOKUP('TCO TO BE- SW'!Q$2,MODULY_CBA!$B$3:$K$23,10,0),0),0)</f>
        <v>0</v>
      </c>
      <c r="R79" s="530">
        <f>IFERROR(IF((MAX(MODULY_CBA!$I$3:$I$23)+1)&lt;='TCO TO BE- SW'!$D79,SUM('TCO TO BE- SW'!R$6:R$15)*VLOOKUP('TCO TO BE- SW'!R$2,MODULY_CBA!$B$3:$K$23,10,0),0),0)</f>
        <v>0</v>
      </c>
      <c r="S79" s="530">
        <f>IFERROR(IF((MAX(MODULY_CBA!$I$3:$I$23)+1)&lt;='TCO TO BE- SW'!$D79,SUM('TCO TO BE- SW'!S$6:S$15)*VLOOKUP('TCO TO BE- SW'!S$2,MODULY_CBA!$B$3:$K$23,10,0),0),0)</f>
        <v>0</v>
      </c>
      <c r="T79" s="530">
        <f>IFERROR(IF((MAX(MODULY_CBA!$I$3:$I$23)+1)&lt;='TCO TO BE- SW'!$D79,SUM('TCO TO BE- SW'!T$6:T$15)*VLOOKUP('TCO TO BE- SW'!T$2,MODULY_CBA!$B$3:$K$23,10,0),0),0)</f>
        <v>0</v>
      </c>
      <c r="U79" s="530">
        <f>IFERROR(IF((MAX(MODULY_CBA!$I$3:$I$23)+1)&lt;='TCO TO BE- SW'!$D79,SUM('TCO TO BE- SW'!U$6:U$15)*VLOOKUP('TCO TO BE- SW'!U$2,MODULY_CBA!$B$3:$K$23,10,0),0),0)</f>
        <v>0</v>
      </c>
      <c r="V79" s="530">
        <f>IFERROR(IF((MAX(MODULY_CBA!$I$3:$I$23)+1)&lt;='TCO TO BE- SW'!$D79,SUM('TCO TO BE- SW'!V$6:V$15)*VLOOKUP('TCO TO BE- SW'!V$2,MODULY_CBA!$B$3:$K$23,10,0),0),0)</f>
        <v>0</v>
      </c>
      <c r="W79" s="530">
        <f>IFERROR(IF((MAX(MODULY_CBA!$I$3:$I$23)+1)&lt;='TCO TO BE- SW'!$D79,SUM('TCO TO BE- SW'!W$6:W$15)*VLOOKUP('TCO TO BE- SW'!W$2,MODULY_CBA!$B$3:$K$23,10,0),0),0)</f>
        <v>0</v>
      </c>
      <c r="X79" s="530">
        <f>IFERROR(IF((MAX(MODULY_CBA!$I$3:$I$23)+1)&lt;='TCO TO BE- SW'!$D79,SUM('TCO TO BE- SW'!X$6:X$15)*VLOOKUP('TCO TO BE- SW'!X$2,MODULY_CBA!$B$3:$K$23,10,0),0),0)</f>
        <v>0</v>
      </c>
      <c r="Y79" s="530">
        <f>IFERROR(IF((MAX(MODULY_CBA!$I$3:$I$23)+1)&lt;='TCO TO BE- SW'!$D79,SUM('TCO TO BE- SW'!Y$6:Y$15)*VLOOKUP('TCO TO BE- SW'!Y$2,MODULY_CBA!$B$3:$K$23,10,0),0),0)</f>
        <v>0</v>
      </c>
      <c r="Z79" s="530">
        <f>IFERROR(IF((MAX(MODULY_CBA!$I$3:$I$23)+1)&lt;='TCO TO BE- SW'!$D79,SUM('TCO TO BE- SW'!Z$6:Z$15)*VLOOKUP('TCO TO BE- SW'!Z$2,MODULY_CBA!$B$3:$K$23,10,0),0),0)</f>
        <v>0</v>
      </c>
      <c r="AA79" s="530">
        <f>IFERROR(IF((MAX(MODULY_CBA!$I$3:$I$23)+1)&lt;='TCO TO BE- SW'!$D79,SUM('TCO TO BE- SW'!AA$6:AA$15)*VLOOKUP('TCO TO BE- SW'!AA$2,MODULY_CBA!$B$3:$K$23,10,0),0),0)</f>
        <v>0</v>
      </c>
      <c r="AB79" s="530">
        <f>IFERROR(IF((MAX(MODULY_CBA!$I$3:$I$23)+1)&lt;='TCO TO BE- SW'!$D79,SUM('TCO TO BE- SW'!AB$6:AB$15)*VLOOKUP('TCO TO BE- SW'!AB$2,MODULY_CBA!$B$3:$K$23,10,0),0),0)</f>
        <v>0</v>
      </c>
      <c r="AC79" s="530">
        <f>IFERROR(IF((MAX(MODULY_CBA!$I$3:$I$23)+1)&lt;='TCO TO BE- SW'!$D79,SUM('TCO TO BE- SW'!AC$6:AC$15)*VLOOKUP('TCO TO BE- SW'!AC$2,MODULY_CBA!$B$3:$K$23,10,0),0),0)</f>
        <v>0</v>
      </c>
      <c r="AD79" s="530">
        <f>IFERROR(IF((MAX(MODULY_CBA!$I$3:$I$23)+1)&lt;='TCO TO BE- SW'!$D79,SUM('TCO TO BE- SW'!AD$6:AD$15)*VLOOKUP('TCO TO BE- SW'!AD$2,MODULY_CBA!$B$3:$K$23,10,0),0),0)</f>
        <v>0</v>
      </c>
      <c r="AE79" s="530">
        <f>IFERROR(IF((MAX(MODULY_CBA!$I$3:$I$23)+1)&lt;='TCO TO BE- SW'!$D79,SUM('TCO TO BE- SW'!AE$6:AE$15)*VLOOKUP('TCO TO BE- SW'!AE$2,MODULY_CBA!$B$3:$K$23,10,0),0),0)</f>
        <v>0</v>
      </c>
      <c r="AF79" s="530">
        <f>IFERROR(IF((MAX(MODULY_CBA!$I$3:$I$23)+1)&lt;='TCO TO BE- SW'!$D79,SUM('TCO TO BE- SW'!AF$6:AF$15)*VLOOKUP('TCO TO BE- SW'!AF$2,MODULY_CBA!$B$3:$K$23,10,0),0),0)</f>
        <v>0</v>
      </c>
      <c r="AG79" s="530">
        <f>IFERROR(IF((MAX(MODULY_CBA!$I$3:$I$23)+1)&lt;='TCO TO BE- SW'!$D79,SUM('TCO TO BE- SW'!AG$6:AG$15)*VLOOKUP('TCO TO BE- SW'!AG$2,MODULY_CBA!$B$3:$K$23,10,0),0),0)</f>
        <v>0</v>
      </c>
      <c r="AH79" s="530">
        <f>IFERROR(IF((MAX(MODULY_CBA!$I$3:$I$23)+1)&lt;='TCO TO BE- SW'!$D79,SUM('TCO TO BE- SW'!AH$6:AH$15)*VLOOKUP('TCO TO BE- SW'!AH$2,MODULY_CBA!$B$3:$K$23,10,0),0),0)</f>
        <v>0</v>
      </c>
      <c r="AI79" s="530">
        <f>IFERROR(IF((MAX(MODULY_CBA!$I$3:$I$23)+1)&lt;='TCO TO BE- SW'!$D79,SUM('TCO TO BE- SW'!AI$6:AI$15)*VLOOKUP('TCO TO BE- SW'!AI$2,MODULY_CBA!$B$3:$K$23,10,0),0),0)</f>
        <v>0</v>
      </c>
      <c r="AJ79" s="530">
        <f>IFERROR(IF((MAX(MODULY_CBA!$I$3:$I$23)+1)&lt;='TCO TO BE- SW'!$D79,SUM('TCO TO BE- SW'!AJ$6:AJ$15)*VLOOKUP('TCO TO BE- SW'!AJ$2,MODULY_CBA!$B$3:$K$23,10,0),0),0)</f>
        <v>0</v>
      </c>
      <c r="AK79" s="530">
        <f>IFERROR(IF((MAX(MODULY_CBA!$I$3:$I$23)+1)&lt;='TCO TO BE- SW'!$D79,SUM('TCO TO BE- SW'!AK$6:AK$15)*VLOOKUP('TCO TO BE- SW'!AK$2,MODULY_CBA!$B$3:$K$23,10,0),0),0)</f>
        <v>0</v>
      </c>
      <c r="AL79" s="530">
        <f>IFERROR(IF((MAX(MODULY_CBA!$I$3:$I$23)+1)&lt;='TCO TO BE- SW'!$D79,SUM('TCO TO BE- SW'!AL$6:AL$15)*VLOOKUP('TCO TO BE- SW'!AL$2,MODULY_CBA!$B$3:$K$23,10,0),0),0)</f>
        <v>0</v>
      </c>
      <c r="AM79" s="530">
        <f>IFERROR(IF((MAX(MODULY_CBA!$I$3:$I$23)+1)&lt;='TCO TO BE- SW'!$D79,SUM('TCO TO BE- SW'!AM$6:AM$15)*VLOOKUP('TCO TO BE- SW'!AM$2,MODULY_CBA!$B$3:$K$23,10,0),0),0)</f>
        <v>0</v>
      </c>
      <c r="AN79" s="530">
        <f>IFERROR(IF((MAX(MODULY_CBA!$I$3:$I$23)+1)&lt;='TCO TO BE- SW'!$D79,SUM('TCO TO BE- SW'!AN$6:AN$15)*VLOOKUP('TCO TO BE- SW'!AN$2,MODULY_CBA!$B$3:$K$23,10,0),0),0)</f>
        <v>0</v>
      </c>
      <c r="AO79" s="530">
        <f>IFERROR(IF((MAX(MODULY_CBA!$I$3:$I$23)+1)&lt;='TCO TO BE- SW'!$D79,SUM('TCO TO BE- SW'!AO$6:AO$15)*VLOOKUP('TCO TO BE- SW'!AO$2,MODULY_CBA!$B$3:$K$23,10,0),0),0)</f>
        <v>0</v>
      </c>
      <c r="AP79" s="530">
        <f>IFERROR(IF((MAX(MODULY_CBA!$I$3:$I$23)+1)&lt;='TCO TO BE- SW'!$D79,SUM('TCO TO BE- SW'!AP$6:AP$15)*VLOOKUP('TCO TO BE- SW'!AP$2,MODULY_CBA!$B$3:$K$23,10,0),0),0)</f>
        <v>0</v>
      </c>
      <c r="AQ79" s="530">
        <f>IFERROR(IF((MAX(MODULY_CBA!$I$3:$I$23)+1)&lt;='TCO TO BE- SW'!$D79,SUM('TCO TO BE- SW'!AQ$6:AQ$15)*VLOOKUP('TCO TO BE- SW'!AQ$2,MODULY_CBA!$B$3:$K$23,10,0),0),0)</f>
        <v>0</v>
      </c>
      <c r="AR79" s="530">
        <f>IFERROR(IF((MAX(MODULY_CBA!$I$3:$I$23)+1)&lt;='TCO TO BE- SW'!$D79,SUM('TCO TO BE- SW'!AR$6:AR$15)*VLOOKUP('TCO TO BE- SW'!AR$2,MODULY_CBA!$B$3:$K$23,10,0),0),0)</f>
        <v>0</v>
      </c>
      <c r="AS79" s="530">
        <f>IFERROR(IF((MAX(MODULY_CBA!$I$3:$I$23)+1)&lt;='TCO TO BE- SW'!$D79,SUM('TCO TO BE- SW'!AS$6:AS$15)*VLOOKUP('TCO TO BE- SW'!AS$2,MODULY_CBA!$B$3:$K$23,10,0),0),0)</f>
        <v>0</v>
      </c>
      <c r="AT79" s="530">
        <f>IFERROR(IF((MAX(MODULY_CBA!$I$3:$I$23)+1)&lt;='TCO TO BE- SW'!$D79,SUM('TCO TO BE- SW'!AT$6:AT$15)*VLOOKUP('TCO TO BE- SW'!AT$2,MODULY_CBA!$B$3:$K$23,10,0),0),0)</f>
        <v>0</v>
      </c>
      <c r="AU79" s="530">
        <f>IFERROR(IF((MAX(MODULY_CBA!$I$3:$I$23)+1)&lt;='TCO TO BE- SW'!$D79,SUM('TCO TO BE- SW'!AU$6:AU$15)*VLOOKUP('TCO TO BE- SW'!AU$2,MODULY_CBA!$B$3:$K$23,10,0),0),0)</f>
        <v>0</v>
      </c>
      <c r="AV79" s="530">
        <f>IFERROR(IF((MAX(MODULY_CBA!$I$3:$I$23)+1)&lt;='TCO TO BE- SW'!$D79,SUM('TCO TO BE- SW'!AV$6:AV$15)*VLOOKUP('TCO TO BE- SW'!AV$2,MODULY_CBA!$B$3:$K$23,10,0),0),0)</f>
        <v>0</v>
      </c>
      <c r="AW79" s="530">
        <f>IFERROR(IF((MAX(MODULY_CBA!$I$3:$I$23)+1)&lt;='TCO TO BE- SW'!$D79,SUM('TCO TO BE- SW'!AW$6:AW$15)*VLOOKUP('TCO TO BE- SW'!AW$2,MODULY_CBA!$B$3:$K$23,10,0),0),0)</f>
        <v>0</v>
      </c>
      <c r="AX79" s="530">
        <f>IFERROR(IF((MAX(MODULY_CBA!$I$3:$I$23)+1)&lt;='TCO TO BE- SW'!$D79,SUM('TCO TO BE- SW'!AX$6:AX$15)*VLOOKUP('TCO TO BE- SW'!AX$2,MODULY_CBA!$B$3:$K$23,10,0),0),0)</f>
        <v>0</v>
      </c>
      <c r="AY79" s="530">
        <f>IFERROR(IF((MAX(MODULY_CBA!$I$3:$I$23)+1)&lt;='TCO TO BE- SW'!$D79,SUM('TCO TO BE- SW'!AY$6:AY$15)*VLOOKUP('TCO TO BE- SW'!AY$2,MODULY_CBA!$B$3:$K$23,10,0),0),0)</f>
        <v>0</v>
      </c>
      <c r="AZ79" s="530">
        <f>IFERROR(IF((MAX(MODULY_CBA!$I$3:$I$23)+1)&lt;='TCO TO BE- SW'!$D79,SUM('TCO TO BE- SW'!AZ$6:AZ$15)*VLOOKUP('TCO TO BE- SW'!AZ$2,MODULY_CBA!$B$3:$K$23,10,0),0),0)</f>
        <v>0</v>
      </c>
      <c r="BA79" s="530">
        <f>IFERROR(IF((MAX(MODULY_CBA!$I$3:$I$23)+1)&lt;='TCO TO BE- SW'!$D79,SUM('TCO TO BE- SW'!BA$6:BA$15)*VLOOKUP('TCO TO BE- SW'!BA$2,MODULY_CBA!$B$3:$K$23,10,0),0),0)</f>
        <v>0</v>
      </c>
      <c r="BB79" s="530">
        <f>IFERROR(IF((MAX(MODULY_CBA!$I$3:$I$23)+1)&lt;='TCO TO BE- SW'!$D79,SUM('TCO TO BE- SW'!BB$6:BB$15)*VLOOKUP('TCO TO BE- SW'!BB$2,MODULY_CBA!$B$3:$K$23,10,0),0),0)</f>
        <v>0</v>
      </c>
      <c r="BC79" s="530">
        <f>IFERROR(IF((MAX(MODULY_CBA!$I$3:$I$23)+1)&lt;='TCO TO BE- SW'!$D79,SUM('TCO TO BE- SW'!BC$6:BC$15)*VLOOKUP('TCO TO BE- SW'!BC$2,MODULY_CBA!$B$3:$K$23,10,0),0),0)</f>
        <v>0</v>
      </c>
    </row>
    <row r="80" spans="1:55" outlineLevel="2">
      <c r="A80" s="694"/>
      <c r="B80" s="695"/>
      <c r="C80" s="695"/>
      <c r="D80" s="67">
        <v>2</v>
      </c>
      <c r="E80" s="64">
        <f t="shared" si="22"/>
        <v>0</v>
      </c>
      <c r="F80" s="529">
        <f>IFERROR(IF((MAX(MODULY_CBA!$I$3:$I$23)+1)&lt;='TCO TO BE- SW'!$D80,SUM('TCO TO BE- SW'!F$6:F$15)*VLOOKUP('TCO TO BE- SW'!F$2,MODULY_CBA!$B$3:$K$23,10,0),0),0)</f>
        <v>0</v>
      </c>
      <c r="G80" s="529">
        <f>IFERROR(IF((MAX(MODULY_CBA!$I$3:$I$23)+1)&lt;='TCO TO BE- SW'!$D80,SUM('TCO TO BE- SW'!G$6:G$15)*VLOOKUP('TCO TO BE- SW'!G$2,MODULY_CBA!$B$3:$K$23,10,0),0),0)</f>
        <v>0</v>
      </c>
      <c r="H80" s="529">
        <f>IFERROR(IF((MAX(MODULY_CBA!$I$3:$I$23)+1)&lt;='TCO TO BE- SW'!$D80,SUM('TCO TO BE- SW'!H$6:H$15)*VLOOKUP('TCO TO BE- SW'!H$2,MODULY_CBA!$B$3:$K$23,10,0),0),0)</f>
        <v>0</v>
      </c>
      <c r="I80" s="529">
        <f>IFERROR(IF((MAX(MODULY_CBA!$I$3:$I$23)+1)&lt;='TCO TO BE- SW'!$D80,SUM('TCO TO BE- SW'!I$6:I$15)*VLOOKUP('TCO TO BE- SW'!I$2,MODULY_CBA!$B$3:$K$23,10,0),0),0)</f>
        <v>0</v>
      </c>
      <c r="J80" s="529">
        <f>IFERROR(IF((MAX(MODULY_CBA!$I$3:$I$23)+1)&lt;='TCO TO BE- SW'!$D80,SUM('TCO TO BE- SW'!J$6:J$15)*VLOOKUP('TCO TO BE- SW'!J$2,MODULY_CBA!$B$3:$K$23,10,0),0),0)</f>
        <v>0</v>
      </c>
      <c r="K80" s="529">
        <f>IFERROR(IF((MAX(MODULY_CBA!$I$3:$I$23)+1)&lt;='TCO TO BE- SW'!$D80,SUM('TCO TO BE- SW'!K$6:K$15)*VLOOKUP('TCO TO BE- SW'!K$2,MODULY_CBA!$B$3:$K$23,10,0),0),0)</f>
        <v>0</v>
      </c>
      <c r="L80" s="529">
        <f>IFERROR(IF((MAX(MODULY_CBA!$I$3:$I$23)+1)&lt;='TCO TO BE- SW'!$D80,SUM('TCO TO BE- SW'!L$6:L$15)*VLOOKUP('TCO TO BE- SW'!L$2,MODULY_CBA!$B$3:$K$23,10,0),0),0)</f>
        <v>0</v>
      </c>
      <c r="M80" s="529">
        <f>IFERROR(IF((MAX(MODULY_CBA!$I$3:$I$23)+1)&lt;='TCO TO BE- SW'!$D80,SUM('TCO TO BE- SW'!M$6:M$15)*VLOOKUP('TCO TO BE- SW'!M$2,MODULY_CBA!$B$3:$K$23,10,0),0),0)</f>
        <v>0</v>
      </c>
      <c r="N80" s="529">
        <f>IFERROR(IF((MAX(MODULY_CBA!$I$3:$I$23)+1)&lt;='TCO TO BE- SW'!$D80,SUM('TCO TO BE- SW'!N$6:N$15)*VLOOKUP('TCO TO BE- SW'!N$2,MODULY_CBA!$B$3:$K$23,10,0),0),0)</f>
        <v>0</v>
      </c>
      <c r="O80" s="529">
        <f>IFERROR(IF((MAX(MODULY_CBA!$I$3:$I$23)+1)&lt;='TCO TO BE- SW'!$D80,SUM('TCO TO BE- SW'!O$6:O$15)*VLOOKUP('TCO TO BE- SW'!O$2,MODULY_CBA!$B$3:$K$23,10,0),0),0)</f>
        <v>0</v>
      </c>
      <c r="P80" s="529">
        <f>IFERROR(IF((MAX(MODULY_CBA!$I$3:$I$23)+1)&lt;='TCO TO BE- SW'!$D80,SUM('TCO TO BE- SW'!P$6:P$15)*VLOOKUP('TCO TO BE- SW'!P$2,MODULY_CBA!$B$3:$K$23,10,0),0),0)</f>
        <v>0</v>
      </c>
      <c r="Q80" s="529">
        <f>IFERROR(IF((MAX(MODULY_CBA!$I$3:$I$23)+1)&lt;='TCO TO BE- SW'!$D80,SUM('TCO TO BE- SW'!Q$6:Q$15)*VLOOKUP('TCO TO BE- SW'!Q$2,MODULY_CBA!$B$3:$K$23,10,0),0),0)</f>
        <v>0</v>
      </c>
      <c r="R80" s="529">
        <f>IFERROR(IF((MAX(MODULY_CBA!$I$3:$I$23)+1)&lt;='TCO TO BE- SW'!$D80,SUM('TCO TO BE- SW'!R$6:R$15)*VLOOKUP('TCO TO BE- SW'!R$2,MODULY_CBA!$B$3:$K$23,10,0),0),0)</f>
        <v>0</v>
      </c>
      <c r="S80" s="529">
        <f>IFERROR(IF((MAX(MODULY_CBA!$I$3:$I$23)+1)&lt;='TCO TO BE- SW'!$D80,SUM('TCO TO BE- SW'!S$6:S$15)*VLOOKUP('TCO TO BE- SW'!S$2,MODULY_CBA!$B$3:$K$23,10,0),0),0)</f>
        <v>0</v>
      </c>
      <c r="T80" s="529">
        <f>IFERROR(IF((MAX(MODULY_CBA!$I$3:$I$23)+1)&lt;='TCO TO BE- SW'!$D80,SUM('TCO TO BE- SW'!T$6:T$15)*VLOOKUP('TCO TO BE- SW'!T$2,MODULY_CBA!$B$3:$K$23,10,0),0),0)</f>
        <v>0</v>
      </c>
      <c r="U80" s="529">
        <f>IFERROR(IF((MAX(MODULY_CBA!$I$3:$I$23)+1)&lt;='TCO TO BE- SW'!$D80,SUM('TCO TO BE- SW'!U$6:U$15)*VLOOKUP('TCO TO BE- SW'!U$2,MODULY_CBA!$B$3:$K$23,10,0),0),0)</f>
        <v>0</v>
      </c>
      <c r="V80" s="529">
        <f>IFERROR(IF((MAX(MODULY_CBA!$I$3:$I$23)+1)&lt;='TCO TO BE- SW'!$D80,SUM('TCO TO BE- SW'!V$6:V$15)*VLOOKUP('TCO TO BE- SW'!V$2,MODULY_CBA!$B$3:$K$23,10,0),0),0)</f>
        <v>0</v>
      </c>
      <c r="W80" s="529">
        <f>IFERROR(IF((MAX(MODULY_CBA!$I$3:$I$23)+1)&lt;='TCO TO BE- SW'!$D80,SUM('TCO TO BE- SW'!W$6:W$15)*VLOOKUP('TCO TO BE- SW'!W$2,MODULY_CBA!$B$3:$K$23,10,0),0),0)</f>
        <v>0</v>
      </c>
      <c r="X80" s="529">
        <f>IFERROR(IF((MAX(MODULY_CBA!$I$3:$I$23)+1)&lt;='TCO TO BE- SW'!$D80,SUM('TCO TO BE- SW'!X$6:X$15)*VLOOKUP('TCO TO BE- SW'!X$2,MODULY_CBA!$B$3:$K$23,10,0),0),0)</f>
        <v>0</v>
      </c>
      <c r="Y80" s="529">
        <f>IFERROR(IF((MAX(MODULY_CBA!$I$3:$I$23)+1)&lt;='TCO TO BE- SW'!$D80,SUM('TCO TO BE- SW'!Y$6:Y$15)*VLOOKUP('TCO TO BE- SW'!Y$2,MODULY_CBA!$B$3:$K$23,10,0),0),0)</f>
        <v>0</v>
      </c>
      <c r="Z80" s="529">
        <f>IFERROR(IF((MAX(MODULY_CBA!$I$3:$I$23)+1)&lt;='TCO TO BE- SW'!$D80,SUM('TCO TO BE- SW'!Z$6:Z$15)*VLOOKUP('TCO TO BE- SW'!Z$2,MODULY_CBA!$B$3:$K$23,10,0),0),0)</f>
        <v>0</v>
      </c>
      <c r="AA80" s="529">
        <f>IFERROR(IF((MAX(MODULY_CBA!$I$3:$I$23)+1)&lt;='TCO TO BE- SW'!$D80,SUM('TCO TO BE- SW'!AA$6:AA$15)*VLOOKUP('TCO TO BE- SW'!AA$2,MODULY_CBA!$B$3:$K$23,10,0),0),0)</f>
        <v>0</v>
      </c>
      <c r="AB80" s="529">
        <f>IFERROR(IF((MAX(MODULY_CBA!$I$3:$I$23)+1)&lt;='TCO TO BE- SW'!$D80,SUM('TCO TO BE- SW'!AB$6:AB$15)*VLOOKUP('TCO TO BE- SW'!AB$2,MODULY_CBA!$B$3:$K$23,10,0),0),0)</f>
        <v>0</v>
      </c>
      <c r="AC80" s="529">
        <f>IFERROR(IF((MAX(MODULY_CBA!$I$3:$I$23)+1)&lt;='TCO TO BE- SW'!$D80,SUM('TCO TO BE- SW'!AC$6:AC$15)*VLOOKUP('TCO TO BE- SW'!AC$2,MODULY_CBA!$B$3:$K$23,10,0),0),0)</f>
        <v>0</v>
      </c>
      <c r="AD80" s="529">
        <f>IFERROR(IF((MAX(MODULY_CBA!$I$3:$I$23)+1)&lt;='TCO TO BE- SW'!$D80,SUM('TCO TO BE- SW'!AD$6:AD$15)*VLOOKUP('TCO TO BE- SW'!AD$2,MODULY_CBA!$B$3:$K$23,10,0),0),0)</f>
        <v>0</v>
      </c>
      <c r="AE80" s="529">
        <f>IFERROR(IF((MAX(MODULY_CBA!$I$3:$I$23)+1)&lt;='TCO TO BE- SW'!$D80,SUM('TCO TO BE- SW'!AE$6:AE$15)*VLOOKUP('TCO TO BE- SW'!AE$2,MODULY_CBA!$B$3:$K$23,10,0),0),0)</f>
        <v>0</v>
      </c>
      <c r="AF80" s="529">
        <f>IFERROR(IF((MAX(MODULY_CBA!$I$3:$I$23)+1)&lt;='TCO TO BE- SW'!$D80,SUM('TCO TO BE- SW'!AF$6:AF$15)*VLOOKUP('TCO TO BE- SW'!AF$2,MODULY_CBA!$B$3:$K$23,10,0),0),0)</f>
        <v>0</v>
      </c>
      <c r="AG80" s="529">
        <f>IFERROR(IF((MAX(MODULY_CBA!$I$3:$I$23)+1)&lt;='TCO TO BE- SW'!$D80,SUM('TCO TO BE- SW'!AG$6:AG$15)*VLOOKUP('TCO TO BE- SW'!AG$2,MODULY_CBA!$B$3:$K$23,10,0),0),0)</f>
        <v>0</v>
      </c>
      <c r="AH80" s="529">
        <f>IFERROR(IF((MAX(MODULY_CBA!$I$3:$I$23)+1)&lt;='TCO TO BE- SW'!$D80,SUM('TCO TO BE- SW'!AH$6:AH$15)*VLOOKUP('TCO TO BE- SW'!AH$2,MODULY_CBA!$B$3:$K$23,10,0),0),0)</f>
        <v>0</v>
      </c>
      <c r="AI80" s="529">
        <f>IFERROR(IF((MAX(MODULY_CBA!$I$3:$I$23)+1)&lt;='TCO TO BE- SW'!$D80,SUM('TCO TO BE- SW'!AI$6:AI$15)*VLOOKUP('TCO TO BE- SW'!AI$2,MODULY_CBA!$B$3:$K$23,10,0),0),0)</f>
        <v>0</v>
      </c>
      <c r="AJ80" s="529">
        <f>IFERROR(IF((MAX(MODULY_CBA!$I$3:$I$23)+1)&lt;='TCO TO BE- SW'!$D80,SUM('TCO TO BE- SW'!AJ$6:AJ$15)*VLOOKUP('TCO TO BE- SW'!AJ$2,MODULY_CBA!$B$3:$K$23,10,0),0),0)</f>
        <v>0</v>
      </c>
      <c r="AK80" s="529">
        <f>IFERROR(IF((MAX(MODULY_CBA!$I$3:$I$23)+1)&lt;='TCO TO BE- SW'!$D80,SUM('TCO TO BE- SW'!AK$6:AK$15)*VLOOKUP('TCO TO BE- SW'!AK$2,MODULY_CBA!$B$3:$K$23,10,0),0),0)</f>
        <v>0</v>
      </c>
      <c r="AL80" s="529">
        <f>IFERROR(IF((MAX(MODULY_CBA!$I$3:$I$23)+1)&lt;='TCO TO BE- SW'!$D80,SUM('TCO TO BE- SW'!AL$6:AL$15)*VLOOKUP('TCO TO BE- SW'!AL$2,MODULY_CBA!$B$3:$K$23,10,0),0),0)</f>
        <v>0</v>
      </c>
      <c r="AM80" s="529">
        <f>IFERROR(IF((MAX(MODULY_CBA!$I$3:$I$23)+1)&lt;='TCO TO BE- SW'!$D80,SUM('TCO TO BE- SW'!AM$6:AM$15)*VLOOKUP('TCO TO BE- SW'!AM$2,MODULY_CBA!$B$3:$K$23,10,0),0),0)</f>
        <v>0</v>
      </c>
      <c r="AN80" s="529">
        <f>IFERROR(IF((MAX(MODULY_CBA!$I$3:$I$23)+1)&lt;='TCO TO BE- SW'!$D80,SUM('TCO TO BE- SW'!AN$6:AN$15)*VLOOKUP('TCO TO BE- SW'!AN$2,MODULY_CBA!$B$3:$K$23,10,0),0),0)</f>
        <v>0</v>
      </c>
      <c r="AO80" s="529">
        <f>IFERROR(IF((MAX(MODULY_CBA!$I$3:$I$23)+1)&lt;='TCO TO BE- SW'!$D80,SUM('TCO TO BE- SW'!AO$6:AO$15)*VLOOKUP('TCO TO BE- SW'!AO$2,MODULY_CBA!$B$3:$K$23,10,0),0),0)</f>
        <v>0</v>
      </c>
      <c r="AP80" s="529">
        <f>IFERROR(IF((MAX(MODULY_CBA!$I$3:$I$23)+1)&lt;='TCO TO BE- SW'!$D80,SUM('TCO TO BE- SW'!AP$6:AP$15)*VLOOKUP('TCO TO BE- SW'!AP$2,MODULY_CBA!$B$3:$K$23,10,0),0),0)</f>
        <v>0</v>
      </c>
      <c r="AQ80" s="529">
        <f>IFERROR(IF((MAX(MODULY_CBA!$I$3:$I$23)+1)&lt;='TCO TO BE- SW'!$D80,SUM('TCO TO BE- SW'!AQ$6:AQ$15)*VLOOKUP('TCO TO BE- SW'!AQ$2,MODULY_CBA!$B$3:$K$23,10,0),0),0)</f>
        <v>0</v>
      </c>
      <c r="AR80" s="529">
        <f>IFERROR(IF((MAX(MODULY_CBA!$I$3:$I$23)+1)&lt;='TCO TO BE- SW'!$D80,SUM('TCO TO BE- SW'!AR$6:AR$15)*VLOOKUP('TCO TO BE- SW'!AR$2,MODULY_CBA!$B$3:$K$23,10,0),0),0)</f>
        <v>0</v>
      </c>
      <c r="AS80" s="529">
        <f>IFERROR(IF((MAX(MODULY_CBA!$I$3:$I$23)+1)&lt;='TCO TO BE- SW'!$D80,SUM('TCO TO BE- SW'!AS$6:AS$15)*VLOOKUP('TCO TO BE- SW'!AS$2,MODULY_CBA!$B$3:$K$23,10,0),0),0)</f>
        <v>0</v>
      </c>
      <c r="AT80" s="529">
        <f>IFERROR(IF((MAX(MODULY_CBA!$I$3:$I$23)+1)&lt;='TCO TO BE- SW'!$D80,SUM('TCO TO BE- SW'!AT$6:AT$15)*VLOOKUP('TCO TO BE- SW'!AT$2,MODULY_CBA!$B$3:$K$23,10,0),0),0)</f>
        <v>0</v>
      </c>
      <c r="AU80" s="529">
        <f>IFERROR(IF((MAX(MODULY_CBA!$I$3:$I$23)+1)&lt;='TCO TO BE- SW'!$D80,SUM('TCO TO BE- SW'!AU$6:AU$15)*VLOOKUP('TCO TO BE- SW'!AU$2,MODULY_CBA!$B$3:$K$23,10,0),0),0)</f>
        <v>0</v>
      </c>
      <c r="AV80" s="529">
        <f>IFERROR(IF((MAX(MODULY_CBA!$I$3:$I$23)+1)&lt;='TCO TO BE- SW'!$D80,SUM('TCO TO BE- SW'!AV$6:AV$15)*VLOOKUP('TCO TO BE- SW'!AV$2,MODULY_CBA!$B$3:$K$23,10,0),0),0)</f>
        <v>0</v>
      </c>
      <c r="AW80" s="529">
        <f>IFERROR(IF((MAX(MODULY_CBA!$I$3:$I$23)+1)&lt;='TCO TO BE- SW'!$D80,SUM('TCO TO BE- SW'!AW$6:AW$15)*VLOOKUP('TCO TO BE- SW'!AW$2,MODULY_CBA!$B$3:$K$23,10,0),0),0)</f>
        <v>0</v>
      </c>
      <c r="AX80" s="529">
        <f>IFERROR(IF((MAX(MODULY_CBA!$I$3:$I$23)+1)&lt;='TCO TO BE- SW'!$D80,SUM('TCO TO BE- SW'!AX$6:AX$15)*VLOOKUP('TCO TO BE- SW'!AX$2,MODULY_CBA!$B$3:$K$23,10,0),0),0)</f>
        <v>0</v>
      </c>
      <c r="AY80" s="529">
        <f>IFERROR(IF((MAX(MODULY_CBA!$I$3:$I$23)+1)&lt;='TCO TO BE- SW'!$D80,SUM('TCO TO BE- SW'!AY$6:AY$15)*VLOOKUP('TCO TO BE- SW'!AY$2,MODULY_CBA!$B$3:$K$23,10,0),0),0)</f>
        <v>0</v>
      </c>
      <c r="AZ80" s="529">
        <f>IFERROR(IF((MAX(MODULY_CBA!$I$3:$I$23)+1)&lt;='TCO TO BE- SW'!$D80,SUM('TCO TO BE- SW'!AZ$6:AZ$15)*VLOOKUP('TCO TO BE- SW'!AZ$2,MODULY_CBA!$B$3:$K$23,10,0),0),0)</f>
        <v>0</v>
      </c>
      <c r="BA80" s="529">
        <f>IFERROR(IF((MAX(MODULY_CBA!$I$3:$I$23)+1)&lt;='TCO TO BE- SW'!$D80,SUM('TCO TO BE- SW'!BA$6:BA$15)*VLOOKUP('TCO TO BE- SW'!BA$2,MODULY_CBA!$B$3:$K$23,10,0),0),0)</f>
        <v>0</v>
      </c>
      <c r="BB80" s="529">
        <f>IFERROR(IF((MAX(MODULY_CBA!$I$3:$I$23)+1)&lt;='TCO TO BE- SW'!$D80,SUM('TCO TO BE- SW'!BB$6:BB$15)*VLOOKUP('TCO TO BE- SW'!BB$2,MODULY_CBA!$B$3:$K$23,10,0),0),0)</f>
        <v>0</v>
      </c>
      <c r="BC80" s="529">
        <f>IFERROR(IF((MAX(MODULY_CBA!$I$3:$I$23)+1)&lt;='TCO TO BE- SW'!$D80,SUM('TCO TO BE- SW'!BC$6:BC$15)*VLOOKUP('TCO TO BE- SW'!BC$2,MODULY_CBA!$B$3:$K$23,10,0),0),0)</f>
        <v>0</v>
      </c>
    </row>
    <row r="81" spans="1:55" outlineLevel="2">
      <c r="A81" s="694"/>
      <c r="B81" s="695"/>
      <c r="C81" s="695"/>
      <c r="D81" s="67">
        <v>3</v>
      </c>
      <c r="E81" s="64">
        <f t="shared" si="22"/>
        <v>0</v>
      </c>
      <c r="F81" s="120">
        <f>IFERROR(IF((MAX(MODULY_CBA!$I$3:$I$23)+1)&lt;='TCO TO BE- SW'!$D81,SUM('TCO TO BE- SW'!F$6:F$15)*VLOOKUP('TCO TO BE- SW'!F$2,MODULY_CBA!$B$3:$K$23,10,0),0),0)</f>
        <v>0</v>
      </c>
      <c r="G81" s="120">
        <f>IFERROR(IF((MAX(MODULY_CBA!$I$3:$I$23)+1)&lt;='TCO TO BE- SW'!$D81,SUM('TCO TO BE- SW'!G$6:G$15)*VLOOKUP('TCO TO BE- SW'!G$2,MODULY_CBA!$B$3:$K$23,10,0),0),0)</f>
        <v>0</v>
      </c>
      <c r="H81" s="120">
        <f>IFERROR(IF((MAX(MODULY_CBA!$I$3:$I$23)+1)&lt;='TCO TO BE- SW'!$D81,SUM('TCO TO BE- SW'!H$6:H$15)*VLOOKUP('TCO TO BE- SW'!H$2,MODULY_CBA!$B$3:$K$23,10,0),0),0)</f>
        <v>0</v>
      </c>
      <c r="I81" s="120">
        <f>IFERROR(IF((MAX(MODULY_CBA!$I$3:$I$23)+1)&lt;='TCO TO BE- SW'!$D81,SUM('TCO TO BE- SW'!I$6:I$15)*VLOOKUP('TCO TO BE- SW'!I$2,MODULY_CBA!$B$3:$K$23,10,0),0),0)</f>
        <v>0</v>
      </c>
      <c r="J81" s="120">
        <f>IFERROR(IF((MAX(MODULY_CBA!$I$3:$I$23)+1)&lt;='TCO TO BE- SW'!$D81,SUM('TCO TO BE- SW'!J$6:J$15)*VLOOKUP('TCO TO BE- SW'!J$2,MODULY_CBA!$B$3:$K$23,10,0),0),0)</f>
        <v>0</v>
      </c>
      <c r="K81" s="120">
        <f>IFERROR(IF((MAX(MODULY_CBA!$I$3:$I$23)+1)&lt;='TCO TO BE- SW'!$D81,SUM('TCO TO BE- SW'!K$6:K$15)*VLOOKUP('TCO TO BE- SW'!K$2,MODULY_CBA!$B$3:$K$23,10,0),0),0)</f>
        <v>0</v>
      </c>
      <c r="L81" s="120">
        <f>IFERROR(IF((MAX(MODULY_CBA!$I$3:$I$23)+1)&lt;='TCO TO BE- SW'!$D81,SUM('TCO TO BE- SW'!L$6:L$15)*VLOOKUP('TCO TO BE- SW'!L$2,MODULY_CBA!$B$3:$K$23,10,0),0),0)</f>
        <v>0</v>
      </c>
      <c r="M81" s="120">
        <f>IFERROR(IF((MAX(MODULY_CBA!$I$3:$I$23)+1)&lt;='TCO TO BE- SW'!$D81,SUM('TCO TO BE- SW'!M$6:M$15)*VLOOKUP('TCO TO BE- SW'!M$2,MODULY_CBA!$B$3:$K$23,10,0),0),0)</f>
        <v>0</v>
      </c>
      <c r="N81" s="120">
        <f>IFERROR(IF((MAX(MODULY_CBA!$I$3:$I$23)+1)&lt;='TCO TO BE- SW'!$D81,SUM('TCO TO BE- SW'!N$6:N$15)*VLOOKUP('TCO TO BE- SW'!N$2,MODULY_CBA!$B$3:$K$23,10,0),0),0)</f>
        <v>0</v>
      </c>
      <c r="O81" s="120">
        <f>IFERROR(IF((MAX(MODULY_CBA!$I$3:$I$23)+1)&lt;='TCO TO BE- SW'!$D81,SUM('TCO TO BE- SW'!O$6:O$15)*VLOOKUP('TCO TO BE- SW'!O$2,MODULY_CBA!$B$3:$K$23,10,0),0),0)</f>
        <v>0</v>
      </c>
      <c r="P81" s="120">
        <f>IFERROR(IF((MAX(MODULY_CBA!$I$3:$I$23)+1)&lt;='TCO TO BE- SW'!$D81,SUM('TCO TO BE- SW'!P$6:P$15)*VLOOKUP('TCO TO BE- SW'!P$2,MODULY_CBA!$B$3:$K$23,10,0),0),0)</f>
        <v>0</v>
      </c>
      <c r="Q81" s="120">
        <f>IFERROR(IF((MAX(MODULY_CBA!$I$3:$I$23)+1)&lt;='TCO TO BE- SW'!$D81,SUM('TCO TO BE- SW'!Q$6:Q$15)*VLOOKUP('TCO TO BE- SW'!Q$2,MODULY_CBA!$B$3:$K$23,10,0),0),0)</f>
        <v>0</v>
      </c>
      <c r="R81" s="120">
        <f>IFERROR(IF((MAX(MODULY_CBA!$I$3:$I$23)+1)&lt;='TCO TO BE- SW'!$D81,SUM('TCO TO BE- SW'!R$6:R$15)*VLOOKUP('TCO TO BE- SW'!R$2,MODULY_CBA!$B$3:$K$23,10,0),0),0)</f>
        <v>0</v>
      </c>
      <c r="S81" s="120">
        <f>IFERROR(IF((MAX(MODULY_CBA!$I$3:$I$23)+1)&lt;='TCO TO BE- SW'!$D81,SUM('TCO TO BE- SW'!S$6:S$15)*VLOOKUP('TCO TO BE- SW'!S$2,MODULY_CBA!$B$3:$K$23,10,0),0),0)</f>
        <v>0</v>
      </c>
      <c r="T81" s="120">
        <f>IFERROR(IF((MAX(MODULY_CBA!$I$3:$I$23)+1)&lt;='TCO TO BE- SW'!$D81,SUM('TCO TO BE- SW'!T$6:T$15)*VLOOKUP('TCO TO BE- SW'!T$2,MODULY_CBA!$B$3:$K$23,10,0),0),0)</f>
        <v>0</v>
      </c>
      <c r="U81" s="120">
        <f>IFERROR(IF((MAX(MODULY_CBA!$I$3:$I$23)+1)&lt;='TCO TO BE- SW'!$D81,SUM('TCO TO BE- SW'!U$6:U$15)*VLOOKUP('TCO TO BE- SW'!U$2,MODULY_CBA!$B$3:$K$23,10,0),0),0)</f>
        <v>0</v>
      </c>
      <c r="V81" s="120">
        <f>IFERROR(IF((MAX(MODULY_CBA!$I$3:$I$23)+1)&lt;='TCO TO BE- SW'!$D81,SUM('TCO TO BE- SW'!V$6:V$15)*VLOOKUP('TCO TO BE- SW'!V$2,MODULY_CBA!$B$3:$K$23,10,0),0),0)</f>
        <v>0</v>
      </c>
      <c r="W81" s="120">
        <f>IFERROR(IF((MAX(MODULY_CBA!$I$3:$I$23)+1)&lt;='TCO TO BE- SW'!$D81,SUM('TCO TO BE- SW'!W$6:W$15)*VLOOKUP('TCO TO BE- SW'!W$2,MODULY_CBA!$B$3:$K$23,10,0),0),0)</f>
        <v>0</v>
      </c>
      <c r="X81" s="120">
        <f>IFERROR(IF((MAX(MODULY_CBA!$I$3:$I$23)+1)&lt;='TCO TO BE- SW'!$D81,SUM('TCO TO BE- SW'!X$6:X$15)*VLOOKUP('TCO TO BE- SW'!X$2,MODULY_CBA!$B$3:$K$23,10,0),0),0)</f>
        <v>0</v>
      </c>
      <c r="Y81" s="120">
        <f>IFERROR(IF((MAX(MODULY_CBA!$I$3:$I$23)+1)&lt;='TCO TO BE- SW'!$D81,SUM('TCO TO BE- SW'!Y$6:Y$15)*VLOOKUP('TCO TO BE- SW'!Y$2,MODULY_CBA!$B$3:$K$23,10,0),0),0)</f>
        <v>0</v>
      </c>
      <c r="Z81" s="120">
        <f>IFERROR(IF((MAX(MODULY_CBA!$I$3:$I$23)+1)&lt;='TCO TO BE- SW'!$D81,SUM('TCO TO BE- SW'!Z$6:Z$15)*VLOOKUP('TCO TO BE- SW'!Z$2,MODULY_CBA!$B$3:$K$23,10,0),0),0)</f>
        <v>0</v>
      </c>
      <c r="AA81" s="120">
        <f>IFERROR(IF((MAX(MODULY_CBA!$I$3:$I$23)+1)&lt;='TCO TO BE- SW'!$D81,SUM('TCO TO BE- SW'!AA$6:AA$15)*VLOOKUP('TCO TO BE- SW'!AA$2,MODULY_CBA!$B$3:$K$23,10,0),0),0)</f>
        <v>0</v>
      </c>
      <c r="AB81" s="120">
        <f>IFERROR(IF((MAX(MODULY_CBA!$I$3:$I$23)+1)&lt;='TCO TO BE- SW'!$D81,SUM('TCO TO BE- SW'!AB$6:AB$15)*VLOOKUP('TCO TO BE- SW'!AB$2,MODULY_CBA!$B$3:$K$23,10,0),0),0)</f>
        <v>0</v>
      </c>
      <c r="AC81" s="120">
        <f>IFERROR(IF((MAX(MODULY_CBA!$I$3:$I$23)+1)&lt;='TCO TO BE- SW'!$D81,SUM('TCO TO BE- SW'!AC$6:AC$15)*VLOOKUP('TCO TO BE- SW'!AC$2,MODULY_CBA!$B$3:$K$23,10,0),0),0)</f>
        <v>0</v>
      </c>
      <c r="AD81" s="120">
        <f>IFERROR(IF((MAX(MODULY_CBA!$I$3:$I$23)+1)&lt;='TCO TO BE- SW'!$D81,SUM('TCO TO BE- SW'!AD$6:AD$15)*VLOOKUP('TCO TO BE- SW'!AD$2,MODULY_CBA!$B$3:$K$23,10,0),0),0)</f>
        <v>0</v>
      </c>
      <c r="AE81" s="120">
        <f>IFERROR(IF((MAX(MODULY_CBA!$I$3:$I$23)+1)&lt;='TCO TO BE- SW'!$D81,SUM('TCO TO BE- SW'!AE$6:AE$15)*VLOOKUP('TCO TO BE- SW'!AE$2,MODULY_CBA!$B$3:$K$23,10,0),0),0)</f>
        <v>0</v>
      </c>
      <c r="AF81" s="120">
        <f>IFERROR(IF((MAX(MODULY_CBA!$I$3:$I$23)+1)&lt;='TCO TO BE- SW'!$D81,SUM('TCO TO BE- SW'!AF$6:AF$15)*VLOOKUP('TCO TO BE- SW'!AF$2,MODULY_CBA!$B$3:$K$23,10,0),0),0)</f>
        <v>0</v>
      </c>
      <c r="AG81" s="120">
        <f>IFERROR(IF((MAX(MODULY_CBA!$I$3:$I$23)+1)&lt;='TCO TO BE- SW'!$D81,SUM('TCO TO BE- SW'!AG$6:AG$15)*VLOOKUP('TCO TO BE- SW'!AG$2,MODULY_CBA!$B$3:$K$23,10,0),0),0)</f>
        <v>0</v>
      </c>
      <c r="AH81" s="120">
        <f>IFERROR(IF((MAX(MODULY_CBA!$I$3:$I$23)+1)&lt;='TCO TO BE- SW'!$D81,SUM('TCO TO BE- SW'!AH$6:AH$15)*VLOOKUP('TCO TO BE- SW'!AH$2,MODULY_CBA!$B$3:$K$23,10,0),0),0)</f>
        <v>0</v>
      </c>
      <c r="AI81" s="120">
        <f>IFERROR(IF((MAX(MODULY_CBA!$I$3:$I$23)+1)&lt;='TCO TO BE- SW'!$D81,SUM('TCO TO BE- SW'!AI$6:AI$15)*VLOOKUP('TCO TO BE- SW'!AI$2,MODULY_CBA!$B$3:$K$23,10,0),0),0)</f>
        <v>0</v>
      </c>
      <c r="AJ81" s="120">
        <f>IFERROR(IF((MAX(MODULY_CBA!$I$3:$I$23)+1)&lt;='TCO TO BE- SW'!$D81,SUM('TCO TO BE- SW'!AJ$6:AJ$15)*VLOOKUP('TCO TO BE- SW'!AJ$2,MODULY_CBA!$B$3:$K$23,10,0),0),0)</f>
        <v>0</v>
      </c>
      <c r="AK81" s="120">
        <f>IFERROR(IF((MAX(MODULY_CBA!$I$3:$I$23)+1)&lt;='TCO TO BE- SW'!$D81,SUM('TCO TO BE- SW'!AK$6:AK$15)*VLOOKUP('TCO TO BE- SW'!AK$2,MODULY_CBA!$B$3:$K$23,10,0),0),0)</f>
        <v>0</v>
      </c>
      <c r="AL81" s="120">
        <f>IFERROR(IF((MAX(MODULY_CBA!$I$3:$I$23)+1)&lt;='TCO TO BE- SW'!$D81,SUM('TCO TO BE- SW'!AL$6:AL$15)*VLOOKUP('TCO TO BE- SW'!AL$2,MODULY_CBA!$B$3:$K$23,10,0),0),0)</f>
        <v>0</v>
      </c>
      <c r="AM81" s="120">
        <f>IFERROR(IF((MAX(MODULY_CBA!$I$3:$I$23)+1)&lt;='TCO TO BE- SW'!$D81,SUM('TCO TO BE- SW'!AM$6:AM$15)*VLOOKUP('TCO TO BE- SW'!AM$2,MODULY_CBA!$B$3:$K$23,10,0),0),0)</f>
        <v>0</v>
      </c>
      <c r="AN81" s="120">
        <f>IFERROR(IF((MAX(MODULY_CBA!$I$3:$I$23)+1)&lt;='TCO TO BE- SW'!$D81,SUM('TCO TO BE- SW'!AN$6:AN$15)*VLOOKUP('TCO TO BE- SW'!AN$2,MODULY_CBA!$B$3:$K$23,10,0),0),0)</f>
        <v>0</v>
      </c>
      <c r="AO81" s="120">
        <f>IFERROR(IF((MAX(MODULY_CBA!$I$3:$I$23)+1)&lt;='TCO TO BE- SW'!$D81,SUM('TCO TO BE- SW'!AO$6:AO$15)*VLOOKUP('TCO TO BE- SW'!AO$2,MODULY_CBA!$B$3:$K$23,10,0),0),0)</f>
        <v>0</v>
      </c>
      <c r="AP81" s="120">
        <f>IFERROR(IF((MAX(MODULY_CBA!$I$3:$I$23)+1)&lt;='TCO TO BE- SW'!$D81,SUM('TCO TO BE- SW'!AP$6:AP$15)*VLOOKUP('TCO TO BE- SW'!AP$2,MODULY_CBA!$B$3:$K$23,10,0),0),0)</f>
        <v>0</v>
      </c>
      <c r="AQ81" s="120">
        <f>IFERROR(IF((MAX(MODULY_CBA!$I$3:$I$23)+1)&lt;='TCO TO BE- SW'!$D81,SUM('TCO TO BE- SW'!AQ$6:AQ$15)*VLOOKUP('TCO TO BE- SW'!AQ$2,MODULY_CBA!$B$3:$K$23,10,0),0),0)</f>
        <v>0</v>
      </c>
      <c r="AR81" s="120">
        <f>IFERROR(IF((MAX(MODULY_CBA!$I$3:$I$23)+1)&lt;='TCO TO BE- SW'!$D81,SUM('TCO TO BE- SW'!AR$6:AR$15)*VLOOKUP('TCO TO BE- SW'!AR$2,MODULY_CBA!$B$3:$K$23,10,0),0),0)</f>
        <v>0</v>
      </c>
      <c r="AS81" s="120">
        <f>IFERROR(IF((MAX(MODULY_CBA!$I$3:$I$23)+1)&lt;='TCO TO BE- SW'!$D81,SUM('TCO TO BE- SW'!AS$6:AS$15)*VLOOKUP('TCO TO BE- SW'!AS$2,MODULY_CBA!$B$3:$K$23,10,0),0),0)</f>
        <v>0</v>
      </c>
      <c r="AT81" s="120">
        <f>IFERROR(IF((MAX(MODULY_CBA!$I$3:$I$23)+1)&lt;='TCO TO BE- SW'!$D81,SUM('TCO TO BE- SW'!AT$6:AT$15)*VLOOKUP('TCO TO BE- SW'!AT$2,MODULY_CBA!$B$3:$K$23,10,0),0),0)</f>
        <v>0</v>
      </c>
      <c r="AU81" s="120">
        <f>IFERROR(IF((MAX(MODULY_CBA!$I$3:$I$23)+1)&lt;='TCO TO BE- SW'!$D81,SUM('TCO TO BE- SW'!AU$6:AU$15)*VLOOKUP('TCO TO BE- SW'!AU$2,MODULY_CBA!$B$3:$K$23,10,0),0),0)</f>
        <v>0</v>
      </c>
      <c r="AV81" s="120">
        <f>IFERROR(IF((MAX(MODULY_CBA!$I$3:$I$23)+1)&lt;='TCO TO BE- SW'!$D81,SUM('TCO TO BE- SW'!AV$6:AV$15)*VLOOKUP('TCO TO BE- SW'!AV$2,MODULY_CBA!$B$3:$K$23,10,0),0),0)</f>
        <v>0</v>
      </c>
      <c r="AW81" s="120">
        <f>IFERROR(IF((MAX(MODULY_CBA!$I$3:$I$23)+1)&lt;='TCO TO BE- SW'!$D81,SUM('TCO TO BE- SW'!AW$6:AW$15)*VLOOKUP('TCO TO BE- SW'!AW$2,MODULY_CBA!$B$3:$K$23,10,0),0),0)</f>
        <v>0</v>
      </c>
      <c r="AX81" s="120">
        <f>IFERROR(IF((MAX(MODULY_CBA!$I$3:$I$23)+1)&lt;='TCO TO BE- SW'!$D81,SUM('TCO TO BE- SW'!AX$6:AX$15)*VLOOKUP('TCO TO BE- SW'!AX$2,MODULY_CBA!$B$3:$K$23,10,0),0),0)</f>
        <v>0</v>
      </c>
      <c r="AY81" s="120">
        <f>IFERROR(IF((MAX(MODULY_CBA!$I$3:$I$23)+1)&lt;='TCO TO BE- SW'!$D81,SUM('TCO TO BE- SW'!AY$6:AY$15)*VLOOKUP('TCO TO BE- SW'!AY$2,MODULY_CBA!$B$3:$K$23,10,0),0),0)</f>
        <v>0</v>
      </c>
      <c r="AZ81" s="120">
        <f>IFERROR(IF((MAX(MODULY_CBA!$I$3:$I$23)+1)&lt;='TCO TO BE- SW'!$D81,SUM('TCO TO BE- SW'!AZ$6:AZ$15)*VLOOKUP('TCO TO BE- SW'!AZ$2,MODULY_CBA!$B$3:$K$23,10,0),0),0)</f>
        <v>0</v>
      </c>
      <c r="BA81" s="120">
        <f>IFERROR(IF((MAX(MODULY_CBA!$I$3:$I$23)+1)&lt;='TCO TO BE- SW'!$D81,SUM('TCO TO BE- SW'!BA$6:BA$15)*VLOOKUP('TCO TO BE- SW'!BA$2,MODULY_CBA!$B$3:$K$23,10,0),0),0)</f>
        <v>0</v>
      </c>
      <c r="BB81" s="120">
        <f>IFERROR(IF((MAX(MODULY_CBA!$I$3:$I$23)+1)&lt;='TCO TO BE- SW'!$D81,SUM('TCO TO BE- SW'!BB$6:BB$15)*VLOOKUP('TCO TO BE- SW'!BB$2,MODULY_CBA!$B$3:$K$23,10,0),0),0)</f>
        <v>0</v>
      </c>
      <c r="BC81" s="120">
        <f>IFERROR(IF((MAX(MODULY_CBA!$I$3:$I$23)+1)&lt;='TCO TO BE- SW'!$D81,SUM('TCO TO BE- SW'!BC$6:BC$15)*VLOOKUP('TCO TO BE- SW'!BC$2,MODULY_CBA!$B$3:$K$23,10,0),0),0)</f>
        <v>0</v>
      </c>
    </row>
    <row r="82" spans="1:55" outlineLevel="2">
      <c r="A82" s="694"/>
      <c r="B82" s="695"/>
      <c r="C82" s="695"/>
      <c r="D82" s="67">
        <v>4</v>
      </c>
      <c r="E82" s="64">
        <f t="shared" si="22"/>
        <v>0</v>
      </c>
      <c r="F82" s="120">
        <f>IFERROR(IF((MAX(MODULY_CBA!$I$3:$I$23)+1)&lt;='TCO TO BE- SW'!$D82,SUM('TCO TO BE- SW'!F$6:F$15)*VLOOKUP('TCO TO BE- SW'!F$2,MODULY_CBA!$B$3:$K$23,10,0),0),0)</f>
        <v>0</v>
      </c>
      <c r="G82" s="120">
        <f>IFERROR(IF((MAX(MODULY_CBA!$I$3:$I$23)+1)&lt;='TCO TO BE- SW'!$D82,SUM('TCO TO BE- SW'!G$6:G$15)*VLOOKUP('TCO TO BE- SW'!G$2,MODULY_CBA!$B$3:$K$23,10,0),0),0)</f>
        <v>0</v>
      </c>
      <c r="H82" s="120">
        <f>IFERROR(IF((MAX(MODULY_CBA!$I$3:$I$23)+1)&lt;='TCO TO BE- SW'!$D82,SUM('TCO TO BE- SW'!H$6:H$15)*VLOOKUP('TCO TO BE- SW'!H$2,MODULY_CBA!$B$3:$K$23,10,0),0),0)</f>
        <v>0</v>
      </c>
      <c r="I82" s="120">
        <f>IFERROR(IF((MAX(MODULY_CBA!$I$3:$I$23)+1)&lt;='TCO TO BE- SW'!$D82,SUM('TCO TO BE- SW'!I$6:I$15)*VLOOKUP('TCO TO BE- SW'!I$2,MODULY_CBA!$B$3:$K$23,10,0),0),0)</f>
        <v>0</v>
      </c>
      <c r="J82" s="120">
        <f>IFERROR(IF((MAX(MODULY_CBA!$I$3:$I$23)+1)&lt;='TCO TO BE- SW'!$D82,SUM('TCO TO BE- SW'!J$6:J$15)*VLOOKUP('TCO TO BE- SW'!J$2,MODULY_CBA!$B$3:$K$23,10,0),0),0)</f>
        <v>0</v>
      </c>
      <c r="K82" s="120">
        <f>IFERROR(IF((MAX(MODULY_CBA!$I$3:$I$23)+1)&lt;='TCO TO BE- SW'!$D82,SUM('TCO TO BE- SW'!K$6:K$15)*VLOOKUP('TCO TO BE- SW'!K$2,MODULY_CBA!$B$3:$K$23,10,0),0),0)</f>
        <v>0</v>
      </c>
      <c r="L82" s="120">
        <f>IFERROR(IF((MAX(MODULY_CBA!$I$3:$I$23)+1)&lt;='TCO TO BE- SW'!$D82,SUM('TCO TO BE- SW'!L$6:L$15)*VLOOKUP('TCO TO BE- SW'!L$2,MODULY_CBA!$B$3:$K$23,10,0),0),0)</f>
        <v>0</v>
      </c>
      <c r="M82" s="120">
        <f>IFERROR(IF((MAX(MODULY_CBA!$I$3:$I$23)+1)&lt;='TCO TO BE- SW'!$D82,SUM('TCO TO BE- SW'!M$6:M$15)*VLOOKUP('TCO TO BE- SW'!M$2,MODULY_CBA!$B$3:$K$23,10,0),0),0)</f>
        <v>0</v>
      </c>
      <c r="N82" s="120">
        <f>IFERROR(IF((MAX(MODULY_CBA!$I$3:$I$23)+1)&lt;='TCO TO BE- SW'!$D82,SUM('TCO TO BE- SW'!N$6:N$15)*VLOOKUP('TCO TO BE- SW'!N$2,MODULY_CBA!$B$3:$K$23,10,0),0),0)</f>
        <v>0</v>
      </c>
      <c r="O82" s="120">
        <f>IFERROR(IF((MAX(MODULY_CBA!$I$3:$I$23)+1)&lt;='TCO TO BE- SW'!$D82,SUM('TCO TO BE- SW'!O$6:O$15)*VLOOKUP('TCO TO BE- SW'!O$2,MODULY_CBA!$B$3:$K$23,10,0),0),0)</f>
        <v>0</v>
      </c>
      <c r="P82" s="120">
        <f>IFERROR(IF((MAX(MODULY_CBA!$I$3:$I$23)+1)&lt;='TCO TO BE- SW'!$D82,SUM('TCO TO BE- SW'!P$6:P$15)*VLOOKUP('TCO TO BE- SW'!P$2,MODULY_CBA!$B$3:$K$23,10,0),0),0)</f>
        <v>0</v>
      </c>
      <c r="Q82" s="120">
        <f>IFERROR(IF((MAX(MODULY_CBA!$I$3:$I$23)+1)&lt;='TCO TO BE- SW'!$D82,SUM('TCO TO BE- SW'!Q$6:Q$15)*VLOOKUP('TCO TO BE- SW'!Q$2,MODULY_CBA!$B$3:$K$23,10,0),0),0)</f>
        <v>0</v>
      </c>
      <c r="R82" s="120">
        <f>IFERROR(IF((MAX(MODULY_CBA!$I$3:$I$23)+1)&lt;='TCO TO BE- SW'!$D82,SUM('TCO TO BE- SW'!R$6:R$15)*VLOOKUP('TCO TO BE- SW'!R$2,MODULY_CBA!$B$3:$K$23,10,0),0),0)</f>
        <v>0</v>
      </c>
      <c r="S82" s="120">
        <f>IFERROR(IF((MAX(MODULY_CBA!$I$3:$I$23)+1)&lt;='TCO TO BE- SW'!$D82,SUM('TCO TO BE- SW'!S$6:S$15)*VLOOKUP('TCO TO BE- SW'!S$2,MODULY_CBA!$B$3:$K$23,10,0),0),0)</f>
        <v>0</v>
      </c>
      <c r="T82" s="120">
        <f>IFERROR(IF((MAX(MODULY_CBA!$I$3:$I$23)+1)&lt;='TCO TO BE- SW'!$D82,SUM('TCO TO BE- SW'!T$6:T$15)*VLOOKUP('TCO TO BE- SW'!T$2,MODULY_CBA!$B$3:$K$23,10,0),0),0)</f>
        <v>0</v>
      </c>
      <c r="U82" s="120">
        <f>IFERROR(IF((MAX(MODULY_CBA!$I$3:$I$23)+1)&lt;='TCO TO BE- SW'!$D82,SUM('TCO TO BE- SW'!U$6:U$15)*VLOOKUP('TCO TO BE- SW'!U$2,MODULY_CBA!$B$3:$K$23,10,0),0),0)</f>
        <v>0</v>
      </c>
      <c r="V82" s="120">
        <f>IFERROR(IF((MAX(MODULY_CBA!$I$3:$I$23)+1)&lt;='TCO TO BE- SW'!$D82,SUM('TCO TO BE- SW'!V$6:V$15)*VLOOKUP('TCO TO BE- SW'!V$2,MODULY_CBA!$B$3:$K$23,10,0),0),0)</f>
        <v>0</v>
      </c>
      <c r="W82" s="120">
        <f>IFERROR(IF((MAX(MODULY_CBA!$I$3:$I$23)+1)&lt;='TCO TO BE- SW'!$D82,SUM('TCO TO BE- SW'!W$6:W$15)*VLOOKUP('TCO TO BE- SW'!W$2,MODULY_CBA!$B$3:$K$23,10,0),0),0)</f>
        <v>0</v>
      </c>
      <c r="X82" s="120">
        <f>IFERROR(IF((MAX(MODULY_CBA!$I$3:$I$23)+1)&lt;='TCO TO BE- SW'!$D82,SUM('TCO TO BE- SW'!X$6:X$15)*VLOOKUP('TCO TO BE- SW'!X$2,MODULY_CBA!$B$3:$K$23,10,0),0),0)</f>
        <v>0</v>
      </c>
      <c r="Y82" s="120">
        <f>IFERROR(IF((MAX(MODULY_CBA!$I$3:$I$23)+1)&lt;='TCO TO BE- SW'!$D82,SUM('TCO TO BE- SW'!Y$6:Y$15)*VLOOKUP('TCO TO BE- SW'!Y$2,MODULY_CBA!$B$3:$K$23,10,0),0),0)</f>
        <v>0</v>
      </c>
      <c r="Z82" s="120">
        <f>IFERROR(IF((MAX(MODULY_CBA!$I$3:$I$23)+1)&lt;='TCO TO BE- SW'!$D82,SUM('TCO TO BE- SW'!Z$6:Z$15)*VLOOKUP('TCO TO BE- SW'!Z$2,MODULY_CBA!$B$3:$K$23,10,0),0),0)</f>
        <v>0</v>
      </c>
      <c r="AA82" s="120">
        <f>IFERROR(IF((MAX(MODULY_CBA!$I$3:$I$23)+1)&lt;='TCO TO BE- SW'!$D82,SUM('TCO TO BE- SW'!AA$6:AA$15)*VLOOKUP('TCO TO BE- SW'!AA$2,MODULY_CBA!$B$3:$K$23,10,0),0),0)</f>
        <v>0</v>
      </c>
      <c r="AB82" s="120">
        <f>IFERROR(IF((MAX(MODULY_CBA!$I$3:$I$23)+1)&lt;='TCO TO BE- SW'!$D82,SUM('TCO TO BE- SW'!AB$6:AB$15)*VLOOKUP('TCO TO BE- SW'!AB$2,MODULY_CBA!$B$3:$K$23,10,0),0),0)</f>
        <v>0</v>
      </c>
      <c r="AC82" s="120">
        <f>IFERROR(IF((MAX(MODULY_CBA!$I$3:$I$23)+1)&lt;='TCO TO BE- SW'!$D82,SUM('TCO TO BE- SW'!AC$6:AC$15)*VLOOKUP('TCO TO BE- SW'!AC$2,MODULY_CBA!$B$3:$K$23,10,0),0),0)</f>
        <v>0</v>
      </c>
      <c r="AD82" s="120">
        <f>IFERROR(IF((MAX(MODULY_CBA!$I$3:$I$23)+1)&lt;='TCO TO BE- SW'!$D82,SUM('TCO TO BE- SW'!AD$6:AD$15)*VLOOKUP('TCO TO BE- SW'!AD$2,MODULY_CBA!$B$3:$K$23,10,0),0),0)</f>
        <v>0</v>
      </c>
      <c r="AE82" s="120">
        <f>IFERROR(IF((MAX(MODULY_CBA!$I$3:$I$23)+1)&lt;='TCO TO BE- SW'!$D82,SUM('TCO TO BE- SW'!AE$6:AE$15)*VLOOKUP('TCO TO BE- SW'!AE$2,MODULY_CBA!$B$3:$K$23,10,0),0),0)</f>
        <v>0</v>
      </c>
      <c r="AF82" s="120">
        <f>IFERROR(IF((MAX(MODULY_CBA!$I$3:$I$23)+1)&lt;='TCO TO BE- SW'!$D82,SUM('TCO TO BE- SW'!AF$6:AF$15)*VLOOKUP('TCO TO BE- SW'!AF$2,MODULY_CBA!$B$3:$K$23,10,0),0),0)</f>
        <v>0</v>
      </c>
      <c r="AG82" s="120">
        <f>IFERROR(IF((MAX(MODULY_CBA!$I$3:$I$23)+1)&lt;='TCO TO BE- SW'!$D82,SUM('TCO TO BE- SW'!AG$6:AG$15)*VLOOKUP('TCO TO BE- SW'!AG$2,MODULY_CBA!$B$3:$K$23,10,0),0),0)</f>
        <v>0</v>
      </c>
      <c r="AH82" s="120">
        <f>IFERROR(IF((MAX(MODULY_CBA!$I$3:$I$23)+1)&lt;='TCO TO BE- SW'!$D82,SUM('TCO TO BE- SW'!AH$6:AH$15)*VLOOKUP('TCO TO BE- SW'!AH$2,MODULY_CBA!$B$3:$K$23,10,0),0),0)</f>
        <v>0</v>
      </c>
      <c r="AI82" s="120">
        <f>IFERROR(IF((MAX(MODULY_CBA!$I$3:$I$23)+1)&lt;='TCO TO BE- SW'!$D82,SUM('TCO TO BE- SW'!AI$6:AI$15)*VLOOKUP('TCO TO BE- SW'!AI$2,MODULY_CBA!$B$3:$K$23,10,0),0),0)</f>
        <v>0</v>
      </c>
      <c r="AJ82" s="120">
        <f>IFERROR(IF((MAX(MODULY_CBA!$I$3:$I$23)+1)&lt;='TCO TO BE- SW'!$D82,SUM('TCO TO BE- SW'!AJ$6:AJ$15)*VLOOKUP('TCO TO BE- SW'!AJ$2,MODULY_CBA!$B$3:$K$23,10,0),0),0)</f>
        <v>0</v>
      </c>
      <c r="AK82" s="120">
        <f>IFERROR(IF((MAX(MODULY_CBA!$I$3:$I$23)+1)&lt;='TCO TO BE- SW'!$D82,SUM('TCO TO BE- SW'!AK$6:AK$15)*VLOOKUP('TCO TO BE- SW'!AK$2,MODULY_CBA!$B$3:$K$23,10,0),0),0)</f>
        <v>0</v>
      </c>
      <c r="AL82" s="120">
        <f>IFERROR(IF((MAX(MODULY_CBA!$I$3:$I$23)+1)&lt;='TCO TO BE- SW'!$D82,SUM('TCO TO BE- SW'!AL$6:AL$15)*VLOOKUP('TCO TO BE- SW'!AL$2,MODULY_CBA!$B$3:$K$23,10,0),0),0)</f>
        <v>0</v>
      </c>
      <c r="AM82" s="120">
        <f>IFERROR(IF((MAX(MODULY_CBA!$I$3:$I$23)+1)&lt;='TCO TO BE- SW'!$D82,SUM('TCO TO BE- SW'!AM$6:AM$15)*VLOOKUP('TCO TO BE- SW'!AM$2,MODULY_CBA!$B$3:$K$23,10,0),0),0)</f>
        <v>0</v>
      </c>
      <c r="AN82" s="120">
        <f>IFERROR(IF((MAX(MODULY_CBA!$I$3:$I$23)+1)&lt;='TCO TO BE- SW'!$D82,SUM('TCO TO BE- SW'!AN$6:AN$15)*VLOOKUP('TCO TO BE- SW'!AN$2,MODULY_CBA!$B$3:$K$23,10,0),0),0)</f>
        <v>0</v>
      </c>
      <c r="AO82" s="120">
        <f>IFERROR(IF((MAX(MODULY_CBA!$I$3:$I$23)+1)&lt;='TCO TO BE- SW'!$D82,SUM('TCO TO BE- SW'!AO$6:AO$15)*VLOOKUP('TCO TO BE- SW'!AO$2,MODULY_CBA!$B$3:$K$23,10,0),0),0)</f>
        <v>0</v>
      </c>
      <c r="AP82" s="120">
        <f>IFERROR(IF((MAX(MODULY_CBA!$I$3:$I$23)+1)&lt;='TCO TO BE- SW'!$D82,SUM('TCO TO BE- SW'!AP$6:AP$15)*VLOOKUP('TCO TO BE- SW'!AP$2,MODULY_CBA!$B$3:$K$23,10,0),0),0)</f>
        <v>0</v>
      </c>
      <c r="AQ82" s="120">
        <f>IFERROR(IF((MAX(MODULY_CBA!$I$3:$I$23)+1)&lt;='TCO TO BE- SW'!$D82,SUM('TCO TO BE- SW'!AQ$6:AQ$15)*VLOOKUP('TCO TO BE- SW'!AQ$2,MODULY_CBA!$B$3:$K$23,10,0),0),0)</f>
        <v>0</v>
      </c>
      <c r="AR82" s="120">
        <f>IFERROR(IF((MAX(MODULY_CBA!$I$3:$I$23)+1)&lt;='TCO TO BE- SW'!$D82,SUM('TCO TO BE- SW'!AR$6:AR$15)*VLOOKUP('TCO TO BE- SW'!AR$2,MODULY_CBA!$B$3:$K$23,10,0),0),0)</f>
        <v>0</v>
      </c>
      <c r="AS82" s="120">
        <f>IFERROR(IF((MAX(MODULY_CBA!$I$3:$I$23)+1)&lt;='TCO TO BE- SW'!$D82,SUM('TCO TO BE- SW'!AS$6:AS$15)*VLOOKUP('TCO TO BE- SW'!AS$2,MODULY_CBA!$B$3:$K$23,10,0),0),0)</f>
        <v>0</v>
      </c>
      <c r="AT82" s="120">
        <f>IFERROR(IF((MAX(MODULY_CBA!$I$3:$I$23)+1)&lt;='TCO TO BE- SW'!$D82,SUM('TCO TO BE- SW'!AT$6:AT$15)*VLOOKUP('TCO TO BE- SW'!AT$2,MODULY_CBA!$B$3:$K$23,10,0),0),0)</f>
        <v>0</v>
      </c>
      <c r="AU82" s="120">
        <f>IFERROR(IF((MAX(MODULY_CBA!$I$3:$I$23)+1)&lt;='TCO TO BE- SW'!$D82,SUM('TCO TO BE- SW'!AU$6:AU$15)*VLOOKUP('TCO TO BE- SW'!AU$2,MODULY_CBA!$B$3:$K$23,10,0),0),0)</f>
        <v>0</v>
      </c>
      <c r="AV82" s="120">
        <f>IFERROR(IF((MAX(MODULY_CBA!$I$3:$I$23)+1)&lt;='TCO TO BE- SW'!$D82,SUM('TCO TO BE- SW'!AV$6:AV$15)*VLOOKUP('TCO TO BE- SW'!AV$2,MODULY_CBA!$B$3:$K$23,10,0),0),0)</f>
        <v>0</v>
      </c>
      <c r="AW82" s="120">
        <f>IFERROR(IF((MAX(MODULY_CBA!$I$3:$I$23)+1)&lt;='TCO TO BE- SW'!$D82,SUM('TCO TO BE- SW'!AW$6:AW$15)*VLOOKUP('TCO TO BE- SW'!AW$2,MODULY_CBA!$B$3:$K$23,10,0),0),0)</f>
        <v>0</v>
      </c>
      <c r="AX82" s="120">
        <f>IFERROR(IF((MAX(MODULY_CBA!$I$3:$I$23)+1)&lt;='TCO TO BE- SW'!$D82,SUM('TCO TO BE- SW'!AX$6:AX$15)*VLOOKUP('TCO TO BE- SW'!AX$2,MODULY_CBA!$B$3:$K$23,10,0),0),0)</f>
        <v>0</v>
      </c>
      <c r="AY82" s="120">
        <f>IFERROR(IF((MAX(MODULY_CBA!$I$3:$I$23)+1)&lt;='TCO TO BE- SW'!$D82,SUM('TCO TO BE- SW'!AY$6:AY$15)*VLOOKUP('TCO TO BE- SW'!AY$2,MODULY_CBA!$B$3:$K$23,10,0),0),0)</f>
        <v>0</v>
      </c>
      <c r="AZ82" s="120">
        <f>IFERROR(IF((MAX(MODULY_CBA!$I$3:$I$23)+1)&lt;='TCO TO BE- SW'!$D82,SUM('TCO TO BE- SW'!AZ$6:AZ$15)*VLOOKUP('TCO TO BE- SW'!AZ$2,MODULY_CBA!$B$3:$K$23,10,0),0),0)</f>
        <v>0</v>
      </c>
      <c r="BA82" s="120">
        <f>IFERROR(IF((MAX(MODULY_CBA!$I$3:$I$23)+1)&lt;='TCO TO BE- SW'!$D82,SUM('TCO TO BE- SW'!BA$6:BA$15)*VLOOKUP('TCO TO BE- SW'!BA$2,MODULY_CBA!$B$3:$K$23,10,0),0),0)</f>
        <v>0</v>
      </c>
      <c r="BB82" s="120">
        <f>IFERROR(IF((MAX(MODULY_CBA!$I$3:$I$23)+1)&lt;='TCO TO BE- SW'!$D82,SUM('TCO TO BE- SW'!BB$6:BB$15)*VLOOKUP('TCO TO BE- SW'!BB$2,MODULY_CBA!$B$3:$K$23,10,0),0),0)</f>
        <v>0</v>
      </c>
      <c r="BC82" s="120">
        <f>IFERROR(IF((MAX(MODULY_CBA!$I$3:$I$23)+1)&lt;='TCO TO BE- SW'!$D82,SUM('TCO TO BE- SW'!BC$6:BC$15)*VLOOKUP('TCO TO BE- SW'!BC$2,MODULY_CBA!$B$3:$K$23,10,0),0),0)</f>
        <v>0</v>
      </c>
    </row>
    <row r="83" spans="1:55" outlineLevel="2">
      <c r="A83" s="694"/>
      <c r="B83" s="695"/>
      <c r="C83" s="695"/>
      <c r="D83" s="67">
        <v>5</v>
      </c>
      <c r="E83" s="64">
        <f t="shared" si="22"/>
        <v>0</v>
      </c>
      <c r="F83" s="120">
        <f>IFERROR(IF((MAX(MODULY_CBA!$I$3:$I$23)+1)&lt;='TCO TO BE- SW'!$D83,SUM('TCO TO BE- SW'!F$6:F$15)*VLOOKUP('TCO TO BE- SW'!F$2,MODULY_CBA!$B$3:$K$23,10,0),0),0)</f>
        <v>0</v>
      </c>
      <c r="G83" s="120">
        <f>IFERROR(IF((MAX(MODULY_CBA!$I$3:$I$23)+1)&lt;='TCO TO BE- SW'!$D83,SUM('TCO TO BE- SW'!G$6:G$15)*VLOOKUP('TCO TO BE- SW'!G$2,MODULY_CBA!$B$3:$K$23,10,0),0),0)</f>
        <v>0</v>
      </c>
      <c r="H83" s="120">
        <f>IFERROR(IF((MAX(MODULY_CBA!$I$3:$I$23)+1)&lt;='TCO TO BE- SW'!$D83,SUM('TCO TO BE- SW'!H$6:H$15)*VLOOKUP('TCO TO BE- SW'!H$2,MODULY_CBA!$B$3:$K$23,10,0),0),0)</f>
        <v>0</v>
      </c>
      <c r="I83" s="120">
        <f>IFERROR(IF((MAX(MODULY_CBA!$I$3:$I$23)+1)&lt;='TCO TO BE- SW'!$D83,SUM('TCO TO BE- SW'!I$6:I$15)*VLOOKUP('TCO TO BE- SW'!I$2,MODULY_CBA!$B$3:$K$23,10,0),0),0)</f>
        <v>0</v>
      </c>
      <c r="J83" s="120">
        <f>IFERROR(IF((MAX(MODULY_CBA!$I$3:$I$23)+1)&lt;='TCO TO BE- SW'!$D83,SUM('TCO TO BE- SW'!J$6:J$15)*VLOOKUP('TCO TO BE- SW'!J$2,MODULY_CBA!$B$3:$K$23,10,0),0),0)</f>
        <v>0</v>
      </c>
      <c r="K83" s="120">
        <f>IFERROR(IF((MAX(MODULY_CBA!$I$3:$I$23)+1)&lt;='TCO TO BE- SW'!$D83,SUM('TCO TO BE- SW'!K$6:K$15)*VLOOKUP('TCO TO BE- SW'!K$2,MODULY_CBA!$B$3:$K$23,10,0),0),0)</f>
        <v>0</v>
      </c>
      <c r="L83" s="120">
        <f>IFERROR(IF((MAX(MODULY_CBA!$I$3:$I$23)+1)&lt;='TCO TO BE- SW'!$D83,SUM('TCO TO BE- SW'!L$6:L$15)*VLOOKUP('TCO TO BE- SW'!L$2,MODULY_CBA!$B$3:$K$23,10,0),0),0)</f>
        <v>0</v>
      </c>
      <c r="M83" s="120">
        <f>IFERROR(IF((MAX(MODULY_CBA!$I$3:$I$23)+1)&lt;='TCO TO BE- SW'!$D83,SUM('TCO TO BE- SW'!M$6:M$15)*VLOOKUP('TCO TO BE- SW'!M$2,MODULY_CBA!$B$3:$K$23,10,0),0),0)</f>
        <v>0</v>
      </c>
      <c r="N83" s="120">
        <f>IFERROR(IF((MAX(MODULY_CBA!$I$3:$I$23)+1)&lt;='TCO TO BE- SW'!$D83,SUM('TCO TO BE- SW'!N$6:N$15)*VLOOKUP('TCO TO BE- SW'!N$2,MODULY_CBA!$B$3:$K$23,10,0),0),0)</f>
        <v>0</v>
      </c>
      <c r="O83" s="120">
        <f>IFERROR(IF((MAX(MODULY_CBA!$I$3:$I$23)+1)&lt;='TCO TO BE- SW'!$D83,SUM('TCO TO BE- SW'!O$6:O$15)*VLOOKUP('TCO TO BE- SW'!O$2,MODULY_CBA!$B$3:$K$23,10,0),0),0)</f>
        <v>0</v>
      </c>
      <c r="P83" s="120">
        <f>IFERROR(IF((MAX(MODULY_CBA!$I$3:$I$23)+1)&lt;='TCO TO BE- SW'!$D83,SUM('TCO TO BE- SW'!P$6:P$15)*VLOOKUP('TCO TO BE- SW'!P$2,MODULY_CBA!$B$3:$K$23,10,0),0),0)</f>
        <v>0</v>
      </c>
      <c r="Q83" s="120">
        <f>IFERROR(IF((MAX(MODULY_CBA!$I$3:$I$23)+1)&lt;='TCO TO BE- SW'!$D83,SUM('TCO TO BE- SW'!Q$6:Q$15)*VLOOKUP('TCO TO BE- SW'!Q$2,MODULY_CBA!$B$3:$K$23,10,0),0),0)</f>
        <v>0</v>
      </c>
      <c r="R83" s="120">
        <f>IFERROR(IF((MAX(MODULY_CBA!$I$3:$I$23)+1)&lt;='TCO TO BE- SW'!$D83,SUM('TCO TO BE- SW'!R$6:R$15)*VLOOKUP('TCO TO BE- SW'!R$2,MODULY_CBA!$B$3:$K$23,10,0),0),0)</f>
        <v>0</v>
      </c>
      <c r="S83" s="120">
        <f>IFERROR(IF((MAX(MODULY_CBA!$I$3:$I$23)+1)&lt;='TCO TO BE- SW'!$D83,SUM('TCO TO BE- SW'!S$6:S$15)*VLOOKUP('TCO TO BE- SW'!S$2,MODULY_CBA!$B$3:$K$23,10,0),0),0)</f>
        <v>0</v>
      </c>
      <c r="T83" s="120">
        <f>IFERROR(IF((MAX(MODULY_CBA!$I$3:$I$23)+1)&lt;='TCO TO BE- SW'!$D83,SUM('TCO TO BE- SW'!T$6:T$15)*VLOOKUP('TCO TO BE- SW'!T$2,MODULY_CBA!$B$3:$K$23,10,0),0),0)</f>
        <v>0</v>
      </c>
      <c r="U83" s="120">
        <f>IFERROR(IF((MAX(MODULY_CBA!$I$3:$I$23)+1)&lt;='TCO TO BE- SW'!$D83,SUM('TCO TO BE- SW'!U$6:U$15)*VLOOKUP('TCO TO BE- SW'!U$2,MODULY_CBA!$B$3:$K$23,10,0),0),0)</f>
        <v>0</v>
      </c>
      <c r="V83" s="120">
        <f>IFERROR(IF((MAX(MODULY_CBA!$I$3:$I$23)+1)&lt;='TCO TO BE- SW'!$D83,SUM('TCO TO BE- SW'!V$6:V$15)*VLOOKUP('TCO TO BE- SW'!V$2,MODULY_CBA!$B$3:$K$23,10,0),0),0)</f>
        <v>0</v>
      </c>
      <c r="W83" s="120">
        <f>IFERROR(IF((MAX(MODULY_CBA!$I$3:$I$23)+1)&lt;='TCO TO BE- SW'!$D83,SUM('TCO TO BE- SW'!W$6:W$15)*VLOOKUP('TCO TO BE- SW'!W$2,MODULY_CBA!$B$3:$K$23,10,0),0),0)</f>
        <v>0</v>
      </c>
      <c r="X83" s="120">
        <f>IFERROR(IF((MAX(MODULY_CBA!$I$3:$I$23)+1)&lt;='TCO TO BE- SW'!$D83,SUM('TCO TO BE- SW'!X$6:X$15)*VLOOKUP('TCO TO BE- SW'!X$2,MODULY_CBA!$B$3:$K$23,10,0),0),0)</f>
        <v>0</v>
      </c>
      <c r="Y83" s="120">
        <f>IFERROR(IF((MAX(MODULY_CBA!$I$3:$I$23)+1)&lt;='TCO TO BE- SW'!$D83,SUM('TCO TO BE- SW'!Y$6:Y$15)*VLOOKUP('TCO TO BE- SW'!Y$2,MODULY_CBA!$B$3:$K$23,10,0),0),0)</f>
        <v>0</v>
      </c>
      <c r="Z83" s="120">
        <f>IFERROR(IF((MAX(MODULY_CBA!$I$3:$I$23)+1)&lt;='TCO TO BE- SW'!$D83,SUM('TCO TO BE- SW'!Z$6:Z$15)*VLOOKUP('TCO TO BE- SW'!Z$2,MODULY_CBA!$B$3:$K$23,10,0),0),0)</f>
        <v>0</v>
      </c>
      <c r="AA83" s="120">
        <f>IFERROR(IF((MAX(MODULY_CBA!$I$3:$I$23)+1)&lt;='TCO TO BE- SW'!$D83,SUM('TCO TO BE- SW'!AA$6:AA$15)*VLOOKUP('TCO TO BE- SW'!AA$2,MODULY_CBA!$B$3:$K$23,10,0),0),0)</f>
        <v>0</v>
      </c>
      <c r="AB83" s="120">
        <f>IFERROR(IF((MAX(MODULY_CBA!$I$3:$I$23)+1)&lt;='TCO TO BE- SW'!$D83,SUM('TCO TO BE- SW'!AB$6:AB$15)*VLOOKUP('TCO TO BE- SW'!AB$2,MODULY_CBA!$B$3:$K$23,10,0),0),0)</f>
        <v>0</v>
      </c>
      <c r="AC83" s="120">
        <f>IFERROR(IF((MAX(MODULY_CBA!$I$3:$I$23)+1)&lt;='TCO TO BE- SW'!$D83,SUM('TCO TO BE- SW'!AC$6:AC$15)*VLOOKUP('TCO TO BE- SW'!AC$2,MODULY_CBA!$B$3:$K$23,10,0),0),0)</f>
        <v>0</v>
      </c>
      <c r="AD83" s="120">
        <f>IFERROR(IF((MAX(MODULY_CBA!$I$3:$I$23)+1)&lt;='TCO TO BE- SW'!$D83,SUM('TCO TO BE- SW'!AD$6:AD$15)*VLOOKUP('TCO TO BE- SW'!AD$2,MODULY_CBA!$B$3:$K$23,10,0),0),0)</f>
        <v>0</v>
      </c>
      <c r="AE83" s="120">
        <f>IFERROR(IF((MAX(MODULY_CBA!$I$3:$I$23)+1)&lt;='TCO TO BE- SW'!$D83,SUM('TCO TO BE- SW'!AE$6:AE$15)*VLOOKUP('TCO TO BE- SW'!AE$2,MODULY_CBA!$B$3:$K$23,10,0),0),0)</f>
        <v>0</v>
      </c>
      <c r="AF83" s="120">
        <f>IFERROR(IF((MAX(MODULY_CBA!$I$3:$I$23)+1)&lt;='TCO TO BE- SW'!$D83,SUM('TCO TO BE- SW'!AF$6:AF$15)*VLOOKUP('TCO TO BE- SW'!AF$2,MODULY_CBA!$B$3:$K$23,10,0),0),0)</f>
        <v>0</v>
      </c>
      <c r="AG83" s="120">
        <f>IFERROR(IF((MAX(MODULY_CBA!$I$3:$I$23)+1)&lt;='TCO TO BE- SW'!$D83,SUM('TCO TO BE- SW'!AG$6:AG$15)*VLOOKUP('TCO TO BE- SW'!AG$2,MODULY_CBA!$B$3:$K$23,10,0),0),0)</f>
        <v>0</v>
      </c>
      <c r="AH83" s="120">
        <f>IFERROR(IF((MAX(MODULY_CBA!$I$3:$I$23)+1)&lt;='TCO TO BE- SW'!$D83,SUM('TCO TO BE- SW'!AH$6:AH$15)*VLOOKUP('TCO TO BE- SW'!AH$2,MODULY_CBA!$B$3:$K$23,10,0),0),0)</f>
        <v>0</v>
      </c>
      <c r="AI83" s="120">
        <f>IFERROR(IF((MAX(MODULY_CBA!$I$3:$I$23)+1)&lt;='TCO TO BE- SW'!$D83,SUM('TCO TO BE- SW'!AI$6:AI$15)*VLOOKUP('TCO TO BE- SW'!AI$2,MODULY_CBA!$B$3:$K$23,10,0),0),0)</f>
        <v>0</v>
      </c>
      <c r="AJ83" s="120">
        <f>IFERROR(IF((MAX(MODULY_CBA!$I$3:$I$23)+1)&lt;='TCO TO BE- SW'!$D83,SUM('TCO TO BE- SW'!AJ$6:AJ$15)*VLOOKUP('TCO TO BE- SW'!AJ$2,MODULY_CBA!$B$3:$K$23,10,0),0),0)</f>
        <v>0</v>
      </c>
      <c r="AK83" s="120">
        <f>IFERROR(IF((MAX(MODULY_CBA!$I$3:$I$23)+1)&lt;='TCO TO BE- SW'!$D83,SUM('TCO TO BE- SW'!AK$6:AK$15)*VLOOKUP('TCO TO BE- SW'!AK$2,MODULY_CBA!$B$3:$K$23,10,0),0),0)</f>
        <v>0</v>
      </c>
      <c r="AL83" s="120">
        <f>IFERROR(IF((MAX(MODULY_CBA!$I$3:$I$23)+1)&lt;='TCO TO BE- SW'!$D83,SUM('TCO TO BE- SW'!AL$6:AL$15)*VLOOKUP('TCO TO BE- SW'!AL$2,MODULY_CBA!$B$3:$K$23,10,0),0),0)</f>
        <v>0</v>
      </c>
      <c r="AM83" s="120">
        <f>IFERROR(IF((MAX(MODULY_CBA!$I$3:$I$23)+1)&lt;='TCO TO BE- SW'!$D83,SUM('TCO TO BE- SW'!AM$6:AM$15)*VLOOKUP('TCO TO BE- SW'!AM$2,MODULY_CBA!$B$3:$K$23,10,0),0),0)</f>
        <v>0</v>
      </c>
      <c r="AN83" s="120">
        <f>IFERROR(IF((MAX(MODULY_CBA!$I$3:$I$23)+1)&lt;='TCO TO BE- SW'!$D83,SUM('TCO TO BE- SW'!AN$6:AN$15)*VLOOKUP('TCO TO BE- SW'!AN$2,MODULY_CBA!$B$3:$K$23,10,0),0),0)</f>
        <v>0</v>
      </c>
      <c r="AO83" s="120">
        <f>IFERROR(IF((MAX(MODULY_CBA!$I$3:$I$23)+1)&lt;='TCO TO BE- SW'!$D83,SUM('TCO TO BE- SW'!AO$6:AO$15)*VLOOKUP('TCO TO BE- SW'!AO$2,MODULY_CBA!$B$3:$K$23,10,0),0),0)</f>
        <v>0</v>
      </c>
      <c r="AP83" s="120">
        <f>IFERROR(IF((MAX(MODULY_CBA!$I$3:$I$23)+1)&lt;='TCO TO BE- SW'!$D83,SUM('TCO TO BE- SW'!AP$6:AP$15)*VLOOKUP('TCO TO BE- SW'!AP$2,MODULY_CBA!$B$3:$K$23,10,0),0),0)</f>
        <v>0</v>
      </c>
      <c r="AQ83" s="120">
        <f>IFERROR(IF((MAX(MODULY_CBA!$I$3:$I$23)+1)&lt;='TCO TO BE- SW'!$D83,SUM('TCO TO BE- SW'!AQ$6:AQ$15)*VLOOKUP('TCO TO BE- SW'!AQ$2,MODULY_CBA!$B$3:$K$23,10,0),0),0)</f>
        <v>0</v>
      </c>
      <c r="AR83" s="120">
        <f>IFERROR(IF((MAX(MODULY_CBA!$I$3:$I$23)+1)&lt;='TCO TO BE- SW'!$D83,SUM('TCO TO BE- SW'!AR$6:AR$15)*VLOOKUP('TCO TO BE- SW'!AR$2,MODULY_CBA!$B$3:$K$23,10,0),0),0)</f>
        <v>0</v>
      </c>
      <c r="AS83" s="120">
        <f>IFERROR(IF((MAX(MODULY_CBA!$I$3:$I$23)+1)&lt;='TCO TO BE- SW'!$D83,SUM('TCO TO BE- SW'!AS$6:AS$15)*VLOOKUP('TCO TO BE- SW'!AS$2,MODULY_CBA!$B$3:$K$23,10,0),0),0)</f>
        <v>0</v>
      </c>
      <c r="AT83" s="120">
        <f>IFERROR(IF((MAX(MODULY_CBA!$I$3:$I$23)+1)&lt;='TCO TO BE- SW'!$D83,SUM('TCO TO BE- SW'!AT$6:AT$15)*VLOOKUP('TCO TO BE- SW'!AT$2,MODULY_CBA!$B$3:$K$23,10,0),0),0)</f>
        <v>0</v>
      </c>
      <c r="AU83" s="120">
        <f>IFERROR(IF((MAX(MODULY_CBA!$I$3:$I$23)+1)&lt;='TCO TO BE- SW'!$D83,SUM('TCO TO BE- SW'!AU$6:AU$15)*VLOOKUP('TCO TO BE- SW'!AU$2,MODULY_CBA!$B$3:$K$23,10,0),0),0)</f>
        <v>0</v>
      </c>
      <c r="AV83" s="120">
        <f>IFERROR(IF((MAX(MODULY_CBA!$I$3:$I$23)+1)&lt;='TCO TO BE- SW'!$D83,SUM('TCO TO BE- SW'!AV$6:AV$15)*VLOOKUP('TCO TO BE- SW'!AV$2,MODULY_CBA!$B$3:$K$23,10,0),0),0)</f>
        <v>0</v>
      </c>
      <c r="AW83" s="120">
        <f>IFERROR(IF((MAX(MODULY_CBA!$I$3:$I$23)+1)&lt;='TCO TO BE- SW'!$D83,SUM('TCO TO BE- SW'!AW$6:AW$15)*VLOOKUP('TCO TO BE- SW'!AW$2,MODULY_CBA!$B$3:$K$23,10,0),0),0)</f>
        <v>0</v>
      </c>
      <c r="AX83" s="120">
        <f>IFERROR(IF((MAX(MODULY_CBA!$I$3:$I$23)+1)&lt;='TCO TO BE- SW'!$D83,SUM('TCO TO BE- SW'!AX$6:AX$15)*VLOOKUP('TCO TO BE- SW'!AX$2,MODULY_CBA!$B$3:$K$23,10,0),0),0)</f>
        <v>0</v>
      </c>
      <c r="AY83" s="120">
        <f>IFERROR(IF((MAX(MODULY_CBA!$I$3:$I$23)+1)&lt;='TCO TO BE- SW'!$D83,SUM('TCO TO BE- SW'!AY$6:AY$15)*VLOOKUP('TCO TO BE- SW'!AY$2,MODULY_CBA!$B$3:$K$23,10,0),0),0)</f>
        <v>0</v>
      </c>
      <c r="AZ83" s="120">
        <f>IFERROR(IF((MAX(MODULY_CBA!$I$3:$I$23)+1)&lt;='TCO TO BE- SW'!$D83,SUM('TCO TO BE- SW'!AZ$6:AZ$15)*VLOOKUP('TCO TO BE- SW'!AZ$2,MODULY_CBA!$B$3:$K$23,10,0),0),0)</f>
        <v>0</v>
      </c>
      <c r="BA83" s="120">
        <f>IFERROR(IF((MAX(MODULY_CBA!$I$3:$I$23)+1)&lt;='TCO TO BE- SW'!$D83,SUM('TCO TO BE- SW'!BA$6:BA$15)*VLOOKUP('TCO TO BE- SW'!BA$2,MODULY_CBA!$B$3:$K$23,10,0),0),0)</f>
        <v>0</v>
      </c>
      <c r="BB83" s="120">
        <f>IFERROR(IF((MAX(MODULY_CBA!$I$3:$I$23)+1)&lt;='TCO TO BE- SW'!$D83,SUM('TCO TO BE- SW'!BB$6:BB$15)*VLOOKUP('TCO TO BE- SW'!BB$2,MODULY_CBA!$B$3:$K$23,10,0),0),0)</f>
        <v>0</v>
      </c>
      <c r="BC83" s="120">
        <f>IFERROR(IF((MAX(MODULY_CBA!$I$3:$I$23)+1)&lt;='TCO TO BE- SW'!$D83,SUM('TCO TO BE- SW'!BC$6:BC$15)*VLOOKUP('TCO TO BE- SW'!BC$2,MODULY_CBA!$B$3:$K$23,10,0),0),0)</f>
        <v>0</v>
      </c>
    </row>
    <row r="84" spans="1:55" outlineLevel="2">
      <c r="A84" s="694"/>
      <c r="B84" s="695"/>
      <c r="C84" s="695"/>
      <c r="D84" s="67">
        <v>6</v>
      </c>
      <c r="E84" s="64">
        <f t="shared" si="22"/>
        <v>0</v>
      </c>
      <c r="F84" s="120">
        <f>IFERROR(IF((MAX(MODULY_CBA!$I$3:$I$23)+1)&lt;='TCO TO BE- SW'!$D84,SUM('TCO TO BE- SW'!F$6:F$15)*VLOOKUP('TCO TO BE- SW'!F$2,MODULY_CBA!$B$3:$K$23,10,0),0),0)</f>
        <v>0</v>
      </c>
      <c r="G84" s="120">
        <f>IFERROR(IF((MAX(MODULY_CBA!$I$3:$I$23)+1)&lt;='TCO TO BE- SW'!$D84,SUM('TCO TO BE- SW'!G$6:G$15)*VLOOKUP('TCO TO BE- SW'!G$2,MODULY_CBA!$B$3:$K$23,10,0),0),0)</f>
        <v>0</v>
      </c>
      <c r="H84" s="120">
        <f>IFERROR(IF((MAX(MODULY_CBA!$I$3:$I$23)+1)&lt;='TCO TO BE- SW'!$D84,SUM('TCO TO BE- SW'!H$6:H$15)*VLOOKUP('TCO TO BE- SW'!H$2,MODULY_CBA!$B$3:$K$23,10,0),0),0)</f>
        <v>0</v>
      </c>
      <c r="I84" s="120">
        <f>IFERROR(IF((MAX(MODULY_CBA!$I$3:$I$23)+1)&lt;='TCO TO BE- SW'!$D84,SUM('TCO TO BE- SW'!I$6:I$15)*VLOOKUP('TCO TO BE- SW'!I$2,MODULY_CBA!$B$3:$K$23,10,0),0),0)</f>
        <v>0</v>
      </c>
      <c r="J84" s="120">
        <f>IFERROR(IF((MAX(MODULY_CBA!$I$3:$I$23)+1)&lt;='TCO TO BE- SW'!$D84,SUM('TCO TO BE- SW'!J$6:J$15)*VLOOKUP('TCO TO BE- SW'!J$2,MODULY_CBA!$B$3:$K$23,10,0),0),0)</f>
        <v>0</v>
      </c>
      <c r="K84" s="120">
        <f>IFERROR(IF((MAX(MODULY_CBA!$I$3:$I$23)+1)&lt;='TCO TO BE- SW'!$D84,SUM('TCO TO BE- SW'!K$6:K$15)*VLOOKUP('TCO TO BE- SW'!K$2,MODULY_CBA!$B$3:$K$23,10,0),0),0)</f>
        <v>0</v>
      </c>
      <c r="L84" s="120">
        <f>IFERROR(IF((MAX(MODULY_CBA!$I$3:$I$23)+1)&lt;='TCO TO BE- SW'!$D84,SUM('TCO TO BE- SW'!L$6:L$15)*VLOOKUP('TCO TO BE- SW'!L$2,MODULY_CBA!$B$3:$K$23,10,0),0),0)</f>
        <v>0</v>
      </c>
      <c r="M84" s="120">
        <f>IFERROR(IF((MAX(MODULY_CBA!$I$3:$I$23)+1)&lt;='TCO TO BE- SW'!$D84,SUM('TCO TO BE- SW'!M$6:M$15)*VLOOKUP('TCO TO BE- SW'!M$2,MODULY_CBA!$B$3:$K$23,10,0),0),0)</f>
        <v>0</v>
      </c>
      <c r="N84" s="120">
        <f>IFERROR(IF((MAX(MODULY_CBA!$I$3:$I$23)+1)&lt;='TCO TO BE- SW'!$D84,SUM('TCO TO BE- SW'!N$6:N$15)*VLOOKUP('TCO TO BE- SW'!N$2,MODULY_CBA!$B$3:$K$23,10,0),0),0)</f>
        <v>0</v>
      </c>
      <c r="O84" s="120">
        <f>IFERROR(IF((MAX(MODULY_CBA!$I$3:$I$23)+1)&lt;='TCO TO BE- SW'!$D84,SUM('TCO TO BE- SW'!O$6:O$15)*VLOOKUP('TCO TO BE- SW'!O$2,MODULY_CBA!$B$3:$K$23,10,0),0),0)</f>
        <v>0</v>
      </c>
      <c r="P84" s="120">
        <f>IFERROR(IF((MAX(MODULY_CBA!$I$3:$I$23)+1)&lt;='TCO TO BE- SW'!$D84,SUM('TCO TO BE- SW'!P$6:P$15)*VLOOKUP('TCO TO BE- SW'!P$2,MODULY_CBA!$B$3:$K$23,10,0),0),0)</f>
        <v>0</v>
      </c>
      <c r="Q84" s="120">
        <f>IFERROR(IF((MAX(MODULY_CBA!$I$3:$I$23)+1)&lt;='TCO TO BE- SW'!$D84,SUM('TCO TO BE- SW'!Q$6:Q$15)*VLOOKUP('TCO TO BE- SW'!Q$2,MODULY_CBA!$B$3:$K$23,10,0),0),0)</f>
        <v>0</v>
      </c>
      <c r="R84" s="120">
        <f>IFERROR(IF((MAX(MODULY_CBA!$I$3:$I$23)+1)&lt;='TCO TO BE- SW'!$D84,SUM('TCO TO BE- SW'!R$6:R$15)*VLOOKUP('TCO TO BE- SW'!R$2,MODULY_CBA!$B$3:$K$23,10,0),0),0)</f>
        <v>0</v>
      </c>
      <c r="S84" s="120">
        <f>IFERROR(IF((MAX(MODULY_CBA!$I$3:$I$23)+1)&lt;='TCO TO BE- SW'!$D84,SUM('TCO TO BE- SW'!S$6:S$15)*VLOOKUP('TCO TO BE- SW'!S$2,MODULY_CBA!$B$3:$K$23,10,0),0),0)</f>
        <v>0</v>
      </c>
      <c r="T84" s="120">
        <f>IFERROR(IF((MAX(MODULY_CBA!$I$3:$I$23)+1)&lt;='TCO TO BE- SW'!$D84,SUM('TCO TO BE- SW'!T$6:T$15)*VLOOKUP('TCO TO BE- SW'!T$2,MODULY_CBA!$B$3:$K$23,10,0),0),0)</f>
        <v>0</v>
      </c>
      <c r="U84" s="120">
        <f>IFERROR(IF((MAX(MODULY_CBA!$I$3:$I$23)+1)&lt;='TCO TO BE- SW'!$D84,SUM('TCO TO BE- SW'!U$6:U$15)*VLOOKUP('TCO TO BE- SW'!U$2,MODULY_CBA!$B$3:$K$23,10,0),0),0)</f>
        <v>0</v>
      </c>
      <c r="V84" s="120">
        <f>IFERROR(IF((MAX(MODULY_CBA!$I$3:$I$23)+1)&lt;='TCO TO BE- SW'!$D84,SUM('TCO TO BE- SW'!V$6:V$15)*VLOOKUP('TCO TO BE- SW'!V$2,MODULY_CBA!$B$3:$K$23,10,0),0),0)</f>
        <v>0</v>
      </c>
      <c r="W84" s="120">
        <f>IFERROR(IF((MAX(MODULY_CBA!$I$3:$I$23)+1)&lt;='TCO TO BE- SW'!$D84,SUM('TCO TO BE- SW'!W$6:W$15)*VLOOKUP('TCO TO BE- SW'!W$2,MODULY_CBA!$B$3:$K$23,10,0),0),0)</f>
        <v>0</v>
      </c>
      <c r="X84" s="120">
        <f>IFERROR(IF((MAX(MODULY_CBA!$I$3:$I$23)+1)&lt;='TCO TO BE- SW'!$D84,SUM('TCO TO BE- SW'!X$6:X$15)*VLOOKUP('TCO TO BE- SW'!X$2,MODULY_CBA!$B$3:$K$23,10,0),0),0)</f>
        <v>0</v>
      </c>
      <c r="Y84" s="120">
        <f>IFERROR(IF((MAX(MODULY_CBA!$I$3:$I$23)+1)&lt;='TCO TO BE- SW'!$D84,SUM('TCO TO BE- SW'!Y$6:Y$15)*VLOOKUP('TCO TO BE- SW'!Y$2,MODULY_CBA!$B$3:$K$23,10,0),0),0)</f>
        <v>0</v>
      </c>
      <c r="Z84" s="120">
        <f>IFERROR(IF((MAX(MODULY_CBA!$I$3:$I$23)+1)&lt;='TCO TO BE- SW'!$D84,SUM('TCO TO BE- SW'!Z$6:Z$15)*VLOOKUP('TCO TO BE- SW'!Z$2,MODULY_CBA!$B$3:$K$23,10,0),0),0)</f>
        <v>0</v>
      </c>
      <c r="AA84" s="120">
        <f>IFERROR(IF((MAX(MODULY_CBA!$I$3:$I$23)+1)&lt;='TCO TO BE- SW'!$D84,SUM('TCO TO BE- SW'!AA$6:AA$15)*VLOOKUP('TCO TO BE- SW'!AA$2,MODULY_CBA!$B$3:$K$23,10,0),0),0)</f>
        <v>0</v>
      </c>
      <c r="AB84" s="120">
        <f>IFERROR(IF((MAX(MODULY_CBA!$I$3:$I$23)+1)&lt;='TCO TO BE- SW'!$D84,SUM('TCO TO BE- SW'!AB$6:AB$15)*VLOOKUP('TCO TO BE- SW'!AB$2,MODULY_CBA!$B$3:$K$23,10,0),0),0)</f>
        <v>0</v>
      </c>
      <c r="AC84" s="120">
        <f>IFERROR(IF((MAX(MODULY_CBA!$I$3:$I$23)+1)&lt;='TCO TO BE- SW'!$D84,SUM('TCO TO BE- SW'!AC$6:AC$15)*VLOOKUP('TCO TO BE- SW'!AC$2,MODULY_CBA!$B$3:$K$23,10,0),0),0)</f>
        <v>0</v>
      </c>
      <c r="AD84" s="120">
        <f>IFERROR(IF((MAX(MODULY_CBA!$I$3:$I$23)+1)&lt;='TCO TO BE- SW'!$D84,SUM('TCO TO BE- SW'!AD$6:AD$15)*VLOOKUP('TCO TO BE- SW'!AD$2,MODULY_CBA!$B$3:$K$23,10,0),0),0)</f>
        <v>0</v>
      </c>
      <c r="AE84" s="120">
        <f>IFERROR(IF((MAX(MODULY_CBA!$I$3:$I$23)+1)&lt;='TCO TO BE- SW'!$D84,SUM('TCO TO BE- SW'!AE$6:AE$15)*VLOOKUP('TCO TO BE- SW'!AE$2,MODULY_CBA!$B$3:$K$23,10,0),0),0)</f>
        <v>0</v>
      </c>
      <c r="AF84" s="120">
        <f>IFERROR(IF((MAX(MODULY_CBA!$I$3:$I$23)+1)&lt;='TCO TO BE- SW'!$D84,SUM('TCO TO BE- SW'!AF$6:AF$15)*VLOOKUP('TCO TO BE- SW'!AF$2,MODULY_CBA!$B$3:$K$23,10,0),0),0)</f>
        <v>0</v>
      </c>
      <c r="AG84" s="120">
        <f>IFERROR(IF((MAX(MODULY_CBA!$I$3:$I$23)+1)&lt;='TCO TO BE- SW'!$D84,SUM('TCO TO BE- SW'!AG$6:AG$15)*VLOOKUP('TCO TO BE- SW'!AG$2,MODULY_CBA!$B$3:$K$23,10,0),0),0)</f>
        <v>0</v>
      </c>
      <c r="AH84" s="120">
        <f>IFERROR(IF((MAX(MODULY_CBA!$I$3:$I$23)+1)&lt;='TCO TO BE- SW'!$D84,SUM('TCO TO BE- SW'!AH$6:AH$15)*VLOOKUP('TCO TO BE- SW'!AH$2,MODULY_CBA!$B$3:$K$23,10,0),0),0)</f>
        <v>0</v>
      </c>
      <c r="AI84" s="120">
        <f>IFERROR(IF((MAX(MODULY_CBA!$I$3:$I$23)+1)&lt;='TCO TO BE- SW'!$D84,SUM('TCO TO BE- SW'!AI$6:AI$15)*VLOOKUP('TCO TO BE- SW'!AI$2,MODULY_CBA!$B$3:$K$23,10,0),0),0)</f>
        <v>0</v>
      </c>
      <c r="AJ84" s="120">
        <f>IFERROR(IF((MAX(MODULY_CBA!$I$3:$I$23)+1)&lt;='TCO TO BE- SW'!$D84,SUM('TCO TO BE- SW'!AJ$6:AJ$15)*VLOOKUP('TCO TO BE- SW'!AJ$2,MODULY_CBA!$B$3:$K$23,10,0),0),0)</f>
        <v>0</v>
      </c>
      <c r="AK84" s="120">
        <f>IFERROR(IF((MAX(MODULY_CBA!$I$3:$I$23)+1)&lt;='TCO TO BE- SW'!$D84,SUM('TCO TO BE- SW'!AK$6:AK$15)*VLOOKUP('TCO TO BE- SW'!AK$2,MODULY_CBA!$B$3:$K$23,10,0),0),0)</f>
        <v>0</v>
      </c>
      <c r="AL84" s="120">
        <f>IFERROR(IF((MAX(MODULY_CBA!$I$3:$I$23)+1)&lt;='TCO TO BE- SW'!$D84,SUM('TCO TO BE- SW'!AL$6:AL$15)*VLOOKUP('TCO TO BE- SW'!AL$2,MODULY_CBA!$B$3:$K$23,10,0),0),0)</f>
        <v>0</v>
      </c>
      <c r="AM84" s="120">
        <f>IFERROR(IF((MAX(MODULY_CBA!$I$3:$I$23)+1)&lt;='TCO TO BE- SW'!$D84,SUM('TCO TO BE- SW'!AM$6:AM$15)*VLOOKUP('TCO TO BE- SW'!AM$2,MODULY_CBA!$B$3:$K$23,10,0),0),0)</f>
        <v>0</v>
      </c>
      <c r="AN84" s="120">
        <f>IFERROR(IF((MAX(MODULY_CBA!$I$3:$I$23)+1)&lt;='TCO TO BE- SW'!$D84,SUM('TCO TO BE- SW'!AN$6:AN$15)*VLOOKUP('TCO TO BE- SW'!AN$2,MODULY_CBA!$B$3:$K$23,10,0),0),0)</f>
        <v>0</v>
      </c>
      <c r="AO84" s="120">
        <f>IFERROR(IF((MAX(MODULY_CBA!$I$3:$I$23)+1)&lt;='TCO TO BE- SW'!$D84,SUM('TCO TO BE- SW'!AO$6:AO$15)*VLOOKUP('TCO TO BE- SW'!AO$2,MODULY_CBA!$B$3:$K$23,10,0),0),0)</f>
        <v>0</v>
      </c>
      <c r="AP84" s="120">
        <f>IFERROR(IF((MAX(MODULY_CBA!$I$3:$I$23)+1)&lt;='TCO TO BE- SW'!$D84,SUM('TCO TO BE- SW'!AP$6:AP$15)*VLOOKUP('TCO TO BE- SW'!AP$2,MODULY_CBA!$B$3:$K$23,10,0),0),0)</f>
        <v>0</v>
      </c>
      <c r="AQ84" s="120">
        <f>IFERROR(IF((MAX(MODULY_CBA!$I$3:$I$23)+1)&lt;='TCO TO BE- SW'!$D84,SUM('TCO TO BE- SW'!AQ$6:AQ$15)*VLOOKUP('TCO TO BE- SW'!AQ$2,MODULY_CBA!$B$3:$K$23,10,0),0),0)</f>
        <v>0</v>
      </c>
      <c r="AR84" s="120">
        <f>IFERROR(IF((MAX(MODULY_CBA!$I$3:$I$23)+1)&lt;='TCO TO BE- SW'!$D84,SUM('TCO TO BE- SW'!AR$6:AR$15)*VLOOKUP('TCO TO BE- SW'!AR$2,MODULY_CBA!$B$3:$K$23,10,0),0),0)</f>
        <v>0</v>
      </c>
      <c r="AS84" s="120">
        <f>IFERROR(IF((MAX(MODULY_CBA!$I$3:$I$23)+1)&lt;='TCO TO BE- SW'!$D84,SUM('TCO TO BE- SW'!AS$6:AS$15)*VLOOKUP('TCO TO BE- SW'!AS$2,MODULY_CBA!$B$3:$K$23,10,0),0),0)</f>
        <v>0</v>
      </c>
      <c r="AT84" s="120">
        <f>IFERROR(IF((MAX(MODULY_CBA!$I$3:$I$23)+1)&lt;='TCO TO BE- SW'!$D84,SUM('TCO TO BE- SW'!AT$6:AT$15)*VLOOKUP('TCO TO BE- SW'!AT$2,MODULY_CBA!$B$3:$K$23,10,0),0),0)</f>
        <v>0</v>
      </c>
      <c r="AU84" s="120">
        <f>IFERROR(IF((MAX(MODULY_CBA!$I$3:$I$23)+1)&lt;='TCO TO BE- SW'!$D84,SUM('TCO TO BE- SW'!AU$6:AU$15)*VLOOKUP('TCO TO BE- SW'!AU$2,MODULY_CBA!$B$3:$K$23,10,0),0),0)</f>
        <v>0</v>
      </c>
      <c r="AV84" s="120">
        <f>IFERROR(IF((MAX(MODULY_CBA!$I$3:$I$23)+1)&lt;='TCO TO BE- SW'!$D84,SUM('TCO TO BE- SW'!AV$6:AV$15)*VLOOKUP('TCO TO BE- SW'!AV$2,MODULY_CBA!$B$3:$K$23,10,0),0),0)</f>
        <v>0</v>
      </c>
      <c r="AW84" s="120">
        <f>IFERROR(IF((MAX(MODULY_CBA!$I$3:$I$23)+1)&lt;='TCO TO BE- SW'!$D84,SUM('TCO TO BE- SW'!AW$6:AW$15)*VLOOKUP('TCO TO BE- SW'!AW$2,MODULY_CBA!$B$3:$K$23,10,0),0),0)</f>
        <v>0</v>
      </c>
      <c r="AX84" s="120">
        <f>IFERROR(IF((MAX(MODULY_CBA!$I$3:$I$23)+1)&lt;='TCO TO BE- SW'!$D84,SUM('TCO TO BE- SW'!AX$6:AX$15)*VLOOKUP('TCO TO BE- SW'!AX$2,MODULY_CBA!$B$3:$K$23,10,0),0),0)</f>
        <v>0</v>
      </c>
      <c r="AY84" s="120">
        <f>IFERROR(IF((MAX(MODULY_CBA!$I$3:$I$23)+1)&lt;='TCO TO BE- SW'!$D84,SUM('TCO TO BE- SW'!AY$6:AY$15)*VLOOKUP('TCO TO BE- SW'!AY$2,MODULY_CBA!$B$3:$K$23,10,0),0),0)</f>
        <v>0</v>
      </c>
      <c r="AZ84" s="120">
        <f>IFERROR(IF((MAX(MODULY_CBA!$I$3:$I$23)+1)&lt;='TCO TO BE- SW'!$D84,SUM('TCO TO BE- SW'!AZ$6:AZ$15)*VLOOKUP('TCO TO BE- SW'!AZ$2,MODULY_CBA!$B$3:$K$23,10,0),0),0)</f>
        <v>0</v>
      </c>
      <c r="BA84" s="120">
        <f>IFERROR(IF((MAX(MODULY_CBA!$I$3:$I$23)+1)&lt;='TCO TO BE- SW'!$D84,SUM('TCO TO BE- SW'!BA$6:BA$15)*VLOOKUP('TCO TO BE- SW'!BA$2,MODULY_CBA!$B$3:$K$23,10,0),0),0)</f>
        <v>0</v>
      </c>
      <c r="BB84" s="120">
        <f>IFERROR(IF((MAX(MODULY_CBA!$I$3:$I$23)+1)&lt;='TCO TO BE- SW'!$D84,SUM('TCO TO BE- SW'!BB$6:BB$15)*VLOOKUP('TCO TO BE- SW'!BB$2,MODULY_CBA!$B$3:$K$23,10,0),0),0)</f>
        <v>0</v>
      </c>
      <c r="BC84" s="120">
        <f>IFERROR(IF((MAX(MODULY_CBA!$I$3:$I$23)+1)&lt;='TCO TO BE- SW'!$D84,SUM('TCO TO BE- SW'!BC$6:BC$15)*VLOOKUP('TCO TO BE- SW'!BC$2,MODULY_CBA!$B$3:$K$23,10,0),0),0)</f>
        <v>0</v>
      </c>
    </row>
    <row r="85" spans="1:55" outlineLevel="2">
      <c r="A85" s="694"/>
      <c r="B85" s="695"/>
      <c r="C85" s="695"/>
      <c r="D85" s="67">
        <v>7</v>
      </c>
      <c r="E85" s="64">
        <f t="shared" si="22"/>
        <v>0</v>
      </c>
      <c r="F85" s="120">
        <f>IFERROR(IF((MAX(MODULY_CBA!$I$3:$I$23)+1)&lt;='TCO TO BE- SW'!$D85,SUM('TCO TO BE- SW'!F$6:F$15)*VLOOKUP('TCO TO BE- SW'!F$2,MODULY_CBA!$B$3:$K$23,10,0),0),0)</f>
        <v>0</v>
      </c>
      <c r="G85" s="120">
        <f>IFERROR(IF((MAX(MODULY_CBA!$I$3:$I$23)+1)&lt;='TCO TO BE- SW'!$D85,SUM('TCO TO BE- SW'!G$6:G$15)*VLOOKUP('TCO TO BE- SW'!G$2,MODULY_CBA!$B$3:$K$23,10,0),0),0)</f>
        <v>0</v>
      </c>
      <c r="H85" s="120">
        <f>IFERROR(IF((MAX(MODULY_CBA!$I$3:$I$23)+1)&lt;='TCO TO BE- SW'!$D85,SUM('TCO TO BE- SW'!H$6:H$15)*VLOOKUP('TCO TO BE- SW'!H$2,MODULY_CBA!$B$3:$K$23,10,0),0),0)</f>
        <v>0</v>
      </c>
      <c r="I85" s="120">
        <f>IFERROR(IF((MAX(MODULY_CBA!$I$3:$I$23)+1)&lt;='TCO TO BE- SW'!$D85,SUM('TCO TO BE- SW'!I$6:I$15)*VLOOKUP('TCO TO BE- SW'!I$2,MODULY_CBA!$B$3:$K$23,10,0),0),0)</f>
        <v>0</v>
      </c>
      <c r="J85" s="120">
        <f>IFERROR(IF((MAX(MODULY_CBA!$I$3:$I$23)+1)&lt;='TCO TO BE- SW'!$D85,SUM('TCO TO BE- SW'!J$6:J$15)*VLOOKUP('TCO TO BE- SW'!J$2,MODULY_CBA!$B$3:$K$23,10,0),0),0)</f>
        <v>0</v>
      </c>
      <c r="K85" s="120">
        <f>IFERROR(IF((MAX(MODULY_CBA!$I$3:$I$23)+1)&lt;='TCO TO BE- SW'!$D85,SUM('TCO TO BE- SW'!K$6:K$15)*VLOOKUP('TCO TO BE- SW'!K$2,MODULY_CBA!$B$3:$K$23,10,0),0),0)</f>
        <v>0</v>
      </c>
      <c r="L85" s="120">
        <f>IFERROR(IF((MAX(MODULY_CBA!$I$3:$I$23)+1)&lt;='TCO TO BE- SW'!$D85,SUM('TCO TO BE- SW'!L$6:L$15)*VLOOKUP('TCO TO BE- SW'!L$2,MODULY_CBA!$B$3:$K$23,10,0),0),0)</f>
        <v>0</v>
      </c>
      <c r="M85" s="120">
        <f>IFERROR(IF((MAX(MODULY_CBA!$I$3:$I$23)+1)&lt;='TCO TO BE- SW'!$D85,SUM('TCO TO BE- SW'!M$6:M$15)*VLOOKUP('TCO TO BE- SW'!M$2,MODULY_CBA!$B$3:$K$23,10,0),0),0)</f>
        <v>0</v>
      </c>
      <c r="N85" s="120">
        <f>IFERROR(IF((MAX(MODULY_CBA!$I$3:$I$23)+1)&lt;='TCO TO BE- SW'!$D85,SUM('TCO TO BE- SW'!N$6:N$15)*VLOOKUP('TCO TO BE- SW'!N$2,MODULY_CBA!$B$3:$K$23,10,0),0),0)</f>
        <v>0</v>
      </c>
      <c r="O85" s="120">
        <f>IFERROR(IF((MAX(MODULY_CBA!$I$3:$I$23)+1)&lt;='TCO TO BE- SW'!$D85,SUM('TCO TO BE- SW'!O$6:O$15)*VLOOKUP('TCO TO BE- SW'!O$2,MODULY_CBA!$B$3:$K$23,10,0),0),0)</f>
        <v>0</v>
      </c>
      <c r="P85" s="120">
        <f>IFERROR(IF((MAX(MODULY_CBA!$I$3:$I$23)+1)&lt;='TCO TO BE- SW'!$D85,SUM('TCO TO BE- SW'!P$6:P$15)*VLOOKUP('TCO TO BE- SW'!P$2,MODULY_CBA!$B$3:$K$23,10,0),0),0)</f>
        <v>0</v>
      </c>
      <c r="Q85" s="120">
        <f>IFERROR(IF((MAX(MODULY_CBA!$I$3:$I$23)+1)&lt;='TCO TO BE- SW'!$D85,SUM('TCO TO BE- SW'!Q$6:Q$15)*VLOOKUP('TCO TO BE- SW'!Q$2,MODULY_CBA!$B$3:$K$23,10,0),0),0)</f>
        <v>0</v>
      </c>
      <c r="R85" s="120">
        <f>IFERROR(IF((MAX(MODULY_CBA!$I$3:$I$23)+1)&lt;='TCO TO BE- SW'!$D85,SUM('TCO TO BE- SW'!R$6:R$15)*VLOOKUP('TCO TO BE- SW'!R$2,MODULY_CBA!$B$3:$K$23,10,0),0),0)</f>
        <v>0</v>
      </c>
      <c r="S85" s="120">
        <f>IFERROR(IF((MAX(MODULY_CBA!$I$3:$I$23)+1)&lt;='TCO TO BE- SW'!$D85,SUM('TCO TO BE- SW'!S$6:S$15)*VLOOKUP('TCO TO BE- SW'!S$2,MODULY_CBA!$B$3:$K$23,10,0),0),0)</f>
        <v>0</v>
      </c>
      <c r="T85" s="120">
        <f>IFERROR(IF((MAX(MODULY_CBA!$I$3:$I$23)+1)&lt;='TCO TO BE- SW'!$D85,SUM('TCO TO BE- SW'!T$6:T$15)*VLOOKUP('TCO TO BE- SW'!T$2,MODULY_CBA!$B$3:$K$23,10,0),0),0)</f>
        <v>0</v>
      </c>
      <c r="U85" s="120">
        <f>IFERROR(IF((MAX(MODULY_CBA!$I$3:$I$23)+1)&lt;='TCO TO BE- SW'!$D85,SUM('TCO TO BE- SW'!U$6:U$15)*VLOOKUP('TCO TO BE- SW'!U$2,MODULY_CBA!$B$3:$K$23,10,0),0),0)</f>
        <v>0</v>
      </c>
      <c r="V85" s="120">
        <f>IFERROR(IF((MAX(MODULY_CBA!$I$3:$I$23)+1)&lt;='TCO TO BE- SW'!$D85,SUM('TCO TO BE- SW'!V$6:V$15)*VLOOKUP('TCO TO BE- SW'!V$2,MODULY_CBA!$B$3:$K$23,10,0),0),0)</f>
        <v>0</v>
      </c>
      <c r="W85" s="120">
        <f>IFERROR(IF((MAX(MODULY_CBA!$I$3:$I$23)+1)&lt;='TCO TO BE- SW'!$D85,SUM('TCO TO BE- SW'!W$6:W$15)*VLOOKUP('TCO TO BE- SW'!W$2,MODULY_CBA!$B$3:$K$23,10,0),0),0)</f>
        <v>0</v>
      </c>
      <c r="X85" s="120">
        <f>IFERROR(IF((MAX(MODULY_CBA!$I$3:$I$23)+1)&lt;='TCO TO BE- SW'!$D85,SUM('TCO TO BE- SW'!X$6:X$15)*VLOOKUP('TCO TO BE- SW'!X$2,MODULY_CBA!$B$3:$K$23,10,0),0),0)</f>
        <v>0</v>
      </c>
      <c r="Y85" s="120">
        <f>IFERROR(IF((MAX(MODULY_CBA!$I$3:$I$23)+1)&lt;='TCO TO BE- SW'!$D85,SUM('TCO TO BE- SW'!Y$6:Y$15)*VLOOKUP('TCO TO BE- SW'!Y$2,MODULY_CBA!$B$3:$K$23,10,0),0),0)</f>
        <v>0</v>
      </c>
      <c r="Z85" s="120">
        <f>IFERROR(IF((MAX(MODULY_CBA!$I$3:$I$23)+1)&lt;='TCO TO BE- SW'!$D85,SUM('TCO TO BE- SW'!Z$6:Z$15)*VLOOKUP('TCO TO BE- SW'!Z$2,MODULY_CBA!$B$3:$K$23,10,0),0),0)</f>
        <v>0</v>
      </c>
      <c r="AA85" s="120">
        <f>IFERROR(IF((MAX(MODULY_CBA!$I$3:$I$23)+1)&lt;='TCO TO BE- SW'!$D85,SUM('TCO TO BE- SW'!AA$6:AA$15)*VLOOKUP('TCO TO BE- SW'!AA$2,MODULY_CBA!$B$3:$K$23,10,0),0),0)</f>
        <v>0</v>
      </c>
      <c r="AB85" s="120">
        <f>IFERROR(IF((MAX(MODULY_CBA!$I$3:$I$23)+1)&lt;='TCO TO BE- SW'!$D85,SUM('TCO TO BE- SW'!AB$6:AB$15)*VLOOKUP('TCO TO BE- SW'!AB$2,MODULY_CBA!$B$3:$K$23,10,0),0),0)</f>
        <v>0</v>
      </c>
      <c r="AC85" s="120">
        <f>IFERROR(IF((MAX(MODULY_CBA!$I$3:$I$23)+1)&lt;='TCO TO BE- SW'!$D85,SUM('TCO TO BE- SW'!AC$6:AC$15)*VLOOKUP('TCO TO BE- SW'!AC$2,MODULY_CBA!$B$3:$K$23,10,0),0),0)</f>
        <v>0</v>
      </c>
      <c r="AD85" s="120">
        <f>IFERROR(IF((MAX(MODULY_CBA!$I$3:$I$23)+1)&lt;='TCO TO BE- SW'!$D85,SUM('TCO TO BE- SW'!AD$6:AD$15)*VLOOKUP('TCO TO BE- SW'!AD$2,MODULY_CBA!$B$3:$K$23,10,0),0),0)</f>
        <v>0</v>
      </c>
      <c r="AE85" s="120">
        <f>IFERROR(IF((MAX(MODULY_CBA!$I$3:$I$23)+1)&lt;='TCO TO BE- SW'!$D85,SUM('TCO TO BE- SW'!AE$6:AE$15)*VLOOKUP('TCO TO BE- SW'!AE$2,MODULY_CBA!$B$3:$K$23,10,0),0),0)</f>
        <v>0</v>
      </c>
      <c r="AF85" s="120">
        <f>IFERROR(IF((MAX(MODULY_CBA!$I$3:$I$23)+1)&lt;='TCO TO BE- SW'!$D85,SUM('TCO TO BE- SW'!AF$6:AF$15)*VLOOKUP('TCO TO BE- SW'!AF$2,MODULY_CBA!$B$3:$K$23,10,0),0),0)</f>
        <v>0</v>
      </c>
      <c r="AG85" s="120">
        <f>IFERROR(IF((MAX(MODULY_CBA!$I$3:$I$23)+1)&lt;='TCO TO BE- SW'!$D85,SUM('TCO TO BE- SW'!AG$6:AG$15)*VLOOKUP('TCO TO BE- SW'!AG$2,MODULY_CBA!$B$3:$K$23,10,0),0),0)</f>
        <v>0</v>
      </c>
      <c r="AH85" s="120">
        <f>IFERROR(IF((MAX(MODULY_CBA!$I$3:$I$23)+1)&lt;='TCO TO BE- SW'!$D85,SUM('TCO TO BE- SW'!AH$6:AH$15)*VLOOKUP('TCO TO BE- SW'!AH$2,MODULY_CBA!$B$3:$K$23,10,0),0),0)</f>
        <v>0</v>
      </c>
      <c r="AI85" s="120">
        <f>IFERROR(IF((MAX(MODULY_CBA!$I$3:$I$23)+1)&lt;='TCO TO BE- SW'!$D85,SUM('TCO TO BE- SW'!AI$6:AI$15)*VLOOKUP('TCO TO BE- SW'!AI$2,MODULY_CBA!$B$3:$K$23,10,0),0),0)</f>
        <v>0</v>
      </c>
      <c r="AJ85" s="120">
        <f>IFERROR(IF((MAX(MODULY_CBA!$I$3:$I$23)+1)&lt;='TCO TO BE- SW'!$D85,SUM('TCO TO BE- SW'!AJ$6:AJ$15)*VLOOKUP('TCO TO BE- SW'!AJ$2,MODULY_CBA!$B$3:$K$23,10,0),0),0)</f>
        <v>0</v>
      </c>
      <c r="AK85" s="120">
        <f>IFERROR(IF((MAX(MODULY_CBA!$I$3:$I$23)+1)&lt;='TCO TO BE- SW'!$D85,SUM('TCO TO BE- SW'!AK$6:AK$15)*VLOOKUP('TCO TO BE- SW'!AK$2,MODULY_CBA!$B$3:$K$23,10,0),0),0)</f>
        <v>0</v>
      </c>
      <c r="AL85" s="120">
        <f>IFERROR(IF((MAX(MODULY_CBA!$I$3:$I$23)+1)&lt;='TCO TO BE- SW'!$D85,SUM('TCO TO BE- SW'!AL$6:AL$15)*VLOOKUP('TCO TO BE- SW'!AL$2,MODULY_CBA!$B$3:$K$23,10,0),0),0)</f>
        <v>0</v>
      </c>
      <c r="AM85" s="120">
        <f>IFERROR(IF((MAX(MODULY_CBA!$I$3:$I$23)+1)&lt;='TCO TO BE- SW'!$D85,SUM('TCO TO BE- SW'!AM$6:AM$15)*VLOOKUP('TCO TO BE- SW'!AM$2,MODULY_CBA!$B$3:$K$23,10,0),0),0)</f>
        <v>0</v>
      </c>
      <c r="AN85" s="120">
        <f>IFERROR(IF((MAX(MODULY_CBA!$I$3:$I$23)+1)&lt;='TCO TO BE- SW'!$D85,SUM('TCO TO BE- SW'!AN$6:AN$15)*VLOOKUP('TCO TO BE- SW'!AN$2,MODULY_CBA!$B$3:$K$23,10,0),0),0)</f>
        <v>0</v>
      </c>
      <c r="AO85" s="120">
        <f>IFERROR(IF((MAX(MODULY_CBA!$I$3:$I$23)+1)&lt;='TCO TO BE- SW'!$D85,SUM('TCO TO BE- SW'!AO$6:AO$15)*VLOOKUP('TCO TO BE- SW'!AO$2,MODULY_CBA!$B$3:$K$23,10,0),0),0)</f>
        <v>0</v>
      </c>
      <c r="AP85" s="120">
        <f>IFERROR(IF((MAX(MODULY_CBA!$I$3:$I$23)+1)&lt;='TCO TO BE- SW'!$D85,SUM('TCO TO BE- SW'!AP$6:AP$15)*VLOOKUP('TCO TO BE- SW'!AP$2,MODULY_CBA!$B$3:$K$23,10,0),0),0)</f>
        <v>0</v>
      </c>
      <c r="AQ85" s="120">
        <f>IFERROR(IF((MAX(MODULY_CBA!$I$3:$I$23)+1)&lt;='TCO TO BE- SW'!$D85,SUM('TCO TO BE- SW'!AQ$6:AQ$15)*VLOOKUP('TCO TO BE- SW'!AQ$2,MODULY_CBA!$B$3:$K$23,10,0),0),0)</f>
        <v>0</v>
      </c>
      <c r="AR85" s="120">
        <f>IFERROR(IF((MAX(MODULY_CBA!$I$3:$I$23)+1)&lt;='TCO TO BE- SW'!$D85,SUM('TCO TO BE- SW'!AR$6:AR$15)*VLOOKUP('TCO TO BE- SW'!AR$2,MODULY_CBA!$B$3:$K$23,10,0),0),0)</f>
        <v>0</v>
      </c>
      <c r="AS85" s="120">
        <f>IFERROR(IF((MAX(MODULY_CBA!$I$3:$I$23)+1)&lt;='TCO TO BE- SW'!$D85,SUM('TCO TO BE- SW'!AS$6:AS$15)*VLOOKUP('TCO TO BE- SW'!AS$2,MODULY_CBA!$B$3:$K$23,10,0),0),0)</f>
        <v>0</v>
      </c>
      <c r="AT85" s="120">
        <f>IFERROR(IF((MAX(MODULY_CBA!$I$3:$I$23)+1)&lt;='TCO TO BE- SW'!$D85,SUM('TCO TO BE- SW'!AT$6:AT$15)*VLOOKUP('TCO TO BE- SW'!AT$2,MODULY_CBA!$B$3:$K$23,10,0),0),0)</f>
        <v>0</v>
      </c>
      <c r="AU85" s="120">
        <f>IFERROR(IF((MAX(MODULY_CBA!$I$3:$I$23)+1)&lt;='TCO TO BE- SW'!$D85,SUM('TCO TO BE- SW'!AU$6:AU$15)*VLOOKUP('TCO TO BE- SW'!AU$2,MODULY_CBA!$B$3:$K$23,10,0),0),0)</f>
        <v>0</v>
      </c>
      <c r="AV85" s="120">
        <f>IFERROR(IF((MAX(MODULY_CBA!$I$3:$I$23)+1)&lt;='TCO TO BE- SW'!$D85,SUM('TCO TO BE- SW'!AV$6:AV$15)*VLOOKUP('TCO TO BE- SW'!AV$2,MODULY_CBA!$B$3:$K$23,10,0),0),0)</f>
        <v>0</v>
      </c>
      <c r="AW85" s="120">
        <f>IFERROR(IF((MAX(MODULY_CBA!$I$3:$I$23)+1)&lt;='TCO TO BE- SW'!$D85,SUM('TCO TO BE- SW'!AW$6:AW$15)*VLOOKUP('TCO TO BE- SW'!AW$2,MODULY_CBA!$B$3:$K$23,10,0),0),0)</f>
        <v>0</v>
      </c>
      <c r="AX85" s="120">
        <f>IFERROR(IF((MAX(MODULY_CBA!$I$3:$I$23)+1)&lt;='TCO TO BE- SW'!$D85,SUM('TCO TO BE- SW'!AX$6:AX$15)*VLOOKUP('TCO TO BE- SW'!AX$2,MODULY_CBA!$B$3:$K$23,10,0),0),0)</f>
        <v>0</v>
      </c>
      <c r="AY85" s="120">
        <f>IFERROR(IF((MAX(MODULY_CBA!$I$3:$I$23)+1)&lt;='TCO TO BE- SW'!$D85,SUM('TCO TO BE- SW'!AY$6:AY$15)*VLOOKUP('TCO TO BE- SW'!AY$2,MODULY_CBA!$B$3:$K$23,10,0),0),0)</f>
        <v>0</v>
      </c>
      <c r="AZ85" s="120">
        <f>IFERROR(IF((MAX(MODULY_CBA!$I$3:$I$23)+1)&lt;='TCO TO BE- SW'!$D85,SUM('TCO TO BE- SW'!AZ$6:AZ$15)*VLOOKUP('TCO TO BE- SW'!AZ$2,MODULY_CBA!$B$3:$K$23,10,0),0),0)</f>
        <v>0</v>
      </c>
      <c r="BA85" s="120">
        <f>IFERROR(IF((MAX(MODULY_CBA!$I$3:$I$23)+1)&lt;='TCO TO BE- SW'!$D85,SUM('TCO TO BE- SW'!BA$6:BA$15)*VLOOKUP('TCO TO BE- SW'!BA$2,MODULY_CBA!$B$3:$K$23,10,0),0),0)</f>
        <v>0</v>
      </c>
      <c r="BB85" s="120">
        <f>IFERROR(IF((MAX(MODULY_CBA!$I$3:$I$23)+1)&lt;='TCO TO BE- SW'!$D85,SUM('TCO TO BE- SW'!BB$6:BB$15)*VLOOKUP('TCO TO BE- SW'!BB$2,MODULY_CBA!$B$3:$K$23,10,0),0),0)</f>
        <v>0</v>
      </c>
      <c r="BC85" s="120">
        <f>IFERROR(IF((MAX(MODULY_CBA!$I$3:$I$23)+1)&lt;='TCO TO BE- SW'!$D85,SUM('TCO TO BE- SW'!BC$6:BC$15)*VLOOKUP('TCO TO BE- SW'!BC$2,MODULY_CBA!$B$3:$K$23,10,0),0),0)</f>
        <v>0</v>
      </c>
    </row>
    <row r="86" spans="1:55" outlineLevel="2">
      <c r="A86" s="694"/>
      <c r="B86" s="695"/>
      <c r="C86" s="695"/>
      <c r="D86" s="67">
        <v>8</v>
      </c>
      <c r="E86" s="64">
        <f t="shared" si="22"/>
        <v>0</v>
      </c>
      <c r="F86" s="120">
        <f>IFERROR(IF((MAX(MODULY_CBA!$I$3:$I$23)+1)&lt;='TCO TO BE- SW'!$D86,SUM('TCO TO BE- SW'!F$6:F$15)*VLOOKUP('TCO TO BE- SW'!F$2,MODULY_CBA!$B$3:$K$23,10,0),0),0)</f>
        <v>0</v>
      </c>
      <c r="G86" s="120">
        <f>IFERROR(IF((MAX(MODULY_CBA!$I$3:$I$23)+1)&lt;='TCO TO BE- SW'!$D86,SUM('TCO TO BE- SW'!G$6:G$15)*VLOOKUP('TCO TO BE- SW'!G$2,MODULY_CBA!$B$3:$K$23,10,0),0),0)</f>
        <v>0</v>
      </c>
      <c r="H86" s="120">
        <f>IFERROR(IF((MAX(MODULY_CBA!$I$3:$I$23)+1)&lt;='TCO TO BE- SW'!$D86,SUM('TCO TO BE- SW'!H$6:H$15)*VLOOKUP('TCO TO BE- SW'!H$2,MODULY_CBA!$B$3:$K$23,10,0),0),0)</f>
        <v>0</v>
      </c>
      <c r="I86" s="120">
        <f>IFERROR(IF((MAX(MODULY_CBA!$I$3:$I$23)+1)&lt;='TCO TO BE- SW'!$D86,SUM('TCO TO BE- SW'!I$6:I$15)*VLOOKUP('TCO TO BE- SW'!I$2,MODULY_CBA!$B$3:$K$23,10,0),0),0)</f>
        <v>0</v>
      </c>
      <c r="J86" s="120">
        <f>IFERROR(IF((MAX(MODULY_CBA!$I$3:$I$23)+1)&lt;='TCO TO BE- SW'!$D86,SUM('TCO TO BE- SW'!J$6:J$15)*VLOOKUP('TCO TO BE- SW'!J$2,MODULY_CBA!$B$3:$K$23,10,0),0),0)</f>
        <v>0</v>
      </c>
      <c r="K86" s="120">
        <f>IFERROR(IF((MAX(MODULY_CBA!$I$3:$I$23)+1)&lt;='TCO TO BE- SW'!$D86,SUM('TCO TO BE- SW'!K$6:K$15)*VLOOKUP('TCO TO BE- SW'!K$2,MODULY_CBA!$B$3:$K$23,10,0),0),0)</f>
        <v>0</v>
      </c>
      <c r="L86" s="120">
        <f>IFERROR(IF((MAX(MODULY_CBA!$I$3:$I$23)+1)&lt;='TCO TO BE- SW'!$D86,SUM('TCO TO BE- SW'!L$6:L$15)*VLOOKUP('TCO TO BE- SW'!L$2,MODULY_CBA!$B$3:$K$23,10,0),0),0)</f>
        <v>0</v>
      </c>
      <c r="M86" s="120">
        <f>IFERROR(IF((MAX(MODULY_CBA!$I$3:$I$23)+1)&lt;='TCO TO BE- SW'!$D86,SUM('TCO TO BE- SW'!M$6:M$15)*VLOOKUP('TCO TO BE- SW'!M$2,MODULY_CBA!$B$3:$K$23,10,0),0),0)</f>
        <v>0</v>
      </c>
      <c r="N86" s="120">
        <f>IFERROR(IF((MAX(MODULY_CBA!$I$3:$I$23)+1)&lt;='TCO TO BE- SW'!$D86,SUM('TCO TO BE- SW'!N$6:N$15)*VLOOKUP('TCO TO BE- SW'!N$2,MODULY_CBA!$B$3:$K$23,10,0),0),0)</f>
        <v>0</v>
      </c>
      <c r="O86" s="120">
        <f>IFERROR(IF((MAX(MODULY_CBA!$I$3:$I$23)+1)&lt;='TCO TO BE- SW'!$D86,SUM('TCO TO BE- SW'!O$6:O$15)*VLOOKUP('TCO TO BE- SW'!O$2,MODULY_CBA!$B$3:$K$23,10,0),0),0)</f>
        <v>0</v>
      </c>
      <c r="P86" s="120">
        <f>IFERROR(IF((MAX(MODULY_CBA!$I$3:$I$23)+1)&lt;='TCO TO BE- SW'!$D86,SUM('TCO TO BE- SW'!P$6:P$15)*VLOOKUP('TCO TO BE- SW'!P$2,MODULY_CBA!$B$3:$K$23,10,0),0),0)</f>
        <v>0</v>
      </c>
      <c r="Q86" s="120">
        <f>IFERROR(IF((MAX(MODULY_CBA!$I$3:$I$23)+1)&lt;='TCO TO BE- SW'!$D86,SUM('TCO TO BE- SW'!Q$6:Q$15)*VLOOKUP('TCO TO BE- SW'!Q$2,MODULY_CBA!$B$3:$K$23,10,0),0),0)</f>
        <v>0</v>
      </c>
      <c r="R86" s="120">
        <f>IFERROR(IF((MAX(MODULY_CBA!$I$3:$I$23)+1)&lt;='TCO TO BE- SW'!$D86,SUM('TCO TO BE- SW'!R$6:R$15)*VLOOKUP('TCO TO BE- SW'!R$2,MODULY_CBA!$B$3:$K$23,10,0),0),0)</f>
        <v>0</v>
      </c>
      <c r="S86" s="120">
        <f>IFERROR(IF((MAX(MODULY_CBA!$I$3:$I$23)+1)&lt;='TCO TO BE- SW'!$D86,SUM('TCO TO BE- SW'!S$6:S$15)*VLOOKUP('TCO TO BE- SW'!S$2,MODULY_CBA!$B$3:$K$23,10,0),0),0)</f>
        <v>0</v>
      </c>
      <c r="T86" s="120">
        <f>IFERROR(IF((MAX(MODULY_CBA!$I$3:$I$23)+1)&lt;='TCO TO BE- SW'!$D86,SUM('TCO TO BE- SW'!T$6:T$15)*VLOOKUP('TCO TO BE- SW'!T$2,MODULY_CBA!$B$3:$K$23,10,0),0),0)</f>
        <v>0</v>
      </c>
      <c r="U86" s="120">
        <f>IFERROR(IF((MAX(MODULY_CBA!$I$3:$I$23)+1)&lt;='TCO TO BE- SW'!$D86,SUM('TCO TO BE- SW'!U$6:U$15)*VLOOKUP('TCO TO BE- SW'!U$2,MODULY_CBA!$B$3:$K$23,10,0),0),0)</f>
        <v>0</v>
      </c>
      <c r="V86" s="120">
        <f>IFERROR(IF((MAX(MODULY_CBA!$I$3:$I$23)+1)&lt;='TCO TO BE- SW'!$D86,SUM('TCO TO BE- SW'!V$6:V$15)*VLOOKUP('TCO TO BE- SW'!V$2,MODULY_CBA!$B$3:$K$23,10,0),0),0)</f>
        <v>0</v>
      </c>
      <c r="W86" s="120">
        <f>IFERROR(IF((MAX(MODULY_CBA!$I$3:$I$23)+1)&lt;='TCO TO BE- SW'!$D86,SUM('TCO TO BE- SW'!W$6:W$15)*VLOOKUP('TCO TO BE- SW'!W$2,MODULY_CBA!$B$3:$K$23,10,0),0),0)</f>
        <v>0</v>
      </c>
      <c r="X86" s="120">
        <f>IFERROR(IF((MAX(MODULY_CBA!$I$3:$I$23)+1)&lt;='TCO TO BE- SW'!$D86,SUM('TCO TO BE- SW'!X$6:X$15)*VLOOKUP('TCO TO BE- SW'!X$2,MODULY_CBA!$B$3:$K$23,10,0),0),0)</f>
        <v>0</v>
      </c>
      <c r="Y86" s="120">
        <f>IFERROR(IF((MAX(MODULY_CBA!$I$3:$I$23)+1)&lt;='TCO TO BE- SW'!$D86,SUM('TCO TO BE- SW'!Y$6:Y$15)*VLOOKUP('TCO TO BE- SW'!Y$2,MODULY_CBA!$B$3:$K$23,10,0),0),0)</f>
        <v>0</v>
      </c>
      <c r="Z86" s="120">
        <f>IFERROR(IF((MAX(MODULY_CBA!$I$3:$I$23)+1)&lt;='TCO TO BE- SW'!$D86,SUM('TCO TO BE- SW'!Z$6:Z$15)*VLOOKUP('TCO TO BE- SW'!Z$2,MODULY_CBA!$B$3:$K$23,10,0),0),0)</f>
        <v>0</v>
      </c>
      <c r="AA86" s="120">
        <f>IFERROR(IF((MAX(MODULY_CBA!$I$3:$I$23)+1)&lt;='TCO TO BE- SW'!$D86,SUM('TCO TO BE- SW'!AA$6:AA$15)*VLOOKUP('TCO TO BE- SW'!AA$2,MODULY_CBA!$B$3:$K$23,10,0),0),0)</f>
        <v>0</v>
      </c>
      <c r="AB86" s="120">
        <f>IFERROR(IF((MAX(MODULY_CBA!$I$3:$I$23)+1)&lt;='TCO TO BE- SW'!$D86,SUM('TCO TO BE- SW'!AB$6:AB$15)*VLOOKUP('TCO TO BE- SW'!AB$2,MODULY_CBA!$B$3:$K$23,10,0),0),0)</f>
        <v>0</v>
      </c>
      <c r="AC86" s="120">
        <f>IFERROR(IF((MAX(MODULY_CBA!$I$3:$I$23)+1)&lt;='TCO TO BE- SW'!$D86,SUM('TCO TO BE- SW'!AC$6:AC$15)*VLOOKUP('TCO TO BE- SW'!AC$2,MODULY_CBA!$B$3:$K$23,10,0),0),0)</f>
        <v>0</v>
      </c>
      <c r="AD86" s="120">
        <f>IFERROR(IF((MAX(MODULY_CBA!$I$3:$I$23)+1)&lt;='TCO TO BE- SW'!$D86,SUM('TCO TO BE- SW'!AD$6:AD$15)*VLOOKUP('TCO TO BE- SW'!AD$2,MODULY_CBA!$B$3:$K$23,10,0),0),0)</f>
        <v>0</v>
      </c>
      <c r="AE86" s="120">
        <f>IFERROR(IF((MAX(MODULY_CBA!$I$3:$I$23)+1)&lt;='TCO TO BE- SW'!$D86,SUM('TCO TO BE- SW'!AE$6:AE$15)*VLOOKUP('TCO TO BE- SW'!AE$2,MODULY_CBA!$B$3:$K$23,10,0),0),0)</f>
        <v>0</v>
      </c>
      <c r="AF86" s="120">
        <f>IFERROR(IF((MAX(MODULY_CBA!$I$3:$I$23)+1)&lt;='TCO TO BE- SW'!$D86,SUM('TCO TO BE- SW'!AF$6:AF$15)*VLOOKUP('TCO TO BE- SW'!AF$2,MODULY_CBA!$B$3:$K$23,10,0),0),0)</f>
        <v>0</v>
      </c>
      <c r="AG86" s="120">
        <f>IFERROR(IF((MAX(MODULY_CBA!$I$3:$I$23)+1)&lt;='TCO TO BE- SW'!$D86,SUM('TCO TO BE- SW'!AG$6:AG$15)*VLOOKUP('TCO TO BE- SW'!AG$2,MODULY_CBA!$B$3:$K$23,10,0),0),0)</f>
        <v>0</v>
      </c>
      <c r="AH86" s="120">
        <f>IFERROR(IF((MAX(MODULY_CBA!$I$3:$I$23)+1)&lt;='TCO TO BE- SW'!$D86,SUM('TCO TO BE- SW'!AH$6:AH$15)*VLOOKUP('TCO TO BE- SW'!AH$2,MODULY_CBA!$B$3:$K$23,10,0),0),0)</f>
        <v>0</v>
      </c>
      <c r="AI86" s="120">
        <f>IFERROR(IF((MAX(MODULY_CBA!$I$3:$I$23)+1)&lt;='TCO TO BE- SW'!$D86,SUM('TCO TO BE- SW'!AI$6:AI$15)*VLOOKUP('TCO TO BE- SW'!AI$2,MODULY_CBA!$B$3:$K$23,10,0),0),0)</f>
        <v>0</v>
      </c>
      <c r="AJ86" s="120">
        <f>IFERROR(IF((MAX(MODULY_CBA!$I$3:$I$23)+1)&lt;='TCO TO BE- SW'!$D86,SUM('TCO TO BE- SW'!AJ$6:AJ$15)*VLOOKUP('TCO TO BE- SW'!AJ$2,MODULY_CBA!$B$3:$K$23,10,0),0),0)</f>
        <v>0</v>
      </c>
      <c r="AK86" s="120">
        <f>IFERROR(IF((MAX(MODULY_CBA!$I$3:$I$23)+1)&lt;='TCO TO BE- SW'!$D86,SUM('TCO TO BE- SW'!AK$6:AK$15)*VLOOKUP('TCO TO BE- SW'!AK$2,MODULY_CBA!$B$3:$K$23,10,0),0),0)</f>
        <v>0</v>
      </c>
      <c r="AL86" s="120">
        <f>IFERROR(IF((MAX(MODULY_CBA!$I$3:$I$23)+1)&lt;='TCO TO BE- SW'!$D86,SUM('TCO TO BE- SW'!AL$6:AL$15)*VLOOKUP('TCO TO BE- SW'!AL$2,MODULY_CBA!$B$3:$K$23,10,0),0),0)</f>
        <v>0</v>
      </c>
      <c r="AM86" s="120">
        <f>IFERROR(IF((MAX(MODULY_CBA!$I$3:$I$23)+1)&lt;='TCO TO BE- SW'!$D86,SUM('TCO TO BE- SW'!AM$6:AM$15)*VLOOKUP('TCO TO BE- SW'!AM$2,MODULY_CBA!$B$3:$K$23,10,0),0),0)</f>
        <v>0</v>
      </c>
      <c r="AN86" s="120">
        <f>IFERROR(IF((MAX(MODULY_CBA!$I$3:$I$23)+1)&lt;='TCO TO BE- SW'!$D86,SUM('TCO TO BE- SW'!AN$6:AN$15)*VLOOKUP('TCO TO BE- SW'!AN$2,MODULY_CBA!$B$3:$K$23,10,0),0),0)</f>
        <v>0</v>
      </c>
      <c r="AO86" s="120">
        <f>IFERROR(IF((MAX(MODULY_CBA!$I$3:$I$23)+1)&lt;='TCO TO BE- SW'!$D86,SUM('TCO TO BE- SW'!AO$6:AO$15)*VLOOKUP('TCO TO BE- SW'!AO$2,MODULY_CBA!$B$3:$K$23,10,0),0),0)</f>
        <v>0</v>
      </c>
      <c r="AP86" s="120">
        <f>IFERROR(IF((MAX(MODULY_CBA!$I$3:$I$23)+1)&lt;='TCO TO BE- SW'!$D86,SUM('TCO TO BE- SW'!AP$6:AP$15)*VLOOKUP('TCO TO BE- SW'!AP$2,MODULY_CBA!$B$3:$K$23,10,0),0),0)</f>
        <v>0</v>
      </c>
      <c r="AQ86" s="120">
        <f>IFERROR(IF((MAX(MODULY_CBA!$I$3:$I$23)+1)&lt;='TCO TO BE- SW'!$D86,SUM('TCO TO BE- SW'!AQ$6:AQ$15)*VLOOKUP('TCO TO BE- SW'!AQ$2,MODULY_CBA!$B$3:$K$23,10,0),0),0)</f>
        <v>0</v>
      </c>
      <c r="AR86" s="120">
        <f>IFERROR(IF((MAX(MODULY_CBA!$I$3:$I$23)+1)&lt;='TCO TO BE- SW'!$D86,SUM('TCO TO BE- SW'!AR$6:AR$15)*VLOOKUP('TCO TO BE- SW'!AR$2,MODULY_CBA!$B$3:$K$23,10,0),0),0)</f>
        <v>0</v>
      </c>
      <c r="AS86" s="120">
        <f>IFERROR(IF((MAX(MODULY_CBA!$I$3:$I$23)+1)&lt;='TCO TO BE- SW'!$D86,SUM('TCO TO BE- SW'!AS$6:AS$15)*VLOOKUP('TCO TO BE- SW'!AS$2,MODULY_CBA!$B$3:$K$23,10,0),0),0)</f>
        <v>0</v>
      </c>
      <c r="AT86" s="120">
        <f>IFERROR(IF((MAX(MODULY_CBA!$I$3:$I$23)+1)&lt;='TCO TO BE- SW'!$D86,SUM('TCO TO BE- SW'!AT$6:AT$15)*VLOOKUP('TCO TO BE- SW'!AT$2,MODULY_CBA!$B$3:$K$23,10,0),0),0)</f>
        <v>0</v>
      </c>
      <c r="AU86" s="120">
        <f>IFERROR(IF((MAX(MODULY_CBA!$I$3:$I$23)+1)&lt;='TCO TO BE- SW'!$D86,SUM('TCO TO BE- SW'!AU$6:AU$15)*VLOOKUP('TCO TO BE- SW'!AU$2,MODULY_CBA!$B$3:$K$23,10,0),0),0)</f>
        <v>0</v>
      </c>
      <c r="AV86" s="120">
        <f>IFERROR(IF((MAX(MODULY_CBA!$I$3:$I$23)+1)&lt;='TCO TO BE- SW'!$D86,SUM('TCO TO BE- SW'!AV$6:AV$15)*VLOOKUP('TCO TO BE- SW'!AV$2,MODULY_CBA!$B$3:$K$23,10,0),0),0)</f>
        <v>0</v>
      </c>
      <c r="AW86" s="120">
        <f>IFERROR(IF((MAX(MODULY_CBA!$I$3:$I$23)+1)&lt;='TCO TO BE- SW'!$D86,SUM('TCO TO BE- SW'!AW$6:AW$15)*VLOOKUP('TCO TO BE- SW'!AW$2,MODULY_CBA!$B$3:$K$23,10,0),0),0)</f>
        <v>0</v>
      </c>
      <c r="AX86" s="120">
        <f>IFERROR(IF((MAX(MODULY_CBA!$I$3:$I$23)+1)&lt;='TCO TO BE- SW'!$D86,SUM('TCO TO BE- SW'!AX$6:AX$15)*VLOOKUP('TCO TO BE- SW'!AX$2,MODULY_CBA!$B$3:$K$23,10,0),0),0)</f>
        <v>0</v>
      </c>
      <c r="AY86" s="120">
        <f>IFERROR(IF((MAX(MODULY_CBA!$I$3:$I$23)+1)&lt;='TCO TO BE- SW'!$D86,SUM('TCO TO BE- SW'!AY$6:AY$15)*VLOOKUP('TCO TO BE- SW'!AY$2,MODULY_CBA!$B$3:$K$23,10,0),0),0)</f>
        <v>0</v>
      </c>
      <c r="AZ86" s="120">
        <f>IFERROR(IF((MAX(MODULY_CBA!$I$3:$I$23)+1)&lt;='TCO TO BE- SW'!$D86,SUM('TCO TO BE- SW'!AZ$6:AZ$15)*VLOOKUP('TCO TO BE- SW'!AZ$2,MODULY_CBA!$B$3:$K$23,10,0),0),0)</f>
        <v>0</v>
      </c>
      <c r="BA86" s="120">
        <f>IFERROR(IF((MAX(MODULY_CBA!$I$3:$I$23)+1)&lt;='TCO TO BE- SW'!$D86,SUM('TCO TO BE- SW'!BA$6:BA$15)*VLOOKUP('TCO TO BE- SW'!BA$2,MODULY_CBA!$B$3:$K$23,10,0),0),0)</f>
        <v>0</v>
      </c>
      <c r="BB86" s="120">
        <f>IFERROR(IF((MAX(MODULY_CBA!$I$3:$I$23)+1)&lt;='TCO TO BE- SW'!$D86,SUM('TCO TO BE- SW'!BB$6:BB$15)*VLOOKUP('TCO TO BE- SW'!BB$2,MODULY_CBA!$B$3:$K$23,10,0),0),0)</f>
        <v>0</v>
      </c>
      <c r="BC86" s="120">
        <f>IFERROR(IF((MAX(MODULY_CBA!$I$3:$I$23)+1)&lt;='TCO TO BE- SW'!$D86,SUM('TCO TO BE- SW'!BC$6:BC$15)*VLOOKUP('TCO TO BE- SW'!BC$2,MODULY_CBA!$B$3:$K$23,10,0),0),0)</f>
        <v>0</v>
      </c>
    </row>
    <row r="87" spans="1:55" outlineLevel="2">
      <c r="A87" s="694"/>
      <c r="B87" s="695"/>
      <c r="C87" s="695"/>
      <c r="D87" s="67">
        <v>9</v>
      </c>
      <c r="E87" s="64">
        <f t="shared" si="22"/>
        <v>0</v>
      </c>
      <c r="F87" s="120">
        <f>IFERROR(IF((MAX(MODULY_CBA!$I$3:$I$23)+1)&lt;='TCO TO BE- SW'!$D87,SUM('TCO TO BE- SW'!F$6:F$15)*VLOOKUP('TCO TO BE- SW'!F$2,MODULY_CBA!$B$3:$K$23,10,0),0),0)</f>
        <v>0</v>
      </c>
      <c r="G87" s="120">
        <f>IFERROR(IF((MAX(MODULY_CBA!$I$3:$I$23)+1)&lt;='TCO TO BE- SW'!$D87,SUM('TCO TO BE- SW'!G$6:G$15)*VLOOKUP('TCO TO BE- SW'!G$2,MODULY_CBA!$B$3:$K$23,10,0),0),0)</f>
        <v>0</v>
      </c>
      <c r="H87" s="120">
        <f>IFERROR(IF((MAX(MODULY_CBA!$I$3:$I$23)+1)&lt;='TCO TO BE- SW'!$D87,SUM('TCO TO BE- SW'!H$6:H$15)*VLOOKUP('TCO TO BE- SW'!H$2,MODULY_CBA!$B$3:$K$23,10,0),0),0)</f>
        <v>0</v>
      </c>
      <c r="I87" s="120">
        <f>IFERROR(IF((MAX(MODULY_CBA!$I$3:$I$23)+1)&lt;='TCO TO BE- SW'!$D87,SUM('TCO TO BE- SW'!I$6:I$15)*VLOOKUP('TCO TO BE- SW'!I$2,MODULY_CBA!$B$3:$K$23,10,0),0),0)</f>
        <v>0</v>
      </c>
      <c r="J87" s="120">
        <f>IFERROR(IF((MAX(MODULY_CBA!$I$3:$I$23)+1)&lt;='TCO TO BE- SW'!$D87,SUM('TCO TO BE- SW'!J$6:J$15)*VLOOKUP('TCO TO BE- SW'!J$2,MODULY_CBA!$B$3:$K$23,10,0),0),0)</f>
        <v>0</v>
      </c>
      <c r="K87" s="120">
        <f>IFERROR(IF((MAX(MODULY_CBA!$I$3:$I$23)+1)&lt;='TCO TO BE- SW'!$D87,SUM('TCO TO BE- SW'!K$6:K$15)*VLOOKUP('TCO TO BE- SW'!K$2,MODULY_CBA!$B$3:$K$23,10,0),0),0)</f>
        <v>0</v>
      </c>
      <c r="L87" s="120">
        <f>IFERROR(IF((MAX(MODULY_CBA!$I$3:$I$23)+1)&lt;='TCO TO BE- SW'!$D87,SUM('TCO TO BE- SW'!L$6:L$15)*VLOOKUP('TCO TO BE- SW'!L$2,MODULY_CBA!$B$3:$K$23,10,0),0),0)</f>
        <v>0</v>
      </c>
      <c r="M87" s="120">
        <f>IFERROR(IF((MAX(MODULY_CBA!$I$3:$I$23)+1)&lt;='TCO TO BE- SW'!$D87,SUM('TCO TO BE- SW'!M$6:M$15)*VLOOKUP('TCO TO BE- SW'!M$2,MODULY_CBA!$B$3:$K$23,10,0),0),0)</f>
        <v>0</v>
      </c>
      <c r="N87" s="120">
        <f>IFERROR(IF((MAX(MODULY_CBA!$I$3:$I$23)+1)&lt;='TCO TO BE- SW'!$D87,SUM('TCO TO BE- SW'!N$6:N$15)*VLOOKUP('TCO TO BE- SW'!N$2,MODULY_CBA!$B$3:$K$23,10,0),0),0)</f>
        <v>0</v>
      </c>
      <c r="O87" s="120">
        <f>IFERROR(IF((MAX(MODULY_CBA!$I$3:$I$23)+1)&lt;='TCO TO BE- SW'!$D87,SUM('TCO TO BE- SW'!O$6:O$15)*VLOOKUP('TCO TO BE- SW'!O$2,MODULY_CBA!$B$3:$K$23,10,0),0),0)</f>
        <v>0</v>
      </c>
      <c r="P87" s="120">
        <f>IFERROR(IF((MAX(MODULY_CBA!$I$3:$I$23)+1)&lt;='TCO TO BE- SW'!$D87,SUM('TCO TO BE- SW'!P$6:P$15)*VLOOKUP('TCO TO BE- SW'!P$2,MODULY_CBA!$B$3:$K$23,10,0),0),0)</f>
        <v>0</v>
      </c>
      <c r="Q87" s="120">
        <f>IFERROR(IF((MAX(MODULY_CBA!$I$3:$I$23)+1)&lt;='TCO TO BE- SW'!$D87,SUM('TCO TO BE- SW'!Q$6:Q$15)*VLOOKUP('TCO TO BE- SW'!Q$2,MODULY_CBA!$B$3:$K$23,10,0),0),0)</f>
        <v>0</v>
      </c>
      <c r="R87" s="120">
        <f>IFERROR(IF((MAX(MODULY_CBA!$I$3:$I$23)+1)&lt;='TCO TO BE- SW'!$D87,SUM('TCO TO BE- SW'!R$6:R$15)*VLOOKUP('TCO TO BE- SW'!R$2,MODULY_CBA!$B$3:$K$23,10,0),0),0)</f>
        <v>0</v>
      </c>
      <c r="S87" s="120">
        <f>IFERROR(IF((MAX(MODULY_CBA!$I$3:$I$23)+1)&lt;='TCO TO BE- SW'!$D87,SUM('TCO TO BE- SW'!S$6:S$15)*VLOOKUP('TCO TO BE- SW'!S$2,MODULY_CBA!$B$3:$K$23,10,0),0),0)</f>
        <v>0</v>
      </c>
      <c r="T87" s="120">
        <f>IFERROR(IF((MAX(MODULY_CBA!$I$3:$I$23)+1)&lt;='TCO TO BE- SW'!$D87,SUM('TCO TO BE- SW'!T$6:T$15)*VLOOKUP('TCO TO BE- SW'!T$2,MODULY_CBA!$B$3:$K$23,10,0),0),0)</f>
        <v>0</v>
      </c>
      <c r="U87" s="120">
        <f>IFERROR(IF((MAX(MODULY_CBA!$I$3:$I$23)+1)&lt;='TCO TO BE- SW'!$D87,SUM('TCO TO BE- SW'!U$6:U$15)*VLOOKUP('TCO TO BE- SW'!U$2,MODULY_CBA!$B$3:$K$23,10,0),0),0)</f>
        <v>0</v>
      </c>
      <c r="V87" s="120">
        <f>IFERROR(IF((MAX(MODULY_CBA!$I$3:$I$23)+1)&lt;='TCO TO BE- SW'!$D87,SUM('TCO TO BE- SW'!V$6:V$15)*VLOOKUP('TCO TO BE- SW'!V$2,MODULY_CBA!$B$3:$K$23,10,0),0),0)</f>
        <v>0</v>
      </c>
      <c r="W87" s="120">
        <f>IFERROR(IF((MAX(MODULY_CBA!$I$3:$I$23)+1)&lt;='TCO TO BE- SW'!$D87,SUM('TCO TO BE- SW'!W$6:W$15)*VLOOKUP('TCO TO BE- SW'!W$2,MODULY_CBA!$B$3:$K$23,10,0),0),0)</f>
        <v>0</v>
      </c>
      <c r="X87" s="120">
        <f>IFERROR(IF((MAX(MODULY_CBA!$I$3:$I$23)+1)&lt;='TCO TO BE- SW'!$D87,SUM('TCO TO BE- SW'!X$6:X$15)*VLOOKUP('TCO TO BE- SW'!X$2,MODULY_CBA!$B$3:$K$23,10,0),0),0)</f>
        <v>0</v>
      </c>
      <c r="Y87" s="120">
        <f>IFERROR(IF((MAX(MODULY_CBA!$I$3:$I$23)+1)&lt;='TCO TO BE- SW'!$D87,SUM('TCO TO BE- SW'!Y$6:Y$15)*VLOOKUP('TCO TO BE- SW'!Y$2,MODULY_CBA!$B$3:$K$23,10,0),0),0)</f>
        <v>0</v>
      </c>
      <c r="Z87" s="120">
        <f>IFERROR(IF((MAX(MODULY_CBA!$I$3:$I$23)+1)&lt;='TCO TO BE- SW'!$D87,SUM('TCO TO BE- SW'!Z$6:Z$15)*VLOOKUP('TCO TO BE- SW'!Z$2,MODULY_CBA!$B$3:$K$23,10,0),0),0)</f>
        <v>0</v>
      </c>
      <c r="AA87" s="120">
        <f>IFERROR(IF((MAX(MODULY_CBA!$I$3:$I$23)+1)&lt;='TCO TO BE- SW'!$D87,SUM('TCO TO BE- SW'!AA$6:AA$15)*VLOOKUP('TCO TO BE- SW'!AA$2,MODULY_CBA!$B$3:$K$23,10,0),0),0)</f>
        <v>0</v>
      </c>
      <c r="AB87" s="120">
        <f>IFERROR(IF((MAX(MODULY_CBA!$I$3:$I$23)+1)&lt;='TCO TO BE- SW'!$D87,SUM('TCO TO BE- SW'!AB$6:AB$15)*VLOOKUP('TCO TO BE- SW'!AB$2,MODULY_CBA!$B$3:$K$23,10,0),0),0)</f>
        <v>0</v>
      </c>
      <c r="AC87" s="120">
        <f>IFERROR(IF((MAX(MODULY_CBA!$I$3:$I$23)+1)&lt;='TCO TO BE- SW'!$D87,SUM('TCO TO BE- SW'!AC$6:AC$15)*VLOOKUP('TCO TO BE- SW'!AC$2,MODULY_CBA!$B$3:$K$23,10,0),0),0)</f>
        <v>0</v>
      </c>
      <c r="AD87" s="120">
        <f>IFERROR(IF((MAX(MODULY_CBA!$I$3:$I$23)+1)&lt;='TCO TO BE- SW'!$D87,SUM('TCO TO BE- SW'!AD$6:AD$15)*VLOOKUP('TCO TO BE- SW'!AD$2,MODULY_CBA!$B$3:$K$23,10,0),0),0)</f>
        <v>0</v>
      </c>
      <c r="AE87" s="120">
        <f>IFERROR(IF((MAX(MODULY_CBA!$I$3:$I$23)+1)&lt;='TCO TO BE- SW'!$D87,SUM('TCO TO BE- SW'!AE$6:AE$15)*VLOOKUP('TCO TO BE- SW'!AE$2,MODULY_CBA!$B$3:$K$23,10,0),0),0)</f>
        <v>0</v>
      </c>
      <c r="AF87" s="120">
        <f>IFERROR(IF((MAX(MODULY_CBA!$I$3:$I$23)+1)&lt;='TCO TO BE- SW'!$D87,SUM('TCO TO BE- SW'!AF$6:AF$15)*VLOOKUP('TCO TO BE- SW'!AF$2,MODULY_CBA!$B$3:$K$23,10,0),0),0)</f>
        <v>0</v>
      </c>
      <c r="AG87" s="120">
        <f>IFERROR(IF((MAX(MODULY_CBA!$I$3:$I$23)+1)&lt;='TCO TO BE- SW'!$D87,SUM('TCO TO BE- SW'!AG$6:AG$15)*VLOOKUP('TCO TO BE- SW'!AG$2,MODULY_CBA!$B$3:$K$23,10,0),0),0)</f>
        <v>0</v>
      </c>
      <c r="AH87" s="120">
        <f>IFERROR(IF((MAX(MODULY_CBA!$I$3:$I$23)+1)&lt;='TCO TO BE- SW'!$D87,SUM('TCO TO BE- SW'!AH$6:AH$15)*VLOOKUP('TCO TO BE- SW'!AH$2,MODULY_CBA!$B$3:$K$23,10,0),0),0)</f>
        <v>0</v>
      </c>
      <c r="AI87" s="120">
        <f>IFERROR(IF((MAX(MODULY_CBA!$I$3:$I$23)+1)&lt;='TCO TO BE- SW'!$D87,SUM('TCO TO BE- SW'!AI$6:AI$15)*VLOOKUP('TCO TO BE- SW'!AI$2,MODULY_CBA!$B$3:$K$23,10,0),0),0)</f>
        <v>0</v>
      </c>
      <c r="AJ87" s="120">
        <f>IFERROR(IF((MAX(MODULY_CBA!$I$3:$I$23)+1)&lt;='TCO TO BE- SW'!$D87,SUM('TCO TO BE- SW'!AJ$6:AJ$15)*VLOOKUP('TCO TO BE- SW'!AJ$2,MODULY_CBA!$B$3:$K$23,10,0),0),0)</f>
        <v>0</v>
      </c>
      <c r="AK87" s="120">
        <f>IFERROR(IF((MAX(MODULY_CBA!$I$3:$I$23)+1)&lt;='TCO TO BE- SW'!$D87,SUM('TCO TO BE- SW'!AK$6:AK$15)*VLOOKUP('TCO TO BE- SW'!AK$2,MODULY_CBA!$B$3:$K$23,10,0),0),0)</f>
        <v>0</v>
      </c>
      <c r="AL87" s="120">
        <f>IFERROR(IF((MAX(MODULY_CBA!$I$3:$I$23)+1)&lt;='TCO TO BE- SW'!$D87,SUM('TCO TO BE- SW'!AL$6:AL$15)*VLOOKUP('TCO TO BE- SW'!AL$2,MODULY_CBA!$B$3:$K$23,10,0),0),0)</f>
        <v>0</v>
      </c>
      <c r="AM87" s="120">
        <f>IFERROR(IF((MAX(MODULY_CBA!$I$3:$I$23)+1)&lt;='TCO TO BE- SW'!$D87,SUM('TCO TO BE- SW'!AM$6:AM$15)*VLOOKUP('TCO TO BE- SW'!AM$2,MODULY_CBA!$B$3:$K$23,10,0),0),0)</f>
        <v>0</v>
      </c>
      <c r="AN87" s="120">
        <f>IFERROR(IF((MAX(MODULY_CBA!$I$3:$I$23)+1)&lt;='TCO TO BE- SW'!$D87,SUM('TCO TO BE- SW'!AN$6:AN$15)*VLOOKUP('TCO TO BE- SW'!AN$2,MODULY_CBA!$B$3:$K$23,10,0),0),0)</f>
        <v>0</v>
      </c>
      <c r="AO87" s="120">
        <f>IFERROR(IF((MAX(MODULY_CBA!$I$3:$I$23)+1)&lt;='TCO TO BE- SW'!$D87,SUM('TCO TO BE- SW'!AO$6:AO$15)*VLOOKUP('TCO TO BE- SW'!AO$2,MODULY_CBA!$B$3:$K$23,10,0),0),0)</f>
        <v>0</v>
      </c>
      <c r="AP87" s="120">
        <f>IFERROR(IF((MAX(MODULY_CBA!$I$3:$I$23)+1)&lt;='TCO TO BE- SW'!$D87,SUM('TCO TO BE- SW'!AP$6:AP$15)*VLOOKUP('TCO TO BE- SW'!AP$2,MODULY_CBA!$B$3:$K$23,10,0),0),0)</f>
        <v>0</v>
      </c>
      <c r="AQ87" s="120">
        <f>IFERROR(IF((MAX(MODULY_CBA!$I$3:$I$23)+1)&lt;='TCO TO BE- SW'!$D87,SUM('TCO TO BE- SW'!AQ$6:AQ$15)*VLOOKUP('TCO TO BE- SW'!AQ$2,MODULY_CBA!$B$3:$K$23,10,0),0),0)</f>
        <v>0</v>
      </c>
      <c r="AR87" s="120">
        <f>IFERROR(IF((MAX(MODULY_CBA!$I$3:$I$23)+1)&lt;='TCO TO BE- SW'!$D87,SUM('TCO TO BE- SW'!AR$6:AR$15)*VLOOKUP('TCO TO BE- SW'!AR$2,MODULY_CBA!$B$3:$K$23,10,0),0),0)</f>
        <v>0</v>
      </c>
      <c r="AS87" s="120">
        <f>IFERROR(IF((MAX(MODULY_CBA!$I$3:$I$23)+1)&lt;='TCO TO BE- SW'!$D87,SUM('TCO TO BE- SW'!AS$6:AS$15)*VLOOKUP('TCO TO BE- SW'!AS$2,MODULY_CBA!$B$3:$K$23,10,0),0),0)</f>
        <v>0</v>
      </c>
      <c r="AT87" s="120">
        <f>IFERROR(IF((MAX(MODULY_CBA!$I$3:$I$23)+1)&lt;='TCO TO BE- SW'!$D87,SUM('TCO TO BE- SW'!AT$6:AT$15)*VLOOKUP('TCO TO BE- SW'!AT$2,MODULY_CBA!$B$3:$K$23,10,0),0),0)</f>
        <v>0</v>
      </c>
      <c r="AU87" s="120">
        <f>IFERROR(IF((MAX(MODULY_CBA!$I$3:$I$23)+1)&lt;='TCO TO BE- SW'!$D87,SUM('TCO TO BE- SW'!AU$6:AU$15)*VLOOKUP('TCO TO BE- SW'!AU$2,MODULY_CBA!$B$3:$K$23,10,0),0),0)</f>
        <v>0</v>
      </c>
      <c r="AV87" s="120">
        <f>IFERROR(IF((MAX(MODULY_CBA!$I$3:$I$23)+1)&lt;='TCO TO BE- SW'!$D87,SUM('TCO TO BE- SW'!AV$6:AV$15)*VLOOKUP('TCO TO BE- SW'!AV$2,MODULY_CBA!$B$3:$K$23,10,0),0),0)</f>
        <v>0</v>
      </c>
      <c r="AW87" s="120">
        <f>IFERROR(IF((MAX(MODULY_CBA!$I$3:$I$23)+1)&lt;='TCO TO BE- SW'!$D87,SUM('TCO TO BE- SW'!AW$6:AW$15)*VLOOKUP('TCO TO BE- SW'!AW$2,MODULY_CBA!$B$3:$K$23,10,0),0),0)</f>
        <v>0</v>
      </c>
      <c r="AX87" s="120">
        <f>IFERROR(IF((MAX(MODULY_CBA!$I$3:$I$23)+1)&lt;='TCO TO BE- SW'!$D87,SUM('TCO TO BE- SW'!AX$6:AX$15)*VLOOKUP('TCO TO BE- SW'!AX$2,MODULY_CBA!$B$3:$K$23,10,0),0),0)</f>
        <v>0</v>
      </c>
      <c r="AY87" s="120">
        <f>IFERROR(IF((MAX(MODULY_CBA!$I$3:$I$23)+1)&lt;='TCO TO BE- SW'!$D87,SUM('TCO TO BE- SW'!AY$6:AY$15)*VLOOKUP('TCO TO BE- SW'!AY$2,MODULY_CBA!$B$3:$K$23,10,0),0),0)</f>
        <v>0</v>
      </c>
      <c r="AZ87" s="120">
        <f>IFERROR(IF((MAX(MODULY_CBA!$I$3:$I$23)+1)&lt;='TCO TO BE- SW'!$D87,SUM('TCO TO BE- SW'!AZ$6:AZ$15)*VLOOKUP('TCO TO BE- SW'!AZ$2,MODULY_CBA!$B$3:$K$23,10,0),0),0)</f>
        <v>0</v>
      </c>
      <c r="BA87" s="120">
        <f>IFERROR(IF((MAX(MODULY_CBA!$I$3:$I$23)+1)&lt;='TCO TO BE- SW'!$D87,SUM('TCO TO BE- SW'!BA$6:BA$15)*VLOOKUP('TCO TO BE- SW'!BA$2,MODULY_CBA!$B$3:$K$23,10,0),0),0)</f>
        <v>0</v>
      </c>
      <c r="BB87" s="120">
        <f>IFERROR(IF((MAX(MODULY_CBA!$I$3:$I$23)+1)&lt;='TCO TO BE- SW'!$D87,SUM('TCO TO BE- SW'!BB$6:BB$15)*VLOOKUP('TCO TO BE- SW'!BB$2,MODULY_CBA!$B$3:$K$23,10,0),0),0)</f>
        <v>0</v>
      </c>
      <c r="BC87" s="120">
        <f>IFERROR(IF((MAX(MODULY_CBA!$I$3:$I$23)+1)&lt;='TCO TO BE- SW'!$D87,SUM('TCO TO BE- SW'!BC$6:BC$15)*VLOOKUP('TCO TO BE- SW'!BC$2,MODULY_CBA!$B$3:$K$23,10,0),0),0)</f>
        <v>0</v>
      </c>
    </row>
    <row r="88" spans="1:55" ht="15" outlineLevel="2" thickBot="1">
      <c r="A88" s="694"/>
      <c r="B88" s="695"/>
      <c r="C88" s="695"/>
      <c r="D88" s="68">
        <v>10</v>
      </c>
      <c r="E88" s="65">
        <f t="shared" si="22"/>
        <v>0</v>
      </c>
      <c r="F88" s="120">
        <f>IFERROR(IF((MAX(MODULY_CBA!$I$3:$I$23)+1)&lt;='TCO TO BE- SW'!$D88,SUM('TCO TO BE- SW'!F$6:F$15)*VLOOKUP('TCO TO BE- SW'!F$2,MODULY_CBA!$B$3:$K$23,10,0),0),0)</f>
        <v>0</v>
      </c>
      <c r="G88" s="120">
        <f>IFERROR(IF((MAX(MODULY_CBA!$I$3:$I$23)+1)&lt;='TCO TO BE- SW'!$D88,SUM('TCO TO BE- SW'!G$6:G$15)*VLOOKUP('TCO TO BE- SW'!G$2,MODULY_CBA!$B$3:$K$23,10,0),0),0)</f>
        <v>0</v>
      </c>
      <c r="H88" s="120">
        <f>IFERROR(IF((MAX(MODULY_CBA!$I$3:$I$23)+1)&lt;='TCO TO BE- SW'!$D88,SUM('TCO TO BE- SW'!H$6:H$15)*VLOOKUP('TCO TO BE- SW'!H$2,MODULY_CBA!$B$3:$K$23,10,0),0),0)</f>
        <v>0</v>
      </c>
      <c r="I88" s="120">
        <f>IFERROR(IF((MAX(MODULY_CBA!$I$3:$I$23)+1)&lt;='TCO TO BE- SW'!$D88,SUM('TCO TO BE- SW'!I$6:I$15)*VLOOKUP('TCO TO BE- SW'!I$2,MODULY_CBA!$B$3:$K$23,10,0),0),0)</f>
        <v>0</v>
      </c>
      <c r="J88" s="120">
        <f>IFERROR(IF((MAX(MODULY_CBA!$I$3:$I$23)+1)&lt;='TCO TO BE- SW'!$D88,SUM('TCO TO BE- SW'!J$6:J$15)*VLOOKUP('TCO TO BE- SW'!J$2,MODULY_CBA!$B$3:$K$23,10,0),0),0)</f>
        <v>0</v>
      </c>
      <c r="K88" s="120">
        <f>IFERROR(IF((MAX(MODULY_CBA!$I$3:$I$23)+1)&lt;='TCO TO BE- SW'!$D88,SUM('TCO TO BE- SW'!K$6:K$15)*VLOOKUP('TCO TO BE- SW'!K$2,MODULY_CBA!$B$3:$K$23,10,0),0),0)</f>
        <v>0</v>
      </c>
      <c r="L88" s="120">
        <f>IFERROR(IF((MAX(MODULY_CBA!$I$3:$I$23)+1)&lt;='TCO TO BE- SW'!$D88,SUM('TCO TO BE- SW'!L$6:L$15)*VLOOKUP('TCO TO BE- SW'!L$2,MODULY_CBA!$B$3:$K$23,10,0),0),0)</f>
        <v>0</v>
      </c>
      <c r="M88" s="120">
        <f>IFERROR(IF((MAX(MODULY_CBA!$I$3:$I$23)+1)&lt;='TCO TO BE- SW'!$D88,SUM('TCO TO BE- SW'!M$6:M$15)*VLOOKUP('TCO TO BE- SW'!M$2,MODULY_CBA!$B$3:$K$23,10,0),0),0)</f>
        <v>0</v>
      </c>
      <c r="N88" s="120">
        <f>IFERROR(IF((MAX(MODULY_CBA!$I$3:$I$23)+1)&lt;='TCO TO BE- SW'!$D88,SUM('TCO TO BE- SW'!N$6:N$15)*VLOOKUP('TCO TO BE- SW'!N$2,MODULY_CBA!$B$3:$K$23,10,0),0),0)</f>
        <v>0</v>
      </c>
      <c r="O88" s="120">
        <f>IFERROR(IF((MAX(MODULY_CBA!$I$3:$I$23)+1)&lt;='TCO TO BE- SW'!$D88,SUM('TCO TO BE- SW'!O$6:O$15)*VLOOKUP('TCO TO BE- SW'!O$2,MODULY_CBA!$B$3:$K$23,10,0),0),0)</f>
        <v>0</v>
      </c>
      <c r="P88" s="120">
        <f>IFERROR(IF((MAX(MODULY_CBA!$I$3:$I$23)+1)&lt;='TCO TO BE- SW'!$D88,SUM('TCO TO BE- SW'!P$6:P$15)*VLOOKUP('TCO TO BE- SW'!P$2,MODULY_CBA!$B$3:$K$23,10,0),0),0)</f>
        <v>0</v>
      </c>
      <c r="Q88" s="120">
        <f>IFERROR(IF((MAX(MODULY_CBA!$I$3:$I$23)+1)&lt;='TCO TO BE- SW'!$D88,SUM('TCO TO BE- SW'!Q$6:Q$15)*VLOOKUP('TCO TO BE- SW'!Q$2,MODULY_CBA!$B$3:$K$23,10,0),0),0)</f>
        <v>0</v>
      </c>
      <c r="R88" s="120">
        <f>IFERROR(IF((MAX(MODULY_CBA!$I$3:$I$23)+1)&lt;='TCO TO BE- SW'!$D88,SUM('TCO TO BE- SW'!R$6:R$15)*VLOOKUP('TCO TO BE- SW'!R$2,MODULY_CBA!$B$3:$K$23,10,0),0),0)</f>
        <v>0</v>
      </c>
      <c r="S88" s="120">
        <f>IFERROR(IF((MAX(MODULY_CBA!$I$3:$I$23)+1)&lt;='TCO TO BE- SW'!$D88,SUM('TCO TO BE- SW'!S$6:S$15)*VLOOKUP('TCO TO BE- SW'!S$2,MODULY_CBA!$B$3:$K$23,10,0),0),0)</f>
        <v>0</v>
      </c>
      <c r="T88" s="120">
        <f>IFERROR(IF((MAX(MODULY_CBA!$I$3:$I$23)+1)&lt;='TCO TO BE- SW'!$D88,SUM('TCO TO BE- SW'!T$6:T$15)*VLOOKUP('TCO TO BE- SW'!T$2,MODULY_CBA!$B$3:$K$23,10,0),0),0)</f>
        <v>0</v>
      </c>
      <c r="U88" s="120">
        <f>IFERROR(IF((MAX(MODULY_CBA!$I$3:$I$23)+1)&lt;='TCO TO BE- SW'!$D88,SUM('TCO TO BE- SW'!U$6:U$15)*VLOOKUP('TCO TO BE- SW'!U$2,MODULY_CBA!$B$3:$K$23,10,0),0),0)</f>
        <v>0</v>
      </c>
      <c r="V88" s="120">
        <f>IFERROR(IF((MAX(MODULY_CBA!$I$3:$I$23)+1)&lt;='TCO TO BE- SW'!$D88,SUM('TCO TO BE- SW'!V$6:V$15)*VLOOKUP('TCO TO BE- SW'!V$2,MODULY_CBA!$B$3:$K$23,10,0),0),0)</f>
        <v>0</v>
      </c>
      <c r="W88" s="120">
        <f>IFERROR(IF((MAX(MODULY_CBA!$I$3:$I$23)+1)&lt;='TCO TO BE- SW'!$D88,SUM('TCO TO BE- SW'!W$6:W$15)*VLOOKUP('TCO TO BE- SW'!W$2,MODULY_CBA!$B$3:$K$23,10,0),0),0)</f>
        <v>0</v>
      </c>
      <c r="X88" s="120">
        <f>IFERROR(IF((MAX(MODULY_CBA!$I$3:$I$23)+1)&lt;='TCO TO BE- SW'!$D88,SUM('TCO TO BE- SW'!X$6:X$15)*VLOOKUP('TCO TO BE- SW'!X$2,MODULY_CBA!$B$3:$K$23,10,0),0),0)</f>
        <v>0</v>
      </c>
      <c r="Y88" s="120">
        <f>IFERROR(IF((MAX(MODULY_CBA!$I$3:$I$23)+1)&lt;='TCO TO BE- SW'!$D88,SUM('TCO TO BE- SW'!Y$6:Y$15)*VLOOKUP('TCO TO BE- SW'!Y$2,MODULY_CBA!$B$3:$K$23,10,0),0),0)</f>
        <v>0</v>
      </c>
      <c r="Z88" s="120">
        <f>IFERROR(IF((MAX(MODULY_CBA!$I$3:$I$23)+1)&lt;='TCO TO BE- SW'!$D88,SUM('TCO TO BE- SW'!Z$6:Z$15)*VLOOKUP('TCO TO BE- SW'!Z$2,MODULY_CBA!$B$3:$K$23,10,0),0),0)</f>
        <v>0</v>
      </c>
      <c r="AA88" s="120">
        <f>IFERROR(IF((MAX(MODULY_CBA!$I$3:$I$23)+1)&lt;='TCO TO BE- SW'!$D88,SUM('TCO TO BE- SW'!AA$6:AA$15)*VLOOKUP('TCO TO BE- SW'!AA$2,MODULY_CBA!$B$3:$K$23,10,0),0),0)</f>
        <v>0</v>
      </c>
      <c r="AB88" s="120">
        <f>IFERROR(IF((MAX(MODULY_CBA!$I$3:$I$23)+1)&lt;='TCO TO BE- SW'!$D88,SUM('TCO TO BE- SW'!AB$6:AB$15)*VLOOKUP('TCO TO BE- SW'!AB$2,MODULY_CBA!$B$3:$K$23,10,0),0),0)</f>
        <v>0</v>
      </c>
      <c r="AC88" s="120">
        <f>IFERROR(IF((MAX(MODULY_CBA!$I$3:$I$23)+1)&lt;='TCO TO BE- SW'!$D88,SUM('TCO TO BE- SW'!AC$6:AC$15)*VLOOKUP('TCO TO BE- SW'!AC$2,MODULY_CBA!$B$3:$K$23,10,0),0),0)</f>
        <v>0</v>
      </c>
      <c r="AD88" s="120">
        <f>IFERROR(IF((MAX(MODULY_CBA!$I$3:$I$23)+1)&lt;='TCO TO BE- SW'!$D88,SUM('TCO TO BE- SW'!AD$6:AD$15)*VLOOKUP('TCO TO BE- SW'!AD$2,MODULY_CBA!$B$3:$K$23,10,0),0),0)</f>
        <v>0</v>
      </c>
      <c r="AE88" s="120">
        <f>IFERROR(IF((MAX(MODULY_CBA!$I$3:$I$23)+1)&lt;='TCO TO BE- SW'!$D88,SUM('TCO TO BE- SW'!AE$6:AE$15)*VLOOKUP('TCO TO BE- SW'!AE$2,MODULY_CBA!$B$3:$K$23,10,0),0),0)</f>
        <v>0</v>
      </c>
      <c r="AF88" s="120">
        <f>IFERROR(IF((MAX(MODULY_CBA!$I$3:$I$23)+1)&lt;='TCO TO BE- SW'!$D88,SUM('TCO TO BE- SW'!AF$6:AF$15)*VLOOKUP('TCO TO BE- SW'!AF$2,MODULY_CBA!$B$3:$K$23,10,0),0),0)</f>
        <v>0</v>
      </c>
      <c r="AG88" s="120">
        <f>IFERROR(IF((MAX(MODULY_CBA!$I$3:$I$23)+1)&lt;='TCO TO BE- SW'!$D88,SUM('TCO TO BE- SW'!AG$6:AG$15)*VLOOKUP('TCO TO BE- SW'!AG$2,MODULY_CBA!$B$3:$K$23,10,0),0),0)</f>
        <v>0</v>
      </c>
      <c r="AH88" s="120">
        <f>IFERROR(IF((MAX(MODULY_CBA!$I$3:$I$23)+1)&lt;='TCO TO BE- SW'!$D88,SUM('TCO TO BE- SW'!AH$6:AH$15)*VLOOKUP('TCO TO BE- SW'!AH$2,MODULY_CBA!$B$3:$K$23,10,0),0),0)</f>
        <v>0</v>
      </c>
      <c r="AI88" s="120">
        <f>IFERROR(IF((MAX(MODULY_CBA!$I$3:$I$23)+1)&lt;='TCO TO BE- SW'!$D88,SUM('TCO TO BE- SW'!AI$6:AI$15)*VLOOKUP('TCO TO BE- SW'!AI$2,MODULY_CBA!$B$3:$K$23,10,0),0),0)</f>
        <v>0</v>
      </c>
      <c r="AJ88" s="120">
        <f>IFERROR(IF((MAX(MODULY_CBA!$I$3:$I$23)+1)&lt;='TCO TO BE- SW'!$D88,SUM('TCO TO BE- SW'!AJ$6:AJ$15)*VLOOKUP('TCO TO BE- SW'!AJ$2,MODULY_CBA!$B$3:$K$23,10,0),0),0)</f>
        <v>0</v>
      </c>
      <c r="AK88" s="120">
        <f>IFERROR(IF((MAX(MODULY_CBA!$I$3:$I$23)+1)&lt;='TCO TO BE- SW'!$D88,SUM('TCO TO BE- SW'!AK$6:AK$15)*VLOOKUP('TCO TO BE- SW'!AK$2,MODULY_CBA!$B$3:$K$23,10,0),0),0)</f>
        <v>0</v>
      </c>
      <c r="AL88" s="120">
        <f>IFERROR(IF((MAX(MODULY_CBA!$I$3:$I$23)+1)&lt;='TCO TO BE- SW'!$D88,SUM('TCO TO BE- SW'!AL$6:AL$15)*VLOOKUP('TCO TO BE- SW'!AL$2,MODULY_CBA!$B$3:$K$23,10,0),0),0)</f>
        <v>0</v>
      </c>
      <c r="AM88" s="120">
        <f>IFERROR(IF((MAX(MODULY_CBA!$I$3:$I$23)+1)&lt;='TCO TO BE- SW'!$D88,SUM('TCO TO BE- SW'!AM$6:AM$15)*VLOOKUP('TCO TO BE- SW'!AM$2,MODULY_CBA!$B$3:$K$23,10,0),0),0)</f>
        <v>0</v>
      </c>
      <c r="AN88" s="120">
        <f>IFERROR(IF((MAX(MODULY_CBA!$I$3:$I$23)+1)&lt;='TCO TO BE- SW'!$D88,SUM('TCO TO BE- SW'!AN$6:AN$15)*VLOOKUP('TCO TO BE- SW'!AN$2,MODULY_CBA!$B$3:$K$23,10,0),0),0)</f>
        <v>0</v>
      </c>
      <c r="AO88" s="120">
        <f>IFERROR(IF((MAX(MODULY_CBA!$I$3:$I$23)+1)&lt;='TCO TO BE- SW'!$D88,SUM('TCO TO BE- SW'!AO$6:AO$15)*VLOOKUP('TCO TO BE- SW'!AO$2,MODULY_CBA!$B$3:$K$23,10,0),0),0)</f>
        <v>0</v>
      </c>
      <c r="AP88" s="120">
        <f>IFERROR(IF((MAX(MODULY_CBA!$I$3:$I$23)+1)&lt;='TCO TO BE- SW'!$D88,SUM('TCO TO BE- SW'!AP$6:AP$15)*VLOOKUP('TCO TO BE- SW'!AP$2,MODULY_CBA!$B$3:$K$23,10,0),0),0)</f>
        <v>0</v>
      </c>
      <c r="AQ88" s="120">
        <f>IFERROR(IF((MAX(MODULY_CBA!$I$3:$I$23)+1)&lt;='TCO TO BE- SW'!$D88,SUM('TCO TO BE- SW'!AQ$6:AQ$15)*VLOOKUP('TCO TO BE- SW'!AQ$2,MODULY_CBA!$B$3:$K$23,10,0),0),0)</f>
        <v>0</v>
      </c>
      <c r="AR88" s="120">
        <f>IFERROR(IF((MAX(MODULY_CBA!$I$3:$I$23)+1)&lt;='TCO TO BE- SW'!$D88,SUM('TCO TO BE- SW'!AR$6:AR$15)*VLOOKUP('TCO TO BE- SW'!AR$2,MODULY_CBA!$B$3:$K$23,10,0),0),0)</f>
        <v>0</v>
      </c>
      <c r="AS88" s="120">
        <f>IFERROR(IF((MAX(MODULY_CBA!$I$3:$I$23)+1)&lt;='TCO TO BE- SW'!$D88,SUM('TCO TO BE- SW'!AS$6:AS$15)*VLOOKUP('TCO TO BE- SW'!AS$2,MODULY_CBA!$B$3:$K$23,10,0),0),0)</f>
        <v>0</v>
      </c>
      <c r="AT88" s="120">
        <f>IFERROR(IF((MAX(MODULY_CBA!$I$3:$I$23)+1)&lt;='TCO TO BE- SW'!$D88,SUM('TCO TO BE- SW'!AT$6:AT$15)*VLOOKUP('TCO TO BE- SW'!AT$2,MODULY_CBA!$B$3:$K$23,10,0),0),0)</f>
        <v>0</v>
      </c>
      <c r="AU88" s="120">
        <f>IFERROR(IF((MAX(MODULY_CBA!$I$3:$I$23)+1)&lt;='TCO TO BE- SW'!$D88,SUM('TCO TO BE- SW'!AU$6:AU$15)*VLOOKUP('TCO TO BE- SW'!AU$2,MODULY_CBA!$B$3:$K$23,10,0),0),0)</f>
        <v>0</v>
      </c>
      <c r="AV88" s="120">
        <f>IFERROR(IF((MAX(MODULY_CBA!$I$3:$I$23)+1)&lt;='TCO TO BE- SW'!$D88,SUM('TCO TO BE- SW'!AV$6:AV$15)*VLOOKUP('TCO TO BE- SW'!AV$2,MODULY_CBA!$B$3:$K$23,10,0),0),0)</f>
        <v>0</v>
      </c>
      <c r="AW88" s="120">
        <f>IFERROR(IF((MAX(MODULY_CBA!$I$3:$I$23)+1)&lt;='TCO TO BE- SW'!$D88,SUM('TCO TO BE- SW'!AW$6:AW$15)*VLOOKUP('TCO TO BE- SW'!AW$2,MODULY_CBA!$B$3:$K$23,10,0),0),0)</f>
        <v>0</v>
      </c>
      <c r="AX88" s="120">
        <f>IFERROR(IF((MAX(MODULY_CBA!$I$3:$I$23)+1)&lt;='TCO TO BE- SW'!$D88,SUM('TCO TO BE- SW'!AX$6:AX$15)*VLOOKUP('TCO TO BE- SW'!AX$2,MODULY_CBA!$B$3:$K$23,10,0),0),0)</f>
        <v>0</v>
      </c>
      <c r="AY88" s="120">
        <f>IFERROR(IF((MAX(MODULY_CBA!$I$3:$I$23)+1)&lt;='TCO TO BE- SW'!$D88,SUM('TCO TO BE- SW'!AY$6:AY$15)*VLOOKUP('TCO TO BE- SW'!AY$2,MODULY_CBA!$B$3:$K$23,10,0),0),0)</f>
        <v>0</v>
      </c>
      <c r="AZ88" s="120">
        <f>IFERROR(IF((MAX(MODULY_CBA!$I$3:$I$23)+1)&lt;='TCO TO BE- SW'!$D88,SUM('TCO TO BE- SW'!AZ$6:AZ$15)*VLOOKUP('TCO TO BE- SW'!AZ$2,MODULY_CBA!$B$3:$K$23,10,0),0),0)</f>
        <v>0</v>
      </c>
      <c r="BA88" s="120">
        <f>IFERROR(IF((MAX(MODULY_CBA!$I$3:$I$23)+1)&lt;='TCO TO BE- SW'!$D88,SUM('TCO TO BE- SW'!BA$6:BA$15)*VLOOKUP('TCO TO BE- SW'!BA$2,MODULY_CBA!$B$3:$K$23,10,0),0),0)</f>
        <v>0</v>
      </c>
      <c r="BB88" s="120">
        <f>IFERROR(IF((MAX(MODULY_CBA!$I$3:$I$23)+1)&lt;='TCO TO BE- SW'!$D88,SUM('TCO TO BE- SW'!BB$6:BB$15)*VLOOKUP('TCO TO BE- SW'!BB$2,MODULY_CBA!$B$3:$K$23,10,0),0),0)</f>
        <v>0</v>
      </c>
      <c r="BC88" s="120">
        <f>IFERROR(IF((MAX(MODULY_CBA!$I$3:$I$23)+1)&lt;='TCO TO BE- SW'!$D88,SUM('TCO TO BE- SW'!BC$6:BC$15)*VLOOKUP('TCO TO BE- SW'!BC$2,MODULY_CBA!$B$3:$K$23,10,0),0),0)</f>
        <v>0</v>
      </c>
    </row>
    <row r="89" spans="1:55" outlineLevel="2">
      <c r="A89" s="694" t="s">
        <v>197</v>
      </c>
      <c r="B89" s="695" t="s">
        <v>198</v>
      </c>
      <c r="C89" s="695">
        <v>718006</v>
      </c>
      <c r="D89" s="66">
        <v>1</v>
      </c>
      <c r="E89" s="64">
        <f t="shared" si="22"/>
        <v>0</v>
      </c>
      <c r="F89" s="119">
        <f>IFERROR(IF((MAX(MODULY_CBA!$I$3:$I$23)+1)&lt;='TCO TO BE- SW'!$D89,SUM('TCO TO BE- SW'!F$6:F$15)*VLOOKUP('TCO TO BE- SW'!F$2,MODULY_CBA!$B$3:$L$23,11,0),0),0)</f>
        <v>0</v>
      </c>
      <c r="G89" s="119">
        <f>IFERROR(IF((MAX(MODULY_CBA!$I$3:$I$23)+1)&lt;='TCO TO BE- SW'!$D89,SUM('TCO TO BE- SW'!G$6:G$15)*VLOOKUP('TCO TO BE- SW'!G$2,MODULY_CBA!$B$3:$L$23,11,0),0),0)</f>
        <v>0</v>
      </c>
      <c r="H89" s="119">
        <f>IFERROR(IF((MAX(MODULY_CBA!$I$3:$I$23)+1)&lt;='TCO TO BE- SW'!$D89,SUM('TCO TO BE- SW'!H$6:H$15)*VLOOKUP('TCO TO BE- SW'!H$2,MODULY_CBA!$B$3:$L$23,11,0),0),0)</f>
        <v>0</v>
      </c>
      <c r="I89" s="119">
        <f>IFERROR(IF((MAX(MODULY_CBA!$I$3:$I$23)+1)&lt;='TCO TO BE- SW'!$D89,SUM('TCO TO BE- SW'!I$6:I$15)*VLOOKUP('TCO TO BE- SW'!I$2,MODULY_CBA!$B$3:$L$23,11,0),0),0)</f>
        <v>0</v>
      </c>
      <c r="J89" s="119">
        <f>IFERROR(IF((MAX(MODULY_CBA!$I$3:$I$23)+1)&lt;='TCO TO BE- SW'!$D89,SUM('TCO TO BE- SW'!J$6:J$15)*VLOOKUP('TCO TO BE- SW'!J$2,MODULY_CBA!$B$3:$L$23,11,0),0),0)</f>
        <v>0</v>
      </c>
      <c r="K89" s="119">
        <f>IFERROR(IF((MAX(MODULY_CBA!$I$3:$I$23)+1)&lt;='TCO TO BE- SW'!$D89,SUM('TCO TO BE- SW'!K$6:K$15)*VLOOKUP('TCO TO BE- SW'!K$2,MODULY_CBA!$B$3:$L$23,11,0),0),0)</f>
        <v>0</v>
      </c>
      <c r="L89" s="119">
        <f>IFERROR(IF((MAX(MODULY_CBA!$I$3:$I$23)+1)&lt;='TCO TO BE- SW'!$D89,SUM('TCO TO BE- SW'!L$6:L$15)*VLOOKUP('TCO TO BE- SW'!L$2,MODULY_CBA!$B$3:$L$23,11,0),0),0)</f>
        <v>0</v>
      </c>
      <c r="M89" s="119">
        <f>IFERROR(IF((MAX(MODULY_CBA!$I$3:$I$23)+1)&lt;='TCO TO BE- SW'!$D89,SUM('TCO TO BE- SW'!M$6:M$15)*VLOOKUP('TCO TO BE- SW'!M$2,MODULY_CBA!$B$3:$L$23,11,0),0),0)</f>
        <v>0</v>
      </c>
      <c r="N89" s="119">
        <f>IFERROR(IF((MAX(MODULY_CBA!$I$3:$I$23)+1)&lt;='TCO TO BE- SW'!$D89,SUM('TCO TO BE- SW'!N$6:N$15)*VLOOKUP('TCO TO BE- SW'!N$2,MODULY_CBA!$B$3:$L$23,11,0),0),0)</f>
        <v>0</v>
      </c>
      <c r="O89" s="119">
        <f>IFERROR(IF((MAX(MODULY_CBA!$I$3:$I$23)+1)&lt;='TCO TO BE- SW'!$D89,SUM('TCO TO BE- SW'!O$6:O$15)*VLOOKUP('TCO TO BE- SW'!O$2,MODULY_CBA!$B$3:$L$23,11,0),0),0)</f>
        <v>0</v>
      </c>
      <c r="P89" s="119">
        <f>IFERROR(IF((MAX(MODULY_CBA!$I$3:$I$23)+1)&lt;='TCO TO BE- SW'!$D89,SUM('TCO TO BE- SW'!P$6:P$15)*VLOOKUP('TCO TO BE- SW'!P$2,MODULY_CBA!$B$3:$L$23,11,0),0),0)</f>
        <v>0</v>
      </c>
      <c r="Q89" s="119">
        <f>IFERROR(IF((MAX(MODULY_CBA!$I$3:$I$23)+1)&lt;='TCO TO BE- SW'!$D89,SUM('TCO TO BE- SW'!Q$6:Q$15)*VLOOKUP('TCO TO BE- SW'!Q$2,MODULY_CBA!$B$3:$L$23,11,0),0),0)</f>
        <v>0</v>
      </c>
      <c r="R89" s="119">
        <f>IFERROR(IF((MAX(MODULY_CBA!$I$3:$I$23)+1)&lt;='TCO TO BE- SW'!$D89,SUM('TCO TO BE- SW'!R$6:R$15)*VLOOKUP('TCO TO BE- SW'!R$2,MODULY_CBA!$B$3:$L$23,11,0),0),0)</f>
        <v>0</v>
      </c>
      <c r="S89" s="119">
        <f>IFERROR(IF((MAX(MODULY_CBA!$I$3:$I$23)+1)&lt;='TCO TO BE- SW'!$D89,SUM('TCO TO BE- SW'!S$6:S$15)*VLOOKUP('TCO TO BE- SW'!S$2,MODULY_CBA!$B$3:$L$23,11,0),0),0)</f>
        <v>0</v>
      </c>
      <c r="T89" s="119">
        <f>IFERROR(IF((MAX(MODULY_CBA!$I$3:$I$23)+1)&lt;='TCO TO BE- SW'!$D89,SUM('TCO TO BE- SW'!T$6:T$15)*VLOOKUP('TCO TO BE- SW'!T$2,MODULY_CBA!$B$3:$L$23,11,0),0),0)</f>
        <v>0</v>
      </c>
      <c r="U89" s="119">
        <f>IFERROR(IF((MAX(MODULY_CBA!$I$3:$I$23)+1)&lt;='TCO TO BE- SW'!$D89,SUM('TCO TO BE- SW'!U$6:U$15)*VLOOKUP('TCO TO BE- SW'!U$2,MODULY_CBA!$B$3:$L$23,11,0),0),0)</f>
        <v>0</v>
      </c>
      <c r="V89" s="119">
        <f>IFERROR(IF((MAX(MODULY_CBA!$I$3:$I$23)+1)&lt;='TCO TO BE- SW'!$D89,SUM('TCO TO BE- SW'!V$6:V$15)*VLOOKUP('TCO TO BE- SW'!V$2,MODULY_CBA!$B$3:$L$23,11,0),0),0)</f>
        <v>0</v>
      </c>
      <c r="W89" s="119">
        <f>IFERROR(IF((MAX(MODULY_CBA!$I$3:$I$23)+1)&lt;='TCO TO BE- SW'!$D89,SUM('TCO TO BE- SW'!W$6:W$15)*VLOOKUP('TCO TO BE- SW'!W$2,MODULY_CBA!$B$3:$L$23,11,0),0),0)</f>
        <v>0</v>
      </c>
      <c r="X89" s="119">
        <f>IFERROR(IF((MAX(MODULY_CBA!$I$3:$I$23)+1)&lt;='TCO TO BE- SW'!$D89,SUM('TCO TO BE- SW'!X$6:X$15)*VLOOKUP('TCO TO BE- SW'!X$2,MODULY_CBA!$B$3:$L$23,11,0),0),0)</f>
        <v>0</v>
      </c>
      <c r="Y89" s="119">
        <f>IFERROR(IF((MAX(MODULY_CBA!$I$3:$I$23)+1)&lt;='TCO TO BE- SW'!$D89,SUM('TCO TO BE- SW'!Y$6:Y$15)*VLOOKUP('TCO TO BE- SW'!Y$2,MODULY_CBA!$B$3:$L$23,11,0),0),0)</f>
        <v>0</v>
      </c>
      <c r="Z89" s="119">
        <f>IFERROR(IF((MAX(MODULY_CBA!$I$3:$I$23)+1)&lt;='TCO TO BE- SW'!$D89,SUM('TCO TO BE- SW'!Z$6:Z$15)*VLOOKUP('TCO TO BE- SW'!Z$2,MODULY_CBA!$B$3:$L$23,11,0),0),0)</f>
        <v>0</v>
      </c>
      <c r="AA89" s="119">
        <f>IFERROR(IF((MAX(MODULY_CBA!$I$3:$I$23)+1)&lt;='TCO TO BE- SW'!$D89,SUM('TCO TO BE- SW'!AA$6:AA$15)*VLOOKUP('TCO TO BE- SW'!AA$2,MODULY_CBA!$B$3:$L$23,11,0),0),0)</f>
        <v>0</v>
      </c>
      <c r="AB89" s="119">
        <f>IFERROR(IF((MAX(MODULY_CBA!$I$3:$I$23)+1)&lt;='TCO TO BE- SW'!$D89,SUM('TCO TO BE- SW'!AB$6:AB$15)*VLOOKUP('TCO TO BE- SW'!AB$2,MODULY_CBA!$B$3:$L$23,11,0),0),0)</f>
        <v>0</v>
      </c>
      <c r="AC89" s="119">
        <f>IFERROR(IF((MAX(MODULY_CBA!$I$3:$I$23)+1)&lt;='TCO TO BE- SW'!$D89,SUM('TCO TO BE- SW'!AC$6:AC$15)*VLOOKUP('TCO TO BE- SW'!AC$2,MODULY_CBA!$B$3:$L$23,11,0),0),0)</f>
        <v>0</v>
      </c>
      <c r="AD89" s="119">
        <f>IFERROR(IF((MAX(MODULY_CBA!$I$3:$I$23)+1)&lt;='TCO TO BE- SW'!$D89,SUM('TCO TO BE- SW'!AD$6:AD$15)*VLOOKUP('TCO TO BE- SW'!AD$2,MODULY_CBA!$B$3:$L$23,11,0),0),0)</f>
        <v>0</v>
      </c>
      <c r="AE89" s="119">
        <f>IFERROR(IF((MAX(MODULY_CBA!$I$3:$I$23)+1)&lt;='TCO TO BE- SW'!$D89,SUM('TCO TO BE- SW'!AE$6:AE$15)*VLOOKUP('TCO TO BE- SW'!AE$2,MODULY_CBA!$B$3:$L$23,11,0),0),0)</f>
        <v>0</v>
      </c>
      <c r="AF89" s="119">
        <f>IFERROR(IF((MAX(MODULY_CBA!$I$3:$I$23)+1)&lt;='TCO TO BE- SW'!$D89,SUM('TCO TO BE- SW'!AF$6:AF$15)*VLOOKUP('TCO TO BE- SW'!AF$2,MODULY_CBA!$B$3:$L$23,11,0),0),0)</f>
        <v>0</v>
      </c>
      <c r="AG89" s="119">
        <f>IFERROR(IF((MAX(MODULY_CBA!$I$3:$I$23)+1)&lt;='TCO TO BE- SW'!$D89,SUM('TCO TO BE- SW'!AG$6:AG$15)*VLOOKUP('TCO TO BE- SW'!AG$2,MODULY_CBA!$B$3:$L$23,11,0),0),0)</f>
        <v>0</v>
      </c>
      <c r="AH89" s="119">
        <f>IFERROR(IF((MAX(MODULY_CBA!$I$3:$I$23)+1)&lt;='TCO TO BE- SW'!$D89,SUM('TCO TO BE- SW'!AH$6:AH$15)*VLOOKUP('TCO TO BE- SW'!AH$2,MODULY_CBA!$B$3:$L$23,11,0),0),0)</f>
        <v>0</v>
      </c>
      <c r="AI89" s="119">
        <f>IFERROR(IF((MAX(MODULY_CBA!$I$3:$I$23)+1)&lt;='TCO TO BE- SW'!$D89,SUM('TCO TO BE- SW'!AI$6:AI$15)*VLOOKUP('TCO TO BE- SW'!AI$2,MODULY_CBA!$B$3:$L$23,11,0),0),0)</f>
        <v>0</v>
      </c>
      <c r="AJ89" s="119">
        <f>IFERROR(IF((MAX(MODULY_CBA!$I$3:$I$23)+1)&lt;='TCO TO BE- SW'!$D89,SUM('TCO TO BE- SW'!AJ$6:AJ$15)*VLOOKUP('TCO TO BE- SW'!AJ$2,MODULY_CBA!$B$3:$L$23,11,0),0),0)</f>
        <v>0</v>
      </c>
      <c r="AK89" s="119">
        <f>IFERROR(IF((MAX(MODULY_CBA!$I$3:$I$23)+1)&lt;='TCO TO BE- SW'!$D89,SUM('TCO TO BE- SW'!AK$6:AK$15)*VLOOKUP('TCO TO BE- SW'!AK$2,MODULY_CBA!$B$3:$L$23,11,0),0),0)</f>
        <v>0</v>
      </c>
      <c r="AL89" s="119">
        <f>IFERROR(IF((MAX(MODULY_CBA!$I$3:$I$23)+1)&lt;='TCO TO BE- SW'!$D89,SUM('TCO TO BE- SW'!AL$6:AL$15)*VLOOKUP('TCO TO BE- SW'!AL$2,MODULY_CBA!$B$3:$L$23,11,0),0),0)</f>
        <v>0</v>
      </c>
      <c r="AM89" s="119">
        <f>IFERROR(IF((MAX(MODULY_CBA!$I$3:$I$23)+1)&lt;='TCO TO BE- SW'!$D89,SUM('TCO TO BE- SW'!AM$6:AM$15)*VLOOKUP('TCO TO BE- SW'!AM$2,MODULY_CBA!$B$3:$L$23,11,0),0),0)</f>
        <v>0</v>
      </c>
      <c r="AN89" s="119">
        <f>IFERROR(IF((MAX(MODULY_CBA!$I$3:$I$23)+1)&lt;='TCO TO BE- SW'!$D89,SUM('TCO TO BE- SW'!AN$6:AN$15)*VLOOKUP('TCO TO BE- SW'!AN$2,MODULY_CBA!$B$3:$L$23,11,0),0),0)</f>
        <v>0</v>
      </c>
      <c r="AO89" s="119">
        <f>IFERROR(IF((MAX(MODULY_CBA!$I$3:$I$23)+1)&lt;='TCO TO BE- SW'!$D89,SUM('TCO TO BE- SW'!AO$6:AO$15)*VLOOKUP('TCO TO BE- SW'!AO$2,MODULY_CBA!$B$3:$L$23,11,0),0),0)</f>
        <v>0</v>
      </c>
      <c r="AP89" s="119">
        <f>IFERROR(IF((MAX(MODULY_CBA!$I$3:$I$23)+1)&lt;='TCO TO BE- SW'!$D89,SUM('TCO TO BE- SW'!AP$6:AP$15)*VLOOKUP('TCO TO BE- SW'!AP$2,MODULY_CBA!$B$3:$L$23,11,0),0),0)</f>
        <v>0</v>
      </c>
      <c r="AQ89" s="119">
        <f>IFERROR(IF((MAX(MODULY_CBA!$I$3:$I$23)+1)&lt;='TCO TO BE- SW'!$D89,SUM('TCO TO BE- SW'!AQ$6:AQ$15)*VLOOKUP('TCO TO BE- SW'!AQ$2,MODULY_CBA!$B$3:$L$23,11,0),0),0)</f>
        <v>0</v>
      </c>
      <c r="AR89" s="119">
        <f>IFERROR(IF((MAX(MODULY_CBA!$I$3:$I$23)+1)&lt;='TCO TO BE- SW'!$D89,SUM('TCO TO BE- SW'!AR$6:AR$15)*VLOOKUP('TCO TO BE- SW'!AR$2,MODULY_CBA!$B$3:$L$23,11,0),0),0)</f>
        <v>0</v>
      </c>
      <c r="AS89" s="119">
        <f>IFERROR(IF((MAX(MODULY_CBA!$I$3:$I$23)+1)&lt;='TCO TO BE- SW'!$D89,SUM('TCO TO BE- SW'!AS$6:AS$15)*VLOOKUP('TCO TO BE- SW'!AS$2,MODULY_CBA!$B$3:$L$23,11,0),0),0)</f>
        <v>0</v>
      </c>
      <c r="AT89" s="119">
        <f>IFERROR(IF((MAX(MODULY_CBA!$I$3:$I$23)+1)&lt;='TCO TO BE- SW'!$D89,SUM('TCO TO BE- SW'!AT$6:AT$15)*VLOOKUP('TCO TO BE- SW'!AT$2,MODULY_CBA!$B$3:$L$23,11,0),0),0)</f>
        <v>0</v>
      </c>
      <c r="AU89" s="119">
        <f>IFERROR(IF((MAX(MODULY_CBA!$I$3:$I$23)+1)&lt;='TCO TO BE- SW'!$D89,SUM('TCO TO BE- SW'!AU$6:AU$15)*VLOOKUP('TCO TO BE- SW'!AU$2,MODULY_CBA!$B$3:$L$23,11,0),0),0)</f>
        <v>0</v>
      </c>
      <c r="AV89" s="119">
        <f>IFERROR(IF((MAX(MODULY_CBA!$I$3:$I$23)+1)&lt;='TCO TO BE- SW'!$D89,SUM('TCO TO BE- SW'!AV$6:AV$15)*VLOOKUP('TCO TO BE- SW'!AV$2,MODULY_CBA!$B$3:$L$23,11,0),0),0)</f>
        <v>0</v>
      </c>
      <c r="AW89" s="119">
        <f>IFERROR(IF((MAX(MODULY_CBA!$I$3:$I$23)+1)&lt;='TCO TO BE- SW'!$D89,SUM('TCO TO BE- SW'!AW$6:AW$15)*VLOOKUP('TCO TO BE- SW'!AW$2,MODULY_CBA!$B$3:$L$23,11,0),0),0)</f>
        <v>0</v>
      </c>
      <c r="AX89" s="119">
        <f>IFERROR(IF((MAX(MODULY_CBA!$I$3:$I$23)+1)&lt;='TCO TO BE- SW'!$D89,SUM('TCO TO BE- SW'!AX$6:AX$15)*VLOOKUP('TCO TO BE- SW'!AX$2,MODULY_CBA!$B$3:$L$23,11,0),0),0)</f>
        <v>0</v>
      </c>
      <c r="AY89" s="119">
        <f>IFERROR(IF((MAX(MODULY_CBA!$I$3:$I$23)+1)&lt;='TCO TO BE- SW'!$D89,SUM('TCO TO BE- SW'!AY$6:AY$15)*VLOOKUP('TCO TO BE- SW'!AY$2,MODULY_CBA!$B$3:$L$23,11,0),0),0)</f>
        <v>0</v>
      </c>
      <c r="AZ89" s="119">
        <f>IFERROR(IF((MAX(MODULY_CBA!$I$3:$I$23)+1)&lt;='TCO TO BE- SW'!$D89,SUM('TCO TO BE- SW'!AZ$6:AZ$15)*VLOOKUP('TCO TO BE- SW'!AZ$2,MODULY_CBA!$B$3:$L$23,11,0),0),0)</f>
        <v>0</v>
      </c>
      <c r="BA89" s="119">
        <f>IFERROR(IF((MAX(MODULY_CBA!$I$3:$I$23)+1)&lt;='TCO TO BE- SW'!$D89,SUM('TCO TO BE- SW'!BA$6:BA$15)*VLOOKUP('TCO TO BE- SW'!BA$2,MODULY_CBA!$B$3:$L$23,11,0),0),0)</f>
        <v>0</v>
      </c>
      <c r="BB89" s="119">
        <f>IFERROR(IF((MAX(MODULY_CBA!$I$3:$I$23)+1)&lt;='TCO TO BE- SW'!$D89,SUM('TCO TO BE- SW'!BB$6:BB$15)*VLOOKUP('TCO TO BE- SW'!BB$2,MODULY_CBA!$B$3:$L$23,11,0),0),0)</f>
        <v>0</v>
      </c>
      <c r="BC89" s="119">
        <f>IFERROR(IF((MAX(MODULY_CBA!$I$3:$I$23)+1)&lt;='TCO TO BE- SW'!$D89,SUM('TCO TO BE- SW'!BC$6:BC$15)*VLOOKUP('TCO TO BE- SW'!BC$2,MODULY_CBA!$B$3:$L$23,11,0),0),0)</f>
        <v>0</v>
      </c>
    </row>
    <row r="90" spans="1:55" outlineLevel="2">
      <c r="A90" s="694"/>
      <c r="B90" s="695"/>
      <c r="C90" s="695"/>
      <c r="D90" s="67">
        <v>2</v>
      </c>
      <c r="E90" s="64">
        <f t="shared" si="22"/>
        <v>0</v>
      </c>
      <c r="F90" s="120">
        <f>IFERROR(IF((MAX(MODULY_CBA!$I$3:$I$23)+1)&lt;='TCO TO BE- SW'!$D90,SUM('TCO TO BE- SW'!F$6:F$15)*VLOOKUP('TCO TO BE- SW'!F$2,MODULY_CBA!$B$3:$L$23,11,0),0),0)</f>
        <v>0</v>
      </c>
      <c r="G90" s="120">
        <f>IFERROR(IF((MAX(MODULY_CBA!$I$3:$I$23)+1)&lt;='TCO TO BE- SW'!$D90,SUM('TCO TO BE- SW'!G$6:G$15)*VLOOKUP('TCO TO BE- SW'!G$2,MODULY_CBA!$B$3:$L$23,11,0),0),0)</f>
        <v>0</v>
      </c>
      <c r="H90" s="120">
        <f>IFERROR(IF((MAX(MODULY_CBA!$I$3:$I$23)+1)&lt;='TCO TO BE- SW'!$D90,SUM('TCO TO BE- SW'!H$6:H$15)*VLOOKUP('TCO TO BE- SW'!H$2,MODULY_CBA!$B$3:$L$23,11,0),0),0)</f>
        <v>0</v>
      </c>
      <c r="I90" s="120">
        <f>IFERROR(IF((MAX(MODULY_CBA!$I$3:$I$23)+1)&lt;='TCO TO BE- SW'!$D90,SUM('TCO TO BE- SW'!I$6:I$15)*VLOOKUP('TCO TO BE- SW'!I$2,MODULY_CBA!$B$3:$L$23,11,0),0),0)</f>
        <v>0</v>
      </c>
      <c r="J90" s="120">
        <f>IFERROR(IF((MAX(MODULY_CBA!$I$3:$I$23)+1)&lt;='TCO TO BE- SW'!$D90,SUM('TCO TO BE- SW'!J$6:J$15)*VLOOKUP('TCO TO BE- SW'!J$2,MODULY_CBA!$B$3:$L$23,11,0),0),0)</f>
        <v>0</v>
      </c>
      <c r="K90" s="120">
        <f>IFERROR(IF((MAX(MODULY_CBA!$I$3:$I$23)+1)&lt;='TCO TO BE- SW'!$D90,SUM('TCO TO BE- SW'!K$6:K$15)*VLOOKUP('TCO TO BE- SW'!K$2,MODULY_CBA!$B$3:$L$23,11,0),0),0)</f>
        <v>0</v>
      </c>
      <c r="L90" s="120">
        <f>IFERROR(IF((MAX(MODULY_CBA!$I$3:$I$23)+1)&lt;='TCO TO BE- SW'!$D90,SUM('TCO TO BE- SW'!L$6:L$15)*VLOOKUP('TCO TO BE- SW'!L$2,MODULY_CBA!$B$3:$L$23,11,0),0),0)</f>
        <v>0</v>
      </c>
      <c r="M90" s="120">
        <f>IFERROR(IF((MAX(MODULY_CBA!$I$3:$I$23)+1)&lt;='TCO TO BE- SW'!$D90,SUM('TCO TO BE- SW'!M$6:M$15)*VLOOKUP('TCO TO BE- SW'!M$2,MODULY_CBA!$B$3:$L$23,11,0),0),0)</f>
        <v>0</v>
      </c>
      <c r="N90" s="120">
        <f>IFERROR(IF((MAX(MODULY_CBA!$I$3:$I$23)+1)&lt;='TCO TO BE- SW'!$D90,SUM('TCO TO BE- SW'!N$6:N$15)*VLOOKUP('TCO TO BE- SW'!N$2,MODULY_CBA!$B$3:$L$23,11,0),0),0)</f>
        <v>0</v>
      </c>
      <c r="O90" s="120">
        <f>IFERROR(IF((MAX(MODULY_CBA!$I$3:$I$23)+1)&lt;='TCO TO BE- SW'!$D90,SUM('TCO TO BE- SW'!O$6:O$15)*VLOOKUP('TCO TO BE- SW'!O$2,MODULY_CBA!$B$3:$L$23,11,0),0),0)</f>
        <v>0</v>
      </c>
      <c r="P90" s="120">
        <f>IFERROR(IF((MAX(MODULY_CBA!$I$3:$I$23)+1)&lt;='TCO TO BE- SW'!$D90,SUM('TCO TO BE- SW'!P$6:P$15)*VLOOKUP('TCO TO BE- SW'!P$2,MODULY_CBA!$B$3:$L$23,11,0),0),0)</f>
        <v>0</v>
      </c>
      <c r="Q90" s="120">
        <f>IFERROR(IF((MAX(MODULY_CBA!$I$3:$I$23)+1)&lt;='TCO TO BE- SW'!$D90,SUM('TCO TO BE- SW'!Q$6:Q$15)*VLOOKUP('TCO TO BE- SW'!Q$2,MODULY_CBA!$B$3:$L$23,11,0),0),0)</f>
        <v>0</v>
      </c>
      <c r="R90" s="120">
        <f>IFERROR(IF((MAX(MODULY_CBA!$I$3:$I$23)+1)&lt;='TCO TO BE- SW'!$D90,SUM('TCO TO BE- SW'!R$6:R$15)*VLOOKUP('TCO TO BE- SW'!R$2,MODULY_CBA!$B$3:$L$23,11,0),0),0)</f>
        <v>0</v>
      </c>
      <c r="S90" s="120">
        <f>IFERROR(IF((MAX(MODULY_CBA!$I$3:$I$23)+1)&lt;='TCO TO BE- SW'!$D90,SUM('TCO TO BE- SW'!S$6:S$15)*VLOOKUP('TCO TO BE- SW'!S$2,MODULY_CBA!$B$3:$L$23,11,0),0),0)</f>
        <v>0</v>
      </c>
      <c r="T90" s="120">
        <f>IFERROR(IF((MAX(MODULY_CBA!$I$3:$I$23)+1)&lt;='TCO TO BE- SW'!$D90,SUM('TCO TO BE- SW'!T$6:T$15)*VLOOKUP('TCO TO BE- SW'!T$2,MODULY_CBA!$B$3:$L$23,11,0),0),0)</f>
        <v>0</v>
      </c>
      <c r="U90" s="120">
        <f>IFERROR(IF((MAX(MODULY_CBA!$I$3:$I$23)+1)&lt;='TCO TO BE- SW'!$D90,SUM('TCO TO BE- SW'!U$6:U$15)*VLOOKUP('TCO TO BE- SW'!U$2,MODULY_CBA!$B$3:$L$23,11,0),0),0)</f>
        <v>0</v>
      </c>
      <c r="V90" s="120">
        <f>IFERROR(IF((MAX(MODULY_CBA!$I$3:$I$23)+1)&lt;='TCO TO BE- SW'!$D90,SUM('TCO TO BE- SW'!V$6:V$15)*VLOOKUP('TCO TO BE- SW'!V$2,MODULY_CBA!$B$3:$L$23,11,0),0),0)</f>
        <v>0</v>
      </c>
      <c r="W90" s="120">
        <f>IFERROR(IF((MAX(MODULY_CBA!$I$3:$I$23)+1)&lt;='TCO TO BE- SW'!$D90,SUM('TCO TO BE- SW'!W$6:W$15)*VLOOKUP('TCO TO BE- SW'!W$2,MODULY_CBA!$B$3:$L$23,11,0),0),0)</f>
        <v>0</v>
      </c>
      <c r="X90" s="120">
        <f>IFERROR(IF((MAX(MODULY_CBA!$I$3:$I$23)+1)&lt;='TCO TO BE- SW'!$D90,SUM('TCO TO BE- SW'!X$6:X$15)*VLOOKUP('TCO TO BE- SW'!X$2,MODULY_CBA!$B$3:$L$23,11,0),0),0)</f>
        <v>0</v>
      </c>
      <c r="Y90" s="120">
        <f>IFERROR(IF((MAX(MODULY_CBA!$I$3:$I$23)+1)&lt;='TCO TO BE- SW'!$D90,SUM('TCO TO BE- SW'!Y$6:Y$15)*VLOOKUP('TCO TO BE- SW'!Y$2,MODULY_CBA!$B$3:$L$23,11,0),0),0)</f>
        <v>0</v>
      </c>
      <c r="Z90" s="120">
        <f>IFERROR(IF((MAX(MODULY_CBA!$I$3:$I$23)+1)&lt;='TCO TO BE- SW'!$D90,SUM('TCO TO BE- SW'!Z$6:Z$15)*VLOOKUP('TCO TO BE- SW'!Z$2,MODULY_CBA!$B$3:$L$23,11,0),0),0)</f>
        <v>0</v>
      </c>
      <c r="AA90" s="120">
        <f>IFERROR(IF((MAX(MODULY_CBA!$I$3:$I$23)+1)&lt;='TCO TO BE- SW'!$D90,SUM('TCO TO BE- SW'!AA$6:AA$15)*VLOOKUP('TCO TO BE- SW'!AA$2,MODULY_CBA!$B$3:$L$23,11,0),0),0)</f>
        <v>0</v>
      </c>
      <c r="AB90" s="120">
        <f>IFERROR(IF((MAX(MODULY_CBA!$I$3:$I$23)+1)&lt;='TCO TO BE- SW'!$D90,SUM('TCO TO BE- SW'!AB$6:AB$15)*VLOOKUP('TCO TO BE- SW'!AB$2,MODULY_CBA!$B$3:$L$23,11,0),0),0)</f>
        <v>0</v>
      </c>
      <c r="AC90" s="120">
        <f>IFERROR(IF((MAX(MODULY_CBA!$I$3:$I$23)+1)&lt;='TCO TO BE- SW'!$D90,SUM('TCO TO BE- SW'!AC$6:AC$15)*VLOOKUP('TCO TO BE- SW'!AC$2,MODULY_CBA!$B$3:$L$23,11,0),0),0)</f>
        <v>0</v>
      </c>
      <c r="AD90" s="120">
        <f>IFERROR(IF((MAX(MODULY_CBA!$I$3:$I$23)+1)&lt;='TCO TO BE- SW'!$D90,SUM('TCO TO BE- SW'!AD$6:AD$15)*VLOOKUP('TCO TO BE- SW'!AD$2,MODULY_CBA!$B$3:$L$23,11,0),0),0)</f>
        <v>0</v>
      </c>
      <c r="AE90" s="120">
        <f>IFERROR(IF((MAX(MODULY_CBA!$I$3:$I$23)+1)&lt;='TCO TO BE- SW'!$D90,SUM('TCO TO BE- SW'!AE$6:AE$15)*VLOOKUP('TCO TO BE- SW'!AE$2,MODULY_CBA!$B$3:$L$23,11,0),0),0)</f>
        <v>0</v>
      </c>
      <c r="AF90" s="120">
        <f>IFERROR(IF((MAX(MODULY_CBA!$I$3:$I$23)+1)&lt;='TCO TO BE- SW'!$D90,SUM('TCO TO BE- SW'!AF$6:AF$15)*VLOOKUP('TCO TO BE- SW'!AF$2,MODULY_CBA!$B$3:$L$23,11,0),0),0)</f>
        <v>0</v>
      </c>
      <c r="AG90" s="120">
        <f>IFERROR(IF((MAX(MODULY_CBA!$I$3:$I$23)+1)&lt;='TCO TO BE- SW'!$D90,SUM('TCO TO BE- SW'!AG$6:AG$15)*VLOOKUP('TCO TO BE- SW'!AG$2,MODULY_CBA!$B$3:$L$23,11,0),0),0)</f>
        <v>0</v>
      </c>
      <c r="AH90" s="120">
        <f>IFERROR(IF((MAX(MODULY_CBA!$I$3:$I$23)+1)&lt;='TCO TO BE- SW'!$D90,SUM('TCO TO BE- SW'!AH$6:AH$15)*VLOOKUP('TCO TO BE- SW'!AH$2,MODULY_CBA!$B$3:$L$23,11,0),0),0)</f>
        <v>0</v>
      </c>
      <c r="AI90" s="120">
        <f>IFERROR(IF((MAX(MODULY_CBA!$I$3:$I$23)+1)&lt;='TCO TO BE- SW'!$D90,SUM('TCO TO BE- SW'!AI$6:AI$15)*VLOOKUP('TCO TO BE- SW'!AI$2,MODULY_CBA!$B$3:$L$23,11,0),0),0)</f>
        <v>0</v>
      </c>
      <c r="AJ90" s="120">
        <f>IFERROR(IF((MAX(MODULY_CBA!$I$3:$I$23)+1)&lt;='TCO TO BE- SW'!$D90,SUM('TCO TO BE- SW'!AJ$6:AJ$15)*VLOOKUP('TCO TO BE- SW'!AJ$2,MODULY_CBA!$B$3:$L$23,11,0),0),0)</f>
        <v>0</v>
      </c>
      <c r="AK90" s="120">
        <f>IFERROR(IF((MAX(MODULY_CBA!$I$3:$I$23)+1)&lt;='TCO TO BE- SW'!$D90,SUM('TCO TO BE- SW'!AK$6:AK$15)*VLOOKUP('TCO TO BE- SW'!AK$2,MODULY_CBA!$B$3:$L$23,11,0),0),0)</f>
        <v>0</v>
      </c>
      <c r="AL90" s="120">
        <f>IFERROR(IF((MAX(MODULY_CBA!$I$3:$I$23)+1)&lt;='TCO TO BE- SW'!$D90,SUM('TCO TO BE- SW'!AL$6:AL$15)*VLOOKUP('TCO TO BE- SW'!AL$2,MODULY_CBA!$B$3:$L$23,11,0),0),0)</f>
        <v>0</v>
      </c>
      <c r="AM90" s="120">
        <f>IFERROR(IF((MAX(MODULY_CBA!$I$3:$I$23)+1)&lt;='TCO TO BE- SW'!$D90,SUM('TCO TO BE- SW'!AM$6:AM$15)*VLOOKUP('TCO TO BE- SW'!AM$2,MODULY_CBA!$B$3:$L$23,11,0),0),0)</f>
        <v>0</v>
      </c>
      <c r="AN90" s="120">
        <f>IFERROR(IF((MAX(MODULY_CBA!$I$3:$I$23)+1)&lt;='TCO TO BE- SW'!$D90,SUM('TCO TO BE- SW'!AN$6:AN$15)*VLOOKUP('TCO TO BE- SW'!AN$2,MODULY_CBA!$B$3:$L$23,11,0),0),0)</f>
        <v>0</v>
      </c>
      <c r="AO90" s="120">
        <f>IFERROR(IF((MAX(MODULY_CBA!$I$3:$I$23)+1)&lt;='TCO TO BE- SW'!$D90,SUM('TCO TO BE- SW'!AO$6:AO$15)*VLOOKUP('TCO TO BE- SW'!AO$2,MODULY_CBA!$B$3:$L$23,11,0),0),0)</f>
        <v>0</v>
      </c>
      <c r="AP90" s="120">
        <f>IFERROR(IF((MAX(MODULY_CBA!$I$3:$I$23)+1)&lt;='TCO TO BE- SW'!$D90,SUM('TCO TO BE- SW'!AP$6:AP$15)*VLOOKUP('TCO TO BE- SW'!AP$2,MODULY_CBA!$B$3:$L$23,11,0),0),0)</f>
        <v>0</v>
      </c>
      <c r="AQ90" s="120">
        <f>IFERROR(IF((MAX(MODULY_CBA!$I$3:$I$23)+1)&lt;='TCO TO BE- SW'!$D90,SUM('TCO TO BE- SW'!AQ$6:AQ$15)*VLOOKUP('TCO TO BE- SW'!AQ$2,MODULY_CBA!$B$3:$L$23,11,0),0),0)</f>
        <v>0</v>
      </c>
      <c r="AR90" s="120">
        <f>IFERROR(IF((MAX(MODULY_CBA!$I$3:$I$23)+1)&lt;='TCO TO BE- SW'!$D90,SUM('TCO TO BE- SW'!AR$6:AR$15)*VLOOKUP('TCO TO BE- SW'!AR$2,MODULY_CBA!$B$3:$L$23,11,0),0),0)</f>
        <v>0</v>
      </c>
      <c r="AS90" s="120">
        <f>IFERROR(IF((MAX(MODULY_CBA!$I$3:$I$23)+1)&lt;='TCO TO BE- SW'!$D90,SUM('TCO TO BE- SW'!AS$6:AS$15)*VLOOKUP('TCO TO BE- SW'!AS$2,MODULY_CBA!$B$3:$L$23,11,0),0),0)</f>
        <v>0</v>
      </c>
      <c r="AT90" s="120">
        <f>IFERROR(IF((MAX(MODULY_CBA!$I$3:$I$23)+1)&lt;='TCO TO BE- SW'!$D90,SUM('TCO TO BE- SW'!AT$6:AT$15)*VLOOKUP('TCO TO BE- SW'!AT$2,MODULY_CBA!$B$3:$L$23,11,0),0),0)</f>
        <v>0</v>
      </c>
      <c r="AU90" s="120">
        <f>IFERROR(IF((MAX(MODULY_CBA!$I$3:$I$23)+1)&lt;='TCO TO BE- SW'!$D90,SUM('TCO TO BE- SW'!AU$6:AU$15)*VLOOKUP('TCO TO BE- SW'!AU$2,MODULY_CBA!$B$3:$L$23,11,0),0),0)</f>
        <v>0</v>
      </c>
      <c r="AV90" s="120">
        <f>IFERROR(IF((MAX(MODULY_CBA!$I$3:$I$23)+1)&lt;='TCO TO BE- SW'!$D90,SUM('TCO TO BE- SW'!AV$6:AV$15)*VLOOKUP('TCO TO BE- SW'!AV$2,MODULY_CBA!$B$3:$L$23,11,0),0),0)</f>
        <v>0</v>
      </c>
      <c r="AW90" s="120">
        <f>IFERROR(IF((MAX(MODULY_CBA!$I$3:$I$23)+1)&lt;='TCO TO BE- SW'!$D90,SUM('TCO TO BE- SW'!AW$6:AW$15)*VLOOKUP('TCO TO BE- SW'!AW$2,MODULY_CBA!$B$3:$L$23,11,0),0),0)</f>
        <v>0</v>
      </c>
      <c r="AX90" s="120">
        <f>IFERROR(IF((MAX(MODULY_CBA!$I$3:$I$23)+1)&lt;='TCO TO BE- SW'!$D90,SUM('TCO TO BE- SW'!AX$6:AX$15)*VLOOKUP('TCO TO BE- SW'!AX$2,MODULY_CBA!$B$3:$L$23,11,0),0),0)</f>
        <v>0</v>
      </c>
      <c r="AY90" s="120">
        <f>IFERROR(IF((MAX(MODULY_CBA!$I$3:$I$23)+1)&lt;='TCO TO BE- SW'!$D90,SUM('TCO TO BE- SW'!AY$6:AY$15)*VLOOKUP('TCO TO BE- SW'!AY$2,MODULY_CBA!$B$3:$L$23,11,0),0),0)</f>
        <v>0</v>
      </c>
      <c r="AZ90" s="120">
        <f>IFERROR(IF((MAX(MODULY_CBA!$I$3:$I$23)+1)&lt;='TCO TO BE- SW'!$D90,SUM('TCO TO BE- SW'!AZ$6:AZ$15)*VLOOKUP('TCO TO BE- SW'!AZ$2,MODULY_CBA!$B$3:$L$23,11,0),0),0)</f>
        <v>0</v>
      </c>
      <c r="BA90" s="120">
        <f>IFERROR(IF((MAX(MODULY_CBA!$I$3:$I$23)+1)&lt;='TCO TO BE- SW'!$D90,SUM('TCO TO BE- SW'!BA$6:BA$15)*VLOOKUP('TCO TO BE- SW'!BA$2,MODULY_CBA!$B$3:$L$23,11,0),0),0)</f>
        <v>0</v>
      </c>
      <c r="BB90" s="120">
        <f>IFERROR(IF((MAX(MODULY_CBA!$I$3:$I$23)+1)&lt;='TCO TO BE- SW'!$D90,SUM('TCO TO BE- SW'!BB$6:BB$15)*VLOOKUP('TCO TO BE- SW'!BB$2,MODULY_CBA!$B$3:$L$23,11,0),0),0)</f>
        <v>0</v>
      </c>
      <c r="BC90" s="120">
        <f>IFERROR(IF((MAX(MODULY_CBA!$I$3:$I$23)+1)&lt;='TCO TO BE- SW'!$D90,SUM('TCO TO BE- SW'!BC$6:BC$15)*VLOOKUP('TCO TO BE- SW'!BC$2,MODULY_CBA!$B$3:$L$23,11,0),0),0)</f>
        <v>0</v>
      </c>
    </row>
    <row r="91" spans="1:55" outlineLevel="2">
      <c r="A91" s="694"/>
      <c r="B91" s="695"/>
      <c r="C91" s="695"/>
      <c r="D91" s="67">
        <v>3</v>
      </c>
      <c r="E91" s="64">
        <f t="shared" si="22"/>
        <v>0</v>
      </c>
      <c r="F91" s="120">
        <f>IFERROR(IF((MAX(MODULY_CBA!$I$3:$I$23)+1)&lt;='TCO TO BE- SW'!$D91,SUM('TCO TO BE- SW'!F$6:F$15)*VLOOKUP('TCO TO BE- SW'!F$2,MODULY_CBA!$B$3:$L$23,11,0),0),0)</f>
        <v>0</v>
      </c>
      <c r="G91" s="120">
        <f>IFERROR(IF((MAX(MODULY_CBA!$I$3:$I$23)+1)&lt;='TCO TO BE- SW'!$D91,SUM('TCO TO BE- SW'!G$6:G$15)*VLOOKUP('TCO TO BE- SW'!G$2,MODULY_CBA!$B$3:$L$23,11,0),0),0)</f>
        <v>0</v>
      </c>
      <c r="H91" s="120">
        <f>IFERROR(IF((MAX(MODULY_CBA!$I$3:$I$23)+1)&lt;='TCO TO BE- SW'!$D91,SUM('TCO TO BE- SW'!H$6:H$15)*VLOOKUP('TCO TO BE- SW'!H$2,MODULY_CBA!$B$3:$L$23,11,0),0),0)</f>
        <v>0</v>
      </c>
      <c r="I91" s="120">
        <f>IFERROR(IF((MAX(MODULY_CBA!$I$3:$I$23)+1)&lt;='TCO TO BE- SW'!$D91,SUM('TCO TO BE- SW'!I$6:I$15)*VLOOKUP('TCO TO BE- SW'!I$2,MODULY_CBA!$B$3:$L$23,11,0),0),0)</f>
        <v>0</v>
      </c>
      <c r="J91" s="120">
        <f>IFERROR(IF((MAX(MODULY_CBA!$I$3:$I$23)+1)&lt;='TCO TO BE- SW'!$D91,SUM('TCO TO BE- SW'!J$6:J$15)*VLOOKUP('TCO TO BE- SW'!J$2,MODULY_CBA!$B$3:$L$23,11,0),0),0)</f>
        <v>0</v>
      </c>
      <c r="K91" s="120">
        <f>IFERROR(IF((MAX(MODULY_CBA!$I$3:$I$23)+1)&lt;='TCO TO BE- SW'!$D91,SUM('TCO TO BE- SW'!K$6:K$15)*VLOOKUP('TCO TO BE- SW'!K$2,MODULY_CBA!$B$3:$L$23,11,0),0),0)</f>
        <v>0</v>
      </c>
      <c r="L91" s="120">
        <f>IFERROR(IF((MAX(MODULY_CBA!$I$3:$I$23)+1)&lt;='TCO TO BE- SW'!$D91,SUM('TCO TO BE- SW'!L$6:L$15)*VLOOKUP('TCO TO BE- SW'!L$2,MODULY_CBA!$B$3:$L$23,11,0),0),0)</f>
        <v>0</v>
      </c>
      <c r="M91" s="120">
        <f>IFERROR(IF((MAX(MODULY_CBA!$I$3:$I$23)+1)&lt;='TCO TO BE- SW'!$D91,SUM('TCO TO BE- SW'!M$6:M$15)*VLOOKUP('TCO TO BE- SW'!M$2,MODULY_CBA!$B$3:$L$23,11,0),0),0)</f>
        <v>0</v>
      </c>
      <c r="N91" s="120">
        <f>IFERROR(IF((MAX(MODULY_CBA!$I$3:$I$23)+1)&lt;='TCO TO BE- SW'!$D91,SUM('TCO TO BE- SW'!N$6:N$15)*VLOOKUP('TCO TO BE- SW'!N$2,MODULY_CBA!$B$3:$L$23,11,0),0),0)</f>
        <v>0</v>
      </c>
      <c r="O91" s="120">
        <f>IFERROR(IF((MAX(MODULY_CBA!$I$3:$I$23)+1)&lt;='TCO TO BE- SW'!$D91,SUM('TCO TO BE- SW'!O$6:O$15)*VLOOKUP('TCO TO BE- SW'!O$2,MODULY_CBA!$B$3:$L$23,11,0),0),0)</f>
        <v>0</v>
      </c>
      <c r="P91" s="120">
        <f>IFERROR(IF((MAX(MODULY_CBA!$I$3:$I$23)+1)&lt;='TCO TO BE- SW'!$D91,SUM('TCO TO BE- SW'!P$6:P$15)*VLOOKUP('TCO TO BE- SW'!P$2,MODULY_CBA!$B$3:$L$23,11,0),0),0)</f>
        <v>0</v>
      </c>
      <c r="Q91" s="120">
        <f>IFERROR(IF((MAX(MODULY_CBA!$I$3:$I$23)+1)&lt;='TCO TO BE- SW'!$D91,SUM('TCO TO BE- SW'!Q$6:Q$15)*VLOOKUP('TCO TO BE- SW'!Q$2,MODULY_CBA!$B$3:$L$23,11,0),0),0)</f>
        <v>0</v>
      </c>
      <c r="R91" s="120">
        <f>IFERROR(IF((MAX(MODULY_CBA!$I$3:$I$23)+1)&lt;='TCO TO BE- SW'!$D91,SUM('TCO TO BE- SW'!R$6:R$15)*VLOOKUP('TCO TO BE- SW'!R$2,MODULY_CBA!$B$3:$L$23,11,0),0),0)</f>
        <v>0</v>
      </c>
      <c r="S91" s="120">
        <f>IFERROR(IF((MAX(MODULY_CBA!$I$3:$I$23)+1)&lt;='TCO TO BE- SW'!$D91,SUM('TCO TO BE- SW'!S$6:S$15)*VLOOKUP('TCO TO BE- SW'!S$2,MODULY_CBA!$B$3:$L$23,11,0),0),0)</f>
        <v>0</v>
      </c>
      <c r="T91" s="120">
        <f>IFERROR(IF((MAX(MODULY_CBA!$I$3:$I$23)+1)&lt;='TCO TO BE- SW'!$D91,SUM('TCO TO BE- SW'!T$6:T$15)*VLOOKUP('TCO TO BE- SW'!T$2,MODULY_CBA!$B$3:$L$23,11,0),0),0)</f>
        <v>0</v>
      </c>
      <c r="U91" s="120">
        <f>IFERROR(IF((MAX(MODULY_CBA!$I$3:$I$23)+1)&lt;='TCO TO BE- SW'!$D91,SUM('TCO TO BE- SW'!U$6:U$15)*VLOOKUP('TCO TO BE- SW'!U$2,MODULY_CBA!$B$3:$L$23,11,0),0),0)</f>
        <v>0</v>
      </c>
      <c r="V91" s="120">
        <f>IFERROR(IF((MAX(MODULY_CBA!$I$3:$I$23)+1)&lt;='TCO TO BE- SW'!$D91,SUM('TCO TO BE- SW'!V$6:V$15)*VLOOKUP('TCO TO BE- SW'!V$2,MODULY_CBA!$B$3:$L$23,11,0),0),0)</f>
        <v>0</v>
      </c>
      <c r="W91" s="120">
        <f>IFERROR(IF((MAX(MODULY_CBA!$I$3:$I$23)+1)&lt;='TCO TO BE- SW'!$D91,SUM('TCO TO BE- SW'!W$6:W$15)*VLOOKUP('TCO TO BE- SW'!W$2,MODULY_CBA!$B$3:$L$23,11,0),0),0)</f>
        <v>0</v>
      </c>
      <c r="X91" s="120">
        <f>IFERROR(IF((MAX(MODULY_CBA!$I$3:$I$23)+1)&lt;='TCO TO BE- SW'!$D91,SUM('TCO TO BE- SW'!X$6:X$15)*VLOOKUP('TCO TO BE- SW'!X$2,MODULY_CBA!$B$3:$L$23,11,0),0),0)</f>
        <v>0</v>
      </c>
      <c r="Y91" s="120">
        <f>IFERROR(IF((MAX(MODULY_CBA!$I$3:$I$23)+1)&lt;='TCO TO BE- SW'!$D91,SUM('TCO TO BE- SW'!Y$6:Y$15)*VLOOKUP('TCO TO BE- SW'!Y$2,MODULY_CBA!$B$3:$L$23,11,0),0),0)</f>
        <v>0</v>
      </c>
      <c r="Z91" s="120">
        <f>IFERROR(IF((MAX(MODULY_CBA!$I$3:$I$23)+1)&lt;='TCO TO BE- SW'!$D91,SUM('TCO TO BE- SW'!Z$6:Z$15)*VLOOKUP('TCO TO BE- SW'!Z$2,MODULY_CBA!$B$3:$L$23,11,0),0),0)</f>
        <v>0</v>
      </c>
      <c r="AA91" s="120">
        <f>IFERROR(IF((MAX(MODULY_CBA!$I$3:$I$23)+1)&lt;='TCO TO BE- SW'!$D91,SUM('TCO TO BE- SW'!AA$6:AA$15)*VLOOKUP('TCO TO BE- SW'!AA$2,MODULY_CBA!$B$3:$L$23,11,0),0),0)</f>
        <v>0</v>
      </c>
      <c r="AB91" s="120">
        <f>IFERROR(IF((MAX(MODULY_CBA!$I$3:$I$23)+1)&lt;='TCO TO BE- SW'!$D91,SUM('TCO TO BE- SW'!AB$6:AB$15)*VLOOKUP('TCO TO BE- SW'!AB$2,MODULY_CBA!$B$3:$L$23,11,0),0),0)</f>
        <v>0</v>
      </c>
      <c r="AC91" s="120">
        <f>IFERROR(IF((MAX(MODULY_CBA!$I$3:$I$23)+1)&lt;='TCO TO BE- SW'!$D91,SUM('TCO TO BE- SW'!AC$6:AC$15)*VLOOKUP('TCO TO BE- SW'!AC$2,MODULY_CBA!$B$3:$L$23,11,0),0),0)</f>
        <v>0</v>
      </c>
      <c r="AD91" s="120">
        <f>IFERROR(IF((MAX(MODULY_CBA!$I$3:$I$23)+1)&lt;='TCO TO BE- SW'!$D91,SUM('TCO TO BE- SW'!AD$6:AD$15)*VLOOKUP('TCO TO BE- SW'!AD$2,MODULY_CBA!$B$3:$L$23,11,0),0),0)</f>
        <v>0</v>
      </c>
      <c r="AE91" s="120">
        <f>IFERROR(IF((MAX(MODULY_CBA!$I$3:$I$23)+1)&lt;='TCO TO BE- SW'!$D91,SUM('TCO TO BE- SW'!AE$6:AE$15)*VLOOKUP('TCO TO BE- SW'!AE$2,MODULY_CBA!$B$3:$L$23,11,0),0),0)</f>
        <v>0</v>
      </c>
      <c r="AF91" s="120">
        <f>IFERROR(IF((MAX(MODULY_CBA!$I$3:$I$23)+1)&lt;='TCO TO BE- SW'!$D91,SUM('TCO TO BE- SW'!AF$6:AF$15)*VLOOKUP('TCO TO BE- SW'!AF$2,MODULY_CBA!$B$3:$L$23,11,0),0),0)</f>
        <v>0</v>
      </c>
      <c r="AG91" s="120">
        <f>IFERROR(IF((MAX(MODULY_CBA!$I$3:$I$23)+1)&lt;='TCO TO BE- SW'!$D91,SUM('TCO TO BE- SW'!AG$6:AG$15)*VLOOKUP('TCO TO BE- SW'!AG$2,MODULY_CBA!$B$3:$L$23,11,0),0),0)</f>
        <v>0</v>
      </c>
      <c r="AH91" s="120">
        <f>IFERROR(IF((MAX(MODULY_CBA!$I$3:$I$23)+1)&lt;='TCO TO BE- SW'!$D91,SUM('TCO TO BE- SW'!AH$6:AH$15)*VLOOKUP('TCO TO BE- SW'!AH$2,MODULY_CBA!$B$3:$L$23,11,0),0),0)</f>
        <v>0</v>
      </c>
      <c r="AI91" s="120">
        <f>IFERROR(IF((MAX(MODULY_CBA!$I$3:$I$23)+1)&lt;='TCO TO BE- SW'!$D91,SUM('TCO TO BE- SW'!AI$6:AI$15)*VLOOKUP('TCO TO BE- SW'!AI$2,MODULY_CBA!$B$3:$L$23,11,0),0),0)</f>
        <v>0</v>
      </c>
      <c r="AJ91" s="120">
        <f>IFERROR(IF((MAX(MODULY_CBA!$I$3:$I$23)+1)&lt;='TCO TO BE- SW'!$D91,SUM('TCO TO BE- SW'!AJ$6:AJ$15)*VLOOKUP('TCO TO BE- SW'!AJ$2,MODULY_CBA!$B$3:$L$23,11,0),0),0)</f>
        <v>0</v>
      </c>
      <c r="AK91" s="120">
        <f>IFERROR(IF((MAX(MODULY_CBA!$I$3:$I$23)+1)&lt;='TCO TO BE- SW'!$D91,SUM('TCO TO BE- SW'!AK$6:AK$15)*VLOOKUP('TCO TO BE- SW'!AK$2,MODULY_CBA!$B$3:$L$23,11,0),0),0)</f>
        <v>0</v>
      </c>
      <c r="AL91" s="120">
        <f>IFERROR(IF((MAX(MODULY_CBA!$I$3:$I$23)+1)&lt;='TCO TO BE- SW'!$D91,SUM('TCO TO BE- SW'!AL$6:AL$15)*VLOOKUP('TCO TO BE- SW'!AL$2,MODULY_CBA!$B$3:$L$23,11,0),0),0)</f>
        <v>0</v>
      </c>
      <c r="AM91" s="120">
        <f>IFERROR(IF((MAX(MODULY_CBA!$I$3:$I$23)+1)&lt;='TCO TO BE- SW'!$D91,SUM('TCO TO BE- SW'!AM$6:AM$15)*VLOOKUP('TCO TO BE- SW'!AM$2,MODULY_CBA!$B$3:$L$23,11,0),0),0)</f>
        <v>0</v>
      </c>
      <c r="AN91" s="120">
        <f>IFERROR(IF((MAX(MODULY_CBA!$I$3:$I$23)+1)&lt;='TCO TO BE- SW'!$D91,SUM('TCO TO BE- SW'!AN$6:AN$15)*VLOOKUP('TCO TO BE- SW'!AN$2,MODULY_CBA!$B$3:$L$23,11,0),0),0)</f>
        <v>0</v>
      </c>
      <c r="AO91" s="120">
        <f>IFERROR(IF((MAX(MODULY_CBA!$I$3:$I$23)+1)&lt;='TCO TO BE- SW'!$D91,SUM('TCO TO BE- SW'!AO$6:AO$15)*VLOOKUP('TCO TO BE- SW'!AO$2,MODULY_CBA!$B$3:$L$23,11,0),0),0)</f>
        <v>0</v>
      </c>
      <c r="AP91" s="120">
        <f>IFERROR(IF((MAX(MODULY_CBA!$I$3:$I$23)+1)&lt;='TCO TO BE- SW'!$D91,SUM('TCO TO BE- SW'!AP$6:AP$15)*VLOOKUP('TCO TO BE- SW'!AP$2,MODULY_CBA!$B$3:$L$23,11,0),0),0)</f>
        <v>0</v>
      </c>
      <c r="AQ91" s="120">
        <f>IFERROR(IF((MAX(MODULY_CBA!$I$3:$I$23)+1)&lt;='TCO TO BE- SW'!$D91,SUM('TCO TO BE- SW'!AQ$6:AQ$15)*VLOOKUP('TCO TO BE- SW'!AQ$2,MODULY_CBA!$B$3:$L$23,11,0),0),0)</f>
        <v>0</v>
      </c>
      <c r="AR91" s="120">
        <f>IFERROR(IF((MAX(MODULY_CBA!$I$3:$I$23)+1)&lt;='TCO TO BE- SW'!$D91,SUM('TCO TO BE- SW'!AR$6:AR$15)*VLOOKUP('TCO TO BE- SW'!AR$2,MODULY_CBA!$B$3:$L$23,11,0),0),0)</f>
        <v>0</v>
      </c>
      <c r="AS91" s="120">
        <f>IFERROR(IF((MAX(MODULY_CBA!$I$3:$I$23)+1)&lt;='TCO TO BE- SW'!$D91,SUM('TCO TO BE- SW'!AS$6:AS$15)*VLOOKUP('TCO TO BE- SW'!AS$2,MODULY_CBA!$B$3:$L$23,11,0),0),0)</f>
        <v>0</v>
      </c>
      <c r="AT91" s="120">
        <f>IFERROR(IF((MAX(MODULY_CBA!$I$3:$I$23)+1)&lt;='TCO TO BE- SW'!$D91,SUM('TCO TO BE- SW'!AT$6:AT$15)*VLOOKUP('TCO TO BE- SW'!AT$2,MODULY_CBA!$B$3:$L$23,11,0),0),0)</f>
        <v>0</v>
      </c>
      <c r="AU91" s="120">
        <f>IFERROR(IF((MAX(MODULY_CBA!$I$3:$I$23)+1)&lt;='TCO TO BE- SW'!$D91,SUM('TCO TO BE- SW'!AU$6:AU$15)*VLOOKUP('TCO TO BE- SW'!AU$2,MODULY_CBA!$B$3:$L$23,11,0),0),0)</f>
        <v>0</v>
      </c>
      <c r="AV91" s="120">
        <f>IFERROR(IF((MAX(MODULY_CBA!$I$3:$I$23)+1)&lt;='TCO TO BE- SW'!$D91,SUM('TCO TO BE- SW'!AV$6:AV$15)*VLOOKUP('TCO TO BE- SW'!AV$2,MODULY_CBA!$B$3:$L$23,11,0),0),0)</f>
        <v>0</v>
      </c>
      <c r="AW91" s="120">
        <f>IFERROR(IF((MAX(MODULY_CBA!$I$3:$I$23)+1)&lt;='TCO TO BE- SW'!$D91,SUM('TCO TO BE- SW'!AW$6:AW$15)*VLOOKUP('TCO TO BE- SW'!AW$2,MODULY_CBA!$B$3:$L$23,11,0),0),0)</f>
        <v>0</v>
      </c>
      <c r="AX91" s="120">
        <f>IFERROR(IF((MAX(MODULY_CBA!$I$3:$I$23)+1)&lt;='TCO TO BE- SW'!$D91,SUM('TCO TO BE- SW'!AX$6:AX$15)*VLOOKUP('TCO TO BE- SW'!AX$2,MODULY_CBA!$B$3:$L$23,11,0),0),0)</f>
        <v>0</v>
      </c>
      <c r="AY91" s="120">
        <f>IFERROR(IF((MAX(MODULY_CBA!$I$3:$I$23)+1)&lt;='TCO TO BE- SW'!$D91,SUM('TCO TO BE- SW'!AY$6:AY$15)*VLOOKUP('TCO TO BE- SW'!AY$2,MODULY_CBA!$B$3:$L$23,11,0),0),0)</f>
        <v>0</v>
      </c>
      <c r="AZ91" s="120">
        <f>IFERROR(IF((MAX(MODULY_CBA!$I$3:$I$23)+1)&lt;='TCO TO BE- SW'!$D91,SUM('TCO TO BE- SW'!AZ$6:AZ$15)*VLOOKUP('TCO TO BE- SW'!AZ$2,MODULY_CBA!$B$3:$L$23,11,0),0),0)</f>
        <v>0</v>
      </c>
      <c r="BA91" s="120">
        <f>IFERROR(IF((MAX(MODULY_CBA!$I$3:$I$23)+1)&lt;='TCO TO BE- SW'!$D91,SUM('TCO TO BE- SW'!BA$6:BA$15)*VLOOKUP('TCO TO BE- SW'!BA$2,MODULY_CBA!$B$3:$L$23,11,0),0),0)</f>
        <v>0</v>
      </c>
      <c r="BB91" s="120">
        <f>IFERROR(IF((MAX(MODULY_CBA!$I$3:$I$23)+1)&lt;='TCO TO BE- SW'!$D91,SUM('TCO TO BE- SW'!BB$6:BB$15)*VLOOKUP('TCO TO BE- SW'!BB$2,MODULY_CBA!$B$3:$L$23,11,0),0),0)</f>
        <v>0</v>
      </c>
      <c r="BC91" s="120">
        <f>IFERROR(IF((MAX(MODULY_CBA!$I$3:$I$23)+1)&lt;='TCO TO BE- SW'!$D91,SUM('TCO TO BE- SW'!BC$6:BC$15)*VLOOKUP('TCO TO BE- SW'!BC$2,MODULY_CBA!$B$3:$L$23,11,0),0),0)</f>
        <v>0</v>
      </c>
    </row>
    <row r="92" spans="1:55" outlineLevel="2">
      <c r="A92" s="694"/>
      <c r="B92" s="695"/>
      <c r="C92" s="695"/>
      <c r="D92" s="67">
        <v>4</v>
      </c>
      <c r="E92" s="64">
        <f t="shared" si="22"/>
        <v>0</v>
      </c>
      <c r="F92" s="120">
        <f>IFERROR(IF((MAX(MODULY_CBA!$I$3:$I$23)+1)&lt;='TCO TO BE- SW'!$D92,SUM('TCO TO BE- SW'!F$6:F$15)*VLOOKUP('TCO TO BE- SW'!F$2,MODULY_CBA!$B$3:$L$23,11,0),0),0)</f>
        <v>0</v>
      </c>
      <c r="G92" s="120">
        <f>IFERROR(IF((MAX(MODULY_CBA!$I$3:$I$23)+1)&lt;='TCO TO BE- SW'!$D92,SUM('TCO TO BE- SW'!G$6:G$15)*VLOOKUP('TCO TO BE- SW'!G$2,MODULY_CBA!$B$3:$L$23,11,0),0),0)</f>
        <v>0</v>
      </c>
      <c r="H92" s="120">
        <f>IFERROR(IF((MAX(MODULY_CBA!$I$3:$I$23)+1)&lt;='TCO TO BE- SW'!$D92,SUM('TCO TO BE- SW'!H$6:H$15)*VLOOKUP('TCO TO BE- SW'!H$2,MODULY_CBA!$B$3:$L$23,11,0),0),0)</f>
        <v>0</v>
      </c>
      <c r="I92" s="120">
        <f>IFERROR(IF((MAX(MODULY_CBA!$I$3:$I$23)+1)&lt;='TCO TO BE- SW'!$D92,SUM('TCO TO BE- SW'!I$6:I$15)*VLOOKUP('TCO TO BE- SW'!I$2,MODULY_CBA!$B$3:$L$23,11,0),0),0)</f>
        <v>0</v>
      </c>
      <c r="J92" s="120">
        <f>IFERROR(IF((MAX(MODULY_CBA!$I$3:$I$23)+1)&lt;='TCO TO BE- SW'!$D92,SUM('TCO TO BE- SW'!J$6:J$15)*VLOOKUP('TCO TO BE- SW'!J$2,MODULY_CBA!$B$3:$L$23,11,0),0),0)</f>
        <v>0</v>
      </c>
      <c r="K92" s="120">
        <f>IFERROR(IF((MAX(MODULY_CBA!$I$3:$I$23)+1)&lt;='TCO TO BE- SW'!$D92,SUM('TCO TO BE- SW'!K$6:K$15)*VLOOKUP('TCO TO BE- SW'!K$2,MODULY_CBA!$B$3:$L$23,11,0),0),0)</f>
        <v>0</v>
      </c>
      <c r="L92" s="120">
        <f>IFERROR(IF((MAX(MODULY_CBA!$I$3:$I$23)+1)&lt;='TCO TO BE- SW'!$D92,SUM('TCO TO BE- SW'!L$6:L$15)*VLOOKUP('TCO TO BE- SW'!L$2,MODULY_CBA!$B$3:$L$23,11,0),0),0)</f>
        <v>0</v>
      </c>
      <c r="M92" s="120">
        <f>IFERROR(IF((MAX(MODULY_CBA!$I$3:$I$23)+1)&lt;='TCO TO BE- SW'!$D92,SUM('TCO TO BE- SW'!M$6:M$15)*VLOOKUP('TCO TO BE- SW'!M$2,MODULY_CBA!$B$3:$L$23,11,0),0),0)</f>
        <v>0</v>
      </c>
      <c r="N92" s="120">
        <f>IFERROR(IF((MAX(MODULY_CBA!$I$3:$I$23)+1)&lt;='TCO TO BE- SW'!$D92,SUM('TCO TO BE- SW'!N$6:N$15)*VLOOKUP('TCO TO BE- SW'!N$2,MODULY_CBA!$B$3:$L$23,11,0),0),0)</f>
        <v>0</v>
      </c>
      <c r="O92" s="120">
        <f>IFERROR(IF((MAX(MODULY_CBA!$I$3:$I$23)+1)&lt;='TCO TO BE- SW'!$D92,SUM('TCO TO BE- SW'!O$6:O$15)*VLOOKUP('TCO TO BE- SW'!O$2,MODULY_CBA!$B$3:$L$23,11,0),0),0)</f>
        <v>0</v>
      </c>
      <c r="P92" s="120">
        <f>IFERROR(IF((MAX(MODULY_CBA!$I$3:$I$23)+1)&lt;='TCO TO BE- SW'!$D92,SUM('TCO TO BE- SW'!P$6:P$15)*VLOOKUP('TCO TO BE- SW'!P$2,MODULY_CBA!$B$3:$L$23,11,0),0),0)</f>
        <v>0</v>
      </c>
      <c r="Q92" s="120">
        <f>IFERROR(IF((MAX(MODULY_CBA!$I$3:$I$23)+1)&lt;='TCO TO BE- SW'!$D92,SUM('TCO TO BE- SW'!Q$6:Q$15)*VLOOKUP('TCO TO BE- SW'!Q$2,MODULY_CBA!$B$3:$L$23,11,0),0),0)</f>
        <v>0</v>
      </c>
      <c r="R92" s="120">
        <f>IFERROR(IF((MAX(MODULY_CBA!$I$3:$I$23)+1)&lt;='TCO TO BE- SW'!$D92,SUM('TCO TO BE- SW'!R$6:R$15)*VLOOKUP('TCO TO BE- SW'!R$2,MODULY_CBA!$B$3:$L$23,11,0),0),0)</f>
        <v>0</v>
      </c>
      <c r="S92" s="120">
        <f>IFERROR(IF((MAX(MODULY_CBA!$I$3:$I$23)+1)&lt;='TCO TO BE- SW'!$D92,SUM('TCO TO BE- SW'!S$6:S$15)*VLOOKUP('TCO TO BE- SW'!S$2,MODULY_CBA!$B$3:$L$23,11,0),0),0)</f>
        <v>0</v>
      </c>
      <c r="T92" s="120">
        <f>IFERROR(IF((MAX(MODULY_CBA!$I$3:$I$23)+1)&lt;='TCO TO BE- SW'!$D92,SUM('TCO TO BE- SW'!T$6:T$15)*VLOOKUP('TCO TO BE- SW'!T$2,MODULY_CBA!$B$3:$L$23,11,0),0),0)</f>
        <v>0</v>
      </c>
      <c r="U92" s="120">
        <f>IFERROR(IF((MAX(MODULY_CBA!$I$3:$I$23)+1)&lt;='TCO TO BE- SW'!$D92,SUM('TCO TO BE- SW'!U$6:U$15)*VLOOKUP('TCO TO BE- SW'!U$2,MODULY_CBA!$B$3:$L$23,11,0),0),0)</f>
        <v>0</v>
      </c>
      <c r="V92" s="120">
        <f>IFERROR(IF((MAX(MODULY_CBA!$I$3:$I$23)+1)&lt;='TCO TO BE- SW'!$D92,SUM('TCO TO BE- SW'!V$6:V$15)*VLOOKUP('TCO TO BE- SW'!V$2,MODULY_CBA!$B$3:$L$23,11,0),0),0)</f>
        <v>0</v>
      </c>
      <c r="W92" s="120">
        <f>IFERROR(IF((MAX(MODULY_CBA!$I$3:$I$23)+1)&lt;='TCO TO BE- SW'!$D92,SUM('TCO TO BE- SW'!W$6:W$15)*VLOOKUP('TCO TO BE- SW'!W$2,MODULY_CBA!$B$3:$L$23,11,0),0),0)</f>
        <v>0</v>
      </c>
      <c r="X92" s="120">
        <f>IFERROR(IF((MAX(MODULY_CBA!$I$3:$I$23)+1)&lt;='TCO TO BE- SW'!$D92,SUM('TCO TO BE- SW'!X$6:X$15)*VLOOKUP('TCO TO BE- SW'!X$2,MODULY_CBA!$B$3:$L$23,11,0),0),0)</f>
        <v>0</v>
      </c>
      <c r="Y92" s="120">
        <f>IFERROR(IF((MAX(MODULY_CBA!$I$3:$I$23)+1)&lt;='TCO TO BE- SW'!$D92,SUM('TCO TO BE- SW'!Y$6:Y$15)*VLOOKUP('TCO TO BE- SW'!Y$2,MODULY_CBA!$B$3:$L$23,11,0),0),0)</f>
        <v>0</v>
      </c>
      <c r="Z92" s="120">
        <f>IFERROR(IF((MAX(MODULY_CBA!$I$3:$I$23)+1)&lt;='TCO TO BE- SW'!$D92,SUM('TCO TO BE- SW'!Z$6:Z$15)*VLOOKUP('TCO TO BE- SW'!Z$2,MODULY_CBA!$B$3:$L$23,11,0),0),0)</f>
        <v>0</v>
      </c>
      <c r="AA92" s="120">
        <f>IFERROR(IF((MAX(MODULY_CBA!$I$3:$I$23)+1)&lt;='TCO TO BE- SW'!$D92,SUM('TCO TO BE- SW'!AA$6:AA$15)*VLOOKUP('TCO TO BE- SW'!AA$2,MODULY_CBA!$B$3:$L$23,11,0),0),0)</f>
        <v>0</v>
      </c>
      <c r="AB92" s="120">
        <f>IFERROR(IF((MAX(MODULY_CBA!$I$3:$I$23)+1)&lt;='TCO TO BE- SW'!$D92,SUM('TCO TO BE- SW'!AB$6:AB$15)*VLOOKUP('TCO TO BE- SW'!AB$2,MODULY_CBA!$B$3:$L$23,11,0),0),0)</f>
        <v>0</v>
      </c>
      <c r="AC92" s="120">
        <f>IFERROR(IF((MAX(MODULY_CBA!$I$3:$I$23)+1)&lt;='TCO TO BE- SW'!$D92,SUM('TCO TO BE- SW'!AC$6:AC$15)*VLOOKUP('TCO TO BE- SW'!AC$2,MODULY_CBA!$B$3:$L$23,11,0),0),0)</f>
        <v>0</v>
      </c>
      <c r="AD92" s="120">
        <f>IFERROR(IF((MAX(MODULY_CBA!$I$3:$I$23)+1)&lt;='TCO TO BE- SW'!$D92,SUM('TCO TO BE- SW'!AD$6:AD$15)*VLOOKUP('TCO TO BE- SW'!AD$2,MODULY_CBA!$B$3:$L$23,11,0),0),0)</f>
        <v>0</v>
      </c>
      <c r="AE92" s="120">
        <f>IFERROR(IF((MAX(MODULY_CBA!$I$3:$I$23)+1)&lt;='TCO TO BE- SW'!$D92,SUM('TCO TO BE- SW'!AE$6:AE$15)*VLOOKUP('TCO TO BE- SW'!AE$2,MODULY_CBA!$B$3:$L$23,11,0),0),0)</f>
        <v>0</v>
      </c>
      <c r="AF92" s="120">
        <f>IFERROR(IF((MAX(MODULY_CBA!$I$3:$I$23)+1)&lt;='TCO TO BE- SW'!$D92,SUM('TCO TO BE- SW'!AF$6:AF$15)*VLOOKUP('TCO TO BE- SW'!AF$2,MODULY_CBA!$B$3:$L$23,11,0),0),0)</f>
        <v>0</v>
      </c>
      <c r="AG92" s="120">
        <f>IFERROR(IF((MAX(MODULY_CBA!$I$3:$I$23)+1)&lt;='TCO TO BE- SW'!$D92,SUM('TCO TO BE- SW'!AG$6:AG$15)*VLOOKUP('TCO TO BE- SW'!AG$2,MODULY_CBA!$B$3:$L$23,11,0),0),0)</f>
        <v>0</v>
      </c>
      <c r="AH92" s="120">
        <f>IFERROR(IF((MAX(MODULY_CBA!$I$3:$I$23)+1)&lt;='TCO TO BE- SW'!$D92,SUM('TCO TO BE- SW'!AH$6:AH$15)*VLOOKUP('TCO TO BE- SW'!AH$2,MODULY_CBA!$B$3:$L$23,11,0),0),0)</f>
        <v>0</v>
      </c>
      <c r="AI92" s="120">
        <f>IFERROR(IF((MAX(MODULY_CBA!$I$3:$I$23)+1)&lt;='TCO TO BE- SW'!$D92,SUM('TCO TO BE- SW'!AI$6:AI$15)*VLOOKUP('TCO TO BE- SW'!AI$2,MODULY_CBA!$B$3:$L$23,11,0),0),0)</f>
        <v>0</v>
      </c>
      <c r="AJ92" s="120">
        <f>IFERROR(IF((MAX(MODULY_CBA!$I$3:$I$23)+1)&lt;='TCO TO BE- SW'!$D92,SUM('TCO TO BE- SW'!AJ$6:AJ$15)*VLOOKUP('TCO TO BE- SW'!AJ$2,MODULY_CBA!$B$3:$L$23,11,0),0),0)</f>
        <v>0</v>
      </c>
      <c r="AK92" s="120">
        <f>IFERROR(IF((MAX(MODULY_CBA!$I$3:$I$23)+1)&lt;='TCO TO BE- SW'!$D92,SUM('TCO TO BE- SW'!AK$6:AK$15)*VLOOKUP('TCO TO BE- SW'!AK$2,MODULY_CBA!$B$3:$L$23,11,0),0),0)</f>
        <v>0</v>
      </c>
      <c r="AL92" s="120">
        <f>IFERROR(IF((MAX(MODULY_CBA!$I$3:$I$23)+1)&lt;='TCO TO BE- SW'!$D92,SUM('TCO TO BE- SW'!AL$6:AL$15)*VLOOKUP('TCO TO BE- SW'!AL$2,MODULY_CBA!$B$3:$L$23,11,0),0),0)</f>
        <v>0</v>
      </c>
      <c r="AM92" s="120">
        <f>IFERROR(IF((MAX(MODULY_CBA!$I$3:$I$23)+1)&lt;='TCO TO BE- SW'!$D92,SUM('TCO TO BE- SW'!AM$6:AM$15)*VLOOKUP('TCO TO BE- SW'!AM$2,MODULY_CBA!$B$3:$L$23,11,0),0),0)</f>
        <v>0</v>
      </c>
      <c r="AN92" s="120">
        <f>IFERROR(IF((MAX(MODULY_CBA!$I$3:$I$23)+1)&lt;='TCO TO BE- SW'!$D92,SUM('TCO TO BE- SW'!AN$6:AN$15)*VLOOKUP('TCO TO BE- SW'!AN$2,MODULY_CBA!$B$3:$L$23,11,0),0),0)</f>
        <v>0</v>
      </c>
      <c r="AO92" s="120">
        <f>IFERROR(IF((MAX(MODULY_CBA!$I$3:$I$23)+1)&lt;='TCO TO BE- SW'!$D92,SUM('TCO TO BE- SW'!AO$6:AO$15)*VLOOKUP('TCO TO BE- SW'!AO$2,MODULY_CBA!$B$3:$L$23,11,0),0),0)</f>
        <v>0</v>
      </c>
      <c r="AP92" s="120">
        <f>IFERROR(IF((MAX(MODULY_CBA!$I$3:$I$23)+1)&lt;='TCO TO BE- SW'!$D92,SUM('TCO TO BE- SW'!AP$6:AP$15)*VLOOKUP('TCO TO BE- SW'!AP$2,MODULY_CBA!$B$3:$L$23,11,0),0),0)</f>
        <v>0</v>
      </c>
      <c r="AQ92" s="120">
        <f>IFERROR(IF((MAX(MODULY_CBA!$I$3:$I$23)+1)&lt;='TCO TO BE- SW'!$D92,SUM('TCO TO BE- SW'!AQ$6:AQ$15)*VLOOKUP('TCO TO BE- SW'!AQ$2,MODULY_CBA!$B$3:$L$23,11,0),0),0)</f>
        <v>0</v>
      </c>
      <c r="AR92" s="120">
        <f>IFERROR(IF((MAX(MODULY_CBA!$I$3:$I$23)+1)&lt;='TCO TO BE- SW'!$D92,SUM('TCO TO BE- SW'!AR$6:AR$15)*VLOOKUP('TCO TO BE- SW'!AR$2,MODULY_CBA!$B$3:$L$23,11,0),0),0)</f>
        <v>0</v>
      </c>
      <c r="AS92" s="120">
        <f>IFERROR(IF((MAX(MODULY_CBA!$I$3:$I$23)+1)&lt;='TCO TO BE- SW'!$D92,SUM('TCO TO BE- SW'!AS$6:AS$15)*VLOOKUP('TCO TO BE- SW'!AS$2,MODULY_CBA!$B$3:$L$23,11,0),0),0)</f>
        <v>0</v>
      </c>
      <c r="AT92" s="120">
        <f>IFERROR(IF((MAX(MODULY_CBA!$I$3:$I$23)+1)&lt;='TCO TO BE- SW'!$D92,SUM('TCO TO BE- SW'!AT$6:AT$15)*VLOOKUP('TCO TO BE- SW'!AT$2,MODULY_CBA!$B$3:$L$23,11,0),0),0)</f>
        <v>0</v>
      </c>
      <c r="AU92" s="120">
        <f>IFERROR(IF((MAX(MODULY_CBA!$I$3:$I$23)+1)&lt;='TCO TO BE- SW'!$D92,SUM('TCO TO BE- SW'!AU$6:AU$15)*VLOOKUP('TCO TO BE- SW'!AU$2,MODULY_CBA!$B$3:$L$23,11,0),0),0)</f>
        <v>0</v>
      </c>
      <c r="AV92" s="120">
        <f>IFERROR(IF((MAX(MODULY_CBA!$I$3:$I$23)+1)&lt;='TCO TO BE- SW'!$D92,SUM('TCO TO BE- SW'!AV$6:AV$15)*VLOOKUP('TCO TO BE- SW'!AV$2,MODULY_CBA!$B$3:$L$23,11,0),0),0)</f>
        <v>0</v>
      </c>
      <c r="AW92" s="120">
        <f>IFERROR(IF((MAX(MODULY_CBA!$I$3:$I$23)+1)&lt;='TCO TO BE- SW'!$D92,SUM('TCO TO BE- SW'!AW$6:AW$15)*VLOOKUP('TCO TO BE- SW'!AW$2,MODULY_CBA!$B$3:$L$23,11,0),0),0)</f>
        <v>0</v>
      </c>
      <c r="AX92" s="120">
        <f>IFERROR(IF((MAX(MODULY_CBA!$I$3:$I$23)+1)&lt;='TCO TO BE- SW'!$D92,SUM('TCO TO BE- SW'!AX$6:AX$15)*VLOOKUP('TCO TO BE- SW'!AX$2,MODULY_CBA!$B$3:$L$23,11,0),0),0)</f>
        <v>0</v>
      </c>
      <c r="AY92" s="120">
        <f>IFERROR(IF((MAX(MODULY_CBA!$I$3:$I$23)+1)&lt;='TCO TO BE- SW'!$D92,SUM('TCO TO BE- SW'!AY$6:AY$15)*VLOOKUP('TCO TO BE- SW'!AY$2,MODULY_CBA!$B$3:$L$23,11,0),0),0)</f>
        <v>0</v>
      </c>
      <c r="AZ92" s="120">
        <f>IFERROR(IF((MAX(MODULY_CBA!$I$3:$I$23)+1)&lt;='TCO TO BE- SW'!$D92,SUM('TCO TO BE- SW'!AZ$6:AZ$15)*VLOOKUP('TCO TO BE- SW'!AZ$2,MODULY_CBA!$B$3:$L$23,11,0),0),0)</f>
        <v>0</v>
      </c>
      <c r="BA92" s="120">
        <f>IFERROR(IF((MAX(MODULY_CBA!$I$3:$I$23)+1)&lt;='TCO TO BE- SW'!$D92,SUM('TCO TO BE- SW'!BA$6:BA$15)*VLOOKUP('TCO TO BE- SW'!BA$2,MODULY_CBA!$B$3:$L$23,11,0),0),0)</f>
        <v>0</v>
      </c>
      <c r="BB92" s="120">
        <f>IFERROR(IF((MAX(MODULY_CBA!$I$3:$I$23)+1)&lt;='TCO TO BE- SW'!$D92,SUM('TCO TO BE- SW'!BB$6:BB$15)*VLOOKUP('TCO TO BE- SW'!BB$2,MODULY_CBA!$B$3:$L$23,11,0),0),0)</f>
        <v>0</v>
      </c>
      <c r="BC92" s="120">
        <f>IFERROR(IF((MAX(MODULY_CBA!$I$3:$I$23)+1)&lt;='TCO TO BE- SW'!$D92,SUM('TCO TO BE- SW'!BC$6:BC$15)*VLOOKUP('TCO TO BE- SW'!BC$2,MODULY_CBA!$B$3:$L$23,11,0),0),0)</f>
        <v>0</v>
      </c>
    </row>
    <row r="93" spans="1:55" outlineLevel="2">
      <c r="A93" s="694"/>
      <c r="B93" s="695"/>
      <c r="C93" s="695"/>
      <c r="D93" s="67">
        <v>5</v>
      </c>
      <c r="E93" s="64">
        <f t="shared" si="22"/>
        <v>0</v>
      </c>
      <c r="F93" s="120">
        <f>IFERROR(IF((MAX(MODULY_CBA!$I$3:$I$23)+1)&lt;='TCO TO BE- SW'!$D93,SUM('TCO TO BE- SW'!F$6:F$15)*VLOOKUP('TCO TO BE- SW'!F$2,MODULY_CBA!$B$3:$L$23,11,0),0),0)</f>
        <v>0</v>
      </c>
      <c r="G93" s="120">
        <f>IFERROR(IF((MAX(MODULY_CBA!$I$3:$I$23)+1)&lt;='TCO TO BE- SW'!$D93,SUM('TCO TO BE- SW'!G$6:G$15)*VLOOKUP('TCO TO BE- SW'!G$2,MODULY_CBA!$B$3:$L$23,11,0),0),0)</f>
        <v>0</v>
      </c>
      <c r="H93" s="120">
        <f>IFERROR(IF((MAX(MODULY_CBA!$I$3:$I$23)+1)&lt;='TCO TO BE- SW'!$D93,SUM('TCO TO BE- SW'!H$6:H$15)*VLOOKUP('TCO TO BE- SW'!H$2,MODULY_CBA!$B$3:$L$23,11,0),0),0)</f>
        <v>0</v>
      </c>
      <c r="I93" s="120">
        <f>IFERROR(IF((MAX(MODULY_CBA!$I$3:$I$23)+1)&lt;='TCO TO BE- SW'!$D93,SUM('TCO TO BE- SW'!I$6:I$15)*VLOOKUP('TCO TO BE- SW'!I$2,MODULY_CBA!$B$3:$L$23,11,0),0),0)</f>
        <v>0</v>
      </c>
      <c r="J93" s="120">
        <f>IFERROR(IF((MAX(MODULY_CBA!$I$3:$I$23)+1)&lt;='TCO TO BE- SW'!$D93,SUM('TCO TO BE- SW'!J$6:J$15)*VLOOKUP('TCO TO BE- SW'!J$2,MODULY_CBA!$B$3:$L$23,11,0),0),0)</f>
        <v>0</v>
      </c>
      <c r="K93" s="120">
        <f>IFERROR(IF((MAX(MODULY_CBA!$I$3:$I$23)+1)&lt;='TCO TO BE- SW'!$D93,SUM('TCO TO BE- SW'!K$6:K$15)*VLOOKUP('TCO TO BE- SW'!K$2,MODULY_CBA!$B$3:$L$23,11,0),0),0)</f>
        <v>0</v>
      </c>
      <c r="L93" s="120">
        <f>IFERROR(IF((MAX(MODULY_CBA!$I$3:$I$23)+1)&lt;='TCO TO BE- SW'!$D93,SUM('TCO TO BE- SW'!L$6:L$15)*VLOOKUP('TCO TO BE- SW'!L$2,MODULY_CBA!$B$3:$L$23,11,0),0),0)</f>
        <v>0</v>
      </c>
      <c r="M93" s="120">
        <f>IFERROR(IF((MAX(MODULY_CBA!$I$3:$I$23)+1)&lt;='TCO TO BE- SW'!$D93,SUM('TCO TO BE- SW'!M$6:M$15)*VLOOKUP('TCO TO BE- SW'!M$2,MODULY_CBA!$B$3:$L$23,11,0),0),0)</f>
        <v>0</v>
      </c>
      <c r="N93" s="120">
        <f>IFERROR(IF((MAX(MODULY_CBA!$I$3:$I$23)+1)&lt;='TCO TO BE- SW'!$D93,SUM('TCO TO BE- SW'!N$6:N$15)*VLOOKUP('TCO TO BE- SW'!N$2,MODULY_CBA!$B$3:$L$23,11,0),0),0)</f>
        <v>0</v>
      </c>
      <c r="O93" s="120">
        <f>IFERROR(IF((MAX(MODULY_CBA!$I$3:$I$23)+1)&lt;='TCO TO BE- SW'!$D93,SUM('TCO TO BE- SW'!O$6:O$15)*VLOOKUP('TCO TO BE- SW'!O$2,MODULY_CBA!$B$3:$L$23,11,0),0),0)</f>
        <v>0</v>
      </c>
      <c r="P93" s="120">
        <f>IFERROR(IF((MAX(MODULY_CBA!$I$3:$I$23)+1)&lt;='TCO TO BE- SW'!$D93,SUM('TCO TO BE- SW'!P$6:P$15)*VLOOKUP('TCO TO BE- SW'!P$2,MODULY_CBA!$B$3:$L$23,11,0),0),0)</f>
        <v>0</v>
      </c>
      <c r="Q93" s="120">
        <f>IFERROR(IF((MAX(MODULY_CBA!$I$3:$I$23)+1)&lt;='TCO TO BE- SW'!$D93,SUM('TCO TO BE- SW'!Q$6:Q$15)*VLOOKUP('TCO TO BE- SW'!Q$2,MODULY_CBA!$B$3:$L$23,11,0),0),0)</f>
        <v>0</v>
      </c>
      <c r="R93" s="120">
        <f>IFERROR(IF((MAX(MODULY_CBA!$I$3:$I$23)+1)&lt;='TCO TO BE- SW'!$D93,SUM('TCO TO BE- SW'!R$6:R$15)*VLOOKUP('TCO TO BE- SW'!R$2,MODULY_CBA!$B$3:$L$23,11,0),0),0)</f>
        <v>0</v>
      </c>
      <c r="S93" s="120">
        <f>IFERROR(IF((MAX(MODULY_CBA!$I$3:$I$23)+1)&lt;='TCO TO BE- SW'!$D93,SUM('TCO TO BE- SW'!S$6:S$15)*VLOOKUP('TCO TO BE- SW'!S$2,MODULY_CBA!$B$3:$L$23,11,0),0),0)</f>
        <v>0</v>
      </c>
      <c r="T93" s="120">
        <f>IFERROR(IF((MAX(MODULY_CBA!$I$3:$I$23)+1)&lt;='TCO TO BE- SW'!$D93,SUM('TCO TO BE- SW'!T$6:T$15)*VLOOKUP('TCO TO BE- SW'!T$2,MODULY_CBA!$B$3:$L$23,11,0),0),0)</f>
        <v>0</v>
      </c>
      <c r="U93" s="120">
        <f>IFERROR(IF((MAX(MODULY_CBA!$I$3:$I$23)+1)&lt;='TCO TO BE- SW'!$D93,SUM('TCO TO BE- SW'!U$6:U$15)*VLOOKUP('TCO TO BE- SW'!U$2,MODULY_CBA!$B$3:$L$23,11,0),0),0)</f>
        <v>0</v>
      </c>
      <c r="V93" s="120">
        <f>IFERROR(IF((MAX(MODULY_CBA!$I$3:$I$23)+1)&lt;='TCO TO BE- SW'!$D93,SUM('TCO TO BE- SW'!V$6:V$15)*VLOOKUP('TCO TO BE- SW'!V$2,MODULY_CBA!$B$3:$L$23,11,0),0),0)</f>
        <v>0</v>
      </c>
      <c r="W93" s="120">
        <f>IFERROR(IF((MAX(MODULY_CBA!$I$3:$I$23)+1)&lt;='TCO TO BE- SW'!$D93,SUM('TCO TO BE- SW'!W$6:W$15)*VLOOKUP('TCO TO BE- SW'!W$2,MODULY_CBA!$B$3:$L$23,11,0),0),0)</f>
        <v>0</v>
      </c>
      <c r="X93" s="120">
        <f>IFERROR(IF((MAX(MODULY_CBA!$I$3:$I$23)+1)&lt;='TCO TO BE- SW'!$D93,SUM('TCO TO BE- SW'!X$6:X$15)*VLOOKUP('TCO TO BE- SW'!X$2,MODULY_CBA!$B$3:$L$23,11,0),0),0)</f>
        <v>0</v>
      </c>
      <c r="Y93" s="120">
        <f>IFERROR(IF((MAX(MODULY_CBA!$I$3:$I$23)+1)&lt;='TCO TO BE- SW'!$D93,SUM('TCO TO BE- SW'!Y$6:Y$15)*VLOOKUP('TCO TO BE- SW'!Y$2,MODULY_CBA!$B$3:$L$23,11,0),0),0)</f>
        <v>0</v>
      </c>
      <c r="Z93" s="120">
        <f>IFERROR(IF((MAX(MODULY_CBA!$I$3:$I$23)+1)&lt;='TCO TO BE- SW'!$D93,SUM('TCO TO BE- SW'!Z$6:Z$15)*VLOOKUP('TCO TO BE- SW'!Z$2,MODULY_CBA!$B$3:$L$23,11,0),0),0)</f>
        <v>0</v>
      </c>
      <c r="AA93" s="120">
        <f>IFERROR(IF((MAX(MODULY_CBA!$I$3:$I$23)+1)&lt;='TCO TO BE- SW'!$D93,SUM('TCO TO BE- SW'!AA$6:AA$15)*VLOOKUP('TCO TO BE- SW'!AA$2,MODULY_CBA!$B$3:$L$23,11,0),0),0)</f>
        <v>0</v>
      </c>
      <c r="AB93" s="120">
        <f>IFERROR(IF((MAX(MODULY_CBA!$I$3:$I$23)+1)&lt;='TCO TO BE- SW'!$D93,SUM('TCO TO BE- SW'!AB$6:AB$15)*VLOOKUP('TCO TO BE- SW'!AB$2,MODULY_CBA!$B$3:$L$23,11,0),0),0)</f>
        <v>0</v>
      </c>
      <c r="AC93" s="120">
        <f>IFERROR(IF((MAX(MODULY_CBA!$I$3:$I$23)+1)&lt;='TCO TO BE- SW'!$D93,SUM('TCO TO BE- SW'!AC$6:AC$15)*VLOOKUP('TCO TO BE- SW'!AC$2,MODULY_CBA!$B$3:$L$23,11,0),0),0)</f>
        <v>0</v>
      </c>
      <c r="AD93" s="120">
        <f>IFERROR(IF((MAX(MODULY_CBA!$I$3:$I$23)+1)&lt;='TCO TO BE- SW'!$D93,SUM('TCO TO BE- SW'!AD$6:AD$15)*VLOOKUP('TCO TO BE- SW'!AD$2,MODULY_CBA!$B$3:$L$23,11,0),0),0)</f>
        <v>0</v>
      </c>
      <c r="AE93" s="120">
        <f>IFERROR(IF((MAX(MODULY_CBA!$I$3:$I$23)+1)&lt;='TCO TO BE- SW'!$D93,SUM('TCO TO BE- SW'!AE$6:AE$15)*VLOOKUP('TCO TO BE- SW'!AE$2,MODULY_CBA!$B$3:$L$23,11,0),0),0)</f>
        <v>0</v>
      </c>
      <c r="AF93" s="120">
        <f>IFERROR(IF((MAX(MODULY_CBA!$I$3:$I$23)+1)&lt;='TCO TO BE- SW'!$D93,SUM('TCO TO BE- SW'!AF$6:AF$15)*VLOOKUP('TCO TO BE- SW'!AF$2,MODULY_CBA!$B$3:$L$23,11,0),0),0)</f>
        <v>0</v>
      </c>
      <c r="AG93" s="120">
        <f>IFERROR(IF((MAX(MODULY_CBA!$I$3:$I$23)+1)&lt;='TCO TO BE- SW'!$D93,SUM('TCO TO BE- SW'!AG$6:AG$15)*VLOOKUP('TCO TO BE- SW'!AG$2,MODULY_CBA!$B$3:$L$23,11,0),0),0)</f>
        <v>0</v>
      </c>
      <c r="AH93" s="120">
        <f>IFERROR(IF((MAX(MODULY_CBA!$I$3:$I$23)+1)&lt;='TCO TO BE- SW'!$D93,SUM('TCO TO BE- SW'!AH$6:AH$15)*VLOOKUP('TCO TO BE- SW'!AH$2,MODULY_CBA!$B$3:$L$23,11,0),0),0)</f>
        <v>0</v>
      </c>
      <c r="AI93" s="120">
        <f>IFERROR(IF((MAX(MODULY_CBA!$I$3:$I$23)+1)&lt;='TCO TO BE- SW'!$D93,SUM('TCO TO BE- SW'!AI$6:AI$15)*VLOOKUP('TCO TO BE- SW'!AI$2,MODULY_CBA!$B$3:$L$23,11,0),0),0)</f>
        <v>0</v>
      </c>
      <c r="AJ93" s="120">
        <f>IFERROR(IF((MAX(MODULY_CBA!$I$3:$I$23)+1)&lt;='TCO TO BE- SW'!$D93,SUM('TCO TO BE- SW'!AJ$6:AJ$15)*VLOOKUP('TCO TO BE- SW'!AJ$2,MODULY_CBA!$B$3:$L$23,11,0),0),0)</f>
        <v>0</v>
      </c>
      <c r="AK93" s="120">
        <f>IFERROR(IF((MAX(MODULY_CBA!$I$3:$I$23)+1)&lt;='TCO TO BE- SW'!$D93,SUM('TCO TO BE- SW'!AK$6:AK$15)*VLOOKUP('TCO TO BE- SW'!AK$2,MODULY_CBA!$B$3:$L$23,11,0),0),0)</f>
        <v>0</v>
      </c>
      <c r="AL93" s="120">
        <f>IFERROR(IF((MAX(MODULY_CBA!$I$3:$I$23)+1)&lt;='TCO TO BE- SW'!$D93,SUM('TCO TO BE- SW'!AL$6:AL$15)*VLOOKUP('TCO TO BE- SW'!AL$2,MODULY_CBA!$B$3:$L$23,11,0),0),0)</f>
        <v>0</v>
      </c>
      <c r="AM93" s="120">
        <f>IFERROR(IF((MAX(MODULY_CBA!$I$3:$I$23)+1)&lt;='TCO TO BE- SW'!$D93,SUM('TCO TO BE- SW'!AM$6:AM$15)*VLOOKUP('TCO TO BE- SW'!AM$2,MODULY_CBA!$B$3:$L$23,11,0),0),0)</f>
        <v>0</v>
      </c>
      <c r="AN93" s="120">
        <f>IFERROR(IF((MAX(MODULY_CBA!$I$3:$I$23)+1)&lt;='TCO TO BE- SW'!$D93,SUM('TCO TO BE- SW'!AN$6:AN$15)*VLOOKUP('TCO TO BE- SW'!AN$2,MODULY_CBA!$B$3:$L$23,11,0),0),0)</f>
        <v>0</v>
      </c>
      <c r="AO93" s="120">
        <f>IFERROR(IF((MAX(MODULY_CBA!$I$3:$I$23)+1)&lt;='TCO TO BE- SW'!$D93,SUM('TCO TO BE- SW'!AO$6:AO$15)*VLOOKUP('TCO TO BE- SW'!AO$2,MODULY_CBA!$B$3:$L$23,11,0),0),0)</f>
        <v>0</v>
      </c>
      <c r="AP93" s="120">
        <f>IFERROR(IF((MAX(MODULY_CBA!$I$3:$I$23)+1)&lt;='TCO TO BE- SW'!$D93,SUM('TCO TO BE- SW'!AP$6:AP$15)*VLOOKUP('TCO TO BE- SW'!AP$2,MODULY_CBA!$B$3:$L$23,11,0),0),0)</f>
        <v>0</v>
      </c>
      <c r="AQ93" s="120">
        <f>IFERROR(IF((MAX(MODULY_CBA!$I$3:$I$23)+1)&lt;='TCO TO BE- SW'!$D93,SUM('TCO TO BE- SW'!AQ$6:AQ$15)*VLOOKUP('TCO TO BE- SW'!AQ$2,MODULY_CBA!$B$3:$L$23,11,0),0),0)</f>
        <v>0</v>
      </c>
      <c r="AR93" s="120">
        <f>IFERROR(IF((MAX(MODULY_CBA!$I$3:$I$23)+1)&lt;='TCO TO BE- SW'!$D93,SUM('TCO TO BE- SW'!AR$6:AR$15)*VLOOKUP('TCO TO BE- SW'!AR$2,MODULY_CBA!$B$3:$L$23,11,0),0),0)</f>
        <v>0</v>
      </c>
      <c r="AS93" s="120">
        <f>IFERROR(IF((MAX(MODULY_CBA!$I$3:$I$23)+1)&lt;='TCO TO BE- SW'!$D93,SUM('TCO TO BE- SW'!AS$6:AS$15)*VLOOKUP('TCO TO BE- SW'!AS$2,MODULY_CBA!$B$3:$L$23,11,0),0),0)</f>
        <v>0</v>
      </c>
      <c r="AT93" s="120">
        <f>IFERROR(IF((MAX(MODULY_CBA!$I$3:$I$23)+1)&lt;='TCO TO BE- SW'!$D93,SUM('TCO TO BE- SW'!AT$6:AT$15)*VLOOKUP('TCO TO BE- SW'!AT$2,MODULY_CBA!$B$3:$L$23,11,0),0),0)</f>
        <v>0</v>
      </c>
      <c r="AU93" s="120">
        <f>IFERROR(IF((MAX(MODULY_CBA!$I$3:$I$23)+1)&lt;='TCO TO BE- SW'!$D93,SUM('TCO TO BE- SW'!AU$6:AU$15)*VLOOKUP('TCO TO BE- SW'!AU$2,MODULY_CBA!$B$3:$L$23,11,0),0),0)</f>
        <v>0</v>
      </c>
      <c r="AV93" s="120">
        <f>IFERROR(IF((MAX(MODULY_CBA!$I$3:$I$23)+1)&lt;='TCO TO BE- SW'!$D93,SUM('TCO TO BE- SW'!AV$6:AV$15)*VLOOKUP('TCO TO BE- SW'!AV$2,MODULY_CBA!$B$3:$L$23,11,0),0),0)</f>
        <v>0</v>
      </c>
      <c r="AW93" s="120">
        <f>IFERROR(IF((MAX(MODULY_CBA!$I$3:$I$23)+1)&lt;='TCO TO BE- SW'!$D93,SUM('TCO TO BE- SW'!AW$6:AW$15)*VLOOKUP('TCO TO BE- SW'!AW$2,MODULY_CBA!$B$3:$L$23,11,0),0),0)</f>
        <v>0</v>
      </c>
      <c r="AX93" s="120">
        <f>IFERROR(IF((MAX(MODULY_CBA!$I$3:$I$23)+1)&lt;='TCO TO BE- SW'!$D93,SUM('TCO TO BE- SW'!AX$6:AX$15)*VLOOKUP('TCO TO BE- SW'!AX$2,MODULY_CBA!$B$3:$L$23,11,0),0),0)</f>
        <v>0</v>
      </c>
      <c r="AY93" s="120">
        <f>IFERROR(IF((MAX(MODULY_CBA!$I$3:$I$23)+1)&lt;='TCO TO BE- SW'!$D93,SUM('TCO TO BE- SW'!AY$6:AY$15)*VLOOKUP('TCO TO BE- SW'!AY$2,MODULY_CBA!$B$3:$L$23,11,0),0),0)</f>
        <v>0</v>
      </c>
      <c r="AZ93" s="120">
        <f>IFERROR(IF((MAX(MODULY_CBA!$I$3:$I$23)+1)&lt;='TCO TO BE- SW'!$D93,SUM('TCO TO BE- SW'!AZ$6:AZ$15)*VLOOKUP('TCO TO BE- SW'!AZ$2,MODULY_CBA!$B$3:$L$23,11,0),0),0)</f>
        <v>0</v>
      </c>
      <c r="BA93" s="120">
        <f>IFERROR(IF((MAX(MODULY_CBA!$I$3:$I$23)+1)&lt;='TCO TO BE- SW'!$D93,SUM('TCO TO BE- SW'!BA$6:BA$15)*VLOOKUP('TCO TO BE- SW'!BA$2,MODULY_CBA!$B$3:$L$23,11,0),0),0)</f>
        <v>0</v>
      </c>
      <c r="BB93" s="120">
        <f>IFERROR(IF((MAX(MODULY_CBA!$I$3:$I$23)+1)&lt;='TCO TO BE- SW'!$D93,SUM('TCO TO BE- SW'!BB$6:BB$15)*VLOOKUP('TCO TO BE- SW'!BB$2,MODULY_CBA!$B$3:$L$23,11,0),0),0)</f>
        <v>0</v>
      </c>
      <c r="BC93" s="120">
        <f>IFERROR(IF((MAX(MODULY_CBA!$I$3:$I$23)+1)&lt;='TCO TO BE- SW'!$D93,SUM('TCO TO BE- SW'!BC$6:BC$15)*VLOOKUP('TCO TO BE- SW'!BC$2,MODULY_CBA!$B$3:$L$23,11,0),0),0)</f>
        <v>0</v>
      </c>
    </row>
    <row r="94" spans="1:55" outlineLevel="2">
      <c r="A94" s="694"/>
      <c r="B94" s="695"/>
      <c r="C94" s="695"/>
      <c r="D94" s="67">
        <v>6</v>
      </c>
      <c r="E94" s="64">
        <f t="shared" si="22"/>
        <v>0</v>
      </c>
      <c r="F94" s="120">
        <f>IFERROR(IF((MAX(MODULY_CBA!$I$3:$I$23)+1)&lt;='TCO TO BE- SW'!$D94,SUM('TCO TO BE- SW'!F$6:F$15)*VLOOKUP('TCO TO BE- SW'!F$2,MODULY_CBA!$B$3:$L$23,11,0),0),0)</f>
        <v>0</v>
      </c>
      <c r="G94" s="120">
        <f>IFERROR(IF((MAX(MODULY_CBA!$I$3:$I$23)+1)&lt;='TCO TO BE- SW'!$D94,SUM('TCO TO BE- SW'!G$6:G$15)*VLOOKUP('TCO TO BE- SW'!G$2,MODULY_CBA!$B$3:$L$23,11,0),0),0)</f>
        <v>0</v>
      </c>
      <c r="H94" s="120">
        <f>IFERROR(IF((MAX(MODULY_CBA!$I$3:$I$23)+1)&lt;='TCO TO BE- SW'!$D94,SUM('TCO TO BE- SW'!H$6:H$15)*VLOOKUP('TCO TO BE- SW'!H$2,MODULY_CBA!$B$3:$L$23,11,0),0),0)</f>
        <v>0</v>
      </c>
      <c r="I94" s="120">
        <f>IFERROR(IF((MAX(MODULY_CBA!$I$3:$I$23)+1)&lt;='TCO TO BE- SW'!$D94,SUM('TCO TO BE- SW'!I$6:I$15)*VLOOKUP('TCO TO BE- SW'!I$2,MODULY_CBA!$B$3:$L$23,11,0),0),0)</f>
        <v>0</v>
      </c>
      <c r="J94" s="120">
        <f>IFERROR(IF((MAX(MODULY_CBA!$I$3:$I$23)+1)&lt;='TCO TO BE- SW'!$D94,SUM('TCO TO BE- SW'!J$6:J$15)*VLOOKUP('TCO TO BE- SW'!J$2,MODULY_CBA!$B$3:$L$23,11,0),0),0)</f>
        <v>0</v>
      </c>
      <c r="K94" s="120">
        <f>IFERROR(IF((MAX(MODULY_CBA!$I$3:$I$23)+1)&lt;='TCO TO BE- SW'!$D94,SUM('TCO TO BE- SW'!K$6:K$15)*VLOOKUP('TCO TO BE- SW'!K$2,MODULY_CBA!$B$3:$L$23,11,0),0),0)</f>
        <v>0</v>
      </c>
      <c r="L94" s="120">
        <f>IFERROR(IF((MAX(MODULY_CBA!$I$3:$I$23)+1)&lt;='TCO TO BE- SW'!$D94,SUM('TCO TO BE- SW'!L$6:L$15)*VLOOKUP('TCO TO BE- SW'!L$2,MODULY_CBA!$B$3:$L$23,11,0),0),0)</f>
        <v>0</v>
      </c>
      <c r="M94" s="120">
        <f>IFERROR(IF((MAX(MODULY_CBA!$I$3:$I$23)+1)&lt;='TCO TO BE- SW'!$D94,SUM('TCO TO BE- SW'!M$6:M$15)*VLOOKUP('TCO TO BE- SW'!M$2,MODULY_CBA!$B$3:$L$23,11,0),0),0)</f>
        <v>0</v>
      </c>
      <c r="N94" s="120">
        <f>IFERROR(IF((MAX(MODULY_CBA!$I$3:$I$23)+1)&lt;='TCO TO BE- SW'!$D94,SUM('TCO TO BE- SW'!N$6:N$15)*VLOOKUP('TCO TO BE- SW'!N$2,MODULY_CBA!$B$3:$L$23,11,0),0),0)</f>
        <v>0</v>
      </c>
      <c r="O94" s="120">
        <f>IFERROR(IF((MAX(MODULY_CBA!$I$3:$I$23)+1)&lt;='TCO TO BE- SW'!$D94,SUM('TCO TO BE- SW'!O$6:O$15)*VLOOKUP('TCO TO BE- SW'!O$2,MODULY_CBA!$B$3:$L$23,11,0),0),0)</f>
        <v>0</v>
      </c>
      <c r="P94" s="120">
        <f>IFERROR(IF((MAX(MODULY_CBA!$I$3:$I$23)+1)&lt;='TCO TO BE- SW'!$D94,SUM('TCO TO BE- SW'!P$6:P$15)*VLOOKUP('TCO TO BE- SW'!P$2,MODULY_CBA!$B$3:$L$23,11,0),0),0)</f>
        <v>0</v>
      </c>
      <c r="Q94" s="120">
        <f>IFERROR(IF((MAX(MODULY_CBA!$I$3:$I$23)+1)&lt;='TCO TO BE- SW'!$D94,SUM('TCO TO BE- SW'!Q$6:Q$15)*VLOOKUP('TCO TO BE- SW'!Q$2,MODULY_CBA!$B$3:$L$23,11,0),0),0)</f>
        <v>0</v>
      </c>
      <c r="R94" s="120">
        <f>IFERROR(IF((MAX(MODULY_CBA!$I$3:$I$23)+1)&lt;='TCO TO BE- SW'!$D94,SUM('TCO TO BE- SW'!R$6:R$15)*VLOOKUP('TCO TO BE- SW'!R$2,MODULY_CBA!$B$3:$L$23,11,0),0),0)</f>
        <v>0</v>
      </c>
      <c r="S94" s="120">
        <f>IFERROR(IF((MAX(MODULY_CBA!$I$3:$I$23)+1)&lt;='TCO TO BE- SW'!$D94,SUM('TCO TO BE- SW'!S$6:S$15)*VLOOKUP('TCO TO BE- SW'!S$2,MODULY_CBA!$B$3:$L$23,11,0),0),0)</f>
        <v>0</v>
      </c>
      <c r="T94" s="120">
        <f>IFERROR(IF((MAX(MODULY_CBA!$I$3:$I$23)+1)&lt;='TCO TO BE- SW'!$D94,SUM('TCO TO BE- SW'!T$6:T$15)*VLOOKUP('TCO TO BE- SW'!T$2,MODULY_CBA!$B$3:$L$23,11,0),0),0)</f>
        <v>0</v>
      </c>
      <c r="U94" s="120">
        <f>IFERROR(IF((MAX(MODULY_CBA!$I$3:$I$23)+1)&lt;='TCO TO BE- SW'!$D94,SUM('TCO TO BE- SW'!U$6:U$15)*VLOOKUP('TCO TO BE- SW'!U$2,MODULY_CBA!$B$3:$L$23,11,0),0),0)</f>
        <v>0</v>
      </c>
      <c r="V94" s="120">
        <f>IFERROR(IF((MAX(MODULY_CBA!$I$3:$I$23)+1)&lt;='TCO TO BE- SW'!$D94,SUM('TCO TO BE- SW'!V$6:V$15)*VLOOKUP('TCO TO BE- SW'!V$2,MODULY_CBA!$B$3:$L$23,11,0),0),0)</f>
        <v>0</v>
      </c>
      <c r="W94" s="120">
        <f>IFERROR(IF((MAX(MODULY_CBA!$I$3:$I$23)+1)&lt;='TCO TO BE- SW'!$D94,SUM('TCO TO BE- SW'!W$6:W$15)*VLOOKUP('TCO TO BE- SW'!W$2,MODULY_CBA!$B$3:$L$23,11,0),0),0)</f>
        <v>0</v>
      </c>
      <c r="X94" s="120">
        <f>IFERROR(IF((MAX(MODULY_CBA!$I$3:$I$23)+1)&lt;='TCO TO BE- SW'!$D94,SUM('TCO TO BE- SW'!X$6:X$15)*VLOOKUP('TCO TO BE- SW'!X$2,MODULY_CBA!$B$3:$L$23,11,0),0),0)</f>
        <v>0</v>
      </c>
      <c r="Y94" s="120">
        <f>IFERROR(IF((MAX(MODULY_CBA!$I$3:$I$23)+1)&lt;='TCO TO BE- SW'!$D94,SUM('TCO TO BE- SW'!Y$6:Y$15)*VLOOKUP('TCO TO BE- SW'!Y$2,MODULY_CBA!$B$3:$L$23,11,0),0),0)</f>
        <v>0</v>
      </c>
      <c r="Z94" s="120">
        <f>IFERROR(IF((MAX(MODULY_CBA!$I$3:$I$23)+1)&lt;='TCO TO BE- SW'!$D94,SUM('TCO TO BE- SW'!Z$6:Z$15)*VLOOKUP('TCO TO BE- SW'!Z$2,MODULY_CBA!$B$3:$L$23,11,0),0),0)</f>
        <v>0</v>
      </c>
      <c r="AA94" s="120">
        <f>IFERROR(IF((MAX(MODULY_CBA!$I$3:$I$23)+1)&lt;='TCO TO BE- SW'!$D94,SUM('TCO TO BE- SW'!AA$6:AA$15)*VLOOKUP('TCO TO BE- SW'!AA$2,MODULY_CBA!$B$3:$L$23,11,0),0),0)</f>
        <v>0</v>
      </c>
      <c r="AB94" s="120">
        <f>IFERROR(IF((MAX(MODULY_CBA!$I$3:$I$23)+1)&lt;='TCO TO BE- SW'!$D94,SUM('TCO TO BE- SW'!AB$6:AB$15)*VLOOKUP('TCO TO BE- SW'!AB$2,MODULY_CBA!$B$3:$L$23,11,0),0),0)</f>
        <v>0</v>
      </c>
      <c r="AC94" s="120">
        <f>IFERROR(IF((MAX(MODULY_CBA!$I$3:$I$23)+1)&lt;='TCO TO BE- SW'!$D94,SUM('TCO TO BE- SW'!AC$6:AC$15)*VLOOKUP('TCO TO BE- SW'!AC$2,MODULY_CBA!$B$3:$L$23,11,0),0),0)</f>
        <v>0</v>
      </c>
      <c r="AD94" s="120">
        <f>IFERROR(IF((MAX(MODULY_CBA!$I$3:$I$23)+1)&lt;='TCO TO BE- SW'!$D94,SUM('TCO TO BE- SW'!AD$6:AD$15)*VLOOKUP('TCO TO BE- SW'!AD$2,MODULY_CBA!$B$3:$L$23,11,0),0),0)</f>
        <v>0</v>
      </c>
      <c r="AE94" s="120">
        <f>IFERROR(IF((MAX(MODULY_CBA!$I$3:$I$23)+1)&lt;='TCO TO BE- SW'!$D94,SUM('TCO TO BE- SW'!AE$6:AE$15)*VLOOKUP('TCO TO BE- SW'!AE$2,MODULY_CBA!$B$3:$L$23,11,0),0),0)</f>
        <v>0</v>
      </c>
      <c r="AF94" s="120">
        <f>IFERROR(IF((MAX(MODULY_CBA!$I$3:$I$23)+1)&lt;='TCO TO BE- SW'!$D94,SUM('TCO TO BE- SW'!AF$6:AF$15)*VLOOKUP('TCO TO BE- SW'!AF$2,MODULY_CBA!$B$3:$L$23,11,0),0),0)</f>
        <v>0</v>
      </c>
      <c r="AG94" s="120">
        <f>IFERROR(IF((MAX(MODULY_CBA!$I$3:$I$23)+1)&lt;='TCO TO BE- SW'!$D94,SUM('TCO TO BE- SW'!AG$6:AG$15)*VLOOKUP('TCO TO BE- SW'!AG$2,MODULY_CBA!$B$3:$L$23,11,0),0),0)</f>
        <v>0</v>
      </c>
      <c r="AH94" s="120">
        <f>IFERROR(IF((MAX(MODULY_CBA!$I$3:$I$23)+1)&lt;='TCO TO BE- SW'!$D94,SUM('TCO TO BE- SW'!AH$6:AH$15)*VLOOKUP('TCO TO BE- SW'!AH$2,MODULY_CBA!$B$3:$L$23,11,0),0),0)</f>
        <v>0</v>
      </c>
      <c r="AI94" s="120">
        <f>IFERROR(IF((MAX(MODULY_CBA!$I$3:$I$23)+1)&lt;='TCO TO BE- SW'!$D94,SUM('TCO TO BE- SW'!AI$6:AI$15)*VLOOKUP('TCO TO BE- SW'!AI$2,MODULY_CBA!$B$3:$L$23,11,0),0),0)</f>
        <v>0</v>
      </c>
      <c r="AJ94" s="120">
        <f>IFERROR(IF((MAX(MODULY_CBA!$I$3:$I$23)+1)&lt;='TCO TO BE- SW'!$D94,SUM('TCO TO BE- SW'!AJ$6:AJ$15)*VLOOKUP('TCO TO BE- SW'!AJ$2,MODULY_CBA!$B$3:$L$23,11,0),0),0)</f>
        <v>0</v>
      </c>
      <c r="AK94" s="120">
        <f>IFERROR(IF((MAX(MODULY_CBA!$I$3:$I$23)+1)&lt;='TCO TO BE- SW'!$D94,SUM('TCO TO BE- SW'!AK$6:AK$15)*VLOOKUP('TCO TO BE- SW'!AK$2,MODULY_CBA!$B$3:$L$23,11,0),0),0)</f>
        <v>0</v>
      </c>
      <c r="AL94" s="120">
        <f>IFERROR(IF((MAX(MODULY_CBA!$I$3:$I$23)+1)&lt;='TCO TO BE- SW'!$D94,SUM('TCO TO BE- SW'!AL$6:AL$15)*VLOOKUP('TCO TO BE- SW'!AL$2,MODULY_CBA!$B$3:$L$23,11,0),0),0)</f>
        <v>0</v>
      </c>
      <c r="AM94" s="120">
        <f>IFERROR(IF((MAX(MODULY_CBA!$I$3:$I$23)+1)&lt;='TCO TO BE- SW'!$D94,SUM('TCO TO BE- SW'!AM$6:AM$15)*VLOOKUP('TCO TO BE- SW'!AM$2,MODULY_CBA!$B$3:$L$23,11,0),0),0)</f>
        <v>0</v>
      </c>
      <c r="AN94" s="120">
        <f>IFERROR(IF((MAX(MODULY_CBA!$I$3:$I$23)+1)&lt;='TCO TO BE- SW'!$D94,SUM('TCO TO BE- SW'!AN$6:AN$15)*VLOOKUP('TCO TO BE- SW'!AN$2,MODULY_CBA!$B$3:$L$23,11,0),0),0)</f>
        <v>0</v>
      </c>
      <c r="AO94" s="120">
        <f>IFERROR(IF((MAX(MODULY_CBA!$I$3:$I$23)+1)&lt;='TCO TO BE- SW'!$D94,SUM('TCO TO BE- SW'!AO$6:AO$15)*VLOOKUP('TCO TO BE- SW'!AO$2,MODULY_CBA!$B$3:$L$23,11,0),0),0)</f>
        <v>0</v>
      </c>
      <c r="AP94" s="120">
        <f>IFERROR(IF((MAX(MODULY_CBA!$I$3:$I$23)+1)&lt;='TCO TO BE- SW'!$D94,SUM('TCO TO BE- SW'!AP$6:AP$15)*VLOOKUP('TCO TO BE- SW'!AP$2,MODULY_CBA!$B$3:$L$23,11,0),0),0)</f>
        <v>0</v>
      </c>
      <c r="AQ94" s="120">
        <f>IFERROR(IF((MAX(MODULY_CBA!$I$3:$I$23)+1)&lt;='TCO TO BE- SW'!$D94,SUM('TCO TO BE- SW'!AQ$6:AQ$15)*VLOOKUP('TCO TO BE- SW'!AQ$2,MODULY_CBA!$B$3:$L$23,11,0),0),0)</f>
        <v>0</v>
      </c>
      <c r="AR94" s="120">
        <f>IFERROR(IF((MAX(MODULY_CBA!$I$3:$I$23)+1)&lt;='TCO TO BE- SW'!$D94,SUM('TCO TO BE- SW'!AR$6:AR$15)*VLOOKUP('TCO TO BE- SW'!AR$2,MODULY_CBA!$B$3:$L$23,11,0),0),0)</f>
        <v>0</v>
      </c>
      <c r="AS94" s="120">
        <f>IFERROR(IF((MAX(MODULY_CBA!$I$3:$I$23)+1)&lt;='TCO TO BE- SW'!$D94,SUM('TCO TO BE- SW'!AS$6:AS$15)*VLOOKUP('TCO TO BE- SW'!AS$2,MODULY_CBA!$B$3:$L$23,11,0),0),0)</f>
        <v>0</v>
      </c>
      <c r="AT94" s="120">
        <f>IFERROR(IF((MAX(MODULY_CBA!$I$3:$I$23)+1)&lt;='TCO TO BE- SW'!$D94,SUM('TCO TO BE- SW'!AT$6:AT$15)*VLOOKUP('TCO TO BE- SW'!AT$2,MODULY_CBA!$B$3:$L$23,11,0),0),0)</f>
        <v>0</v>
      </c>
      <c r="AU94" s="120">
        <f>IFERROR(IF((MAX(MODULY_CBA!$I$3:$I$23)+1)&lt;='TCO TO BE- SW'!$D94,SUM('TCO TO BE- SW'!AU$6:AU$15)*VLOOKUP('TCO TO BE- SW'!AU$2,MODULY_CBA!$B$3:$L$23,11,0),0),0)</f>
        <v>0</v>
      </c>
      <c r="AV94" s="120">
        <f>IFERROR(IF((MAX(MODULY_CBA!$I$3:$I$23)+1)&lt;='TCO TO BE- SW'!$D94,SUM('TCO TO BE- SW'!AV$6:AV$15)*VLOOKUP('TCO TO BE- SW'!AV$2,MODULY_CBA!$B$3:$L$23,11,0),0),0)</f>
        <v>0</v>
      </c>
      <c r="AW94" s="120">
        <f>IFERROR(IF((MAX(MODULY_CBA!$I$3:$I$23)+1)&lt;='TCO TO BE- SW'!$D94,SUM('TCO TO BE- SW'!AW$6:AW$15)*VLOOKUP('TCO TO BE- SW'!AW$2,MODULY_CBA!$B$3:$L$23,11,0),0),0)</f>
        <v>0</v>
      </c>
      <c r="AX94" s="120">
        <f>IFERROR(IF((MAX(MODULY_CBA!$I$3:$I$23)+1)&lt;='TCO TO BE- SW'!$D94,SUM('TCO TO BE- SW'!AX$6:AX$15)*VLOOKUP('TCO TO BE- SW'!AX$2,MODULY_CBA!$B$3:$L$23,11,0),0),0)</f>
        <v>0</v>
      </c>
      <c r="AY94" s="120">
        <f>IFERROR(IF((MAX(MODULY_CBA!$I$3:$I$23)+1)&lt;='TCO TO BE- SW'!$D94,SUM('TCO TO BE- SW'!AY$6:AY$15)*VLOOKUP('TCO TO BE- SW'!AY$2,MODULY_CBA!$B$3:$L$23,11,0),0),0)</f>
        <v>0</v>
      </c>
      <c r="AZ94" s="120">
        <f>IFERROR(IF((MAX(MODULY_CBA!$I$3:$I$23)+1)&lt;='TCO TO BE- SW'!$D94,SUM('TCO TO BE- SW'!AZ$6:AZ$15)*VLOOKUP('TCO TO BE- SW'!AZ$2,MODULY_CBA!$B$3:$L$23,11,0),0),0)</f>
        <v>0</v>
      </c>
      <c r="BA94" s="120">
        <f>IFERROR(IF((MAX(MODULY_CBA!$I$3:$I$23)+1)&lt;='TCO TO BE- SW'!$D94,SUM('TCO TO BE- SW'!BA$6:BA$15)*VLOOKUP('TCO TO BE- SW'!BA$2,MODULY_CBA!$B$3:$L$23,11,0),0),0)</f>
        <v>0</v>
      </c>
      <c r="BB94" s="120">
        <f>IFERROR(IF((MAX(MODULY_CBA!$I$3:$I$23)+1)&lt;='TCO TO BE- SW'!$D94,SUM('TCO TO BE- SW'!BB$6:BB$15)*VLOOKUP('TCO TO BE- SW'!BB$2,MODULY_CBA!$B$3:$L$23,11,0),0),0)</f>
        <v>0</v>
      </c>
      <c r="BC94" s="120">
        <f>IFERROR(IF((MAX(MODULY_CBA!$I$3:$I$23)+1)&lt;='TCO TO BE- SW'!$D94,SUM('TCO TO BE- SW'!BC$6:BC$15)*VLOOKUP('TCO TO BE- SW'!BC$2,MODULY_CBA!$B$3:$L$23,11,0),0),0)</f>
        <v>0</v>
      </c>
    </row>
    <row r="95" spans="1:55" outlineLevel="2">
      <c r="A95" s="694"/>
      <c r="B95" s="695"/>
      <c r="C95" s="695"/>
      <c r="D95" s="67">
        <v>7</v>
      </c>
      <c r="E95" s="64">
        <f t="shared" si="22"/>
        <v>0</v>
      </c>
      <c r="F95" s="120">
        <f>IFERROR(IF((MAX(MODULY_CBA!$I$3:$I$23)+1)&lt;='TCO TO BE- SW'!$D95,SUM('TCO TO BE- SW'!F$6:F$15)*VLOOKUP('TCO TO BE- SW'!F$2,MODULY_CBA!$B$3:$L$23,11,0),0),0)</f>
        <v>0</v>
      </c>
      <c r="G95" s="120">
        <f>IFERROR(IF((MAX(MODULY_CBA!$I$3:$I$23)+1)&lt;='TCO TO BE- SW'!$D95,SUM('TCO TO BE- SW'!G$6:G$15)*VLOOKUP('TCO TO BE- SW'!G$2,MODULY_CBA!$B$3:$L$23,11,0),0),0)</f>
        <v>0</v>
      </c>
      <c r="H95" s="120">
        <f>IFERROR(IF((MAX(MODULY_CBA!$I$3:$I$23)+1)&lt;='TCO TO BE- SW'!$D95,SUM('TCO TO BE- SW'!H$6:H$15)*VLOOKUP('TCO TO BE- SW'!H$2,MODULY_CBA!$B$3:$L$23,11,0),0),0)</f>
        <v>0</v>
      </c>
      <c r="I95" s="120">
        <f>IFERROR(IF((MAX(MODULY_CBA!$I$3:$I$23)+1)&lt;='TCO TO BE- SW'!$D95,SUM('TCO TO BE- SW'!I$6:I$15)*VLOOKUP('TCO TO BE- SW'!I$2,MODULY_CBA!$B$3:$L$23,11,0),0),0)</f>
        <v>0</v>
      </c>
      <c r="J95" s="120">
        <f>IFERROR(IF((MAX(MODULY_CBA!$I$3:$I$23)+1)&lt;='TCO TO BE- SW'!$D95,SUM('TCO TO BE- SW'!J$6:J$15)*VLOOKUP('TCO TO BE- SW'!J$2,MODULY_CBA!$B$3:$L$23,11,0),0),0)</f>
        <v>0</v>
      </c>
      <c r="K95" s="120">
        <f>IFERROR(IF((MAX(MODULY_CBA!$I$3:$I$23)+1)&lt;='TCO TO BE- SW'!$D95,SUM('TCO TO BE- SW'!K$6:K$15)*VLOOKUP('TCO TO BE- SW'!K$2,MODULY_CBA!$B$3:$L$23,11,0),0),0)</f>
        <v>0</v>
      </c>
      <c r="L95" s="120">
        <f>IFERROR(IF((MAX(MODULY_CBA!$I$3:$I$23)+1)&lt;='TCO TO BE- SW'!$D95,SUM('TCO TO BE- SW'!L$6:L$15)*VLOOKUP('TCO TO BE- SW'!L$2,MODULY_CBA!$B$3:$L$23,11,0),0),0)</f>
        <v>0</v>
      </c>
      <c r="M95" s="120">
        <f>IFERROR(IF((MAX(MODULY_CBA!$I$3:$I$23)+1)&lt;='TCO TO BE- SW'!$D95,SUM('TCO TO BE- SW'!M$6:M$15)*VLOOKUP('TCO TO BE- SW'!M$2,MODULY_CBA!$B$3:$L$23,11,0),0),0)</f>
        <v>0</v>
      </c>
      <c r="N95" s="120">
        <f>IFERROR(IF((MAX(MODULY_CBA!$I$3:$I$23)+1)&lt;='TCO TO BE- SW'!$D95,SUM('TCO TO BE- SW'!N$6:N$15)*VLOOKUP('TCO TO BE- SW'!N$2,MODULY_CBA!$B$3:$L$23,11,0),0),0)</f>
        <v>0</v>
      </c>
      <c r="O95" s="120">
        <f>IFERROR(IF((MAX(MODULY_CBA!$I$3:$I$23)+1)&lt;='TCO TO BE- SW'!$D95,SUM('TCO TO BE- SW'!O$6:O$15)*VLOOKUP('TCO TO BE- SW'!O$2,MODULY_CBA!$B$3:$L$23,11,0),0),0)</f>
        <v>0</v>
      </c>
      <c r="P95" s="120">
        <f>IFERROR(IF((MAX(MODULY_CBA!$I$3:$I$23)+1)&lt;='TCO TO BE- SW'!$D95,SUM('TCO TO BE- SW'!P$6:P$15)*VLOOKUP('TCO TO BE- SW'!P$2,MODULY_CBA!$B$3:$L$23,11,0),0),0)</f>
        <v>0</v>
      </c>
      <c r="Q95" s="120">
        <f>IFERROR(IF((MAX(MODULY_CBA!$I$3:$I$23)+1)&lt;='TCO TO BE- SW'!$D95,SUM('TCO TO BE- SW'!Q$6:Q$15)*VLOOKUP('TCO TO BE- SW'!Q$2,MODULY_CBA!$B$3:$L$23,11,0),0),0)</f>
        <v>0</v>
      </c>
      <c r="R95" s="120">
        <f>IFERROR(IF((MAX(MODULY_CBA!$I$3:$I$23)+1)&lt;='TCO TO BE- SW'!$D95,SUM('TCO TO BE- SW'!R$6:R$15)*VLOOKUP('TCO TO BE- SW'!R$2,MODULY_CBA!$B$3:$L$23,11,0),0),0)</f>
        <v>0</v>
      </c>
      <c r="S95" s="120">
        <f>IFERROR(IF((MAX(MODULY_CBA!$I$3:$I$23)+1)&lt;='TCO TO BE- SW'!$D95,SUM('TCO TO BE- SW'!S$6:S$15)*VLOOKUP('TCO TO BE- SW'!S$2,MODULY_CBA!$B$3:$L$23,11,0),0),0)</f>
        <v>0</v>
      </c>
      <c r="T95" s="120">
        <f>IFERROR(IF((MAX(MODULY_CBA!$I$3:$I$23)+1)&lt;='TCO TO BE- SW'!$D95,SUM('TCO TO BE- SW'!T$6:T$15)*VLOOKUP('TCO TO BE- SW'!T$2,MODULY_CBA!$B$3:$L$23,11,0),0),0)</f>
        <v>0</v>
      </c>
      <c r="U95" s="120">
        <f>IFERROR(IF((MAX(MODULY_CBA!$I$3:$I$23)+1)&lt;='TCO TO BE- SW'!$D95,SUM('TCO TO BE- SW'!U$6:U$15)*VLOOKUP('TCO TO BE- SW'!U$2,MODULY_CBA!$B$3:$L$23,11,0),0),0)</f>
        <v>0</v>
      </c>
      <c r="V95" s="120">
        <f>IFERROR(IF((MAX(MODULY_CBA!$I$3:$I$23)+1)&lt;='TCO TO BE- SW'!$D95,SUM('TCO TO BE- SW'!V$6:V$15)*VLOOKUP('TCO TO BE- SW'!V$2,MODULY_CBA!$B$3:$L$23,11,0),0),0)</f>
        <v>0</v>
      </c>
      <c r="W95" s="120">
        <f>IFERROR(IF((MAX(MODULY_CBA!$I$3:$I$23)+1)&lt;='TCO TO BE- SW'!$D95,SUM('TCO TO BE- SW'!W$6:W$15)*VLOOKUP('TCO TO BE- SW'!W$2,MODULY_CBA!$B$3:$L$23,11,0),0),0)</f>
        <v>0</v>
      </c>
      <c r="X95" s="120">
        <f>IFERROR(IF((MAX(MODULY_CBA!$I$3:$I$23)+1)&lt;='TCO TO BE- SW'!$D95,SUM('TCO TO BE- SW'!X$6:X$15)*VLOOKUP('TCO TO BE- SW'!X$2,MODULY_CBA!$B$3:$L$23,11,0),0),0)</f>
        <v>0</v>
      </c>
      <c r="Y95" s="120">
        <f>IFERROR(IF((MAX(MODULY_CBA!$I$3:$I$23)+1)&lt;='TCO TO BE- SW'!$D95,SUM('TCO TO BE- SW'!Y$6:Y$15)*VLOOKUP('TCO TO BE- SW'!Y$2,MODULY_CBA!$B$3:$L$23,11,0),0),0)</f>
        <v>0</v>
      </c>
      <c r="Z95" s="120">
        <f>IFERROR(IF((MAX(MODULY_CBA!$I$3:$I$23)+1)&lt;='TCO TO BE- SW'!$D95,SUM('TCO TO BE- SW'!Z$6:Z$15)*VLOOKUP('TCO TO BE- SW'!Z$2,MODULY_CBA!$B$3:$L$23,11,0),0),0)</f>
        <v>0</v>
      </c>
      <c r="AA95" s="120">
        <f>IFERROR(IF((MAX(MODULY_CBA!$I$3:$I$23)+1)&lt;='TCO TO BE- SW'!$D95,SUM('TCO TO BE- SW'!AA$6:AA$15)*VLOOKUP('TCO TO BE- SW'!AA$2,MODULY_CBA!$B$3:$L$23,11,0),0),0)</f>
        <v>0</v>
      </c>
      <c r="AB95" s="120">
        <f>IFERROR(IF((MAX(MODULY_CBA!$I$3:$I$23)+1)&lt;='TCO TO BE- SW'!$D95,SUM('TCO TO BE- SW'!AB$6:AB$15)*VLOOKUP('TCO TO BE- SW'!AB$2,MODULY_CBA!$B$3:$L$23,11,0),0),0)</f>
        <v>0</v>
      </c>
      <c r="AC95" s="120">
        <f>IFERROR(IF((MAX(MODULY_CBA!$I$3:$I$23)+1)&lt;='TCO TO BE- SW'!$D95,SUM('TCO TO BE- SW'!AC$6:AC$15)*VLOOKUP('TCO TO BE- SW'!AC$2,MODULY_CBA!$B$3:$L$23,11,0),0),0)</f>
        <v>0</v>
      </c>
      <c r="AD95" s="120">
        <f>IFERROR(IF((MAX(MODULY_CBA!$I$3:$I$23)+1)&lt;='TCO TO BE- SW'!$D95,SUM('TCO TO BE- SW'!AD$6:AD$15)*VLOOKUP('TCO TO BE- SW'!AD$2,MODULY_CBA!$B$3:$L$23,11,0),0),0)</f>
        <v>0</v>
      </c>
      <c r="AE95" s="120">
        <f>IFERROR(IF((MAX(MODULY_CBA!$I$3:$I$23)+1)&lt;='TCO TO BE- SW'!$D95,SUM('TCO TO BE- SW'!AE$6:AE$15)*VLOOKUP('TCO TO BE- SW'!AE$2,MODULY_CBA!$B$3:$L$23,11,0),0),0)</f>
        <v>0</v>
      </c>
      <c r="AF95" s="120">
        <f>IFERROR(IF((MAX(MODULY_CBA!$I$3:$I$23)+1)&lt;='TCO TO BE- SW'!$D95,SUM('TCO TO BE- SW'!AF$6:AF$15)*VLOOKUP('TCO TO BE- SW'!AF$2,MODULY_CBA!$B$3:$L$23,11,0),0),0)</f>
        <v>0</v>
      </c>
      <c r="AG95" s="120">
        <f>IFERROR(IF((MAX(MODULY_CBA!$I$3:$I$23)+1)&lt;='TCO TO BE- SW'!$D95,SUM('TCO TO BE- SW'!AG$6:AG$15)*VLOOKUP('TCO TO BE- SW'!AG$2,MODULY_CBA!$B$3:$L$23,11,0),0),0)</f>
        <v>0</v>
      </c>
      <c r="AH95" s="120">
        <f>IFERROR(IF((MAX(MODULY_CBA!$I$3:$I$23)+1)&lt;='TCO TO BE- SW'!$D95,SUM('TCO TO BE- SW'!AH$6:AH$15)*VLOOKUP('TCO TO BE- SW'!AH$2,MODULY_CBA!$B$3:$L$23,11,0),0),0)</f>
        <v>0</v>
      </c>
      <c r="AI95" s="120">
        <f>IFERROR(IF((MAX(MODULY_CBA!$I$3:$I$23)+1)&lt;='TCO TO BE- SW'!$D95,SUM('TCO TO BE- SW'!AI$6:AI$15)*VLOOKUP('TCO TO BE- SW'!AI$2,MODULY_CBA!$B$3:$L$23,11,0),0),0)</f>
        <v>0</v>
      </c>
      <c r="AJ95" s="120">
        <f>IFERROR(IF((MAX(MODULY_CBA!$I$3:$I$23)+1)&lt;='TCO TO BE- SW'!$D95,SUM('TCO TO BE- SW'!AJ$6:AJ$15)*VLOOKUP('TCO TO BE- SW'!AJ$2,MODULY_CBA!$B$3:$L$23,11,0),0),0)</f>
        <v>0</v>
      </c>
      <c r="AK95" s="120">
        <f>IFERROR(IF((MAX(MODULY_CBA!$I$3:$I$23)+1)&lt;='TCO TO BE- SW'!$D95,SUM('TCO TO BE- SW'!AK$6:AK$15)*VLOOKUP('TCO TO BE- SW'!AK$2,MODULY_CBA!$B$3:$L$23,11,0),0),0)</f>
        <v>0</v>
      </c>
      <c r="AL95" s="120">
        <f>IFERROR(IF((MAX(MODULY_CBA!$I$3:$I$23)+1)&lt;='TCO TO BE- SW'!$D95,SUM('TCO TO BE- SW'!AL$6:AL$15)*VLOOKUP('TCO TO BE- SW'!AL$2,MODULY_CBA!$B$3:$L$23,11,0),0),0)</f>
        <v>0</v>
      </c>
      <c r="AM95" s="120">
        <f>IFERROR(IF((MAX(MODULY_CBA!$I$3:$I$23)+1)&lt;='TCO TO BE- SW'!$D95,SUM('TCO TO BE- SW'!AM$6:AM$15)*VLOOKUP('TCO TO BE- SW'!AM$2,MODULY_CBA!$B$3:$L$23,11,0),0),0)</f>
        <v>0</v>
      </c>
      <c r="AN95" s="120">
        <f>IFERROR(IF((MAX(MODULY_CBA!$I$3:$I$23)+1)&lt;='TCO TO BE- SW'!$D95,SUM('TCO TO BE- SW'!AN$6:AN$15)*VLOOKUP('TCO TO BE- SW'!AN$2,MODULY_CBA!$B$3:$L$23,11,0),0),0)</f>
        <v>0</v>
      </c>
      <c r="AO95" s="120">
        <f>IFERROR(IF((MAX(MODULY_CBA!$I$3:$I$23)+1)&lt;='TCO TO BE- SW'!$D95,SUM('TCO TO BE- SW'!AO$6:AO$15)*VLOOKUP('TCO TO BE- SW'!AO$2,MODULY_CBA!$B$3:$L$23,11,0),0),0)</f>
        <v>0</v>
      </c>
      <c r="AP95" s="120">
        <f>IFERROR(IF((MAX(MODULY_CBA!$I$3:$I$23)+1)&lt;='TCO TO BE- SW'!$D95,SUM('TCO TO BE- SW'!AP$6:AP$15)*VLOOKUP('TCO TO BE- SW'!AP$2,MODULY_CBA!$B$3:$L$23,11,0),0),0)</f>
        <v>0</v>
      </c>
      <c r="AQ95" s="120">
        <f>IFERROR(IF((MAX(MODULY_CBA!$I$3:$I$23)+1)&lt;='TCO TO BE- SW'!$D95,SUM('TCO TO BE- SW'!AQ$6:AQ$15)*VLOOKUP('TCO TO BE- SW'!AQ$2,MODULY_CBA!$B$3:$L$23,11,0),0),0)</f>
        <v>0</v>
      </c>
      <c r="AR95" s="120">
        <f>IFERROR(IF((MAX(MODULY_CBA!$I$3:$I$23)+1)&lt;='TCO TO BE- SW'!$D95,SUM('TCO TO BE- SW'!AR$6:AR$15)*VLOOKUP('TCO TO BE- SW'!AR$2,MODULY_CBA!$B$3:$L$23,11,0),0),0)</f>
        <v>0</v>
      </c>
      <c r="AS95" s="120">
        <f>IFERROR(IF((MAX(MODULY_CBA!$I$3:$I$23)+1)&lt;='TCO TO BE- SW'!$D95,SUM('TCO TO BE- SW'!AS$6:AS$15)*VLOOKUP('TCO TO BE- SW'!AS$2,MODULY_CBA!$B$3:$L$23,11,0),0),0)</f>
        <v>0</v>
      </c>
      <c r="AT95" s="120">
        <f>IFERROR(IF((MAX(MODULY_CBA!$I$3:$I$23)+1)&lt;='TCO TO BE- SW'!$D95,SUM('TCO TO BE- SW'!AT$6:AT$15)*VLOOKUP('TCO TO BE- SW'!AT$2,MODULY_CBA!$B$3:$L$23,11,0),0),0)</f>
        <v>0</v>
      </c>
      <c r="AU95" s="120">
        <f>IFERROR(IF((MAX(MODULY_CBA!$I$3:$I$23)+1)&lt;='TCO TO BE- SW'!$D95,SUM('TCO TO BE- SW'!AU$6:AU$15)*VLOOKUP('TCO TO BE- SW'!AU$2,MODULY_CBA!$B$3:$L$23,11,0),0),0)</f>
        <v>0</v>
      </c>
      <c r="AV95" s="120">
        <f>IFERROR(IF((MAX(MODULY_CBA!$I$3:$I$23)+1)&lt;='TCO TO BE- SW'!$D95,SUM('TCO TO BE- SW'!AV$6:AV$15)*VLOOKUP('TCO TO BE- SW'!AV$2,MODULY_CBA!$B$3:$L$23,11,0),0),0)</f>
        <v>0</v>
      </c>
      <c r="AW95" s="120">
        <f>IFERROR(IF((MAX(MODULY_CBA!$I$3:$I$23)+1)&lt;='TCO TO BE- SW'!$D95,SUM('TCO TO BE- SW'!AW$6:AW$15)*VLOOKUP('TCO TO BE- SW'!AW$2,MODULY_CBA!$B$3:$L$23,11,0),0),0)</f>
        <v>0</v>
      </c>
      <c r="AX95" s="120">
        <f>IFERROR(IF((MAX(MODULY_CBA!$I$3:$I$23)+1)&lt;='TCO TO BE- SW'!$D95,SUM('TCO TO BE- SW'!AX$6:AX$15)*VLOOKUP('TCO TO BE- SW'!AX$2,MODULY_CBA!$B$3:$L$23,11,0),0),0)</f>
        <v>0</v>
      </c>
      <c r="AY95" s="120">
        <f>IFERROR(IF((MAX(MODULY_CBA!$I$3:$I$23)+1)&lt;='TCO TO BE- SW'!$D95,SUM('TCO TO BE- SW'!AY$6:AY$15)*VLOOKUP('TCO TO BE- SW'!AY$2,MODULY_CBA!$B$3:$L$23,11,0),0),0)</f>
        <v>0</v>
      </c>
      <c r="AZ95" s="120">
        <f>IFERROR(IF((MAX(MODULY_CBA!$I$3:$I$23)+1)&lt;='TCO TO BE- SW'!$D95,SUM('TCO TO BE- SW'!AZ$6:AZ$15)*VLOOKUP('TCO TO BE- SW'!AZ$2,MODULY_CBA!$B$3:$L$23,11,0),0),0)</f>
        <v>0</v>
      </c>
      <c r="BA95" s="120">
        <f>IFERROR(IF((MAX(MODULY_CBA!$I$3:$I$23)+1)&lt;='TCO TO BE- SW'!$D95,SUM('TCO TO BE- SW'!BA$6:BA$15)*VLOOKUP('TCO TO BE- SW'!BA$2,MODULY_CBA!$B$3:$L$23,11,0),0),0)</f>
        <v>0</v>
      </c>
      <c r="BB95" s="120">
        <f>IFERROR(IF((MAX(MODULY_CBA!$I$3:$I$23)+1)&lt;='TCO TO BE- SW'!$D95,SUM('TCO TO BE- SW'!BB$6:BB$15)*VLOOKUP('TCO TO BE- SW'!BB$2,MODULY_CBA!$B$3:$L$23,11,0),0),0)</f>
        <v>0</v>
      </c>
      <c r="BC95" s="120">
        <f>IFERROR(IF((MAX(MODULY_CBA!$I$3:$I$23)+1)&lt;='TCO TO BE- SW'!$D95,SUM('TCO TO BE- SW'!BC$6:BC$15)*VLOOKUP('TCO TO BE- SW'!BC$2,MODULY_CBA!$B$3:$L$23,11,0),0),0)</f>
        <v>0</v>
      </c>
    </row>
    <row r="96" spans="1:55" outlineLevel="2">
      <c r="A96" s="694"/>
      <c r="B96" s="695"/>
      <c r="C96" s="695"/>
      <c r="D96" s="67">
        <v>8</v>
      </c>
      <c r="E96" s="64">
        <f t="shared" si="22"/>
        <v>0</v>
      </c>
      <c r="F96" s="120">
        <f>IFERROR(IF((MAX(MODULY_CBA!$I$3:$I$23)+1)&lt;='TCO TO BE- SW'!$D96,SUM('TCO TO BE- SW'!F$6:F$15)*VLOOKUP('TCO TO BE- SW'!F$2,MODULY_CBA!$B$3:$L$23,11,0),0),0)</f>
        <v>0</v>
      </c>
      <c r="G96" s="120">
        <f>IFERROR(IF((MAX(MODULY_CBA!$I$3:$I$23)+1)&lt;='TCO TO BE- SW'!$D96,SUM('TCO TO BE- SW'!G$6:G$15)*VLOOKUP('TCO TO BE- SW'!G$2,MODULY_CBA!$B$3:$L$23,11,0),0),0)</f>
        <v>0</v>
      </c>
      <c r="H96" s="120">
        <f>IFERROR(IF((MAX(MODULY_CBA!$I$3:$I$23)+1)&lt;='TCO TO BE- SW'!$D96,SUM('TCO TO BE- SW'!H$6:H$15)*VLOOKUP('TCO TO BE- SW'!H$2,MODULY_CBA!$B$3:$L$23,11,0),0),0)</f>
        <v>0</v>
      </c>
      <c r="I96" s="120">
        <f>IFERROR(IF((MAX(MODULY_CBA!$I$3:$I$23)+1)&lt;='TCO TO BE- SW'!$D96,SUM('TCO TO BE- SW'!I$6:I$15)*VLOOKUP('TCO TO BE- SW'!I$2,MODULY_CBA!$B$3:$L$23,11,0),0),0)</f>
        <v>0</v>
      </c>
      <c r="J96" s="120">
        <f>IFERROR(IF((MAX(MODULY_CBA!$I$3:$I$23)+1)&lt;='TCO TO BE- SW'!$D96,SUM('TCO TO BE- SW'!J$6:J$15)*VLOOKUP('TCO TO BE- SW'!J$2,MODULY_CBA!$B$3:$L$23,11,0),0),0)</f>
        <v>0</v>
      </c>
      <c r="K96" s="120">
        <f>IFERROR(IF((MAX(MODULY_CBA!$I$3:$I$23)+1)&lt;='TCO TO BE- SW'!$D96,SUM('TCO TO BE- SW'!K$6:K$15)*VLOOKUP('TCO TO BE- SW'!K$2,MODULY_CBA!$B$3:$L$23,11,0),0),0)</f>
        <v>0</v>
      </c>
      <c r="L96" s="120">
        <f>IFERROR(IF((MAX(MODULY_CBA!$I$3:$I$23)+1)&lt;='TCO TO BE- SW'!$D96,SUM('TCO TO BE- SW'!L$6:L$15)*VLOOKUP('TCO TO BE- SW'!L$2,MODULY_CBA!$B$3:$L$23,11,0),0),0)</f>
        <v>0</v>
      </c>
      <c r="M96" s="120">
        <f>IFERROR(IF((MAX(MODULY_CBA!$I$3:$I$23)+1)&lt;='TCO TO BE- SW'!$D96,SUM('TCO TO BE- SW'!M$6:M$15)*VLOOKUP('TCO TO BE- SW'!M$2,MODULY_CBA!$B$3:$L$23,11,0),0),0)</f>
        <v>0</v>
      </c>
      <c r="N96" s="120">
        <f>IFERROR(IF((MAX(MODULY_CBA!$I$3:$I$23)+1)&lt;='TCO TO BE- SW'!$D96,SUM('TCO TO BE- SW'!N$6:N$15)*VLOOKUP('TCO TO BE- SW'!N$2,MODULY_CBA!$B$3:$L$23,11,0),0),0)</f>
        <v>0</v>
      </c>
      <c r="O96" s="120">
        <f>IFERROR(IF((MAX(MODULY_CBA!$I$3:$I$23)+1)&lt;='TCO TO BE- SW'!$D96,SUM('TCO TO BE- SW'!O$6:O$15)*VLOOKUP('TCO TO BE- SW'!O$2,MODULY_CBA!$B$3:$L$23,11,0),0),0)</f>
        <v>0</v>
      </c>
      <c r="P96" s="120">
        <f>IFERROR(IF((MAX(MODULY_CBA!$I$3:$I$23)+1)&lt;='TCO TO BE- SW'!$D96,SUM('TCO TO BE- SW'!P$6:P$15)*VLOOKUP('TCO TO BE- SW'!P$2,MODULY_CBA!$B$3:$L$23,11,0),0),0)</f>
        <v>0</v>
      </c>
      <c r="Q96" s="120">
        <f>IFERROR(IF((MAX(MODULY_CBA!$I$3:$I$23)+1)&lt;='TCO TO BE- SW'!$D96,SUM('TCO TO BE- SW'!Q$6:Q$15)*VLOOKUP('TCO TO BE- SW'!Q$2,MODULY_CBA!$B$3:$L$23,11,0),0),0)</f>
        <v>0</v>
      </c>
      <c r="R96" s="120">
        <f>IFERROR(IF((MAX(MODULY_CBA!$I$3:$I$23)+1)&lt;='TCO TO BE- SW'!$D96,SUM('TCO TO BE- SW'!R$6:R$15)*VLOOKUP('TCO TO BE- SW'!R$2,MODULY_CBA!$B$3:$L$23,11,0),0),0)</f>
        <v>0</v>
      </c>
      <c r="S96" s="120">
        <f>IFERROR(IF((MAX(MODULY_CBA!$I$3:$I$23)+1)&lt;='TCO TO BE- SW'!$D96,SUM('TCO TO BE- SW'!S$6:S$15)*VLOOKUP('TCO TO BE- SW'!S$2,MODULY_CBA!$B$3:$L$23,11,0),0),0)</f>
        <v>0</v>
      </c>
      <c r="T96" s="120">
        <f>IFERROR(IF((MAX(MODULY_CBA!$I$3:$I$23)+1)&lt;='TCO TO BE- SW'!$D96,SUM('TCO TO BE- SW'!T$6:T$15)*VLOOKUP('TCO TO BE- SW'!T$2,MODULY_CBA!$B$3:$L$23,11,0),0),0)</f>
        <v>0</v>
      </c>
      <c r="U96" s="120">
        <f>IFERROR(IF((MAX(MODULY_CBA!$I$3:$I$23)+1)&lt;='TCO TO BE- SW'!$D96,SUM('TCO TO BE- SW'!U$6:U$15)*VLOOKUP('TCO TO BE- SW'!U$2,MODULY_CBA!$B$3:$L$23,11,0),0),0)</f>
        <v>0</v>
      </c>
      <c r="V96" s="120">
        <f>IFERROR(IF((MAX(MODULY_CBA!$I$3:$I$23)+1)&lt;='TCO TO BE- SW'!$D96,SUM('TCO TO BE- SW'!V$6:V$15)*VLOOKUP('TCO TO BE- SW'!V$2,MODULY_CBA!$B$3:$L$23,11,0),0),0)</f>
        <v>0</v>
      </c>
      <c r="W96" s="120">
        <f>IFERROR(IF((MAX(MODULY_CBA!$I$3:$I$23)+1)&lt;='TCO TO BE- SW'!$D96,SUM('TCO TO BE- SW'!W$6:W$15)*VLOOKUP('TCO TO BE- SW'!W$2,MODULY_CBA!$B$3:$L$23,11,0),0),0)</f>
        <v>0</v>
      </c>
      <c r="X96" s="120">
        <f>IFERROR(IF((MAX(MODULY_CBA!$I$3:$I$23)+1)&lt;='TCO TO BE- SW'!$D96,SUM('TCO TO BE- SW'!X$6:X$15)*VLOOKUP('TCO TO BE- SW'!X$2,MODULY_CBA!$B$3:$L$23,11,0),0),0)</f>
        <v>0</v>
      </c>
      <c r="Y96" s="120">
        <f>IFERROR(IF((MAX(MODULY_CBA!$I$3:$I$23)+1)&lt;='TCO TO BE- SW'!$D96,SUM('TCO TO BE- SW'!Y$6:Y$15)*VLOOKUP('TCO TO BE- SW'!Y$2,MODULY_CBA!$B$3:$L$23,11,0),0),0)</f>
        <v>0</v>
      </c>
      <c r="Z96" s="120">
        <f>IFERROR(IF((MAX(MODULY_CBA!$I$3:$I$23)+1)&lt;='TCO TO BE- SW'!$D96,SUM('TCO TO BE- SW'!Z$6:Z$15)*VLOOKUP('TCO TO BE- SW'!Z$2,MODULY_CBA!$B$3:$L$23,11,0),0),0)</f>
        <v>0</v>
      </c>
      <c r="AA96" s="120">
        <f>IFERROR(IF((MAX(MODULY_CBA!$I$3:$I$23)+1)&lt;='TCO TO BE- SW'!$D96,SUM('TCO TO BE- SW'!AA$6:AA$15)*VLOOKUP('TCO TO BE- SW'!AA$2,MODULY_CBA!$B$3:$L$23,11,0),0),0)</f>
        <v>0</v>
      </c>
      <c r="AB96" s="120">
        <f>IFERROR(IF((MAX(MODULY_CBA!$I$3:$I$23)+1)&lt;='TCO TO BE- SW'!$D96,SUM('TCO TO BE- SW'!AB$6:AB$15)*VLOOKUP('TCO TO BE- SW'!AB$2,MODULY_CBA!$B$3:$L$23,11,0),0),0)</f>
        <v>0</v>
      </c>
      <c r="AC96" s="120">
        <f>IFERROR(IF((MAX(MODULY_CBA!$I$3:$I$23)+1)&lt;='TCO TO BE- SW'!$D96,SUM('TCO TO BE- SW'!AC$6:AC$15)*VLOOKUP('TCO TO BE- SW'!AC$2,MODULY_CBA!$B$3:$L$23,11,0),0),0)</f>
        <v>0</v>
      </c>
      <c r="AD96" s="120">
        <f>IFERROR(IF((MAX(MODULY_CBA!$I$3:$I$23)+1)&lt;='TCO TO BE- SW'!$D96,SUM('TCO TO BE- SW'!AD$6:AD$15)*VLOOKUP('TCO TO BE- SW'!AD$2,MODULY_CBA!$B$3:$L$23,11,0),0),0)</f>
        <v>0</v>
      </c>
      <c r="AE96" s="120">
        <f>IFERROR(IF((MAX(MODULY_CBA!$I$3:$I$23)+1)&lt;='TCO TO BE- SW'!$D96,SUM('TCO TO BE- SW'!AE$6:AE$15)*VLOOKUP('TCO TO BE- SW'!AE$2,MODULY_CBA!$B$3:$L$23,11,0),0),0)</f>
        <v>0</v>
      </c>
      <c r="AF96" s="120">
        <f>IFERROR(IF((MAX(MODULY_CBA!$I$3:$I$23)+1)&lt;='TCO TO BE- SW'!$D96,SUM('TCO TO BE- SW'!AF$6:AF$15)*VLOOKUP('TCO TO BE- SW'!AF$2,MODULY_CBA!$B$3:$L$23,11,0),0),0)</f>
        <v>0</v>
      </c>
      <c r="AG96" s="120">
        <f>IFERROR(IF((MAX(MODULY_CBA!$I$3:$I$23)+1)&lt;='TCO TO BE- SW'!$D96,SUM('TCO TO BE- SW'!AG$6:AG$15)*VLOOKUP('TCO TO BE- SW'!AG$2,MODULY_CBA!$B$3:$L$23,11,0),0),0)</f>
        <v>0</v>
      </c>
      <c r="AH96" s="120">
        <f>IFERROR(IF((MAX(MODULY_CBA!$I$3:$I$23)+1)&lt;='TCO TO BE- SW'!$D96,SUM('TCO TO BE- SW'!AH$6:AH$15)*VLOOKUP('TCO TO BE- SW'!AH$2,MODULY_CBA!$B$3:$L$23,11,0),0),0)</f>
        <v>0</v>
      </c>
      <c r="AI96" s="120">
        <f>IFERROR(IF((MAX(MODULY_CBA!$I$3:$I$23)+1)&lt;='TCO TO BE- SW'!$D96,SUM('TCO TO BE- SW'!AI$6:AI$15)*VLOOKUP('TCO TO BE- SW'!AI$2,MODULY_CBA!$B$3:$L$23,11,0),0),0)</f>
        <v>0</v>
      </c>
      <c r="AJ96" s="120">
        <f>IFERROR(IF((MAX(MODULY_CBA!$I$3:$I$23)+1)&lt;='TCO TO BE- SW'!$D96,SUM('TCO TO BE- SW'!AJ$6:AJ$15)*VLOOKUP('TCO TO BE- SW'!AJ$2,MODULY_CBA!$B$3:$L$23,11,0),0),0)</f>
        <v>0</v>
      </c>
      <c r="AK96" s="120">
        <f>IFERROR(IF((MAX(MODULY_CBA!$I$3:$I$23)+1)&lt;='TCO TO BE- SW'!$D96,SUM('TCO TO BE- SW'!AK$6:AK$15)*VLOOKUP('TCO TO BE- SW'!AK$2,MODULY_CBA!$B$3:$L$23,11,0),0),0)</f>
        <v>0</v>
      </c>
      <c r="AL96" s="120">
        <f>IFERROR(IF((MAX(MODULY_CBA!$I$3:$I$23)+1)&lt;='TCO TO BE- SW'!$D96,SUM('TCO TO BE- SW'!AL$6:AL$15)*VLOOKUP('TCO TO BE- SW'!AL$2,MODULY_CBA!$B$3:$L$23,11,0),0),0)</f>
        <v>0</v>
      </c>
      <c r="AM96" s="120">
        <f>IFERROR(IF((MAX(MODULY_CBA!$I$3:$I$23)+1)&lt;='TCO TO BE- SW'!$D96,SUM('TCO TO BE- SW'!AM$6:AM$15)*VLOOKUP('TCO TO BE- SW'!AM$2,MODULY_CBA!$B$3:$L$23,11,0),0),0)</f>
        <v>0</v>
      </c>
      <c r="AN96" s="120">
        <f>IFERROR(IF((MAX(MODULY_CBA!$I$3:$I$23)+1)&lt;='TCO TO BE- SW'!$D96,SUM('TCO TO BE- SW'!AN$6:AN$15)*VLOOKUP('TCO TO BE- SW'!AN$2,MODULY_CBA!$B$3:$L$23,11,0),0),0)</f>
        <v>0</v>
      </c>
      <c r="AO96" s="120">
        <f>IFERROR(IF((MAX(MODULY_CBA!$I$3:$I$23)+1)&lt;='TCO TO BE- SW'!$D96,SUM('TCO TO BE- SW'!AO$6:AO$15)*VLOOKUP('TCO TO BE- SW'!AO$2,MODULY_CBA!$B$3:$L$23,11,0),0),0)</f>
        <v>0</v>
      </c>
      <c r="AP96" s="120">
        <f>IFERROR(IF((MAX(MODULY_CBA!$I$3:$I$23)+1)&lt;='TCO TO BE- SW'!$D96,SUM('TCO TO BE- SW'!AP$6:AP$15)*VLOOKUP('TCO TO BE- SW'!AP$2,MODULY_CBA!$B$3:$L$23,11,0),0),0)</f>
        <v>0</v>
      </c>
      <c r="AQ96" s="120">
        <f>IFERROR(IF((MAX(MODULY_CBA!$I$3:$I$23)+1)&lt;='TCO TO BE- SW'!$D96,SUM('TCO TO BE- SW'!AQ$6:AQ$15)*VLOOKUP('TCO TO BE- SW'!AQ$2,MODULY_CBA!$B$3:$L$23,11,0),0),0)</f>
        <v>0</v>
      </c>
      <c r="AR96" s="120">
        <f>IFERROR(IF((MAX(MODULY_CBA!$I$3:$I$23)+1)&lt;='TCO TO BE- SW'!$D96,SUM('TCO TO BE- SW'!AR$6:AR$15)*VLOOKUP('TCO TO BE- SW'!AR$2,MODULY_CBA!$B$3:$L$23,11,0),0),0)</f>
        <v>0</v>
      </c>
      <c r="AS96" s="120">
        <f>IFERROR(IF((MAX(MODULY_CBA!$I$3:$I$23)+1)&lt;='TCO TO BE- SW'!$D96,SUM('TCO TO BE- SW'!AS$6:AS$15)*VLOOKUP('TCO TO BE- SW'!AS$2,MODULY_CBA!$B$3:$L$23,11,0),0),0)</f>
        <v>0</v>
      </c>
      <c r="AT96" s="120">
        <f>IFERROR(IF((MAX(MODULY_CBA!$I$3:$I$23)+1)&lt;='TCO TO BE- SW'!$D96,SUM('TCO TO BE- SW'!AT$6:AT$15)*VLOOKUP('TCO TO BE- SW'!AT$2,MODULY_CBA!$B$3:$L$23,11,0),0),0)</f>
        <v>0</v>
      </c>
      <c r="AU96" s="120">
        <f>IFERROR(IF((MAX(MODULY_CBA!$I$3:$I$23)+1)&lt;='TCO TO BE- SW'!$D96,SUM('TCO TO BE- SW'!AU$6:AU$15)*VLOOKUP('TCO TO BE- SW'!AU$2,MODULY_CBA!$B$3:$L$23,11,0),0),0)</f>
        <v>0</v>
      </c>
      <c r="AV96" s="120">
        <f>IFERROR(IF((MAX(MODULY_CBA!$I$3:$I$23)+1)&lt;='TCO TO BE- SW'!$D96,SUM('TCO TO BE- SW'!AV$6:AV$15)*VLOOKUP('TCO TO BE- SW'!AV$2,MODULY_CBA!$B$3:$L$23,11,0),0),0)</f>
        <v>0</v>
      </c>
      <c r="AW96" s="120">
        <f>IFERROR(IF((MAX(MODULY_CBA!$I$3:$I$23)+1)&lt;='TCO TO BE- SW'!$D96,SUM('TCO TO BE- SW'!AW$6:AW$15)*VLOOKUP('TCO TO BE- SW'!AW$2,MODULY_CBA!$B$3:$L$23,11,0),0),0)</f>
        <v>0</v>
      </c>
      <c r="AX96" s="120">
        <f>IFERROR(IF((MAX(MODULY_CBA!$I$3:$I$23)+1)&lt;='TCO TO BE- SW'!$D96,SUM('TCO TO BE- SW'!AX$6:AX$15)*VLOOKUP('TCO TO BE- SW'!AX$2,MODULY_CBA!$B$3:$L$23,11,0),0),0)</f>
        <v>0</v>
      </c>
      <c r="AY96" s="120">
        <f>IFERROR(IF((MAX(MODULY_CBA!$I$3:$I$23)+1)&lt;='TCO TO BE- SW'!$D96,SUM('TCO TO BE- SW'!AY$6:AY$15)*VLOOKUP('TCO TO BE- SW'!AY$2,MODULY_CBA!$B$3:$L$23,11,0),0),0)</f>
        <v>0</v>
      </c>
      <c r="AZ96" s="120">
        <f>IFERROR(IF((MAX(MODULY_CBA!$I$3:$I$23)+1)&lt;='TCO TO BE- SW'!$D96,SUM('TCO TO BE- SW'!AZ$6:AZ$15)*VLOOKUP('TCO TO BE- SW'!AZ$2,MODULY_CBA!$B$3:$L$23,11,0),0),0)</f>
        <v>0</v>
      </c>
      <c r="BA96" s="120">
        <f>IFERROR(IF((MAX(MODULY_CBA!$I$3:$I$23)+1)&lt;='TCO TO BE- SW'!$D96,SUM('TCO TO BE- SW'!BA$6:BA$15)*VLOOKUP('TCO TO BE- SW'!BA$2,MODULY_CBA!$B$3:$L$23,11,0),0),0)</f>
        <v>0</v>
      </c>
      <c r="BB96" s="120">
        <f>IFERROR(IF((MAX(MODULY_CBA!$I$3:$I$23)+1)&lt;='TCO TO BE- SW'!$D96,SUM('TCO TO BE- SW'!BB$6:BB$15)*VLOOKUP('TCO TO BE- SW'!BB$2,MODULY_CBA!$B$3:$L$23,11,0),0),0)</f>
        <v>0</v>
      </c>
      <c r="BC96" s="120">
        <f>IFERROR(IF((MAX(MODULY_CBA!$I$3:$I$23)+1)&lt;='TCO TO BE- SW'!$D96,SUM('TCO TO BE- SW'!BC$6:BC$15)*VLOOKUP('TCO TO BE- SW'!BC$2,MODULY_CBA!$B$3:$L$23,11,0),0),0)</f>
        <v>0</v>
      </c>
    </row>
    <row r="97" spans="1:55" outlineLevel="2">
      <c r="A97" s="694"/>
      <c r="B97" s="695"/>
      <c r="C97" s="695"/>
      <c r="D97" s="67">
        <v>9</v>
      </c>
      <c r="E97" s="64">
        <f t="shared" si="22"/>
        <v>0</v>
      </c>
      <c r="F97" s="120">
        <f>IFERROR(IF((MAX(MODULY_CBA!$I$3:$I$23)+1)&lt;='TCO TO BE- SW'!$D97,SUM('TCO TO BE- SW'!F$6:F$15)*VLOOKUP('TCO TO BE- SW'!F$2,MODULY_CBA!$B$3:$L$23,11,0),0),0)</f>
        <v>0</v>
      </c>
      <c r="G97" s="120">
        <f>IFERROR(IF((MAX(MODULY_CBA!$I$3:$I$23)+1)&lt;='TCO TO BE- SW'!$D97,SUM('TCO TO BE- SW'!G$6:G$15)*VLOOKUP('TCO TO BE- SW'!G$2,MODULY_CBA!$B$3:$L$23,11,0),0),0)</f>
        <v>0</v>
      </c>
      <c r="H97" s="120">
        <f>IFERROR(IF((MAX(MODULY_CBA!$I$3:$I$23)+1)&lt;='TCO TO BE- SW'!$D97,SUM('TCO TO BE- SW'!H$6:H$15)*VLOOKUP('TCO TO BE- SW'!H$2,MODULY_CBA!$B$3:$L$23,11,0),0),0)</f>
        <v>0</v>
      </c>
      <c r="I97" s="120">
        <f>IFERROR(IF((MAX(MODULY_CBA!$I$3:$I$23)+1)&lt;='TCO TO BE- SW'!$D97,SUM('TCO TO BE- SW'!I$6:I$15)*VLOOKUP('TCO TO BE- SW'!I$2,MODULY_CBA!$B$3:$L$23,11,0),0),0)</f>
        <v>0</v>
      </c>
      <c r="J97" s="120">
        <f>IFERROR(IF((MAX(MODULY_CBA!$I$3:$I$23)+1)&lt;='TCO TO BE- SW'!$D97,SUM('TCO TO BE- SW'!J$6:J$15)*VLOOKUP('TCO TO BE- SW'!J$2,MODULY_CBA!$B$3:$L$23,11,0),0),0)</f>
        <v>0</v>
      </c>
      <c r="K97" s="120">
        <f>IFERROR(IF((MAX(MODULY_CBA!$I$3:$I$23)+1)&lt;='TCO TO BE- SW'!$D97,SUM('TCO TO BE- SW'!K$6:K$15)*VLOOKUP('TCO TO BE- SW'!K$2,MODULY_CBA!$B$3:$L$23,11,0),0),0)</f>
        <v>0</v>
      </c>
      <c r="L97" s="120">
        <f>IFERROR(IF((MAX(MODULY_CBA!$I$3:$I$23)+1)&lt;='TCO TO BE- SW'!$D97,SUM('TCO TO BE- SW'!L$6:L$15)*VLOOKUP('TCO TO BE- SW'!L$2,MODULY_CBA!$B$3:$L$23,11,0),0),0)</f>
        <v>0</v>
      </c>
      <c r="M97" s="120">
        <f>IFERROR(IF((MAX(MODULY_CBA!$I$3:$I$23)+1)&lt;='TCO TO BE- SW'!$D97,SUM('TCO TO BE- SW'!M$6:M$15)*VLOOKUP('TCO TO BE- SW'!M$2,MODULY_CBA!$B$3:$L$23,11,0),0),0)</f>
        <v>0</v>
      </c>
      <c r="N97" s="120">
        <f>IFERROR(IF((MAX(MODULY_CBA!$I$3:$I$23)+1)&lt;='TCO TO BE- SW'!$D97,SUM('TCO TO BE- SW'!N$6:N$15)*VLOOKUP('TCO TO BE- SW'!N$2,MODULY_CBA!$B$3:$L$23,11,0),0),0)</f>
        <v>0</v>
      </c>
      <c r="O97" s="120">
        <f>IFERROR(IF((MAX(MODULY_CBA!$I$3:$I$23)+1)&lt;='TCO TO BE- SW'!$D97,SUM('TCO TO BE- SW'!O$6:O$15)*VLOOKUP('TCO TO BE- SW'!O$2,MODULY_CBA!$B$3:$L$23,11,0),0),0)</f>
        <v>0</v>
      </c>
      <c r="P97" s="120">
        <f>IFERROR(IF((MAX(MODULY_CBA!$I$3:$I$23)+1)&lt;='TCO TO BE- SW'!$D97,SUM('TCO TO BE- SW'!P$6:P$15)*VLOOKUP('TCO TO BE- SW'!P$2,MODULY_CBA!$B$3:$L$23,11,0),0),0)</f>
        <v>0</v>
      </c>
      <c r="Q97" s="120">
        <f>IFERROR(IF((MAX(MODULY_CBA!$I$3:$I$23)+1)&lt;='TCO TO BE- SW'!$D97,SUM('TCO TO BE- SW'!Q$6:Q$15)*VLOOKUP('TCO TO BE- SW'!Q$2,MODULY_CBA!$B$3:$L$23,11,0),0),0)</f>
        <v>0</v>
      </c>
      <c r="R97" s="120">
        <f>IFERROR(IF((MAX(MODULY_CBA!$I$3:$I$23)+1)&lt;='TCO TO BE- SW'!$D97,SUM('TCO TO BE- SW'!R$6:R$15)*VLOOKUP('TCO TO BE- SW'!R$2,MODULY_CBA!$B$3:$L$23,11,0),0),0)</f>
        <v>0</v>
      </c>
      <c r="S97" s="120">
        <f>IFERROR(IF((MAX(MODULY_CBA!$I$3:$I$23)+1)&lt;='TCO TO BE- SW'!$D97,SUM('TCO TO BE- SW'!S$6:S$15)*VLOOKUP('TCO TO BE- SW'!S$2,MODULY_CBA!$B$3:$L$23,11,0),0),0)</f>
        <v>0</v>
      </c>
      <c r="T97" s="120">
        <f>IFERROR(IF((MAX(MODULY_CBA!$I$3:$I$23)+1)&lt;='TCO TO BE- SW'!$D97,SUM('TCO TO BE- SW'!T$6:T$15)*VLOOKUP('TCO TO BE- SW'!T$2,MODULY_CBA!$B$3:$L$23,11,0),0),0)</f>
        <v>0</v>
      </c>
      <c r="U97" s="120">
        <f>IFERROR(IF((MAX(MODULY_CBA!$I$3:$I$23)+1)&lt;='TCO TO BE- SW'!$D97,SUM('TCO TO BE- SW'!U$6:U$15)*VLOOKUP('TCO TO BE- SW'!U$2,MODULY_CBA!$B$3:$L$23,11,0),0),0)</f>
        <v>0</v>
      </c>
      <c r="V97" s="120">
        <f>IFERROR(IF((MAX(MODULY_CBA!$I$3:$I$23)+1)&lt;='TCO TO BE- SW'!$D97,SUM('TCO TO BE- SW'!V$6:V$15)*VLOOKUP('TCO TO BE- SW'!V$2,MODULY_CBA!$B$3:$L$23,11,0),0),0)</f>
        <v>0</v>
      </c>
      <c r="W97" s="120">
        <f>IFERROR(IF((MAX(MODULY_CBA!$I$3:$I$23)+1)&lt;='TCO TO BE- SW'!$D97,SUM('TCO TO BE- SW'!W$6:W$15)*VLOOKUP('TCO TO BE- SW'!W$2,MODULY_CBA!$B$3:$L$23,11,0),0),0)</f>
        <v>0</v>
      </c>
      <c r="X97" s="120">
        <f>IFERROR(IF((MAX(MODULY_CBA!$I$3:$I$23)+1)&lt;='TCO TO BE- SW'!$D97,SUM('TCO TO BE- SW'!X$6:X$15)*VLOOKUP('TCO TO BE- SW'!X$2,MODULY_CBA!$B$3:$L$23,11,0),0),0)</f>
        <v>0</v>
      </c>
      <c r="Y97" s="120">
        <f>IFERROR(IF((MAX(MODULY_CBA!$I$3:$I$23)+1)&lt;='TCO TO BE- SW'!$D97,SUM('TCO TO BE- SW'!Y$6:Y$15)*VLOOKUP('TCO TO BE- SW'!Y$2,MODULY_CBA!$B$3:$L$23,11,0),0),0)</f>
        <v>0</v>
      </c>
      <c r="Z97" s="120">
        <f>IFERROR(IF((MAX(MODULY_CBA!$I$3:$I$23)+1)&lt;='TCO TO BE- SW'!$D97,SUM('TCO TO BE- SW'!Z$6:Z$15)*VLOOKUP('TCO TO BE- SW'!Z$2,MODULY_CBA!$B$3:$L$23,11,0),0),0)</f>
        <v>0</v>
      </c>
      <c r="AA97" s="120">
        <f>IFERROR(IF((MAX(MODULY_CBA!$I$3:$I$23)+1)&lt;='TCO TO BE- SW'!$D97,SUM('TCO TO BE- SW'!AA$6:AA$15)*VLOOKUP('TCO TO BE- SW'!AA$2,MODULY_CBA!$B$3:$L$23,11,0),0),0)</f>
        <v>0</v>
      </c>
      <c r="AB97" s="120">
        <f>IFERROR(IF((MAX(MODULY_CBA!$I$3:$I$23)+1)&lt;='TCO TO BE- SW'!$D97,SUM('TCO TO BE- SW'!AB$6:AB$15)*VLOOKUP('TCO TO BE- SW'!AB$2,MODULY_CBA!$B$3:$L$23,11,0),0),0)</f>
        <v>0</v>
      </c>
      <c r="AC97" s="120">
        <f>IFERROR(IF((MAX(MODULY_CBA!$I$3:$I$23)+1)&lt;='TCO TO BE- SW'!$D97,SUM('TCO TO BE- SW'!AC$6:AC$15)*VLOOKUP('TCO TO BE- SW'!AC$2,MODULY_CBA!$B$3:$L$23,11,0),0),0)</f>
        <v>0</v>
      </c>
      <c r="AD97" s="120">
        <f>IFERROR(IF((MAX(MODULY_CBA!$I$3:$I$23)+1)&lt;='TCO TO BE- SW'!$D97,SUM('TCO TO BE- SW'!AD$6:AD$15)*VLOOKUP('TCO TO BE- SW'!AD$2,MODULY_CBA!$B$3:$L$23,11,0),0),0)</f>
        <v>0</v>
      </c>
      <c r="AE97" s="120">
        <f>IFERROR(IF((MAX(MODULY_CBA!$I$3:$I$23)+1)&lt;='TCO TO BE- SW'!$D97,SUM('TCO TO BE- SW'!AE$6:AE$15)*VLOOKUP('TCO TO BE- SW'!AE$2,MODULY_CBA!$B$3:$L$23,11,0),0),0)</f>
        <v>0</v>
      </c>
      <c r="AF97" s="120">
        <f>IFERROR(IF((MAX(MODULY_CBA!$I$3:$I$23)+1)&lt;='TCO TO BE- SW'!$D97,SUM('TCO TO BE- SW'!AF$6:AF$15)*VLOOKUP('TCO TO BE- SW'!AF$2,MODULY_CBA!$B$3:$L$23,11,0),0),0)</f>
        <v>0</v>
      </c>
      <c r="AG97" s="120">
        <f>IFERROR(IF((MAX(MODULY_CBA!$I$3:$I$23)+1)&lt;='TCO TO BE- SW'!$D97,SUM('TCO TO BE- SW'!AG$6:AG$15)*VLOOKUP('TCO TO BE- SW'!AG$2,MODULY_CBA!$B$3:$L$23,11,0),0),0)</f>
        <v>0</v>
      </c>
      <c r="AH97" s="120">
        <f>IFERROR(IF((MAX(MODULY_CBA!$I$3:$I$23)+1)&lt;='TCO TO BE- SW'!$D97,SUM('TCO TO BE- SW'!AH$6:AH$15)*VLOOKUP('TCO TO BE- SW'!AH$2,MODULY_CBA!$B$3:$L$23,11,0),0),0)</f>
        <v>0</v>
      </c>
      <c r="AI97" s="120">
        <f>IFERROR(IF((MAX(MODULY_CBA!$I$3:$I$23)+1)&lt;='TCO TO BE- SW'!$D97,SUM('TCO TO BE- SW'!AI$6:AI$15)*VLOOKUP('TCO TO BE- SW'!AI$2,MODULY_CBA!$B$3:$L$23,11,0),0),0)</f>
        <v>0</v>
      </c>
      <c r="AJ97" s="120">
        <f>IFERROR(IF((MAX(MODULY_CBA!$I$3:$I$23)+1)&lt;='TCO TO BE- SW'!$D97,SUM('TCO TO BE- SW'!AJ$6:AJ$15)*VLOOKUP('TCO TO BE- SW'!AJ$2,MODULY_CBA!$B$3:$L$23,11,0),0),0)</f>
        <v>0</v>
      </c>
      <c r="AK97" s="120">
        <f>IFERROR(IF((MAX(MODULY_CBA!$I$3:$I$23)+1)&lt;='TCO TO BE- SW'!$D97,SUM('TCO TO BE- SW'!AK$6:AK$15)*VLOOKUP('TCO TO BE- SW'!AK$2,MODULY_CBA!$B$3:$L$23,11,0),0),0)</f>
        <v>0</v>
      </c>
      <c r="AL97" s="120">
        <f>IFERROR(IF((MAX(MODULY_CBA!$I$3:$I$23)+1)&lt;='TCO TO BE- SW'!$D97,SUM('TCO TO BE- SW'!AL$6:AL$15)*VLOOKUP('TCO TO BE- SW'!AL$2,MODULY_CBA!$B$3:$L$23,11,0),0),0)</f>
        <v>0</v>
      </c>
      <c r="AM97" s="120">
        <f>IFERROR(IF((MAX(MODULY_CBA!$I$3:$I$23)+1)&lt;='TCO TO BE- SW'!$D97,SUM('TCO TO BE- SW'!AM$6:AM$15)*VLOOKUP('TCO TO BE- SW'!AM$2,MODULY_CBA!$B$3:$L$23,11,0),0),0)</f>
        <v>0</v>
      </c>
      <c r="AN97" s="120">
        <f>IFERROR(IF((MAX(MODULY_CBA!$I$3:$I$23)+1)&lt;='TCO TO BE- SW'!$D97,SUM('TCO TO BE- SW'!AN$6:AN$15)*VLOOKUP('TCO TO BE- SW'!AN$2,MODULY_CBA!$B$3:$L$23,11,0),0),0)</f>
        <v>0</v>
      </c>
      <c r="AO97" s="120">
        <f>IFERROR(IF((MAX(MODULY_CBA!$I$3:$I$23)+1)&lt;='TCO TO BE- SW'!$D97,SUM('TCO TO BE- SW'!AO$6:AO$15)*VLOOKUP('TCO TO BE- SW'!AO$2,MODULY_CBA!$B$3:$L$23,11,0),0),0)</f>
        <v>0</v>
      </c>
      <c r="AP97" s="120">
        <f>IFERROR(IF((MAX(MODULY_CBA!$I$3:$I$23)+1)&lt;='TCO TO BE- SW'!$D97,SUM('TCO TO BE- SW'!AP$6:AP$15)*VLOOKUP('TCO TO BE- SW'!AP$2,MODULY_CBA!$B$3:$L$23,11,0),0),0)</f>
        <v>0</v>
      </c>
      <c r="AQ97" s="120">
        <f>IFERROR(IF((MAX(MODULY_CBA!$I$3:$I$23)+1)&lt;='TCO TO BE- SW'!$D97,SUM('TCO TO BE- SW'!AQ$6:AQ$15)*VLOOKUP('TCO TO BE- SW'!AQ$2,MODULY_CBA!$B$3:$L$23,11,0),0),0)</f>
        <v>0</v>
      </c>
      <c r="AR97" s="120">
        <f>IFERROR(IF((MAX(MODULY_CBA!$I$3:$I$23)+1)&lt;='TCO TO BE- SW'!$D97,SUM('TCO TO BE- SW'!AR$6:AR$15)*VLOOKUP('TCO TO BE- SW'!AR$2,MODULY_CBA!$B$3:$L$23,11,0),0),0)</f>
        <v>0</v>
      </c>
      <c r="AS97" s="120">
        <f>IFERROR(IF((MAX(MODULY_CBA!$I$3:$I$23)+1)&lt;='TCO TO BE- SW'!$D97,SUM('TCO TO BE- SW'!AS$6:AS$15)*VLOOKUP('TCO TO BE- SW'!AS$2,MODULY_CBA!$B$3:$L$23,11,0),0),0)</f>
        <v>0</v>
      </c>
      <c r="AT97" s="120">
        <f>IFERROR(IF((MAX(MODULY_CBA!$I$3:$I$23)+1)&lt;='TCO TO BE- SW'!$D97,SUM('TCO TO BE- SW'!AT$6:AT$15)*VLOOKUP('TCO TO BE- SW'!AT$2,MODULY_CBA!$B$3:$L$23,11,0),0),0)</f>
        <v>0</v>
      </c>
      <c r="AU97" s="120">
        <f>IFERROR(IF((MAX(MODULY_CBA!$I$3:$I$23)+1)&lt;='TCO TO BE- SW'!$D97,SUM('TCO TO BE- SW'!AU$6:AU$15)*VLOOKUP('TCO TO BE- SW'!AU$2,MODULY_CBA!$B$3:$L$23,11,0),0),0)</f>
        <v>0</v>
      </c>
      <c r="AV97" s="120">
        <f>IFERROR(IF((MAX(MODULY_CBA!$I$3:$I$23)+1)&lt;='TCO TO BE- SW'!$D97,SUM('TCO TO BE- SW'!AV$6:AV$15)*VLOOKUP('TCO TO BE- SW'!AV$2,MODULY_CBA!$B$3:$L$23,11,0),0),0)</f>
        <v>0</v>
      </c>
      <c r="AW97" s="120">
        <f>IFERROR(IF((MAX(MODULY_CBA!$I$3:$I$23)+1)&lt;='TCO TO BE- SW'!$D97,SUM('TCO TO BE- SW'!AW$6:AW$15)*VLOOKUP('TCO TO BE- SW'!AW$2,MODULY_CBA!$B$3:$L$23,11,0),0),0)</f>
        <v>0</v>
      </c>
      <c r="AX97" s="120">
        <f>IFERROR(IF((MAX(MODULY_CBA!$I$3:$I$23)+1)&lt;='TCO TO BE- SW'!$D97,SUM('TCO TO BE- SW'!AX$6:AX$15)*VLOOKUP('TCO TO BE- SW'!AX$2,MODULY_CBA!$B$3:$L$23,11,0),0),0)</f>
        <v>0</v>
      </c>
      <c r="AY97" s="120">
        <f>IFERROR(IF((MAX(MODULY_CBA!$I$3:$I$23)+1)&lt;='TCO TO BE- SW'!$D97,SUM('TCO TO BE- SW'!AY$6:AY$15)*VLOOKUP('TCO TO BE- SW'!AY$2,MODULY_CBA!$B$3:$L$23,11,0),0),0)</f>
        <v>0</v>
      </c>
      <c r="AZ97" s="120">
        <f>IFERROR(IF((MAX(MODULY_CBA!$I$3:$I$23)+1)&lt;='TCO TO BE- SW'!$D97,SUM('TCO TO BE- SW'!AZ$6:AZ$15)*VLOOKUP('TCO TO BE- SW'!AZ$2,MODULY_CBA!$B$3:$L$23,11,0),0),0)</f>
        <v>0</v>
      </c>
      <c r="BA97" s="120">
        <f>IFERROR(IF((MAX(MODULY_CBA!$I$3:$I$23)+1)&lt;='TCO TO BE- SW'!$D97,SUM('TCO TO BE- SW'!BA$6:BA$15)*VLOOKUP('TCO TO BE- SW'!BA$2,MODULY_CBA!$B$3:$L$23,11,0),0),0)</f>
        <v>0</v>
      </c>
      <c r="BB97" s="120">
        <f>IFERROR(IF((MAX(MODULY_CBA!$I$3:$I$23)+1)&lt;='TCO TO BE- SW'!$D97,SUM('TCO TO BE- SW'!BB$6:BB$15)*VLOOKUP('TCO TO BE- SW'!BB$2,MODULY_CBA!$B$3:$L$23,11,0),0),0)</f>
        <v>0</v>
      </c>
      <c r="BC97" s="120">
        <f>IFERROR(IF((MAX(MODULY_CBA!$I$3:$I$23)+1)&lt;='TCO TO BE- SW'!$D97,SUM('TCO TO BE- SW'!BC$6:BC$15)*VLOOKUP('TCO TO BE- SW'!BC$2,MODULY_CBA!$B$3:$L$23,11,0),0),0)</f>
        <v>0</v>
      </c>
    </row>
    <row r="98" spans="1:55" ht="15" outlineLevel="2" thickBot="1">
      <c r="A98" s="694"/>
      <c r="B98" s="695"/>
      <c r="C98" s="695"/>
      <c r="D98" s="68">
        <v>10</v>
      </c>
      <c r="E98" s="64">
        <f t="shared" si="22"/>
        <v>0</v>
      </c>
      <c r="F98" s="531">
        <f>IFERROR(IF((MAX(MODULY_CBA!$I$3:$I$23)+1)&lt;='TCO TO BE- SW'!$D98,SUM('TCO TO BE- SW'!F$6:F$15)*VLOOKUP('TCO TO BE- SW'!F$2,MODULY_CBA!$B$3:$L$23,11,0),0),0)</f>
        <v>0</v>
      </c>
      <c r="G98" s="531">
        <f>IFERROR(IF((MAX(MODULY_CBA!$I$3:$I$23)+1)&lt;='TCO TO BE- SW'!$D98,SUM('TCO TO BE- SW'!G$6:G$15)*VLOOKUP('TCO TO BE- SW'!G$2,MODULY_CBA!$B$3:$L$23,11,0),0),0)</f>
        <v>0</v>
      </c>
      <c r="H98" s="531">
        <f>IFERROR(IF((MAX(MODULY_CBA!$I$3:$I$23)+1)&lt;='TCO TO BE- SW'!$D98,SUM('TCO TO BE- SW'!H$6:H$15)*VLOOKUP('TCO TO BE- SW'!H$2,MODULY_CBA!$B$3:$L$23,11,0),0),0)</f>
        <v>0</v>
      </c>
      <c r="I98" s="531">
        <f>IFERROR(IF((MAX(MODULY_CBA!$I$3:$I$23)+1)&lt;='TCO TO BE- SW'!$D98,SUM('TCO TO BE- SW'!I$6:I$15)*VLOOKUP('TCO TO BE- SW'!I$2,MODULY_CBA!$B$3:$L$23,11,0),0),0)</f>
        <v>0</v>
      </c>
      <c r="J98" s="531">
        <f>IFERROR(IF((MAX(MODULY_CBA!$I$3:$I$23)+1)&lt;='TCO TO BE- SW'!$D98,SUM('TCO TO BE- SW'!J$6:J$15)*VLOOKUP('TCO TO BE- SW'!J$2,MODULY_CBA!$B$3:$L$23,11,0),0),0)</f>
        <v>0</v>
      </c>
      <c r="K98" s="531">
        <f>IFERROR(IF((MAX(MODULY_CBA!$I$3:$I$23)+1)&lt;='TCO TO BE- SW'!$D98,SUM('TCO TO BE- SW'!K$6:K$15)*VLOOKUP('TCO TO BE- SW'!K$2,MODULY_CBA!$B$3:$L$23,11,0),0),0)</f>
        <v>0</v>
      </c>
      <c r="L98" s="531">
        <f>IFERROR(IF((MAX(MODULY_CBA!$I$3:$I$23)+1)&lt;='TCO TO BE- SW'!$D98,SUM('TCO TO BE- SW'!L$6:L$15)*VLOOKUP('TCO TO BE- SW'!L$2,MODULY_CBA!$B$3:$L$23,11,0),0),0)</f>
        <v>0</v>
      </c>
      <c r="M98" s="531">
        <f>IFERROR(IF((MAX(MODULY_CBA!$I$3:$I$23)+1)&lt;='TCO TO BE- SW'!$D98,SUM('TCO TO BE- SW'!M$6:M$15)*VLOOKUP('TCO TO BE- SW'!M$2,MODULY_CBA!$B$3:$L$23,11,0),0),0)</f>
        <v>0</v>
      </c>
      <c r="N98" s="531">
        <f>IFERROR(IF((MAX(MODULY_CBA!$I$3:$I$23)+1)&lt;='TCO TO BE- SW'!$D98,SUM('TCO TO BE- SW'!N$6:N$15)*VLOOKUP('TCO TO BE- SW'!N$2,MODULY_CBA!$B$3:$L$23,11,0),0),0)</f>
        <v>0</v>
      </c>
      <c r="O98" s="531">
        <f>IFERROR(IF((MAX(MODULY_CBA!$I$3:$I$23)+1)&lt;='TCO TO BE- SW'!$D98,SUM('TCO TO BE- SW'!O$6:O$15)*VLOOKUP('TCO TO BE- SW'!O$2,MODULY_CBA!$B$3:$L$23,11,0),0),0)</f>
        <v>0</v>
      </c>
      <c r="P98" s="531">
        <f>IFERROR(IF((MAX(MODULY_CBA!$I$3:$I$23)+1)&lt;='TCO TO BE- SW'!$D98,SUM('TCO TO BE- SW'!P$6:P$15)*VLOOKUP('TCO TO BE- SW'!P$2,MODULY_CBA!$B$3:$L$23,11,0),0),0)</f>
        <v>0</v>
      </c>
      <c r="Q98" s="531">
        <f>IFERROR(IF((MAX(MODULY_CBA!$I$3:$I$23)+1)&lt;='TCO TO BE- SW'!$D98,SUM('TCO TO BE- SW'!Q$6:Q$15)*VLOOKUP('TCO TO BE- SW'!Q$2,MODULY_CBA!$B$3:$L$23,11,0),0),0)</f>
        <v>0</v>
      </c>
      <c r="R98" s="531">
        <f>IFERROR(IF((MAX(MODULY_CBA!$I$3:$I$23)+1)&lt;='TCO TO BE- SW'!$D98,SUM('TCO TO BE- SW'!R$6:R$15)*VLOOKUP('TCO TO BE- SW'!R$2,MODULY_CBA!$B$3:$L$23,11,0),0),0)</f>
        <v>0</v>
      </c>
      <c r="S98" s="531">
        <f>IFERROR(IF((MAX(MODULY_CBA!$I$3:$I$23)+1)&lt;='TCO TO BE- SW'!$D98,SUM('TCO TO BE- SW'!S$6:S$15)*VLOOKUP('TCO TO BE- SW'!S$2,MODULY_CBA!$B$3:$L$23,11,0),0),0)</f>
        <v>0</v>
      </c>
      <c r="T98" s="531">
        <f>IFERROR(IF((MAX(MODULY_CBA!$I$3:$I$23)+1)&lt;='TCO TO BE- SW'!$D98,SUM('TCO TO BE- SW'!T$6:T$15)*VLOOKUP('TCO TO BE- SW'!T$2,MODULY_CBA!$B$3:$L$23,11,0),0),0)</f>
        <v>0</v>
      </c>
      <c r="U98" s="531">
        <f>IFERROR(IF((MAX(MODULY_CBA!$I$3:$I$23)+1)&lt;='TCO TO BE- SW'!$D98,SUM('TCO TO BE- SW'!U$6:U$15)*VLOOKUP('TCO TO BE- SW'!U$2,MODULY_CBA!$B$3:$L$23,11,0),0),0)</f>
        <v>0</v>
      </c>
      <c r="V98" s="531">
        <f>IFERROR(IF((MAX(MODULY_CBA!$I$3:$I$23)+1)&lt;='TCO TO BE- SW'!$D98,SUM('TCO TO BE- SW'!V$6:V$15)*VLOOKUP('TCO TO BE- SW'!V$2,MODULY_CBA!$B$3:$L$23,11,0),0),0)</f>
        <v>0</v>
      </c>
      <c r="W98" s="531">
        <f>IFERROR(IF((MAX(MODULY_CBA!$I$3:$I$23)+1)&lt;='TCO TO BE- SW'!$D98,SUM('TCO TO BE- SW'!W$6:W$15)*VLOOKUP('TCO TO BE- SW'!W$2,MODULY_CBA!$B$3:$L$23,11,0),0),0)</f>
        <v>0</v>
      </c>
      <c r="X98" s="531">
        <f>IFERROR(IF((MAX(MODULY_CBA!$I$3:$I$23)+1)&lt;='TCO TO BE- SW'!$D98,SUM('TCO TO BE- SW'!X$6:X$15)*VLOOKUP('TCO TO BE- SW'!X$2,MODULY_CBA!$B$3:$L$23,11,0),0),0)</f>
        <v>0</v>
      </c>
      <c r="Y98" s="531">
        <f>IFERROR(IF((MAX(MODULY_CBA!$I$3:$I$23)+1)&lt;='TCO TO BE- SW'!$D98,SUM('TCO TO BE- SW'!Y$6:Y$15)*VLOOKUP('TCO TO BE- SW'!Y$2,MODULY_CBA!$B$3:$L$23,11,0),0),0)</f>
        <v>0</v>
      </c>
      <c r="Z98" s="531">
        <f>IFERROR(IF((MAX(MODULY_CBA!$I$3:$I$23)+1)&lt;='TCO TO BE- SW'!$D98,SUM('TCO TO BE- SW'!Z$6:Z$15)*VLOOKUP('TCO TO BE- SW'!Z$2,MODULY_CBA!$B$3:$L$23,11,0),0),0)</f>
        <v>0</v>
      </c>
      <c r="AA98" s="531">
        <f>IFERROR(IF((MAX(MODULY_CBA!$I$3:$I$23)+1)&lt;='TCO TO BE- SW'!$D98,SUM('TCO TO BE- SW'!AA$6:AA$15)*VLOOKUP('TCO TO BE- SW'!AA$2,MODULY_CBA!$B$3:$L$23,11,0),0),0)</f>
        <v>0</v>
      </c>
      <c r="AB98" s="531">
        <f>IFERROR(IF((MAX(MODULY_CBA!$I$3:$I$23)+1)&lt;='TCO TO BE- SW'!$D98,SUM('TCO TO BE- SW'!AB$6:AB$15)*VLOOKUP('TCO TO BE- SW'!AB$2,MODULY_CBA!$B$3:$L$23,11,0),0),0)</f>
        <v>0</v>
      </c>
      <c r="AC98" s="531">
        <f>IFERROR(IF((MAX(MODULY_CBA!$I$3:$I$23)+1)&lt;='TCO TO BE- SW'!$D98,SUM('TCO TO BE- SW'!AC$6:AC$15)*VLOOKUP('TCO TO BE- SW'!AC$2,MODULY_CBA!$B$3:$L$23,11,0),0),0)</f>
        <v>0</v>
      </c>
      <c r="AD98" s="531">
        <f>IFERROR(IF((MAX(MODULY_CBA!$I$3:$I$23)+1)&lt;='TCO TO BE- SW'!$D98,SUM('TCO TO BE- SW'!AD$6:AD$15)*VLOOKUP('TCO TO BE- SW'!AD$2,MODULY_CBA!$B$3:$L$23,11,0),0),0)</f>
        <v>0</v>
      </c>
      <c r="AE98" s="531">
        <f>IFERROR(IF((MAX(MODULY_CBA!$I$3:$I$23)+1)&lt;='TCO TO BE- SW'!$D98,SUM('TCO TO BE- SW'!AE$6:AE$15)*VLOOKUP('TCO TO BE- SW'!AE$2,MODULY_CBA!$B$3:$L$23,11,0),0),0)</f>
        <v>0</v>
      </c>
      <c r="AF98" s="531">
        <f>IFERROR(IF((MAX(MODULY_CBA!$I$3:$I$23)+1)&lt;='TCO TO BE- SW'!$D98,SUM('TCO TO BE- SW'!AF$6:AF$15)*VLOOKUP('TCO TO BE- SW'!AF$2,MODULY_CBA!$B$3:$L$23,11,0),0),0)</f>
        <v>0</v>
      </c>
      <c r="AG98" s="531">
        <f>IFERROR(IF((MAX(MODULY_CBA!$I$3:$I$23)+1)&lt;='TCO TO BE- SW'!$D98,SUM('TCO TO BE- SW'!AG$6:AG$15)*VLOOKUP('TCO TO BE- SW'!AG$2,MODULY_CBA!$B$3:$L$23,11,0),0),0)</f>
        <v>0</v>
      </c>
      <c r="AH98" s="531">
        <f>IFERROR(IF((MAX(MODULY_CBA!$I$3:$I$23)+1)&lt;='TCO TO BE- SW'!$D98,SUM('TCO TO BE- SW'!AH$6:AH$15)*VLOOKUP('TCO TO BE- SW'!AH$2,MODULY_CBA!$B$3:$L$23,11,0),0),0)</f>
        <v>0</v>
      </c>
      <c r="AI98" s="531">
        <f>IFERROR(IF((MAX(MODULY_CBA!$I$3:$I$23)+1)&lt;='TCO TO BE- SW'!$D98,SUM('TCO TO BE- SW'!AI$6:AI$15)*VLOOKUP('TCO TO BE- SW'!AI$2,MODULY_CBA!$B$3:$L$23,11,0),0),0)</f>
        <v>0</v>
      </c>
      <c r="AJ98" s="531">
        <f>IFERROR(IF((MAX(MODULY_CBA!$I$3:$I$23)+1)&lt;='TCO TO BE- SW'!$D98,SUM('TCO TO BE- SW'!AJ$6:AJ$15)*VLOOKUP('TCO TO BE- SW'!AJ$2,MODULY_CBA!$B$3:$L$23,11,0),0),0)</f>
        <v>0</v>
      </c>
      <c r="AK98" s="531">
        <f>IFERROR(IF((MAX(MODULY_CBA!$I$3:$I$23)+1)&lt;='TCO TO BE- SW'!$D98,SUM('TCO TO BE- SW'!AK$6:AK$15)*VLOOKUP('TCO TO BE- SW'!AK$2,MODULY_CBA!$B$3:$L$23,11,0),0),0)</f>
        <v>0</v>
      </c>
      <c r="AL98" s="531">
        <f>IFERROR(IF((MAX(MODULY_CBA!$I$3:$I$23)+1)&lt;='TCO TO BE- SW'!$D98,SUM('TCO TO BE- SW'!AL$6:AL$15)*VLOOKUP('TCO TO BE- SW'!AL$2,MODULY_CBA!$B$3:$L$23,11,0),0),0)</f>
        <v>0</v>
      </c>
      <c r="AM98" s="531">
        <f>IFERROR(IF((MAX(MODULY_CBA!$I$3:$I$23)+1)&lt;='TCO TO BE- SW'!$D98,SUM('TCO TO BE- SW'!AM$6:AM$15)*VLOOKUP('TCO TO BE- SW'!AM$2,MODULY_CBA!$B$3:$L$23,11,0),0),0)</f>
        <v>0</v>
      </c>
      <c r="AN98" s="531">
        <f>IFERROR(IF((MAX(MODULY_CBA!$I$3:$I$23)+1)&lt;='TCO TO BE- SW'!$D98,SUM('TCO TO BE- SW'!AN$6:AN$15)*VLOOKUP('TCO TO BE- SW'!AN$2,MODULY_CBA!$B$3:$L$23,11,0),0),0)</f>
        <v>0</v>
      </c>
      <c r="AO98" s="531">
        <f>IFERROR(IF((MAX(MODULY_CBA!$I$3:$I$23)+1)&lt;='TCO TO BE- SW'!$D98,SUM('TCO TO BE- SW'!AO$6:AO$15)*VLOOKUP('TCO TO BE- SW'!AO$2,MODULY_CBA!$B$3:$L$23,11,0),0),0)</f>
        <v>0</v>
      </c>
      <c r="AP98" s="531">
        <f>IFERROR(IF((MAX(MODULY_CBA!$I$3:$I$23)+1)&lt;='TCO TO BE- SW'!$D98,SUM('TCO TO BE- SW'!AP$6:AP$15)*VLOOKUP('TCO TO BE- SW'!AP$2,MODULY_CBA!$B$3:$L$23,11,0),0),0)</f>
        <v>0</v>
      </c>
      <c r="AQ98" s="531">
        <f>IFERROR(IF((MAX(MODULY_CBA!$I$3:$I$23)+1)&lt;='TCO TO BE- SW'!$D98,SUM('TCO TO BE- SW'!AQ$6:AQ$15)*VLOOKUP('TCO TO BE- SW'!AQ$2,MODULY_CBA!$B$3:$L$23,11,0),0),0)</f>
        <v>0</v>
      </c>
      <c r="AR98" s="531">
        <f>IFERROR(IF((MAX(MODULY_CBA!$I$3:$I$23)+1)&lt;='TCO TO BE- SW'!$D98,SUM('TCO TO BE- SW'!AR$6:AR$15)*VLOOKUP('TCO TO BE- SW'!AR$2,MODULY_CBA!$B$3:$L$23,11,0),0),0)</f>
        <v>0</v>
      </c>
      <c r="AS98" s="531">
        <f>IFERROR(IF((MAX(MODULY_CBA!$I$3:$I$23)+1)&lt;='TCO TO BE- SW'!$D98,SUM('TCO TO BE- SW'!AS$6:AS$15)*VLOOKUP('TCO TO BE- SW'!AS$2,MODULY_CBA!$B$3:$L$23,11,0),0),0)</f>
        <v>0</v>
      </c>
      <c r="AT98" s="531">
        <f>IFERROR(IF((MAX(MODULY_CBA!$I$3:$I$23)+1)&lt;='TCO TO BE- SW'!$D98,SUM('TCO TO BE- SW'!AT$6:AT$15)*VLOOKUP('TCO TO BE- SW'!AT$2,MODULY_CBA!$B$3:$L$23,11,0),0),0)</f>
        <v>0</v>
      </c>
      <c r="AU98" s="531">
        <f>IFERROR(IF((MAX(MODULY_CBA!$I$3:$I$23)+1)&lt;='TCO TO BE- SW'!$D98,SUM('TCO TO BE- SW'!AU$6:AU$15)*VLOOKUP('TCO TO BE- SW'!AU$2,MODULY_CBA!$B$3:$L$23,11,0),0),0)</f>
        <v>0</v>
      </c>
      <c r="AV98" s="531">
        <f>IFERROR(IF((MAX(MODULY_CBA!$I$3:$I$23)+1)&lt;='TCO TO BE- SW'!$D98,SUM('TCO TO BE- SW'!AV$6:AV$15)*VLOOKUP('TCO TO BE- SW'!AV$2,MODULY_CBA!$B$3:$L$23,11,0),0),0)</f>
        <v>0</v>
      </c>
      <c r="AW98" s="531">
        <f>IFERROR(IF((MAX(MODULY_CBA!$I$3:$I$23)+1)&lt;='TCO TO BE- SW'!$D98,SUM('TCO TO BE- SW'!AW$6:AW$15)*VLOOKUP('TCO TO BE- SW'!AW$2,MODULY_CBA!$B$3:$L$23,11,0),0),0)</f>
        <v>0</v>
      </c>
      <c r="AX98" s="531">
        <f>IFERROR(IF((MAX(MODULY_CBA!$I$3:$I$23)+1)&lt;='TCO TO BE- SW'!$D98,SUM('TCO TO BE- SW'!AX$6:AX$15)*VLOOKUP('TCO TO BE- SW'!AX$2,MODULY_CBA!$B$3:$L$23,11,0),0),0)</f>
        <v>0</v>
      </c>
      <c r="AY98" s="531">
        <f>IFERROR(IF((MAX(MODULY_CBA!$I$3:$I$23)+1)&lt;='TCO TO BE- SW'!$D98,SUM('TCO TO BE- SW'!AY$6:AY$15)*VLOOKUP('TCO TO BE- SW'!AY$2,MODULY_CBA!$B$3:$L$23,11,0),0),0)</f>
        <v>0</v>
      </c>
      <c r="AZ98" s="531">
        <f>IFERROR(IF((MAX(MODULY_CBA!$I$3:$I$23)+1)&lt;='TCO TO BE- SW'!$D98,SUM('TCO TO BE- SW'!AZ$6:AZ$15)*VLOOKUP('TCO TO BE- SW'!AZ$2,MODULY_CBA!$B$3:$L$23,11,0),0),0)</f>
        <v>0</v>
      </c>
      <c r="BA98" s="531">
        <f>IFERROR(IF((MAX(MODULY_CBA!$I$3:$I$23)+1)&lt;='TCO TO BE- SW'!$D98,SUM('TCO TO BE- SW'!BA$6:BA$15)*VLOOKUP('TCO TO BE- SW'!BA$2,MODULY_CBA!$B$3:$L$23,11,0),0),0)</f>
        <v>0</v>
      </c>
      <c r="BB98" s="531">
        <f>IFERROR(IF((MAX(MODULY_CBA!$I$3:$I$23)+1)&lt;='TCO TO BE- SW'!$D98,SUM('TCO TO BE- SW'!BB$6:BB$15)*VLOOKUP('TCO TO BE- SW'!BB$2,MODULY_CBA!$B$3:$L$23,11,0),0),0)</f>
        <v>0</v>
      </c>
      <c r="BC98" s="531">
        <f>IFERROR(IF((MAX(MODULY_CBA!$I$3:$I$23)+1)&lt;='TCO TO BE- SW'!$D98,SUM('TCO TO BE- SW'!BC$6:BC$15)*VLOOKUP('TCO TO BE- SW'!BC$2,MODULY_CBA!$B$3:$L$23,11,0),0),0)</f>
        <v>0</v>
      </c>
    </row>
    <row r="99" spans="1:55" ht="15" outlineLevel="1" thickBot="1">
      <c r="A99" s="16" t="s">
        <v>79</v>
      </c>
      <c r="B99" s="16"/>
      <c r="C99" s="16"/>
      <c r="D99" s="27"/>
      <c r="E99" s="532">
        <f t="shared" ref="E99:BC99" si="23">SUM(E100:E149)</f>
        <v>1316482.5305969999</v>
      </c>
      <c r="F99" s="533">
        <f t="shared" si="23"/>
        <v>13807.336463999995</v>
      </c>
      <c r="G99" s="533">
        <f t="shared" ref="G99:Q99" si="24">SUM(G100:G149)</f>
        <v>13807.336463999995</v>
      </c>
      <c r="H99" s="533">
        <f t="shared" si="24"/>
        <v>22214.696472</v>
      </c>
      <c r="I99" s="533">
        <f t="shared" si="24"/>
        <v>25594.087103999995</v>
      </c>
      <c r="J99" s="533">
        <f t="shared" si="24"/>
        <v>18858.801023999993</v>
      </c>
      <c r="K99" s="533">
        <f t="shared" si="24"/>
        <v>23910.265583999986</v>
      </c>
      <c r="L99" s="533">
        <f t="shared" si="24"/>
        <v>18858.801023999993</v>
      </c>
      <c r="M99" s="533">
        <f t="shared" si="24"/>
        <v>18420.224255999994</v>
      </c>
      <c r="N99" s="533">
        <f t="shared" si="24"/>
        <v>16775.561375999994</v>
      </c>
      <c r="O99" s="533">
        <f t="shared" si="24"/>
        <v>15130.898496000002</v>
      </c>
      <c r="P99" s="533">
        <f t="shared" si="24"/>
        <v>13486.235615999993</v>
      </c>
      <c r="Q99" s="533">
        <f t="shared" si="24"/>
        <v>15130.898496000002</v>
      </c>
      <c r="R99" s="533">
        <f t="shared" ref="R99:AI99" si="25">SUM(R100:R149)</f>
        <v>15491.157983999992</v>
      </c>
      <c r="S99" s="533">
        <f t="shared" si="25"/>
        <v>25594.087103999995</v>
      </c>
      <c r="T99" s="533">
        <f t="shared" si="25"/>
        <v>25594.087103999995</v>
      </c>
      <c r="U99" s="533">
        <f t="shared" si="25"/>
        <v>18073.670291999999</v>
      </c>
      <c r="V99" s="533">
        <f t="shared" si="25"/>
        <v>19845.598751999998</v>
      </c>
      <c r="W99" s="533">
        <f t="shared" si="25"/>
        <v>25161.384131999985</v>
      </c>
      <c r="X99" s="533">
        <f t="shared" si="25"/>
        <v>9468.5591519999998</v>
      </c>
      <c r="Y99" s="533">
        <f t="shared" si="25"/>
        <v>22226.444063999985</v>
      </c>
      <c r="Z99" s="533">
        <f t="shared" si="25"/>
        <v>20542.622544000002</v>
      </c>
      <c r="AA99" s="533">
        <f t="shared" si="25"/>
        <v>27277.908623999989</v>
      </c>
      <c r="AB99" s="533">
        <f t="shared" si="25"/>
        <v>27277.908623999989</v>
      </c>
      <c r="AC99" s="533">
        <f t="shared" si="25"/>
        <v>23910.265583999986</v>
      </c>
      <c r="AD99" s="533">
        <f t="shared" si="25"/>
        <v>17174.979503999992</v>
      </c>
      <c r="AE99" s="533">
        <f t="shared" si="25"/>
        <v>15491.157983999992</v>
      </c>
      <c r="AF99" s="533">
        <f t="shared" si="25"/>
        <v>15491.157983999992</v>
      </c>
      <c r="AG99" s="533">
        <f t="shared" si="25"/>
        <v>16301.741832</v>
      </c>
      <c r="AH99" s="533">
        <f t="shared" si="25"/>
        <v>187742.18361600017</v>
      </c>
      <c r="AI99" s="533">
        <f t="shared" si="25"/>
        <v>36688.600008000023</v>
      </c>
      <c r="AJ99" s="533">
        <f t="shared" si="23"/>
        <v>20064.887135999998</v>
      </c>
      <c r="AK99" s="533">
        <f t="shared" si="23"/>
        <v>18420.224255999994</v>
      </c>
      <c r="AL99" s="533">
        <f t="shared" si="23"/>
        <v>24998.875775999993</v>
      </c>
      <c r="AM99" s="533">
        <f t="shared" si="23"/>
        <v>18420.224255999994</v>
      </c>
      <c r="AN99" s="533">
        <f t="shared" si="23"/>
        <v>40640.794523999983</v>
      </c>
      <c r="AO99" s="533">
        <f t="shared" si="23"/>
        <v>32427.269784</v>
      </c>
      <c r="AP99" s="533">
        <f t="shared" si="23"/>
        <v>8654.0594399999973</v>
      </c>
      <c r="AQ99" s="533">
        <f t="shared" si="23"/>
        <v>21736.961063999996</v>
      </c>
      <c r="AR99" s="533">
        <f t="shared" si="23"/>
        <v>36441.08477099998</v>
      </c>
      <c r="AS99" s="533">
        <f t="shared" si="23"/>
        <v>22484.891087999993</v>
      </c>
      <c r="AT99" s="533">
        <f t="shared" si="23"/>
        <v>8857.6843680000002</v>
      </c>
      <c r="AU99" s="533">
        <f t="shared" si="23"/>
        <v>19078.089408</v>
      </c>
      <c r="AV99" s="533">
        <f t="shared" si="23"/>
        <v>12264.486047999999</v>
      </c>
      <c r="AW99" s="533">
        <f t="shared" si="23"/>
        <v>156904.53706800003</v>
      </c>
      <c r="AX99" s="533">
        <f t="shared" si="23"/>
        <v>64812.770352000014</v>
      </c>
      <c r="AY99" s="533">
        <f t="shared" si="23"/>
        <v>20622.245112000011</v>
      </c>
      <c r="AZ99" s="533">
        <f t="shared" si="23"/>
        <v>24304.788882000004</v>
      </c>
      <c r="BA99" s="533">
        <f t="shared" si="23"/>
        <v>0</v>
      </c>
      <c r="BB99" s="533">
        <f t="shared" si="23"/>
        <v>0</v>
      </c>
      <c r="BC99" s="533">
        <f t="shared" si="23"/>
        <v>0</v>
      </c>
    </row>
    <row r="100" spans="1:55" outlineLevel="2">
      <c r="A100" s="694" t="s">
        <v>199</v>
      </c>
      <c r="B100" s="695" t="s">
        <v>196</v>
      </c>
      <c r="C100" s="695">
        <v>635009</v>
      </c>
      <c r="D100" s="66">
        <v>1</v>
      </c>
      <c r="E100" s="70">
        <f t="shared" ref="E100:E149" si="26">SUM(F100:BC100)</f>
        <v>0</v>
      </c>
      <c r="F100" s="531">
        <f>IFERROR(IF((MAX(MODULY_CBA!$I$3:$I$53)+1)&lt;='TCO TO BE- SW'!$D100,SUM('TCO TO BE- SW'!F$37:F$46)*VLOOKUP('TCO TO BE- SW'!F$2,MODULY_CBA!$B$3:$L$53,10,0),0),0)</f>
        <v>0</v>
      </c>
      <c r="G100" s="531">
        <f>IFERROR(IF((MAX(MODULY_CBA!$I$3:$I$53)+1)&lt;='TCO TO BE- SW'!$D100,SUM('TCO TO BE- SW'!G$37:G$46)*VLOOKUP('TCO TO BE- SW'!G$2,MODULY_CBA!$B$3:$L$53,10,0),0),0)</f>
        <v>0</v>
      </c>
      <c r="H100" s="531">
        <f>IFERROR(IF((MAX(MODULY_CBA!$I$3:$I$53)+1)&lt;='TCO TO BE- SW'!$D100,SUM('TCO TO BE- SW'!H$37:H$46)*VLOOKUP('TCO TO BE- SW'!H$2,MODULY_CBA!$B$3:$L$53,10,0),0),0)</f>
        <v>0</v>
      </c>
      <c r="I100" s="531">
        <f>IFERROR(IF((MAX(MODULY_CBA!$I$3:$I$53)+1)&lt;='TCO TO BE- SW'!$D100,SUM('TCO TO BE- SW'!I$37:I$46)*VLOOKUP('TCO TO BE- SW'!I$2,MODULY_CBA!$B$3:$L$53,10,0),0),0)</f>
        <v>0</v>
      </c>
      <c r="J100" s="531">
        <f>IFERROR(IF((MAX(MODULY_CBA!$I$3:$I$53)+1)&lt;='TCO TO BE- SW'!$D100,SUM('TCO TO BE- SW'!J$37:J$46)*VLOOKUP('TCO TO BE- SW'!J$2,MODULY_CBA!$B$3:$L$53,10,0),0),0)</f>
        <v>0</v>
      </c>
      <c r="K100" s="531">
        <f>IFERROR(IF((MAX(MODULY_CBA!$I$3:$I$53)+1)&lt;='TCO TO BE- SW'!$D100,SUM('TCO TO BE- SW'!K$37:K$46)*VLOOKUP('TCO TO BE- SW'!K$2,MODULY_CBA!$B$3:$L$53,10,0),0),0)</f>
        <v>0</v>
      </c>
      <c r="L100" s="531">
        <f>IFERROR(IF((MAX(MODULY_CBA!$I$3:$I$53)+1)&lt;='TCO TO BE- SW'!$D100,SUM('TCO TO BE- SW'!L$37:L$46)*VLOOKUP('TCO TO BE- SW'!L$2,MODULY_CBA!$B$3:$L$53,10,0),0),0)</f>
        <v>0</v>
      </c>
      <c r="M100" s="531">
        <f>IFERROR(IF((MAX(MODULY_CBA!$I$3:$I$53)+1)&lt;='TCO TO BE- SW'!$D100,SUM('TCO TO BE- SW'!M$37:M$46)*VLOOKUP('TCO TO BE- SW'!M$2,MODULY_CBA!$B$3:$L$53,10,0),0),0)</f>
        <v>0</v>
      </c>
      <c r="N100" s="531">
        <f>IFERROR(IF((MAX(MODULY_CBA!$I$3:$I$53)+1)&lt;='TCO TO BE- SW'!$D100,SUM('TCO TO BE- SW'!N$37:N$46)*VLOOKUP('TCO TO BE- SW'!N$2,MODULY_CBA!$B$3:$L$53,10,0),0),0)</f>
        <v>0</v>
      </c>
      <c r="O100" s="531">
        <f>IFERROR(IF((MAX(MODULY_CBA!$I$3:$I$53)+1)&lt;='TCO TO BE- SW'!$D100,SUM('TCO TO BE- SW'!O$37:O$46)*VLOOKUP('TCO TO BE- SW'!O$2,MODULY_CBA!$B$3:$L$53,10,0),0),0)</f>
        <v>0</v>
      </c>
      <c r="P100" s="531">
        <f>IFERROR(IF((MAX(MODULY_CBA!$I$3:$I$53)+1)&lt;='TCO TO BE- SW'!$D100,SUM('TCO TO BE- SW'!P$37:P$46)*VLOOKUP('TCO TO BE- SW'!P$2,MODULY_CBA!$B$3:$L$53,10,0),0),0)</f>
        <v>0</v>
      </c>
      <c r="Q100" s="531">
        <f>IFERROR(IF((MAX(MODULY_CBA!$I$3:$I$53)+1)&lt;='TCO TO BE- SW'!$D100,SUM('TCO TO BE- SW'!Q$37:Q$46)*VLOOKUP('TCO TO BE- SW'!Q$2,MODULY_CBA!$B$3:$L$53,10,0),0),0)</f>
        <v>0</v>
      </c>
      <c r="R100" s="531">
        <f>IFERROR(IF((MAX(MODULY_CBA!$I$3:$I$53)+1)&lt;='TCO TO BE- SW'!$D100,SUM('TCO TO BE- SW'!R$37:R$46)*VLOOKUP('TCO TO BE- SW'!R$2,MODULY_CBA!$B$3:$L$53,10,0),0),0)</f>
        <v>0</v>
      </c>
      <c r="S100" s="531">
        <f>IFERROR(IF((MAX(MODULY_CBA!$I$3:$I$53)+1)&lt;='TCO TO BE- SW'!$D100,SUM('TCO TO BE- SW'!S$37:S$46)*VLOOKUP('TCO TO BE- SW'!S$2,MODULY_CBA!$B$3:$L$53,10,0),0),0)</f>
        <v>0</v>
      </c>
      <c r="T100" s="531">
        <f>IFERROR(IF((MAX(MODULY_CBA!$I$3:$I$53)+1)&lt;='TCO TO BE- SW'!$D100,SUM('TCO TO BE- SW'!T$37:T$46)*VLOOKUP('TCO TO BE- SW'!T$2,MODULY_CBA!$B$3:$L$53,10,0),0),0)</f>
        <v>0</v>
      </c>
      <c r="U100" s="531">
        <f>IFERROR(IF((MAX(MODULY_CBA!$I$3:$I$53)+1)&lt;='TCO TO BE- SW'!$D100,SUM('TCO TO BE- SW'!U$37:U$46)*VLOOKUP('TCO TO BE- SW'!U$2,MODULY_CBA!$B$3:$L$53,10,0),0),0)</f>
        <v>0</v>
      </c>
      <c r="V100" s="531">
        <f>IFERROR(IF((MAX(MODULY_CBA!$I$3:$I$53)+1)&lt;='TCO TO BE- SW'!$D100,SUM('TCO TO BE- SW'!V$37:V$46)*VLOOKUP('TCO TO BE- SW'!V$2,MODULY_CBA!$B$3:$L$53,10,0),0),0)</f>
        <v>0</v>
      </c>
      <c r="W100" s="531">
        <f>IFERROR(IF((MAX(MODULY_CBA!$I$3:$I$53)+1)&lt;='TCO TO BE- SW'!$D100,SUM('TCO TO BE- SW'!W$37:W$46)*VLOOKUP('TCO TO BE- SW'!W$2,MODULY_CBA!$B$3:$L$53,10,0),0),0)</f>
        <v>0</v>
      </c>
      <c r="X100" s="531">
        <f>IFERROR(IF((MAX(MODULY_CBA!$I$3:$I$53)+1)&lt;='TCO TO BE- SW'!$D100,SUM('TCO TO BE- SW'!X$37:X$46)*VLOOKUP('TCO TO BE- SW'!X$2,MODULY_CBA!$B$3:$L$53,10,0),0),0)</f>
        <v>0</v>
      </c>
      <c r="Y100" s="531">
        <f>IFERROR(IF((MAX(MODULY_CBA!$I$3:$I$53)+1)&lt;='TCO TO BE- SW'!$D100,SUM('TCO TO BE- SW'!Y$37:Y$46)*VLOOKUP('TCO TO BE- SW'!Y$2,MODULY_CBA!$B$3:$L$53,10,0),0),0)</f>
        <v>0</v>
      </c>
      <c r="Z100" s="531">
        <f>IFERROR(IF((MAX(MODULY_CBA!$I$3:$I$53)+1)&lt;='TCO TO BE- SW'!$D100,SUM('TCO TO BE- SW'!Z$37:Z$46)*VLOOKUP('TCO TO BE- SW'!Z$2,MODULY_CBA!$B$3:$L$53,10,0),0),0)</f>
        <v>0</v>
      </c>
      <c r="AA100" s="531">
        <f>IFERROR(IF((MAX(MODULY_CBA!$I$3:$I$53)+1)&lt;='TCO TO BE- SW'!$D100,SUM('TCO TO BE- SW'!AA$37:AA$46)*VLOOKUP('TCO TO BE- SW'!AA$2,MODULY_CBA!$B$3:$L$53,10,0),0),0)</f>
        <v>0</v>
      </c>
      <c r="AB100" s="531">
        <f>IFERROR(IF((MAX(MODULY_CBA!$I$3:$I$53)+1)&lt;='TCO TO BE- SW'!$D100,SUM('TCO TO BE- SW'!AB$37:AB$46)*VLOOKUP('TCO TO BE- SW'!AB$2,MODULY_CBA!$B$3:$L$53,10,0),0),0)</f>
        <v>0</v>
      </c>
      <c r="AC100" s="531">
        <f>IFERROR(IF((MAX(MODULY_CBA!$I$3:$I$53)+1)&lt;='TCO TO BE- SW'!$D100,SUM('TCO TO BE- SW'!AC$37:AC$46)*VLOOKUP('TCO TO BE- SW'!AC$2,MODULY_CBA!$B$3:$L$53,10,0),0),0)</f>
        <v>0</v>
      </c>
      <c r="AD100" s="531">
        <f>IFERROR(IF((MAX(MODULY_CBA!$I$3:$I$53)+1)&lt;='TCO TO BE- SW'!$D100,SUM('TCO TO BE- SW'!AD$37:AD$46)*VLOOKUP('TCO TO BE- SW'!AD$2,MODULY_CBA!$B$3:$L$53,10,0),0),0)</f>
        <v>0</v>
      </c>
      <c r="AE100" s="531">
        <f>IFERROR(IF((MAX(MODULY_CBA!$I$3:$I$53)+1)&lt;='TCO TO BE- SW'!$D100,SUM('TCO TO BE- SW'!AE$37:AE$46)*VLOOKUP('TCO TO BE- SW'!AE$2,MODULY_CBA!$B$3:$L$53,10,0),0),0)</f>
        <v>0</v>
      </c>
      <c r="AF100" s="531">
        <f>IFERROR(IF((MAX(MODULY_CBA!$I$3:$I$53)+1)&lt;='TCO TO BE- SW'!$D100,SUM('TCO TO BE- SW'!AF$37:AF$46)*VLOOKUP('TCO TO BE- SW'!AF$2,MODULY_CBA!$B$3:$L$53,10,0),0),0)</f>
        <v>0</v>
      </c>
      <c r="AG100" s="531">
        <f>IFERROR(IF((MAX(MODULY_CBA!$I$3:$I$53)+1)&lt;='TCO TO BE- SW'!$D100,SUM('TCO TO BE- SW'!AG$37:AG$46)*VLOOKUP('TCO TO BE- SW'!AG$2,MODULY_CBA!$B$3:$L$53,10,0),0),0)</f>
        <v>0</v>
      </c>
      <c r="AH100" s="531">
        <f>IFERROR(IF((MAX(MODULY_CBA!$I$3:$I$53)+1)&lt;='TCO TO BE- SW'!$D100,SUM('TCO TO BE- SW'!AH$37:AH$46)*VLOOKUP('TCO TO BE- SW'!AH$2,MODULY_CBA!$B$3:$L$53,10,0),0),0)</f>
        <v>0</v>
      </c>
      <c r="AI100" s="531">
        <f>IFERROR(IF((MAX(MODULY_CBA!$I$3:$I$53)+1)&lt;='TCO TO BE- SW'!$D100,SUM('TCO TO BE- SW'!AI$37:AI$46)*VLOOKUP('TCO TO BE- SW'!AI$2,MODULY_CBA!$B$3:$L$53,10,0),0),0)</f>
        <v>0</v>
      </c>
      <c r="AJ100" s="531">
        <f>IFERROR(IF((MAX(MODULY_CBA!$I$3:$I$53)+1)&lt;='TCO TO BE- SW'!$D100,SUM('TCO TO BE- SW'!AJ$37:AJ$46)*VLOOKUP('TCO TO BE- SW'!AJ$2,MODULY_CBA!$B$3:$L$53,10,0),0),0)</f>
        <v>0</v>
      </c>
      <c r="AK100" s="531">
        <f>IFERROR(IF((MAX(MODULY_CBA!$I$3:$I$53)+1)&lt;='TCO TO BE- SW'!$D100,SUM('TCO TO BE- SW'!AK$37:AK$46)*VLOOKUP('TCO TO BE- SW'!AK$2,MODULY_CBA!$B$3:$L$53,10,0),0),0)</f>
        <v>0</v>
      </c>
      <c r="AL100" s="531">
        <f>IFERROR(IF((MAX(MODULY_CBA!$I$3:$I$53)+1)&lt;='TCO TO BE- SW'!$D100,SUM('TCO TO BE- SW'!AL$37:AL$46)*VLOOKUP('TCO TO BE- SW'!AL$2,MODULY_CBA!$B$3:$L$53,10,0),0),0)</f>
        <v>0</v>
      </c>
      <c r="AM100" s="531">
        <f>IFERROR(IF((MAX(MODULY_CBA!$I$3:$I$53)+1)&lt;='TCO TO BE- SW'!$D100,SUM('TCO TO BE- SW'!AM$37:AM$46)*VLOOKUP('TCO TO BE- SW'!AM$2,MODULY_CBA!$B$3:$L$53,10,0),0),0)</f>
        <v>0</v>
      </c>
      <c r="AN100" s="531">
        <f>IFERROR(IF((MAX(MODULY_CBA!$I$3:$I$53)+1)&lt;='TCO TO BE- SW'!$D100,SUM('TCO TO BE- SW'!AN$37:AN$46)*VLOOKUP('TCO TO BE- SW'!AN$2,MODULY_CBA!$B$3:$L$53,10,0),0),0)</f>
        <v>0</v>
      </c>
      <c r="AO100" s="531">
        <f>IFERROR(IF((MAX(MODULY_CBA!$I$3:$I$53)+1)&lt;='TCO TO BE- SW'!$D100,SUM('TCO TO BE- SW'!AO$37:AO$46)*VLOOKUP('TCO TO BE- SW'!AO$2,MODULY_CBA!$B$3:$L$53,10,0),0),0)</f>
        <v>0</v>
      </c>
      <c r="AP100" s="531">
        <f>IFERROR(IF((MAX(MODULY_CBA!$I$3:$I$53)+1)&lt;='TCO TO BE- SW'!$D100,SUM('TCO TO BE- SW'!AP$37:AP$46)*VLOOKUP('TCO TO BE- SW'!AP$2,MODULY_CBA!$B$3:$L$53,10,0),0),0)</f>
        <v>0</v>
      </c>
      <c r="AQ100" s="531">
        <f>IFERROR(IF((MAX(MODULY_CBA!$I$3:$I$53)+1)&lt;='TCO TO BE- SW'!$D100,SUM('TCO TO BE- SW'!AQ$37:AQ$46)*VLOOKUP('TCO TO BE- SW'!AQ$2,MODULY_CBA!$B$3:$L$53,10,0),0),0)</f>
        <v>0</v>
      </c>
      <c r="AR100" s="531">
        <f>IFERROR(IF((MAX(MODULY_CBA!$I$3:$I$53)+1)&lt;='TCO TO BE- SW'!$D100,SUM('TCO TO BE- SW'!AR$37:AR$46)*VLOOKUP('TCO TO BE- SW'!AR$2,MODULY_CBA!$B$3:$L$53,10,0),0),0)</f>
        <v>0</v>
      </c>
      <c r="AS100" s="531">
        <f>IFERROR(IF((MAX(MODULY_CBA!$I$3:$I$53)+1)&lt;='TCO TO BE- SW'!$D100,SUM('TCO TO BE- SW'!AS$37:AS$46)*VLOOKUP('TCO TO BE- SW'!AS$2,MODULY_CBA!$B$3:$L$53,10,0),0),0)</f>
        <v>0</v>
      </c>
      <c r="AT100" s="531">
        <f>IFERROR(IF((MAX(MODULY_CBA!$I$3:$I$53)+1)&lt;='TCO TO BE- SW'!$D100,SUM('TCO TO BE- SW'!AT$37:AT$46)*VLOOKUP('TCO TO BE- SW'!AT$2,MODULY_CBA!$B$3:$L$53,10,0),0),0)</f>
        <v>0</v>
      </c>
      <c r="AU100" s="531">
        <f>IFERROR(IF((MAX(MODULY_CBA!$I$3:$I$53)+1)&lt;='TCO TO BE- SW'!$D100,SUM('TCO TO BE- SW'!AU$37:AU$46)*VLOOKUP('TCO TO BE- SW'!AU$2,MODULY_CBA!$B$3:$L$53,10,0),0),0)</f>
        <v>0</v>
      </c>
      <c r="AV100" s="531">
        <f>IFERROR(IF((MAX(MODULY_CBA!$I$3:$I$53)+1)&lt;='TCO TO BE- SW'!$D100,SUM('TCO TO BE- SW'!AV$37:AV$46)*VLOOKUP('TCO TO BE- SW'!AV$2,MODULY_CBA!$B$3:$L$53,10,0),0),0)</f>
        <v>0</v>
      </c>
      <c r="AW100" s="531">
        <f>IFERROR(IF((MAX(MODULY_CBA!$I$3:$I$53)+1)&lt;='TCO TO BE- SW'!$D100,SUM('TCO TO BE- SW'!AW$37:AW$46)*VLOOKUP('TCO TO BE- SW'!AW$2,MODULY_CBA!$B$3:$L$53,10,0),0),0)</f>
        <v>0</v>
      </c>
      <c r="AX100" s="531">
        <f>IFERROR(IF((MAX(MODULY_CBA!$I$3:$I$53)+1)&lt;='TCO TO BE- SW'!$D100,SUM('TCO TO BE- SW'!AX$37:AX$46)*VLOOKUP('TCO TO BE- SW'!AX$2,MODULY_CBA!$B$3:$L$53,10,0),0),0)</f>
        <v>0</v>
      </c>
      <c r="AY100" s="531">
        <f>IFERROR(IF((MAX(MODULY_CBA!$I$3:$I$53)+1)&lt;='TCO TO BE- SW'!$D100,SUM('TCO TO BE- SW'!AY$37:AY$46)*VLOOKUP('TCO TO BE- SW'!AY$2,MODULY_CBA!$B$3:$L$53,10,0),0),0)</f>
        <v>0</v>
      </c>
      <c r="AZ100" s="531">
        <f>IFERROR(IF((MAX(MODULY_CBA!$I$3:$I$53)+1)&lt;='TCO TO BE- SW'!$D100,SUM('TCO TO BE- SW'!AZ$37:AZ$46)*VLOOKUP('TCO TO BE- SW'!AZ$2,MODULY_CBA!$B$3:$L$53,10,0),0),0)</f>
        <v>0</v>
      </c>
      <c r="BA100" s="531">
        <f>IFERROR(IF((MAX(MODULY_CBA!$I$3:$I$53)+1)&lt;='TCO TO BE- SW'!$D100,SUM('TCO TO BE- SW'!BA$37:BA$46)*VLOOKUP('TCO TO BE- SW'!BA$2,MODULY_CBA!$B$3:$L$53,10,0),0),0)</f>
        <v>0</v>
      </c>
      <c r="BB100" s="531">
        <f>IFERROR(IF((MAX(MODULY_CBA!$I$3:$I$53)+1)&lt;='TCO TO BE- SW'!$D100,SUM('TCO TO BE- SW'!BB$37:BB$46)*VLOOKUP('TCO TO BE- SW'!BB$2,MODULY_CBA!$B$3:$L$53,10,0),0),0)</f>
        <v>0</v>
      </c>
      <c r="BC100" s="531">
        <f>IFERROR(IF((MAX(MODULY_CBA!$I$3:$I$53)+1)&lt;='TCO TO BE- SW'!$D100,SUM('TCO TO BE- SW'!BC$37:BC$46)*VLOOKUP('TCO TO BE- SW'!BC$2,MODULY_CBA!$B$3:$L$53,10,0),0),0)</f>
        <v>0</v>
      </c>
    </row>
    <row r="101" spans="1:55" outlineLevel="2">
      <c r="A101" s="694"/>
      <c r="B101" s="695"/>
      <c r="C101" s="695"/>
      <c r="D101" s="67">
        <v>2</v>
      </c>
      <c r="E101" s="71">
        <f t="shared" si="26"/>
        <v>0</v>
      </c>
      <c r="F101" s="531">
        <f>IFERROR(IF((MAX(MODULY_CBA!$I$3:$I$53)+1)&lt;='TCO TO BE- SW'!$D101,SUM('TCO TO BE- SW'!F$37:F$46)*VLOOKUP('TCO TO BE- SW'!F$2,MODULY_CBA!$B$3:$L$53,10,0),0),0)</f>
        <v>0</v>
      </c>
      <c r="G101" s="531">
        <f>IFERROR(IF((MAX(MODULY_CBA!$I$3:$I$53)+1)&lt;='TCO TO BE- SW'!$D101,SUM('TCO TO BE- SW'!G$37:G$46)*VLOOKUP('TCO TO BE- SW'!G$2,MODULY_CBA!$B$3:$L$53,10,0),0),0)</f>
        <v>0</v>
      </c>
      <c r="H101" s="531">
        <f>IFERROR(IF((MAX(MODULY_CBA!$I$3:$I$53)+1)&lt;='TCO TO BE- SW'!$D101,SUM('TCO TO BE- SW'!H$37:H$46)*VLOOKUP('TCO TO BE- SW'!H$2,MODULY_CBA!$B$3:$L$53,10,0),0),0)</f>
        <v>0</v>
      </c>
      <c r="I101" s="531">
        <f>IFERROR(IF((MAX(MODULY_CBA!$I$3:$I$53)+1)&lt;='TCO TO BE- SW'!$D101,SUM('TCO TO BE- SW'!I$37:I$46)*VLOOKUP('TCO TO BE- SW'!I$2,MODULY_CBA!$B$3:$L$53,10,0),0),0)</f>
        <v>0</v>
      </c>
      <c r="J101" s="531">
        <f>IFERROR(IF((MAX(MODULY_CBA!$I$3:$I$53)+1)&lt;='TCO TO BE- SW'!$D101,SUM('TCO TO BE- SW'!J$37:J$46)*VLOOKUP('TCO TO BE- SW'!J$2,MODULY_CBA!$B$3:$L$53,10,0),0),0)</f>
        <v>0</v>
      </c>
      <c r="K101" s="531">
        <f>IFERROR(IF((MAX(MODULY_CBA!$I$3:$I$53)+1)&lt;='TCO TO BE- SW'!$D101,SUM('TCO TO BE- SW'!K$37:K$46)*VLOOKUP('TCO TO BE- SW'!K$2,MODULY_CBA!$B$3:$L$53,10,0),0),0)</f>
        <v>0</v>
      </c>
      <c r="L101" s="531">
        <f>IFERROR(IF((MAX(MODULY_CBA!$I$3:$I$53)+1)&lt;='TCO TO BE- SW'!$D101,SUM('TCO TO BE- SW'!L$37:L$46)*VLOOKUP('TCO TO BE- SW'!L$2,MODULY_CBA!$B$3:$L$53,10,0),0),0)</f>
        <v>0</v>
      </c>
      <c r="M101" s="531">
        <f>IFERROR(IF((MAX(MODULY_CBA!$I$3:$I$53)+1)&lt;='TCO TO BE- SW'!$D101,SUM('TCO TO BE- SW'!M$37:M$46)*VLOOKUP('TCO TO BE- SW'!M$2,MODULY_CBA!$B$3:$L$53,10,0),0),0)</f>
        <v>0</v>
      </c>
      <c r="N101" s="531">
        <f>IFERROR(IF((MAX(MODULY_CBA!$I$3:$I$53)+1)&lt;='TCO TO BE- SW'!$D101,SUM('TCO TO BE- SW'!N$37:N$46)*VLOOKUP('TCO TO BE- SW'!N$2,MODULY_CBA!$B$3:$L$53,10,0),0),0)</f>
        <v>0</v>
      </c>
      <c r="O101" s="531">
        <f>IFERROR(IF((MAX(MODULY_CBA!$I$3:$I$53)+1)&lt;='TCO TO BE- SW'!$D101,SUM('TCO TO BE- SW'!O$37:O$46)*VLOOKUP('TCO TO BE- SW'!O$2,MODULY_CBA!$B$3:$L$53,10,0),0),0)</f>
        <v>0</v>
      </c>
      <c r="P101" s="531">
        <f>IFERROR(IF((MAX(MODULY_CBA!$I$3:$I$53)+1)&lt;='TCO TO BE- SW'!$D101,SUM('TCO TO BE- SW'!P$37:P$46)*VLOOKUP('TCO TO BE- SW'!P$2,MODULY_CBA!$B$3:$L$53,10,0),0),0)</f>
        <v>0</v>
      </c>
      <c r="Q101" s="531">
        <f>IFERROR(IF((MAX(MODULY_CBA!$I$3:$I$53)+1)&lt;='TCO TO BE- SW'!$D101,SUM('TCO TO BE- SW'!Q$37:Q$46)*VLOOKUP('TCO TO BE- SW'!Q$2,MODULY_CBA!$B$3:$L$53,10,0),0),0)</f>
        <v>0</v>
      </c>
      <c r="R101" s="531">
        <f>IFERROR(IF((MAX(MODULY_CBA!$I$3:$I$53)+1)&lt;='TCO TO BE- SW'!$D101,SUM('TCO TO BE- SW'!R$37:R$46)*VLOOKUP('TCO TO BE- SW'!R$2,MODULY_CBA!$B$3:$L$53,10,0),0),0)</f>
        <v>0</v>
      </c>
      <c r="S101" s="531">
        <f>IFERROR(IF((MAX(MODULY_CBA!$I$3:$I$53)+1)&lt;='TCO TO BE- SW'!$D101,SUM('TCO TO BE- SW'!S$37:S$46)*VLOOKUP('TCO TO BE- SW'!S$2,MODULY_CBA!$B$3:$L$53,10,0),0),0)</f>
        <v>0</v>
      </c>
      <c r="T101" s="531">
        <f>IFERROR(IF((MAX(MODULY_CBA!$I$3:$I$53)+1)&lt;='TCO TO BE- SW'!$D101,SUM('TCO TO BE- SW'!T$37:T$46)*VLOOKUP('TCO TO BE- SW'!T$2,MODULY_CBA!$B$3:$L$53,10,0),0),0)</f>
        <v>0</v>
      </c>
      <c r="U101" s="531">
        <f>IFERROR(IF((MAX(MODULY_CBA!$I$3:$I$53)+1)&lt;='TCO TO BE- SW'!$D101,SUM('TCO TO BE- SW'!U$37:U$46)*VLOOKUP('TCO TO BE- SW'!U$2,MODULY_CBA!$B$3:$L$53,10,0),0),0)</f>
        <v>0</v>
      </c>
      <c r="V101" s="531">
        <f>IFERROR(IF((MAX(MODULY_CBA!$I$3:$I$53)+1)&lt;='TCO TO BE- SW'!$D101,SUM('TCO TO BE- SW'!V$37:V$46)*VLOOKUP('TCO TO BE- SW'!V$2,MODULY_CBA!$B$3:$L$53,10,0),0),0)</f>
        <v>0</v>
      </c>
      <c r="W101" s="531">
        <f>IFERROR(IF((MAX(MODULY_CBA!$I$3:$I$53)+1)&lt;='TCO TO BE- SW'!$D101,SUM('TCO TO BE- SW'!W$37:W$46)*VLOOKUP('TCO TO BE- SW'!W$2,MODULY_CBA!$B$3:$L$53,10,0),0),0)</f>
        <v>0</v>
      </c>
      <c r="X101" s="531">
        <f>IFERROR(IF((MAX(MODULY_CBA!$I$3:$I$53)+1)&lt;='TCO TO BE- SW'!$D101,SUM('TCO TO BE- SW'!X$37:X$46)*VLOOKUP('TCO TO BE- SW'!X$2,MODULY_CBA!$B$3:$L$53,10,0),0),0)</f>
        <v>0</v>
      </c>
      <c r="Y101" s="531">
        <f>IFERROR(IF((MAX(MODULY_CBA!$I$3:$I$53)+1)&lt;='TCO TO BE- SW'!$D101,SUM('TCO TO BE- SW'!Y$37:Y$46)*VLOOKUP('TCO TO BE- SW'!Y$2,MODULY_CBA!$B$3:$L$53,10,0),0),0)</f>
        <v>0</v>
      </c>
      <c r="Z101" s="531">
        <f>IFERROR(IF((MAX(MODULY_CBA!$I$3:$I$53)+1)&lt;='TCO TO BE- SW'!$D101,SUM('TCO TO BE- SW'!Z$37:Z$46)*VLOOKUP('TCO TO BE- SW'!Z$2,MODULY_CBA!$B$3:$L$53,10,0),0),0)</f>
        <v>0</v>
      </c>
      <c r="AA101" s="531">
        <f>IFERROR(IF((MAX(MODULY_CBA!$I$3:$I$53)+1)&lt;='TCO TO BE- SW'!$D101,SUM('TCO TO BE- SW'!AA$37:AA$46)*VLOOKUP('TCO TO BE- SW'!AA$2,MODULY_CBA!$B$3:$L$53,10,0),0),0)</f>
        <v>0</v>
      </c>
      <c r="AB101" s="531">
        <f>IFERROR(IF((MAX(MODULY_CBA!$I$3:$I$53)+1)&lt;='TCO TO BE- SW'!$D101,SUM('TCO TO BE- SW'!AB$37:AB$46)*VLOOKUP('TCO TO BE- SW'!AB$2,MODULY_CBA!$B$3:$L$53,10,0),0),0)</f>
        <v>0</v>
      </c>
      <c r="AC101" s="531">
        <f>IFERROR(IF((MAX(MODULY_CBA!$I$3:$I$53)+1)&lt;='TCO TO BE- SW'!$D101,SUM('TCO TO BE- SW'!AC$37:AC$46)*VLOOKUP('TCO TO BE- SW'!AC$2,MODULY_CBA!$B$3:$L$53,10,0),0),0)</f>
        <v>0</v>
      </c>
      <c r="AD101" s="531">
        <f>IFERROR(IF((MAX(MODULY_CBA!$I$3:$I$53)+1)&lt;='TCO TO BE- SW'!$D101,SUM('TCO TO BE- SW'!AD$37:AD$46)*VLOOKUP('TCO TO BE- SW'!AD$2,MODULY_CBA!$B$3:$L$53,10,0),0),0)</f>
        <v>0</v>
      </c>
      <c r="AE101" s="531">
        <f>IFERROR(IF((MAX(MODULY_CBA!$I$3:$I$53)+1)&lt;='TCO TO BE- SW'!$D101,SUM('TCO TO BE- SW'!AE$37:AE$46)*VLOOKUP('TCO TO BE- SW'!AE$2,MODULY_CBA!$B$3:$L$53,10,0),0),0)</f>
        <v>0</v>
      </c>
      <c r="AF101" s="531">
        <f>IFERROR(IF((MAX(MODULY_CBA!$I$3:$I$53)+1)&lt;='TCO TO BE- SW'!$D101,SUM('TCO TO BE- SW'!AF$37:AF$46)*VLOOKUP('TCO TO BE- SW'!AF$2,MODULY_CBA!$B$3:$L$53,10,0),0),0)</f>
        <v>0</v>
      </c>
      <c r="AG101" s="531">
        <f>IFERROR(IF((MAX(MODULY_CBA!$I$3:$I$53)+1)&lt;='TCO TO BE- SW'!$D101,SUM('TCO TO BE- SW'!AG$37:AG$46)*VLOOKUP('TCO TO BE- SW'!AG$2,MODULY_CBA!$B$3:$L$53,10,0),0),0)</f>
        <v>0</v>
      </c>
      <c r="AH101" s="531">
        <f>IFERROR(IF((MAX(MODULY_CBA!$I$3:$I$53)+1)&lt;='TCO TO BE- SW'!$D101,SUM('TCO TO BE- SW'!AH$37:AH$46)*VLOOKUP('TCO TO BE- SW'!AH$2,MODULY_CBA!$B$3:$L$53,10,0),0),0)</f>
        <v>0</v>
      </c>
      <c r="AI101" s="531">
        <f>IFERROR(IF((MAX(MODULY_CBA!$I$3:$I$53)+1)&lt;='TCO TO BE- SW'!$D101,SUM('TCO TO BE- SW'!AI$37:AI$46)*VLOOKUP('TCO TO BE- SW'!AI$2,MODULY_CBA!$B$3:$L$53,10,0),0),0)</f>
        <v>0</v>
      </c>
      <c r="AJ101" s="531">
        <f>IFERROR(IF((MAX(MODULY_CBA!$I$3:$I$53)+1)&lt;='TCO TO BE- SW'!$D101,SUM('TCO TO BE- SW'!AJ$37:AJ$46)*VLOOKUP('TCO TO BE- SW'!AJ$2,MODULY_CBA!$B$3:$L$53,10,0),0),0)</f>
        <v>0</v>
      </c>
      <c r="AK101" s="531">
        <f>IFERROR(IF((MAX(MODULY_CBA!$I$3:$I$53)+1)&lt;='TCO TO BE- SW'!$D101,SUM('TCO TO BE- SW'!AK$37:AK$46)*VLOOKUP('TCO TO BE- SW'!AK$2,MODULY_CBA!$B$3:$L$53,10,0),0),0)</f>
        <v>0</v>
      </c>
      <c r="AL101" s="531">
        <f>IFERROR(IF((MAX(MODULY_CBA!$I$3:$I$53)+1)&lt;='TCO TO BE- SW'!$D101,SUM('TCO TO BE- SW'!AL$37:AL$46)*VLOOKUP('TCO TO BE- SW'!AL$2,MODULY_CBA!$B$3:$L$53,10,0),0),0)</f>
        <v>0</v>
      </c>
      <c r="AM101" s="531">
        <f>IFERROR(IF((MAX(MODULY_CBA!$I$3:$I$53)+1)&lt;='TCO TO BE- SW'!$D101,SUM('TCO TO BE- SW'!AM$37:AM$46)*VLOOKUP('TCO TO BE- SW'!AM$2,MODULY_CBA!$B$3:$L$53,10,0),0),0)</f>
        <v>0</v>
      </c>
      <c r="AN101" s="531">
        <f>IFERROR(IF((MAX(MODULY_CBA!$I$3:$I$53)+1)&lt;='TCO TO BE- SW'!$D101,SUM('TCO TO BE- SW'!AN$37:AN$46)*VLOOKUP('TCO TO BE- SW'!AN$2,MODULY_CBA!$B$3:$L$53,10,0),0),0)</f>
        <v>0</v>
      </c>
      <c r="AO101" s="531">
        <f>IFERROR(IF((MAX(MODULY_CBA!$I$3:$I$53)+1)&lt;='TCO TO BE- SW'!$D101,SUM('TCO TO BE- SW'!AO$37:AO$46)*VLOOKUP('TCO TO BE- SW'!AO$2,MODULY_CBA!$B$3:$L$53,10,0),0),0)</f>
        <v>0</v>
      </c>
      <c r="AP101" s="531">
        <f>IFERROR(IF((MAX(MODULY_CBA!$I$3:$I$53)+1)&lt;='TCO TO BE- SW'!$D101,SUM('TCO TO BE- SW'!AP$37:AP$46)*VLOOKUP('TCO TO BE- SW'!AP$2,MODULY_CBA!$B$3:$L$53,10,0),0),0)</f>
        <v>0</v>
      </c>
      <c r="AQ101" s="531">
        <f>IFERROR(IF((MAX(MODULY_CBA!$I$3:$I$53)+1)&lt;='TCO TO BE- SW'!$D101,SUM('TCO TO BE- SW'!AQ$37:AQ$46)*VLOOKUP('TCO TO BE- SW'!AQ$2,MODULY_CBA!$B$3:$L$53,10,0),0),0)</f>
        <v>0</v>
      </c>
      <c r="AR101" s="531">
        <f>IFERROR(IF((MAX(MODULY_CBA!$I$3:$I$53)+1)&lt;='TCO TO BE- SW'!$D101,SUM('TCO TO BE- SW'!AR$37:AR$46)*VLOOKUP('TCO TO BE- SW'!AR$2,MODULY_CBA!$B$3:$L$53,10,0),0),0)</f>
        <v>0</v>
      </c>
      <c r="AS101" s="531">
        <f>IFERROR(IF((MAX(MODULY_CBA!$I$3:$I$53)+1)&lt;='TCO TO BE- SW'!$D101,SUM('TCO TO BE- SW'!AS$37:AS$46)*VLOOKUP('TCO TO BE- SW'!AS$2,MODULY_CBA!$B$3:$L$53,10,0),0),0)</f>
        <v>0</v>
      </c>
      <c r="AT101" s="531">
        <f>IFERROR(IF((MAX(MODULY_CBA!$I$3:$I$53)+1)&lt;='TCO TO BE- SW'!$D101,SUM('TCO TO BE- SW'!AT$37:AT$46)*VLOOKUP('TCO TO BE- SW'!AT$2,MODULY_CBA!$B$3:$L$53,10,0),0),0)</f>
        <v>0</v>
      </c>
      <c r="AU101" s="531">
        <f>IFERROR(IF((MAX(MODULY_CBA!$I$3:$I$53)+1)&lt;='TCO TO BE- SW'!$D101,SUM('TCO TO BE- SW'!AU$37:AU$46)*VLOOKUP('TCO TO BE- SW'!AU$2,MODULY_CBA!$B$3:$L$53,10,0),0),0)</f>
        <v>0</v>
      </c>
      <c r="AV101" s="531">
        <f>IFERROR(IF((MAX(MODULY_CBA!$I$3:$I$53)+1)&lt;='TCO TO BE- SW'!$D101,SUM('TCO TO BE- SW'!AV$37:AV$46)*VLOOKUP('TCO TO BE- SW'!AV$2,MODULY_CBA!$B$3:$L$53,10,0),0),0)</f>
        <v>0</v>
      </c>
      <c r="AW101" s="531">
        <f>IFERROR(IF((MAX(MODULY_CBA!$I$3:$I$53)+1)&lt;='TCO TO BE- SW'!$D101,SUM('TCO TO BE- SW'!AW$37:AW$46)*VLOOKUP('TCO TO BE- SW'!AW$2,MODULY_CBA!$B$3:$L$53,10,0),0),0)</f>
        <v>0</v>
      </c>
      <c r="AX101" s="531">
        <f>IFERROR(IF((MAX(MODULY_CBA!$I$3:$I$53)+1)&lt;='TCO TO BE- SW'!$D101,SUM('TCO TO BE- SW'!AX$37:AX$46)*VLOOKUP('TCO TO BE- SW'!AX$2,MODULY_CBA!$B$3:$L$53,10,0),0),0)</f>
        <v>0</v>
      </c>
      <c r="AY101" s="531">
        <f>IFERROR(IF((MAX(MODULY_CBA!$I$3:$I$53)+1)&lt;='TCO TO BE- SW'!$D101,SUM('TCO TO BE- SW'!AY$37:AY$46)*VLOOKUP('TCO TO BE- SW'!AY$2,MODULY_CBA!$B$3:$L$53,10,0),0),0)</f>
        <v>0</v>
      </c>
      <c r="AZ101" s="531">
        <f>IFERROR(IF((MAX(MODULY_CBA!$I$3:$I$53)+1)&lt;='TCO TO BE- SW'!$D101,SUM('TCO TO BE- SW'!AZ$37:AZ$46)*VLOOKUP('TCO TO BE- SW'!AZ$2,MODULY_CBA!$B$3:$L$53,10,0),0),0)</f>
        <v>0</v>
      </c>
      <c r="BA101" s="531">
        <f>IFERROR(IF((MAX(MODULY_CBA!$I$3:$I$53)+1)&lt;='TCO TO BE- SW'!$D101,SUM('TCO TO BE- SW'!BA$37:BA$46)*VLOOKUP('TCO TO BE- SW'!BA$2,MODULY_CBA!$B$3:$L$53,10,0),0),0)</f>
        <v>0</v>
      </c>
      <c r="BB101" s="531">
        <f>IFERROR(IF((MAX(MODULY_CBA!$I$3:$I$53)+1)&lt;='TCO TO BE- SW'!$D101,SUM('TCO TO BE- SW'!BB$37:BB$46)*VLOOKUP('TCO TO BE- SW'!BB$2,MODULY_CBA!$B$3:$L$53,10,0),0),0)</f>
        <v>0</v>
      </c>
      <c r="BC101" s="531">
        <f>IFERROR(IF((MAX(MODULY_CBA!$I$3:$I$53)+1)&lt;='TCO TO BE- SW'!$D101,SUM('TCO TO BE- SW'!BC$37:BC$46)*VLOOKUP('TCO TO BE- SW'!BC$2,MODULY_CBA!$B$3:$L$53,10,0),0),0)</f>
        <v>0</v>
      </c>
    </row>
    <row r="102" spans="1:55" outlineLevel="2">
      <c r="A102" s="694"/>
      <c r="B102" s="695"/>
      <c r="C102" s="695"/>
      <c r="D102" s="67">
        <v>3</v>
      </c>
      <c r="E102" s="71">
        <f t="shared" si="26"/>
        <v>82280.158162312495</v>
      </c>
      <c r="F102" s="531">
        <f>IFERROR(IF((MAX(MODULY_CBA!$I$3:$I$53)+1)&lt;='TCO TO BE- SW'!$D102,SUM('TCO TO BE- SW'!F$37:F$46)*VLOOKUP('TCO TO BE- SW'!F$2,MODULY_CBA!$B$3:$L$53,10,0),0),0)</f>
        <v>862.958529</v>
      </c>
      <c r="G102" s="531">
        <f>IFERROR(IF((MAX(MODULY_CBA!$I$3:$I$53)+1)&lt;='TCO TO BE- SW'!$D102,SUM('TCO TO BE- SW'!G$37:G$46)*VLOOKUP('TCO TO BE- SW'!G$2,MODULY_CBA!$B$3:$L$53,10,0),0),0)</f>
        <v>862.958529</v>
      </c>
      <c r="H102" s="531">
        <f>IFERROR(IF((MAX(MODULY_CBA!$I$3:$I$53)+1)&lt;='TCO TO BE- SW'!$D102,SUM('TCO TO BE- SW'!H$37:H$46)*VLOOKUP('TCO TO BE- SW'!H$2,MODULY_CBA!$B$3:$L$53,10,0),0),0)</f>
        <v>1388.4185295000002</v>
      </c>
      <c r="I102" s="531">
        <f>IFERROR(IF((MAX(MODULY_CBA!$I$3:$I$53)+1)&lt;='TCO TO BE- SW'!$D102,SUM('TCO TO BE- SW'!I$37:I$46)*VLOOKUP('TCO TO BE- SW'!I$2,MODULY_CBA!$B$3:$L$53,10,0),0),0)</f>
        <v>1599.6304439999999</v>
      </c>
      <c r="J102" s="531">
        <f>IFERROR(IF((MAX(MODULY_CBA!$I$3:$I$53)+1)&lt;='TCO TO BE- SW'!$D102,SUM('TCO TO BE- SW'!J$37:J$46)*VLOOKUP('TCO TO BE- SW'!J$2,MODULY_CBA!$B$3:$L$53,10,0),0),0)</f>
        <v>1178.6750639999998</v>
      </c>
      <c r="K102" s="531">
        <f>IFERROR(IF((MAX(MODULY_CBA!$I$3:$I$53)+1)&lt;='TCO TO BE- SW'!$D102,SUM('TCO TO BE- SW'!K$37:K$46)*VLOOKUP('TCO TO BE- SW'!K$2,MODULY_CBA!$B$3:$L$53,10,0),0),0)</f>
        <v>1494.3915989999996</v>
      </c>
      <c r="L102" s="531">
        <f>IFERROR(IF((MAX(MODULY_CBA!$I$3:$I$53)+1)&lt;='TCO TO BE- SW'!$D102,SUM('TCO TO BE- SW'!L$37:L$46)*VLOOKUP('TCO TO BE- SW'!L$2,MODULY_CBA!$B$3:$L$53,10,0),0),0)</f>
        <v>1178.6750639999998</v>
      </c>
      <c r="M102" s="531">
        <f>IFERROR(IF((MAX(MODULY_CBA!$I$3:$I$53)+1)&lt;='TCO TO BE- SW'!$D102,SUM('TCO TO BE- SW'!M$37:M$46)*VLOOKUP('TCO TO BE- SW'!M$2,MODULY_CBA!$B$3:$L$53,10,0),0),0)</f>
        <v>1151.2640159999999</v>
      </c>
      <c r="N102" s="531">
        <f>IFERROR(IF((MAX(MODULY_CBA!$I$3:$I$53)+1)&lt;='TCO TO BE- SW'!$D102,SUM('TCO TO BE- SW'!N$37:N$46)*VLOOKUP('TCO TO BE- SW'!N$2,MODULY_CBA!$B$3:$L$53,10,0),0),0)</f>
        <v>1048.4725859999996</v>
      </c>
      <c r="O102" s="531">
        <f>IFERROR(IF((MAX(MODULY_CBA!$I$3:$I$53)+1)&lt;='TCO TO BE- SW'!$D102,SUM('TCO TO BE- SW'!O$37:O$46)*VLOOKUP('TCO TO BE- SW'!O$2,MODULY_CBA!$B$3:$L$53,10,0),0),0)</f>
        <v>945.68115599999976</v>
      </c>
      <c r="P102" s="531">
        <f>IFERROR(IF((MAX(MODULY_CBA!$I$3:$I$53)+1)&lt;='TCO TO BE- SW'!$D102,SUM('TCO TO BE- SW'!P$37:P$46)*VLOOKUP('TCO TO BE- SW'!P$2,MODULY_CBA!$B$3:$L$53,10,0),0),0)</f>
        <v>842.88972599999988</v>
      </c>
      <c r="Q102" s="531">
        <f>IFERROR(IF((MAX(MODULY_CBA!$I$3:$I$53)+1)&lt;='TCO TO BE- SW'!$D102,SUM('TCO TO BE- SW'!Q$37:Q$46)*VLOOKUP('TCO TO BE- SW'!Q$2,MODULY_CBA!$B$3:$L$53,10,0),0),0)</f>
        <v>945.68115599999976</v>
      </c>
      <c r="R102" s="531">
        <f>IFERROR(IF((MAX(MODULY_CBA!$I$3:$I$53)+1)&lt;='TCO TO BE- SW'!$D102,SUM('TCO TO BE- SW'!R$37:R$46)*VLOOKUP('TCO TO BE- SW'!R$2,MODULY_CBA!$B$3:$L$53,10,0),0),0)</f>
        <v>968.19737399999974</v>
      </c>
      <c r="S102" s="531">
        <f>IFERROR(IF((MAX(MODULY_CBA!$I$3:$I$53)+1)&lt;='TCO TO BE- SW'!$D102,SUM('TCO TO BE- SW'!S$37:S$46)*VLOOKUP('TCO TO BE- SW'!S$2,MODULY_CBA!$B$3:$L$53,10,0),0),0)</f>
        <v>1599.6304439999999</v>
      </c>
      <c r="T102" s="531">
        <f>IFERROR(IF((MAX(MODULY_CBA!$I$3:$I$53)+1)&lt;='TCO TO BE- SW'!$D102,SUM('TCO TO BE- SW'!T$37:T$46)*VLOOKUP('TCO TO BE- SW'!T$2,MODULY_CBA!$B$3:$L$53,10,0),0),0)</f>
        <v>1599.6304439999999</v>
      </c>
      <c r="U102" s="531">
        <f>IFERROR(IF((MAX(MODULY_CBA!$I$3:$I$53)+1)&lt;='TCO TO BE- SW'!$D102,SUM('TCO TO BE- SW'!U$37:U$46)*VLOOKUP('TCO TO BE- SW'!U$2,MODULY_CBA!$B$3:$L$53,10,0),0),0)</f>
        <v>1129.6043932499999</v>
      </c>
      <c r="V102" s="531">
        <f>IFERROR(IF((MAX(MODULY_CBA!$I$3:$I$53)+1)&lt;='TCO TO BE- SW'!$D102,SUM('TCO TO BE- SW'!V$37:V$46)*VLOOKUP('TCO TO BE- SW'!V$2,MODULY_CBA!$B$3:$L$53,10,0),0),0)</f>
        <v>1240.3499219999997</v>
      </c>
      <c r="W102" s="531">
        <f>IFERROR(IF((MAX(MODULY_CBA!$I$3:$I$53)+1)&lt;='TCO TO BE- SW'!$D102,SUM('TCO TO BE- SW'!W$37:W$46)*VLOOKUP('TCO TO BE- SW'!W$2,MODULY_CBA!$B$3:$L$53,10,0),0),0)</f>
        <v>1572.5865082499995</v>
      </c>
      <c r="X102" s="531">
        <f>IFERROR(IF((MAX(MODULY_CBA!$I$3:$I$53)+1)&lt;='TCO TO BE- SW'!$D102,SUM('TCO TO BE- SW'!X$37:X$46)*VLOOKUP('TCO TO BE- SW'!X$2,MODULY_CBA!$B$3:$L$53,10,0),0),0)</f>
        <v>591.78494699999987</v>
      </c>
      <c r="Y102" s="531">
        <f>IFERROR(IF((MAX(MODULY_CBA!$I$3:$I$53)+1)&lt;='TCO TO BE- SW'!$D102,SUM('TCO TO BE- SW'!Y$37:Y$46)*VLOOKUP('TCO TO BE- SW'!Y$2,MODULY_CBA!$B$3:$L$53,10,0),0),0)</f>
        <v>1389.1527539999995</v>
      </c>
      <c r="Z102" s="531">
        <f>IFERROR(IF((MAX(MODULY_CBA!$I$3:$I$53)+1)&lt;='TCO TO BE- SW'!$D102,SUM('TCO TO BE- SW'!Z$37:Z$46)*VLOOKUP('TCO TO BE- SW'!Z$2,MODULY_CBA!$B$3:$L$53,10,0),0),0)</f>
        <v>1283.9139090000001</v>
      </c>
      <c r="AA102" s="531">
        <f>IFERROR(IF((MAX(MODULY_CBA!$I$3:$I$53)+1)&lt;='TCO TO BE- SW'!$D102,SUM('TCO TO BE- SW'!AA$37:AA$46)*VLOOKUP('TCO TO BE- SW'!AA$2,MODULY_CBA!$B$3:$L$53,10,0),0),0)</f>
        <v>1704.8692889999995</v>
      </c>
      <c r="AB102" s="531">
        <f>IFERROR(IF((MAX(MODULY_CBA!$I$3:$I$53)+1)&lt;='TCO TO BE- SW'!$D102,SUM('TCO TO BE- SW'!AB$37:AB$46)*VLOOKUP('TCO TO BE- SW'!AB$2,MODULY_CBA!$B$3:$L$53,10,0),0),0)</f>
        <v>1704.8692889999995</v>
      </c>
      <c r="AC102" s="531">
        <f>IFERROR(IF((MAX(MODULY_CBA!$I$3:$I$53)+1)&lt;='TCO TO BE- SW'!$D102,SUM('TCO TO BE- SW'!AC$37:AC$46)*VLOOKUP('TCO TO BE- SW'!AC$2,MODULY_CBA!$B$3:$L$53,10,0),0),0)</f>
        <v>1494.3915989999996</v>
      </c>
      <c r="AD102" s="531">
        <f>IFERROR(IF((MAX(MODULY_CBA!$I$3:$I$53)+1)&lt;='TCO TO BE- SW'!$D102,SUM('TCO TO BE- SW'!AD$37:AD$46)*VLOOKUP('TCO TO BE- SW'!AD$2,MODULY_CBA!$B$3:$L$53,10,0),0),0)</f>
        <v>1073.4362189999997</v>
      </c>
      <c r="AE102" s="531">
        <f>IFERROR(IF((MAX(MODULY_CBA!$I$3:$I$53)+1)&lt;='TCO TO BE- SW'!$D102,SUM('TCO TO BE- SW'!AE$37:AE$46)*VLOOKUP('TCO TO BE- SW'!AE$2,MODULY_CBA!$B$3:$L$53,10,0),0),0)</f>
        <v>968.19737399999974</v>
      </c>
      <c r="AF102" s="531">
        <f>IFERROR(IF((MAX(MODULY_CBA!$I$3:$I$53)+1)&lt;='TCO TO BE- SW'!$D102,SUM('TCO TO BE- SW'!AF$37:AF$46)*VLOOKUP('TCO TO BE- SW'!AF$2,MODULY_CBA!$B$3:$L$53,10,0),0),0)</f>
        <v>968.19737399999974</v>
      </c>
      <c r="AG102" s="531">
        <f>IFERROR(IF((MAX(MODULY_CBA!$I$3:$I$53)+1)&lt;='TCO TO BE- SW'!$D102,SUM('TCO TO BE- SW'!AG$37:AG$46)*VLOOKUP('TCO TO BE- SW'!AG$2,MODULY_CBA!$B$3:$L$53,10,0),0),0)</f>
        <v>1018.8588645</v>
      </c>
      <c r="AH102" s="531">
        <f>IFERROR(IF((MAX(MODULY_CBA!$I$3:$I$53)+1)&lt;='TCO TO BE- SW'!$D102,SUM('TCO TO BE- SW'!AH$37:AH$46)*VLOOKUP('TCO TO BE- SW'!AH$2,MODULY_CBA!$B$3:$L$53,10,0),0),0)</f>
        <v>11733.886476000007</v>
      </c>
      <c r="AI102" s="531">
        <f>IFERROR(IF((MAX(MODULY_CBA!$I$3:$I$53)+1)&lt;='TCO TO BE- SW'!$D102,SUM('TCO TO BE- SW'!AI$37:AI$46)*VLOOKUP('TCO TO BE- SW'!AI$2,MODULY_CBA!$B$3:$L$53,10,0),0),0)</f>
        <v>2293.037500500001</v>
      </c>
      <c r="AJ102" s="531">
        <f>IFERROR(IF((MAX(MODULY_CBA!$I$3:$I$53)+1)&lt;='TCO TO BE- SW'!$D102,SUM('TCO TO BE- SW'!AJ$37:AJ$46)*VLOOKUP('TCO TO BE- SW'!AJ$2,MODULY_CBA!$B$3:$L$53,10,0),0),0)</f>
        <v>1254.0554459999998</v>
      </c>
      <c r="AK102" s="531">
        <f>IFERROR(IF((MAX(MODULY_CBA!$I$3:$I$53)+1)&lt;='TCO TO BE- SW'!$D102,SUM('TCO TO BE- SW'!AK$37:AK$46)*VLOOKUP('TCO TO BE- SW'!AK$2,MODULY_CBA!$B$3:$L$53,10,0),0),0)</f>
        <v>1151.2640159999999</v>
      </c>
      <c r="AL102" s="531">
        <f>IFERROR(IF((MAX(MODULY_CBA!$I$3:$I$53)+1)&lt;='TCO TO BE- SW'!$D102,SUM('TCO TO BE- SW'!AL$37:AL$46)*VLOOKUP('TCO TO BE- SW'!AL$2,MODULY_CBA!$B$3:$L$53,10,0),0),0)</f>
        <v>1562.429736</v>
      </c>
      <c r="AM102" s="531">
        <f>IFERROR(IF((MAX(MODULY_CBA!$I$3:$I$53)+1)&lt;='TCO TO BE- SW'!$D102,SUM('TCO TO BE- SW'!AM$37:AM$46)*VLOOKUP('TCO TO BE- SW'!AM$2,MODULY_CBA!$B$3:$L$53,10,0),0),0)</f>
        <v>1151.2640159999999</v>
      </c>
      <c r="AN102" s="531">
        <f>IFERROR(IF((MAX(MODULY_CBA!$I$3:$I$53)+1)&lt;='TCO TO BE- SW'!$D102,SUM('TCO TO BE- SW'!AN$37:AN$46)*VLOOKUP('TCO TO BE- SW'!AN$2,MODULY_CBA!$B$3:$L$53,10,0),0),0)</f>
        <v>2540.0496577499989</v>
      </c>
      <c r="AO102" s="531">
        <f>IFERROR(IF((MAX(MODULY_CBA!$I$3:$I$53)+1)&lt;='TCO TO BE- SW'!$D102,SUM('TCO TO BE- SW'!AO$37:AO$46)*VLOOKUP('TCO TO BE- SW'!AO$2,MODULY_CBA!$B$3:$L$53,10,0),0),0)</f>
        <v>2026.7043614999993</v>
      </c>
      <c r="AP102" s="531">
        <f>IFERROR(IF((MAX(MODULY_CBA!$I$3:$I$53)+1)&lt;='TCO TO BE- SW'!$D102,SUM('TCO TO BE- SW'!AP$37:AP$46)*VLOOKUP('TCO TO BE- SW'!AP$2,MODULY_CBA!$B$3:$L$53,10,0),0),0)</f>
        <v>540.87871499999983</v>
      </c>
      <c r="AQ102" s="531">
        <f>IFERROR(IF((MAX(MODULY_CBA!$I$3:$I$53)+1)&lt;='TCO TO BE- SW'!$D102,SUM('TCO TO BE- SW'!AQ$37:AQ$46)*VLOOKUP('TCO TO BE- SW'!AQ$2,MODULY_CBA!$B$3:$L$53,10,0),0),0)</f>
        <v>1358.5600664999997</v>
      </c>
      <c r="AR102" s="531">
        <f>IFERROR(IF((MAX(MODULY_CBA!$I$3:$I$53)+1)&lt;='TCO TO BE- SW'!$D102,SUM('TCO TO BE- SW'!AR$37:AR$46)*VLOOKUP('TCO TO BE- SW'!AR$2,MODULY_CBA!$B$3:$L$53,10,0),0),0)</f>
        <v>2277.5677981874992</v>
      </c>
      <c r="AS102" s="531">
        <f>IFERROR(IF((MAX(MODULY_CBA!$I$3:$I$53)+1)&lt;='TCO TO BE- SW'!$D102,SUM('TCO TO BE- SW'!AS$37:AS$46)*VLOOKUP('TCO TO BE- SW'!AS$2,MODULY_CBA!$B$3:$L$53,10,0),0),0)</f>
        <v>1405.305693</v>
      </c>
      <c r="AT102" s="531">
        <f>IFERROR(IF((MAX(MODULY_CBA!$I$3:$I$53)+1)&lt;='TCO TO BE- SW'!$D102,SUM('TCO TO BE- SW'!AT$37:AT$46)*VLOOKUP('TCO TO BE- SW'!AT$2,MODULY_CBA!$B$3:$L$53,10,0),0),0)</f>
        <v>553.60527300000001</v>
      </c>
      <c r="AU102" s="531">
        <f>IFERROR(IF((MAX(MODULY_CBA!$I$3:$I$53)+1)&lt;='TCO TO BE- SW'!$D102,SUM('TCO TO BE- SW'!AU$37:AU$46)*VLOOKUP('TCO TO BE- SW'!AU$2,MODULY_CBA!$B$3:$L$53,10,0),0),0)</f>
        <v>1192.380588</v>
      </c>
      <c r="AV102" s="531">
        <f>IFERROR(IF((MAX(MODULY_CBA!$I$3:$I$53)+1)&lt;='TCO TO BE- SW'!$D102,SUM('TCO TO BE- SW'!AV$37:AV$46)*VLOOKUP('TCO TO BE- SW'!AV$2,MODULY_CBA!$B$3:$L$53,10,0),0),0)</f>
        <v>766.53037800000004</v>
      </c>
      <c r="AW102" s="531">
        <f>IFERROR(IF((MAX(MODULY_CBA!$I$3:$I$53)+1)&lt;='TCO TO BE- SW'!$D102,SUM('TCO TO BE- SW'!AW$37:AW$46)*VLOOKUP('TCO TO BE- SW'!AW$2,MODULY_CBA!$B$3:$L$53,10,0),0),0)</f>
        <v>9806.5335667500003</v>
      </c>
      <c r="AX102" s="531">
        <f>IFERROR(IF((MAX(MODULY_CBA!$I$3:$I$53)+1)&lt;='TCO TO BE- SW'!$D102,SUM('TCO TO BE- SW'!AX$37:AX$46)*VLOOKUP('TCO TO BE- SW'!AX$2,MODULY_CBA!$B$3:$L$53,10,0),0),0)</f>
        <v>4050.798147</v>
      </c>
      <c r="AY102" s="531">
        <f>IFERROR(IF((MAX(MODULY_CBA!$I$3:$I$53)+1)&lt;='TCO TO BE- SW'!$D102,SUM('TCO TO BE- SW'!AY$37:AY$46)*VLOOKUP('TCO TO BE- SW'!AY$2,MODULY_CBA!$B$3:$L$53,10,0),0),0)</f>
        <v>1288.8903195000003</v>
      </c>
      <c r="AZ102" s="531">
        <f>IFERROR(IF((MAX(MODULY_CBA!$I$3:$I$53)+1)&lt;='TCO TO BE- SW'!$D102,SUM('TCO TO BE- SW'!AZ$37:AZ$46)*VLOOKUP('TCO TO BE- SW'!AZ$2,MODULY_CBA!$B$3:$L$53,10,0),0),0)</f>
        <v>1519.0493051249998</v>
      </c>
      <c r="BA102" s="531">
        <f>IFERROR(IF((MAX(MODULY_CBA!$I$3:$I$53)+1)&lt;='TCO TO BE- SW'!$D102,SUM('TCO TO BE- SW'!BA$37:BA$46)*VLOOKUP('TCO TO BE- SW'!BA$2,MODULY_CBA!$B$3:$L$53,10,0),0),0)</f>
        <v>0</v>
      </c>
      <c r="BB102" s="531">
        <f>IFERROR(IF((MAX(MODULY_CBA!$I$3:$I$53)+1)&lt;='TCO TO BE- SW'!$D102,SUM('TCO TO BE- SW'!BB$37:BB$46)*VLOOKUP('TCO TO BE- SW'!BB$2,MODULY_CBA!$B$3:$L$53,10,0),0),0)</f>
        <v>0</v>
      </c>
      <c r="BC102" s="531">
        <f>IFERROR(IF((MAX(MODULY_CBA!$I$3:$I$53)+1)&lt;='TCO TO BE- SW'!$D102,SUM('TCO TO BE- SW'!BC$37:BC$46)*VLOOKUP('TCO TO BE- SW'!BC$2,MODULY_CBA!$B$3:$L$53,10,0),0),0)</f>
        <v>0</v>
      </c>
    </row>
    <row r="103" spans="1:55" outlineLevel="2">
      <c r="A103" s="694"/>
      <c r="B103" s="695"/>
      <c r="C103" s="695"/>
      <c r="D103" s="67">
        <v>4</v>
      </c>
      <c r="E103" s="71">
        <f t="shared" si="26"/>
        <v>82280.158162312495</v>
      </c>
      <c r="F103" s="531">
        <f>IFERROR(IF((MAX(MODULY_CBA!$I$3:$I$53)+1)&lt;='TCO TO BE- SW'!$D103,SUM('TCO TO BE- SW'!F$37:F$46)*VLOOKUP('TCO TO BE- SW'!F$2,MODULY_CBA!$B$3:$L$53,10,0),0),0)</f>
        <v>862.958529</v>
      </c>
      <c r="G103" s="531">
        <f>IFERROR(IF((MAX(MODULY_CBA!$I$3:$I$53)+1)&lt;='TCO TO BE- SW'!$D103,SUM('TCO TO BE- SW'!G$37:G$46)*VLOOKUP('TCO TO BE- SW'!G$2,MODULY_CBA!$B$3:$L$53,10,0),0),0)</f>
        <v>862.958529</v>
      </c>
      <c r="H103" s="531">
        <f>IFERROR(IF((MAX(MODULY_CBA!$I$3:$I$53)+1)&lt;='TCO TO BE- SW'!$D103,SUM('TCO TO BE- SW'!H$37:H$46)*VLOOKUP('TCO TO BE- SW'!H$2,MODULY_CBA!$B$3:$L$53,10,0),0),0)</f>
        <v>1388.4185295000002</v>
      </c>
      <c r="I103" s="531">
        <f>IFERROR(IF((MAX(MODULY_CBA!$I$3:$I$53)+1)&lt;='TCO TO BE- SW'!$D103,SUM('TCO TO BE- SW'!I$37:I$46)*VLOOKUP('TCO TO BE- SW'!I$2,MODULY_CBA!$B$3:$L$53,10,0),0),0)</f>
        <v>1599.6304439999999</v>
      </c>
      <c r="J103" s="531">
        <f>IFERROR(IF((MAX(MODULY_CBA!$I$3:$I$53)+1)&lt;='TCO TO BE- SW'!$D103,SUM('TCO TO BE- SW'!J$37:J$46)*VLOOKUP('TCO TO BE- SW'!J$2,MODULY_CBA!$B$3:$L$53,10,0),0),0)</f>
        <v>1178.6750639999998</v>
      </c>
      <c r="K103" s="531">
        <f>IFERROR(IF((MAX(MODULY_CBA!$I$3:$I$53)+1)&lt;='TCO TO BE- SW'!$D103,SUM('TCO TO BE- SW'!K$37:K$46)*VLOOKUP('TCO TO BE- SW'!K$2,MODULY_CBA!$B$3:$L$53,10,0),0),0)</f>
        <v>1494.3915989999996</v>
      </c>
      <c r="L103" s="531">
        <f>IFERROR(IF((MAX(MODULY_CBA!$I$3:$I$53)+1)&lt;='TCO TO BE- SW'!$D103,SUM('TCO TO BE- SW'!L$37:L$46)*VLOOKUP('TCO TO BE- SW'!L$2,MODULY_CBA!$B$3:$L$53,10,0),0),0)</f>
        <v>1178.6750639999998</v>
      </c>
      <c r="M103" s="531">
        <f>IFERROR(IF((MAX(MODULY_CBA!$I$3:$I$53)+1)&lt;='TCO TO BE- SW'!$D103,SUM('TCO TO BE- SW'!M$37:M$46)*VLOOKUP('TCO TO BE- SW'!M$2,MODULY_CBA!$B$3:$L$53,10,0),0),0)</f>
        <v>1151.2640159999999</v>
      </c>
      <c r="N103" s="531">
        <f>IFERROR(IF((MAX(MODULY_CBA!$I$3:$I$53)+1)&lt;='TCO TO BE- SW'!$D103,SUM('TCO TO BE- SW'!N$37:N$46)*VLOOKUP('TCO TO BE- SW'!N$2,MODULY_CBA!$B$3:$L$53,10,0),0),0)</f>
        <v>1048.4725859999996</v>
      </c>
      <c r="O103" s="531">
        <f>IFERROR(IF((MAX(MODULY_CBA!$I$3:$I$53)+1)&lt;='TCO TO BE- SW'!$D103,SUM('TCO TO BE- SW'!O$37:O$46)*VLOOKUP('TCO TO BE- SW'!O$2,MODULY_CBA!$B$3:$L$53,10,0),0),0)</f>
        <v>945.68115599999976</v>
      </c>
      <c r="P103" s="531">
        <f>IFERROR(IF((MAX(MODULY_CBA!$I$3:$I$53)+1)&lt;='TCO TO BE- SW'!$D103,SUM('TCO TO BE- SW'!P$37:P$46)*VLOOKUP('TCO TO BE- SW'!P$2,MODULY_CBA!$B$3:$L$53,10,0),0),0)</f>
        <v>842.88972599999988</v>
      </c>
      <c r="Q103" s="531">
        <f>IFERROR(IF((MAX(MODULY_CBA!$I$3:$I$53)+1)&lt;='TCO TO BE- SW'!$D103,SUM('TCO TO BE- SW'!Q$37:Q$46)*VLOOKUP('TCO TO BE- SW'!Q$2,MODULY_CBA!$B$3:$L$53,10,0),0),0)</f>
        <v>945.68115599999976</v>
      </c>
      <c r="R103" s="531">
        <f>IFERROR(IF((MAX(MODULY_CBA!$I$3:$I$53)+1)&lt;='TCO TO BE- SW'!$D103,SUM('TCO TO BE- SW'!R$37:R$46)*VLOOKUP('TCO TO BE- SW'!R$2,MODULY_CBA!$B$3:$L$53,10,0),0),0)</f>
        <v>968.19737399999974</v>
      </c>
      <c r="S103" s="531">
        <f>IFERROR(IF((MAX(MODULY_CBA!$I$3:$I$53)+1)&lt;='TCO TO BE- SW'!$D103,SUM('TCO TO BE- SW'!S$37:S$46)*VLOOKUP('TCO TO BE- SW'!S$2,MODULY_CBA!$B$3:$L$53,10,0),0),0)</f>
        <v>1599.6304439999999</v>
      </c>
      <c r="T103" s="531">
        <f>IFERROR(IF((MAX(MODULY_CBA!$I$3:$I$53)+1)&lt;='TCO TO BE- SW'!$D103,SUM('TCO TO BE- SW'!T$37:T$46)*VLOOKUP('TCO TO BE- SW'!T$2,MODULY_CBA!$B$3:$L$53,10,0),0),0)</f>
        <v>1599.6304439999999</v>
      </c>
      <c r="U103" s="531">
        <f>IFERROR(IF((MAX(MODULY_CBA!$I$3:$I$53)+1)&lt;='TCO TO BE- SW'!$D103,SUM('TCO TO BE- SW'!U$37:U$46)*VLOOKUP('TCO TO BE- SW'!U$2,MODULY_CBA!$B$3:$L$53,10,0),0),0)</f>
        <v>1129.6043932499999</v>
      </c>
      <c r="V103" s="531">
        <f>IFERROR(IF((MAX(MODULY_CBA!$I$3:$I$53)+1)&lt;='TCO TO BE- SW'!$D103,SUM('TCO TO BE- SW'!V$37:V$46)*VLOOKUP('TCO TO BE- SW'!V$2,MODULY_CBA!$B$3:$L$53,10,0),0),0)</f>
        <v>1240.3499219999997</v>
      </c>
      <c r="W103" s="531">
        <f>IFERROR(IF((MAX(MODULY_CBA!$I$3:$I$53)+1)&lt;='TCO TO BE- SW'!$D103,SUM('TCO TO BE- SW'!W$37:W$46)*VLOOKUP('TCO TO BE- SW'!W$2,MODULY_CBA!$B$3:$L$53,10,0),0),0)</f>
        <v>1572.5865082499995</v>
      </c>
      <c r="X103" s="531">
        <f>IFERROR(IF((MAX(MODULY_CBA!$I$3:$I$53)+1)&lt;='TCO TO BE- SW'!$D103,SUM('TCO TO BE- SW'!X$37:X$46)*VLOOKUP('TCO TO BE- SW'!X$2,MODULY_CBA!$B$3:$L$53,10,0),0),0)</f>
        <v>591.78494699999987</v>
      </c>
      <c r="Y103" s="531">
        <f>IFERROR(IF((MAX(MODULY_CBA!$I$3:$I$53)+1)&lt;='TCO TO BE- SW'!$D103,SUM('TCO TO BE- SW'!Y$37:Y$46)*VLOOKUP('TCO TO BE- SW'!Y$2,MODULY_CBA!$B$3:$L$53,10,0),0),0)</f>
        <v>1389.1527539999995</v>
      </c>
      <c r="Z103" s="531">
        <f>IFERROR(IF((MAX(MODULY_CBA!$I$3:$I$53)+1)&lt;='TCO TO BE- SW'!$D103,SUM('TCO TO BE- SW'!Z$37:Z$46)*VLOOKUP('TCO TO BE- SW'!Z$2,MODULY_CBA!$B$3:$L$53,10,0),0),0)</f>
        <v>1283.9139090000001</v>
      </c>
      <c r="AA103" s="531">
        <f>IFERROR(IF((MAX(MODULY_CBA!$I$3:$I$53)+1)&lt;='TCO TO BE- SW'!$D103,SUM('TCO TO BE- SW'!AA$37:AA$46)*VLOOKUP('TCO TO BE- SW'!AA$2,MODULY_CBA!$B$3:$L$53,10,0),0),0)</f>
        <v>1704.8692889999995</v>
      </c>
      <c r="AB103" s="531">
        <f>IFERROR(IF((MAX(MODULY_CBA!$I$3:$I$53)+1)&lt;='TCO TO BE- SW'!$D103,SUM('TCO TO BE- SW'!AB$37:AB$46)*VLOOKUP('TCO TO BE- SW'!AB$2,MODULY_CBA!$B$3:$L$53,10,0),0),0)</f>
        <v>1704.8692889999995</v>
      </c>
      <c r="AC103" s="531">
        <f>IFERROR(IF((MAX(MODULY_CBA!$I$3:$I$53)+1)&lt;='TCO TO BE- SW'!$D103,SUM('TCO TO BE- SW'!AC$37:AC$46)*VLOOKUP('TCO TO BE- SW'!AC$2,MODULY_CBA!$B$3:$L$53,10,0),0),0)</f>
        <v>1494.3915989999996</v>
      </c>
      <c r="AD103" s="531">
        <f>IFERROR(IF((MAX(MODULY_CBA!$I$3:$I$53)+1)&lt;='TCO TO BE- SW'!$D103,SUM('TCO TO BE- SW'!AD$37:AD$46)*VLOOKUP('TCO TO BE- SW'!AD$2,MODULY_CBA!$B$3:$L$53,10,0),0),0)</f>
        <v>1073.4362189999997</v>
      </c>
      <c r="AE103" s="531">
        <f>IFERROR(IF((MAX(MODULY_CBA!$I$3:$I$53)+1)&lt;='TCO TO BE- SW'!$D103,SUM('TCO TO BE- SW'!AE$37:AE$46)*VLOOKUP('TCO TO BE- SW'!AE$2,MODULY_CBA!$B$3:$L$53,10,0),0),0)</f>
        <v>968.19737399999974</v>
      </c>
      <c r="AF103" s="531">
        <f>IFERROR(IF((MAX(MODULY_CBA!$I$3:$I$53)+1)&lt;='TCO TO BE- SW'!$D103,SUM('TCO TO BE- SW'!AF$37:AF$46)*VLOOKUP('TCO TO BE- SW'!AF$2,MODULY_CBA!$B$3:$L$53,10,0),0),0)</f>
        <v>968.19737399999974</v>
      </c>
      <c r="AG103" s="531">
        <f>IFERROR(IF((MAX(MODULY_CBA!$I$3:$I$53)+1)&lt;='TCO TO BE- SW'!$D103,SUM('TCO TO BE- SW'!AG$37:AG$46)*VLOOKUP('TCO TO BE- SW'!AG$2,MODULY_CBA!$B$3:$L$53,10,0),0),0)</f>
        <v>1018.8588645</v>
      </c>
      <c r="AH103" s="531">
        <f>IFERROR(IF((MAX(MODULY_CBA!$I$3:$I$53)+1)&lt;='TCO TO BE- SW'!$D103,SUM('TCO TO BE- SW'!AH$37:AH$46)*VLOOKUP('TCO TO BE- SW'!AH$2,MODULY_CBA!$B$3:$L$53,10,0),0),0)</f>
        <v>11733.886476000007</v>
      </c>
      <c r="AI103" s="531">
        <f>IFERROR(IF((MAX(MODULY_CBA!$I$3:$I$53)+1)&lt;='TCO TO BE- SW'!$D103,SUM('TCO TO BE- SW'!AI$37:AI$46)*VLOOKUP('TCO TO BE- SW'!AI$2,MODULY_CBA!$B$3:$L$53,10,0),0),0)</f>
        <v>2293.037500500001</v>
      </c>
      <c r="AJ103" s="531">
        <f>IFERROR(IF((MAX(MODULY_CBA!$I$3:$I$53)+1)&lt;='TCO TO BE- SW'!$D103,SUM('TCO TO BE- SW'!AJ$37:AJ$46)*VLOOKUP('TCO TO BE- SW'!AJ$2,MODULY_CBA!$B$3:$L$53,10,0),0),0)</f>
        <v>1254.0554459999998</v>
      </c>
      <c r="AK103" s="531">
        <f>IFERROR(IF((MAX(MODULY_CBA!$I$3:$I$53)+1)&lt;='TCO TO BE- SW'!$D103,SUM('TCO TO BE- SW'!AK$37:AK$46)*VLOOKUP('TCO TO BE- SW'!AK$2,MODULY_CBA!$B$3:$L$53,10,0),0),0)</f>
        <v>1151.2640159999999</v>
      </c>
      <c r="AL103" s="531">
        <f>IFERROR(IF((MAX(MODULY_CBA!$I$3:$I$53)+1)&lt;='TCO TO BE- SW'!$D103,SUM('TCO TO BE- SW'!AL$37:AL$46)*VLOOKUP('TCO TO BE- SW'!AL$2,MODULY_CBA!$B$3:$L$53,10,0),0),0)</f>
        <v>1562.429736</v>
      </c>
      <c r="AM103" s="531">
        <f>IFERROR(IF((MAX(MODULY_CBA!$I$3:$I$53)+1)&lt;='TCO TO BE- SW'!$D103,SUM('TCO TO BE- SW'!AM$37:AM$46)*VLOOKUP('TCO TO BE- SW'!AM$2,MODULY_CBA!$B$3:$L$53,10,0),0),0)</f>
        <v>1151.2640159999999</v>
      </c>
      <c r="AN103" s="531">
        <f>IFERROR(IF((MAX(MODULY_CBA!$I$3:$I$53)+1)&lt;='TCO TO BE- SW'!$D103,SUM('TCO TO BE- SW'!AN$37:AN$46)*VLOOKUP('TCO TO BE- SW'!AN$2,MODULY_CBA!$B$3:$L$53,10,0),0),0)</f>
        <v>2540.0496577499989</v>
      </c>
      <c r="AO103" s="531">
        <f>IFERROR(IF((MAX(MODULY_CBA!$I$3:$I$53)+1)&lt;='TCO TO BE- SW'!$D103,SUM('TCO TO BE- SW'!AO$37:AO$46)*VLOOKUP('TCO TO BE- SW'!AO$2,MODULY_CBA!$B$3:$L$53,10,0),0),0)</f>
        <v>2026.7043614999993</v>
      </c>
      <c r="AP103" s="531">
        <f>IFERROR(IF((MAX(MODULY_CBA!$I$3:$I$53)+1)&lt;='TCO TO BE- SW'!$D103,SUM('TCO TO BE- SW'!AP$37:AP$46)*VLOOKUP('TCO TO BE- SW'!AP$2,MODULY_CBA!$B$3:$L$53,10,0),0),0)</f>
        <v>540.87871499999983</v>
      </c>
      <c r="AQ103" s="531">
        <f>IFERROR(IF((MAX(MODULY_CBA!$I$3:$I$53)+1)&lt;='TCO TO BE- SW'!$D103,SUM('TCO TO BE- SW'!AQ$37:AQ$46)*VLOOKUP('TCO TO BE- SW'!AQ$2,MODULY_CBA!$B$3:$L$53,10,0),0),0)</f>
        <v>1358.5600664999997</v>
      </c>
      <c r="AR103" s="531">
        <f>IFERROR(IF((MAX(MODULY_CBA!$I$3:$I$53)+1)&lt;='TCO TO BE- SW'!$D103,SUM('TCO TO BE- SW'!AR$37:AR$46)*VLOOKUP('TCO TO BE- SW'!AR$2,MODULY_CBA!$B$3:$L$53,10,0),0),0)</f>
        <v>2277.5677981874992</v>
      </c>
      <c r="AS103" s="531">
        <f>IFERROR(IF((MAX(MODULY_CBA!$I$3:$I$53)+1)&lt;='TCO TO BE- SW'!$D103,SUM('TCO TO BE- SW'!AS$37:AS$46)*VLOOKUP('TCO TO BE- SW'!AS$2,MODULY_CBA!$B$3:$L$53,10,0),0),0)</f>
        <v>1405.305693</v>
      </c>
      <c r="AT103" s="531">
        <f>IFERROR(IF((MAX(MODULY_CBA!$I$3:$I$53)+1)&lt;='TCO TO BE- SW'!$D103,SUM('TCO TO BE- SW'!AT$37:AT$46)*VLOOKUP('TCO TO BE- SW'!AT$2,MODULY_CBA!$B$3:$L$53,10,0),0),0)</f>
        <v>553.60527300000001</v>
      </c>
      <c r="AU103" s="531">
        <f>IFERROR(IF((MAX(MODULY_CBA!$I$3:$I$53)+1)&lt;='TCO TO BE- SW'!$D103,SUM('TCO TO BE- SW'!AU$37:AU$46)*VLOOKUP('TCO TO BE- SW'!AU$2,MODULY_CBA!$B$3:$L$53,10,0),0),0)</f>
        <v>1192.380588</v>
      </c>
      <c r="AV103" s="531">
        <f>IFERROR(IF((MAX(MODULY_CBA!$I$3:$I$53)+1)&lt;='TCO TO BE- SW'!$D103,SUM('TCO TO BE- SW'!AV$37:AV$46)*VLOOKUP('TCO TO BE- SW'!AV$2,MODULY_CBA!$B$3:$L$53,10,0),0),0)</f>
        <v>766.53037800000004</v>
      </c>
      <c r="AW103" s="531">
        <f>IFERROR(IF((MAX(MODULY_CBA!$I$3:$I$53)+1)&lt;='TCO TO BE- SW'!$D103,SUM('TCO TO BE- SW'!AW$37:AW$46)*VLOOKUP('TCO TO BE- SW'!AW$2,MODULY_CBA!$B$3:$L$53,10,0),0),0)</f>
        <v>9806.5335667500003</v>
      </c>
      <c r="AX103" s="531">
        <f>IFERROR(IF((MAX(MODULY_CBA!$I$3:$I$53)+1)&lt;='TCO TO BE- SW'!$D103,SUM('TCO TO BE- SW'!AX$37:AX$46)*VLOOKUP('TCO TO BE- SW'!AX$2,MODULY_CBA!$B$3:$L$53,10,0),0),0)</f>
        <v>4050.798147</v>
      </c>
      <c r="AY103" s="531">
        <f>IFERROR(IF((MAX(MODULY_CBA!$I$3:$I$53)+1)&lt;='TCO TO BE- SW'!$D103,SUM('TCO TO BE- SW'!AY$37:AY$46)*VLOOKUP('TCO TO BE- SW'!AY$2,MODULY_CBA!$B$3:$L$53,10,0),0),0)</f>
        <v>1288.8903195000003</v>
      </c>
      <c r="AZ103" s="531">
        <f>IFERROR(IF((MAX(MODULY_CBA!$I$3:$I$53)+1)&lt;='TCO TO BE- SW'!$D103,SUM('TCO TO BE- SW'!AZ$37:AZ$46)*VLOOKUP('TCO TO BE- SW'!AZ$2,MODULY_CBA!$B$3:$L$53,10,0),0),0)</f>
        <v>1519.0493051249998</v>
      </c>
      <c r="BA103" s="531">
        <f>IFERROR(IF((MAX(MODULY_CBA!$I$3:$I$53)+1)&lt;='TCO TO BE- SW'!$D103,SUM('TCO TO BE- SW'!BA$37:BA$46)*VLOOKUP('TCO TO BE- SW'!BA$2,MODULY_CBA!$B$3:$L$53,10,0),0),0)</f>
        <v>0</v>
      </c>
      <c r="BB103" s="531">
        <f>IFERROR(IF((MAX(MODULY_CBA!$I$3:$I$53)+1)&lt;='TCO TO BE- SW'!$D103,SUM('TCO TO BE- SW'!BB$37:BB$46)*VLOOKUP('TCO TO BE- SW'!BB$2,MODULY_CBA!$B$3:$L$53,10,0),0),0)</f>
        <v>0</v>
      </c>
      <c r="BC103" s="531">
        <f>IFERROR(IF((MAX(MODULY_CBA!$I$3:$I$53)+1)&lt;='TCO TO BE- SW'!$D103,SUM('TCO TO BE- SW'!BC$37:BC$46)*VLOOKUP('TCO TO BE- SW'!BC$2,MODULY_CBA!$B$3:$L$53,10,0),0),0)</f>
        <v>0</v>
      </c>
    </row>
    <row r="104" spans="1:55" outlineLevel="2">
      <c r="A104" s="694"/>
      <c r="B104" s="695"/>
      <c r="C104" s="695"/>
      <c r="D104" s="67">
        <v>5</v>
      </c>
      <c r="E104" s="71">
        <f t="shared" si="26"/>
        <v>82280.158162312495</v>
      </c>
      <c r="F104" s="531">
        <f>IFERROR(IF((MAX(MODULY_CBA!$I$3:$I$53)+1)&lt;='TCO TO BE- SW'!$D104,SUM('TCO TO BE- SW'!F$37:F$46)*VLOOKUP('TCO TO BE- SW'!F$2,MODULY_CBA!$B$3:$L$53,10,0),0),0)</f>
        <v>862.958529</v>
      </c>
      <c r="G104" s="531">
        <f>IFERROR(IF((MAX(MODULY_CBA!$I$3:$I$53)+1)&lt;='TCO TO BE- SW'!$D104,SUM('TCO TO BE- SW'!G$37:G$46)*VLOOKUP('TCO TO BE- SW'!G$2,MODULY_CBA!$B$3:$L$53,10,0),0),0)</f>
        <v>862.958529</v>
      </c>
      <c r="H104" s="531">
        <f>IFERROR(IF((MAX(MODULY_CBA!$I$3:$I$53)+1)&lt;='TCO TO BE- SW'!$D104,SUM('TCO TO BE- SW'!H$37:H$46)*VLOOKUP('TCO TO BE- SW'!H$2,MODULY_CBA!$B$3:$L$53,10,0),0),0)</f>
        <v>1388.4185295000002</v>
      </c>
      <c r="I104" s="531">
        <f>IFERROR(IF((MAX(MODULY_CBA!$I$3:$I$53)+1)&lt;='TCO TO BE- SW'!$D104,SUM('TCO TO BE- SW'!I$37:I$46)*VLOOKUP('TCO TO BE- SW'!I$2,MODULY_CBA!$B$3:$L$53,10,0),0),0)</f>
        <v>1599.6304439999999</v>
      </c>
      <c r="J104" s="531">
        <f>IFERROR(IF((MAX(MODULY_CBA!$I$3:$I$53)+1)&lt;='TCO TO BE- SW'!$D104,SUM('TCO TO BE- SW'!J$37:J$46)*VLOOKUP('TCO TO BE- SW'!J$2,MODULY_CBA!$B$3:$L$53,10,0),0),0)</f>
        <v>1178.6750639999998</v>
      </c>
      <c r="K104" s="531">
        <f>IFERROR(IF((MAX(MODULY_CBA!$I$3:$I$53)+1)&lt;='TCO TO BE- SW'!$D104,SUM('TCO TO BE- SW'!K$37:K$46)*VLOOKUP('TCO TO BE- SW'!K$2,MODULY_CBA!$B$3:$L$53,10,0),0),0)</f>
        <v>1494.3915989999996</v>
      </c>
      <c r="L104" s="531">
        <f>IFERROR(IF((MAX(MODULY_CBA!$I$3:$I$53)+1)&lt;='TCO TO BE- SW'!$D104,SUM('TCO TO BE- SW'!L$37:L$46)*VLOOKUP('TCO TO BE- SW'!L$2,MODULY_CBA!$B$3:$L$53,10,0),0),0)</f>
        <v>1178.6750639999998</v>
      </c>
      <c r="M104" s="531">
        <f>IFERROR(IF((MAX(MODULY_CBA!$I$3:$I$53)+1)&lt;='TCO TO BE- SW'!$D104,SUM('TCO TO BE- SW'!M$37:M$46)*VLOOKUP('TCO TO BE- SW'!M$2,MODULY_CBA!$B$3:$L$53,10,0),0),0)</f>
        <v>1151.2640159999999</v>
      </c>
      <c r="N104" s="531">
        <f>IFERROR(IF((MAX(MODULY_CBA!$I$3:$I$53)+1)&lt;='TCO TO BE- SW'!$D104,SUM('TCO TO BE- SW'!N$37:N$46)*VLOOKUP('TCO TO BE- SW'!N$2,MODULY_CBA!$B$3:$L$53,10,0),0),0)</f>
        <v>1048.4725859999996</v>
      </c>
      <c r="O104" s="531">
        <f>IFERROR(IF((MAX(MODULY_CBA!$I$3:$I$53)+1)&lt;='TCO TO BE- SW'!$D104,SUM('TCO TO BE- SW'!O$37:O$46)*VLOOKUP('TCO TO BE- SW'!O$2,MODULY_CBA!$B$3:$L$53,10,0),0),0)</f>
        <v>945.68115599999976</v>
      </c>
      <c r="P104" s="531">
        <f>IFERROR(IF((MAX(MODULY_CBA!$I$3:$I$53)+1)&lt;='TCO TO BE- SW'!$D104,SUM('TCO TO BE- SW'!P$37:P$46)*VLOOKUP('TCO TO BE- SW'!P$2,MODULY_CBA!$B$3:$L$53,10,0),0),0)</f>
        <v>842.88972599999988</v>
      </c>
      <c r="Q104" s="531">
        <f>IFERROR(IF((MAX(MODULY_CBA!$I$3:$I$53)+1)&lt;='TCO TO BE- SW'!$D104,SUM('TCO TO BE- SW'!Q$37:Q$46)*VLOOKUP('TCO TO BE- SW'!Q$2,MODULY_CBA!$B$3:$L$53,10,0),0),0)</f>
        <v>945.68115599999976</v>
      </c>
      <c r="R104" s="531">
        <f>IFERROR(IF((MAX(MODULY_CBA!$I$3:$I$53)+1)&lt;='TCO TO BE- SW'!$D104,SUM('TCO TO BE- SW'!R$37:R$46)*VLOOKUP('TCO TO BE- SW'!R$2,MODULY_CBA!$B$3:$L$53,10,0),0),0)</f>
        <v>968.19737399999974</v>
      </c>
      <c r="S104" s="531">
        <f>IFERROR(IF((MAX(MODULY_CBA!$I$3:$I$53)+1)&lt;='TCO TO BE- SW'!$D104,SUM('TCO TO BE- SW'!S$37:S$46)*VLOOKUP('TCO TO BE- SW'!S$2,MODULY_CBA!$B$3:$L$53,10,0),0),0)</f>
        <v>1599.6304439999999</v>
      </c>
      <c r="T104" s="531">
        <f>IFERROR(IF((MAX(MODULY_CBA!$I$3:$I$53)+1)&lt;='TCO TO BE- SW'!$D104,SUM('TCO TO BE- SW'!T$37:T$46)*VLOOKUP('TCO TO BE- SW'!T$2,MODULY_CBA!$B$3:$L$53,10,0),0),0)</f>
        <v>1599.6304439999999</v>
      </c>
      <c r="U104" s="531">
        <f>IFERROR(IF((MAX(MODULY_CBA!$I$3:$I$53)+1)&lt;='TCO TO BE- SW'!$D104,SUM('TCO TO BE- SW'!U$37:U$46)*VLOOKUP('TCO TO BE- SW'!U$2,MODULY_CBA!$B$3:$L$53,10,0),0),0)</f>
        <v>1129.6043932499999</v>
      </c>
      <c r="V104" s="531">
        <f>IFERROR(IF((MAX(MODULY_CBA!$I$3:$I$53)+1)&lt;='TCO TO BE- SW'!$D104,SUM('TCO TO BE- SW'!V$37:V$46)*VLOOKUP('TCO TO BE- SW'!V$2,MODULY_CBA!$B$3:$L$53,10,0),0),0)</f>
        <v>1240.3499219999997</v>
      </c>
      <c r="W104" s="531">
        <f>IFERROR(IF((MAX(MODULY_CBA!$I$3:$I$53)+1)&lt;='TCO TO BE- SW'!$D104,SUM('TCO TO BE- SW'!W$37:W$46)*VLOOKUP('TCO TO BE- SW'!W$2,MODULY_CBA!$B$3:$L$53,10,0),0),0)</f>
        <v>1572.5865082499995</v>
      </c>
      <c r="X104" s="531">
        <f>IFERROR(IF((MAX(MODULY_CBA!$I$3:$I$53)+1)&lt;='TCO TO BE- SW'!$D104,SUM('TCO TO BE- SW'!X$37:X$46)*VLOOKUP('TCO TO BE- SW'!X$2,MODULY_CBA!$B$3:$L$53,10,0),0),0)</f>
        <v>591.78494699999987</v>
      </c>
      <c r="Y104" s="531">
        <f>IFERROR(IF((MAX(MODULY_CBA!$I$3:$I$53)+1)&lt;='TCO TO BE- SW'!$D104,SUM('TCO TO BE- SW'!Y$37:Y$46)*VLOOKUP('TCO TO BE- SW'!Y$2,MODULY_CBA!$B$3:$L$53,10,0),0),0)</f>
        <v>1389.1527539999995</v>
      </c>
      <c r="Z104" s="531">
        <f>IFERROR(IF((MAX(MODULY_CBA!$I$3:$I$53)+1)&lt;='TCO TO BE- SW'!$D104,SUM('TCO TO BE- SW'!Z$37:Z$46)*VLOOKUP('TCO TO BE- SW'!Z$2,MODULY_CBA!$B$3:$L$53,10,0),0),0)</f>
        <v>1283.9139090000001</v>
      </c>
      <c r="AA104" s="531">
        <f>IFERROR(IF((MAX(MODULY_CBA!$I$3:$I$53)+1)&lt;='TCO TO BE- SW'!$D104,SUM('TCO TO BE- SW'!AA$37:AA$46)*VLOOKUP('TCO TO BE- SW'!AA$2,MODULY_CBA!$B$3:$L$53,10,0),0),0)</f>
        <v>1704.8692889999995</v>
      </c>
      <c r="AB104" s="531">
        <f>IFERROR(IF((MAX(MODULY_CBA!$I$3:$I$53)+1)&lt;='TCO TO BE- SW'!$D104,SUM('TCO TO BE- SW'!AB$37:AB$46)*VLOOKUP('TCO TO BE- SW'!AB$2,MODULY_CBA!$B$3:$L$53,10,0),0),0)</f>
        <v>1704.8692889999995</v>
      </c>
      <c r="AC104" s="531">
        <f>IFERROR(IF((MAX(MODULY_CBA!$I$3:$I$53)+1)&lt;='TCO TO BE- SW'!$D104,SUM('TCO TO BE- SW'!AC$37:AC$46)*VLOOKUP('TCO TO BE- SW'!AC$2,MODULY_CBA!$B$3:$L$53,10,0),0),0)</f>
        <v>1494.3915989999996</v>
      </c>
      <c r="AD104" s="531">
        <f>IFERROR(IF((MAX(MODULY_CBA!$I$3:$I$53)+1)&lt;='TCO TO BE- SW'!$D104,SUM('TCO TO BE- SW'!AD$37:AD$46)*VLOOKUP('TCO TO BE- SW'!AD$2,MODULY_CBA!$B$3:$L$53,10,0),0),0)</f>
        <v>1073.4362189999997</v>
      </c>
      <c r="AE104" s="531">
        <f>IFERROR(IF((MAX(MODULY_CBA!$I$3:$I$53)+1)&lt;='TCO TO BE- SW'!$D104,SUM('TCO TO BE- SW'!AE$37:AE$46)*VLOOKUP('TCO TO BE- SW'!AE$2,MODULY_CBA!$B$3:$L$53,10,0),0),0)</f>
        <v>968.19737399999974</v>
      </c>
      <c r="AF104" s="531">
        <f>IFERROR(IF((MAX(MODULY_CBA!$I$3:$I$53)+1)&lt;='TCO TO BE- SW'!$D104,SUM('TCO TO BE- SW'!AF$37:AF$46)*VLOOKUP('TCO TO BE- SW'!AF$2,MODULY_CBA!$B$3:$L$53,10,0),0),0)</f>
        <v>968.19737399999974</v>
      </c>
      <c r="AG104" s="531">
        <f>IFERROR(IF((MAX(MODULY_CBA!$I$3:$I$53)+1)&lt;='TCO TO BE- SW'!$D104,SUM('TCO TO BE- SW'!AG$37:AG$46)*VLOOKUP('TCO TO BE- SW'!AG$2,MODULY_CBA!$B$3:$L$53,10,0),0),0)</f>
        <v>1018.8588645</v>
      </c>
      <c r="AH104" s="531">
        <f>IFERROR(IF((MAX(MODULY_CBA!$I$3:$I$53)+1)&lt;='TCO TO BE- SW'!$D104,SUM('TCO TO BE- SW'!AH$37:AH$46)*VLOOKUP('TCO TO BE- SW'!AH$2,MODULY_CBA!$B$3:$L$53,10,0),0),0)</f>
        <v>11733.886476000007</v>
      </c>
      <c r="AI104" s="531">
        <f>IFERROR(IF((MAX(MODULY_CBA!$I$3:$I$53)+1)&lt;='TCO TO BE- SW'!$D104,SUM('TCO TO BE- SW'!AI$37:AI$46)*VLOOKUP('TCO TO BE- SW'!AI$2,MODULY_CBA!$B$3:$L$53,10,0),0),0)</f>
        <v>2293.037500500001</v>
      </c>
      <c r="AJ104" s="531">
        <f>IFERROR(IF((MAX(MODULY_CBA!$I$3:$I$53)+1)&lt;='TCO TO BE- SW'!$D104,SUM('TCO TO BE- SW'!AJ$37:AJ$46)*VLOOKUP('TCO TO BE- SW'!AJ$2,MODULY_CBA!$B$3:$L$53,10,0),0),0)</f>
        <v>1254.0554459999998</v>
      </c>
      <c r="AK104" s="531">
        <f>IFERROR(IF((MAX(MODULY_CBA!$I$3:$I$53)+1)&lt;='TCO TO BE- SW'!$D104,SUM('TCO TO BE- SW'!AK$37:AK$46)*VLOOKUP('TCO TO BE- SW'!AK$2,MODULY_CBA!$B$3:$L$53,10,0),0),0)</f>
        <v>1151.2640159999999</v>
      </c>
      <c r="AL104" s="531">
        <f>IFERROR(IF((MAX(MODULY_CBA!$I$3:$I$53)+1)&lt;='TCO TO BE- SW'!$D104,SUM('TCO TO BE- SW'!AL$37:AL$46)*VLOOKUP('TCO TO BE- SW'!AL$2,MODULY_CBA!$B$3:$L$53,10,0),0),0)</f>
        <v>1562.429736</v>
      </c>
      <c r="AM104" s="531">
        <f>IFERROR(IF((MAX(MODULY_CBA!$I$3:$I$53)+1)&lt;='TCO TO BE- SW'!$D104,SUM('TCO TO BE- SW'!AM$37:AM$46)*VLOOKUP('TCO TO BE- SW'!AM$2,MODULY_CBA!$B$3:$L$53,10,0),0),0)</f>
        <v>1151.2640159999999</v>
      </c>
      <c r="AN104" s="531">
        <f>IFERROR(IF((MAX(MODULY_CBA!$I$3:$I$53)+1)&lt;='TCO TO BE- SW'!$D104,SUM('TCO TO BE- SW'!AN$37:AN$46)*VLOOKUP('TCO TO BE- SW'!AN$2,MODULY_CBA!$B$3:$L$53,10,0),0),0)</f>
        <v>2540.0496577499989</v>
      </c>
      <c r="AO104" s="531">
        <f>IFERROR(IF((MAX(MODULY_CBA!$I$3:$I$53)+1)&lt;='TCO TO BE- SW'!$D104,SUM('TCO TO BE- SW'!AO$37:AO$46)*VLOOKUP('TCO TO BE- SW'!AO$2,MODULY_CBA!$B$3:$L$53,10,0),0),0)</f>
        <v>2026.7043614999993</v>
      </c>
      <c r="AP104" s="531">
        <f>IFERROR(IF((MAX(MODULY_CBA!$I$3:$I$53)+1)&lt;='TCO TO BE- SW'!$D104,SUM('TCO TO BE- SW'!AP$37:AP$46)*VLOOKUP('TCO TO BE- SW'!AP$2,MODULY_CBA!$B$3:$L$53,10,0),0),0)</f>
        <v>540.87871499999983</v>
      </c>
      <c r="AQ104" s="531">
        <f>IFERROR(IF((MAX(MODULY_CBA!$I$3:$I$53)+1)&lt;='TCO TO BE- SW'!$D104,SUM('TCO TO BE- SW'!AQ$37:AQ$46)*VLOOKUP('TCO TO BE- SW'!AQ$2,MODULY_CBA!$B$3:$L$53,10,0),0),0)</f>
        <v>1358.5600664999997</v>
      </c>
      <c r="AR104" s="531">
        <f>IFERROR(IF((MAX(MODULY_CBA!$I$3:$I$53)+1)&lt;='TCO TO BE- SW'!$D104,SUM('TCO TO BE- SW'!AR$37:AR$46)*VLOOKUP('TCO TO BE- SW'!AR$2,MODULY_CBA!$B$3:$L$53,10,0),0),0)</f>
        <v>2277.5677981874992</v>
      </c>
      <c r="AS104" s="531">
        <f>IFERROR(IF((MAX(MODULY_CBA!$I$3:$I$53)+1)&lt;='TCO TO BE- SW'!$D104,SUM('TCO TO BE- SW'!AS$37:AS$46)*VLOOKUP('TCO TO BE- SW'!AS$2,MODULY_CBA!$B$3:$L$53,10,0),0),0)</f>
        <v>1405.305693</v>
      </c>
      <c r="AT104" s="531">
        <f>IFERROR(IF((MAX(MODULY_CBA!$I$3:$I$53)+1)&lt;='TCO TO BE- SW'!$D104,SUM('TCO TO BE- SW'!AT$37:AT$46)*VLOOKUP('TCO TO BE- SW'!AT$2,MODULY_CBA!$B$3:$L$53,10,0),0),0)</f>
        <v>553.60527300000001</v>
      </c>
      <c r="AU104" s="531">
        <f>IFERROR(IF((MAX(MODULY_CBA!$I$3:$I$53)+1)&lt;='TCO TO BE- SW'!$D104,SUM('TCO TO BE- SW'!AU$37:AU$46)*VLOOKUP('TCO TO BE- SW'!AU$2,MODULY_CBA!$B$3:$L$53,10,0),0),0)</f>
        <v>1192.380588</v>
      </c>
      <c r="AV104" s="531">
        <f>IFERROR(IF((MAX(MODULY_CBA!$I$3:$I$53)+1)&lt;='TCO TO BE- SW'!$D104,SUM('TCO TO BE- SW'!AV$37:AV$46)*VLOOKUP('TCO TO BE- SW'!AV$2,MODULY_CBA!$B$3:$L$53,10,0),0),0)</f>
        <v>766.53037800000004</v>
      </c>
      <c r="AW104" s="531">
        <f>IFERROR(IF((MAX(MODULY_CBA!$I$3:$I$53)+1)&lt;='TCO TO BE- SW'!$D104,SUM('TCO TO BE- SW'!AW$37:AW$46)*VLOOKUP('TCO TO BE- SW'!AW$2,MODULY_CBA!$B$3:$L$53,10,0),0),0)</f>
        <v>9806.5335667500003</v>
      </c>
      <c r="AX104" s="531">
        <f>IFERROR(IF((MAX(MODULY_CBA!$I$3:$I$53)+1)&lt;='TCO TO BE- SW'!$D104,SUM('TCO TO BE- SW'!AX$37:AX$46)*VLOOKUP('TCO TO BE- SW'!AX$2,MODULY_CBA!$B$3:$L$53,10,0),0),0)</f>
        <v>4050.798147</v>
      </c>
      <c r="AY104" s="531">
        <f>IFERROR(IF((MAX(MODULY_CBA!$I$3:$I$53)+1)&lt;='TCO TO BE- SW'!$D104,SUM('TCO TO BE- SW'!AY$37:AY$46)*VLOOKUP('TCO TO BE- SW'!AY$2,MODULY_CBA!$B$3:$L$53,10,0),0),0)</f>
        <v>1288.8903195000003</v>
      </c>
      <c r="AZ104" s="531">
        <f>IFERROR(IF((MAX(MODULY_CBA!$I$3:$I$53)+1)&lt;='TCO TO BE- SW'!$D104,SUM('TCO TO BE- SW'!AZ$37:AZ$46)*VLOOKUP('TCO TO BE- SW'!AZ$2,MODULY_CBA!$B$3:$L$53,10,0),0),0)</f>
        <v>1519.0493051249998</v>
      </c>
      <c r="BA104" s="531">
        <f>IFERROR(IF((MAX(MODULY_CBA!$I$3:$I$53)+1)&lt;='TCO TO BE- SW'!$D104,SUM('TCO TO BE- SW'!BA$37:BA$46)*VLOOKUP('TCO TO BE- SW'!BA$2,MODULY_CBA!$B$3:$L$53,10,0),0),0)</f>
        <v>0</v>
      </c>
      <c r="BB104" s="531">
        <f>IFERROR(IF((MAX(MODULY_CBA!$I$3:$I$53)+1)&lt;='TCO TO BE- SW'!$D104,SUM('TCO TO BE- SW'!BB$37:BB$46)*VLOOKUP('TCO TO BE- SW'!BB$2,MODULY_CBA!$B$3:$L$53,10,0),0),0)</f>
        <v>0</v>
      </c>
      <c r="BC104" s="531">
        <f>IFERROR(IF((MAX(MODULY_CBA!$I$3:$I$53)+1)&lt;='TCO TO BE- SW'!$D104,SUM('TCO TO BE- SW'!BC$37:BC$46)*VLOOKUP('TCO TO BE- SW'!BC$2,MODULY_CBA!$B$3:$L$53,10,0),0),0)</f>
        <v>0</v>
      </c>
    </row>
    <row r="105" spans="1:55" outlineLevel="2">
      <c r="A105" s="694"/>
      <c r="B105" s="695"/>
      <c r="C105" s="695"/>
      <c r="D105" s="67">
        <v>6</v>
      </c>
      <c r="E105" s="71">
        <f t="shared" si="26"/>
        <v>82280.158162312495</v>
      </c>
      <c r="F105" s="531">
        <f>IFERROR(IF((MAX(MODULY_CBA!$I$3:$I$53)+1)&lt;='TCO TO BE- SW'!$D105,SUM('TCO TO BE- SW'!F$37:F$46)*VLOOKUP('TCO TO BE- SW'!F$2,MODULY_CBA!$B$3:$L$53,10,0),0),0)</f>
        <v>862.958529</v>
      </c>
      <c r="G105" s="531">
        <f>IFERROR(IF((MAX(MODULY_CBA!$I$3:$I$53)+1)&lt;='TCO TO BE- SW'!$D105,SUM('TCO TO BE- SW'!G$37:G$46)*VLOOKUP('TCO TO BE- SW'!G$2,MODULY_CBA!$B$3:$L$53,10,0),0),0)</f>
        <v>862.958529</v>
      </c>
      <c r="H105" s="531">
        <f>IFERROR(IF((MAX(MODULY_CBA!$I$3:$I$53)+1)&lt;='TCO TO BE- SW'!$D105,SUM('TCO TO BE- SW'!H$37:H$46)*VLOOKUP('TCO TO BE- SW'!H$2,MODULY_CBA!$B$3:$L$53,10,0),0),0)</f>
        <v>1388.4185295000002</v>
      </c>
      <c r="I105" s="531">
        <f>IFERROR(IF((MAX(MODULY_CBA!$I$3:$I$53)+1)&lt;='TCO TO BE- SW'!$D105,SUM('TCO TO BE- SW'!I$37:I$46)*VLOOKUP('TCO TO BE- SW'!I$2,MODULY_CBA!$B$3:$L$53,10,0),0),0)</f>
        <v>1599.6304439999999</v>
      </c>
      <c r="J105" s="531">
        <f>IFERROR(IF((MAX(MODULY_CBA!$I$3:$I$53)+1)&lt;='TCO TO BE- SW'!$D105,SUM('TCO TO BE- SW'!J$37:J$46)*VLOOKUP('TCO TO BE- SW'!J$2,MODULY_CBA!$B$3:$L$53,10,0),0),0)</f>
        <v>1178.6750639999998</v>
      </c>
      <c r="K105" s="531">
        <f>IFERROR(IF((MAX(MODULY_CBA!$I$3:$I$53)+1)&lt;='TCO TO BE- SW'!$D105,SUM('TCO TO BE- SW'!K$37:K$46)*VLOOKUP('TCO TO BE- SW'!K$2,MODULY_CBA!$B$3:$L$53,10,0),0),0)</f>
        <v>1494.3915989999996</v>
      </c>
      <c r="L105" s="531">
        <f>IFERROR(IF((MAX(MODULY_CBA!$I$3:$I$53)+1)&lt;='TCO TO BE- SW'!$D105,SUM('TCO TO BE- SW'!L$37:L$46)*VLOOKUP('TCO TO BE- SW'!L$2,MODULY_CBA!$B$3:$L$53,10,0),0),0)</f>
        <v>1178.6750639999998</v>
      </c>
      <c r="M105" s="531">
        <f>IFERROR(IF((MAX(MODULY_CBA!$I$3:$I$53)+1)&lt;='TCO TO BE- SW'!$D105,SUM('TCO TO BE- SW'!M$37:M$46)*VLOOKUP('TCO TO BE- SW'!M$2,MODULY_CBA!$B$3:$L$53,10,0),0),0)</f>
        <v>1151.2640159999999</v>
      </c>
      <c r="N105" s="531">
        <f>IFERROR(IF((MAX(MODULY_CBA!$I$3:$I$53)+1)&lt;='TCO TO BE- SW'!$D105,SUM('TCO TO BE- SW'!N$37:N$46)*VLOOKUP('TCO TO BE- SW'!N$2,MODULY_CBA!$B$3:$L$53,10,0),0),0)</f>
        <v>1048.4725859999996</v>
      </c>
      <c r="O105" s="531">
        <f>IFERROR(IF((MAX(MODULY_CBA!$I$3:$I$53)+1)&lt;='TCO TO BE- SW'!$D105,SUM('TCO TO BE- SW'!O$37:O$46)*VLOOKUP('TCO TO BE- SW'!O$2,MODULY_CBA!$B$3:$L$53,10,0),0),0)</f>
        <v>945.68115599999976</v>
      </c>
      <c r="P105" s="531">
        <f>IFERROR(IF((MAX(MODULY_CBA!$I$3:$I$53)+1)&lt;='TCO TO BE- SW'!$D105,SUM('TCO TO BE- SW'!P$37:P$46)*VLOOKUP('TCO TO BE- SW'!P$2,MODULY_CBA!$B$3:$L$53,10,0),0),0)</f>
        <v>842.88972599999988</v>
      </c>
      <c r="Q105" s="531">
        <f>IFERROR(IF((MAX(MODULY_CBA!$I$3:$I$53)+1)&lt;='TCO TO BE- SW'!$D105,SUM('TCO TO BE- SW'!Q$37:Q$46)*VLOOKUP('TCO TO BE- SW'!Q$2,MODULY_CBA!$B$3:$L$53,10,0),0),0)</f>
        <v>945.68115599999976</v>
      </c>
      <c r="R105" s="531">
        <f>IFERROR(IF((MAX(MODULY_CBA!$I$3:$I$53)+1)&lt;='TCO TO BE- SW'!$D105,SUM('TCO TO BE- SW'!R$37:R$46)*VLOOKUP('TCO TO BE- SW'!R$2,MODULY_CBA!$B$3:$L$53,10,0),0),0)</f>
        <v>968.19737399999974</v>
      </c>
      <c r="S105" s="531">
        <f>IFERROR(IF((MAX(MODULY_CBA!$I$3:$I$53)+1)&lt;='TCO TO BE- SW'!$D105,SUM('TCO TO BE- SW'!S$37:S$46)*VLOOKUP('TCO TO BE- SW'!S$2,MODULY_CBA!$B$3:$L$53,10,0),0),0)</f>
        <v>1599.6304439999999</v>
      </c>
      <c r="T105" s="531">
        <f>IFERROR(IF((MAX(MODULY_CBA!$I$3:$I$53)+1)&lt;='TCO TO BE- SW'!$D105,SUM('TCO TO BE- SW'!T$37:T$46)*VLOOKUP('TCO TO BE- SW'!T$2,MODULY_CBA!$B$3:$L$53,10,0),0),0)</f>
        <v>1599.6304439999999</v>
      </c>
      <c r="U105" s="531">
        <f>IFERROR(IF((MAX(MODULY_CBA!$I$3:$I$53)+1)&lt;='TCO TO BE- SW'!$D105,SUM('TCO TO BE- SW'!U$37:U$46)*VLOOKUP('TCO TO BE- SW'!U$2,MODULY_CBA!$B$3:$L$53,10,0),0),0)</f>
        <v>1129.6043932499999</v>
      </c>
      <c r="V105" s="531">
        <f>IFERROR(IF((MAX(MODULY_CBA!$I$3:$I$53)+1)&lt;='TCO TO BE- SW'!$D105,SUM('TCO TO BE- SW'!V$37:V$46)*VLOOKUP('TCO TO BE- SW'!V$2,MODULY_CBA!$B$3:$L$53,10,0),0),0)</f>
        <v>1240.3499219999997</v>
      </c>
      <c r="W105" s="531">
        <f>IFERROR(IF((MAX(MODULY_CBA!$I$3:$I$53)+1)&lt;='TCO TO BE- SW'!$D105,SUM('TCO TO BE- SW'!W$37:W$46)*VLOOKUP('TCO TO BE- SW'!W$2,MODULY_CBA!$B$3:$L$53,10,0),0),0)</f>
        <v>1572.5865082499995</v>
      </c>
      <c r="X105" s="531">
        <f>IFERROR(IF((MAX(MODULY_CBA!$I$3:$I$53)+1)&lt;='TCO TO BE- SW'!$D105,SUM('TCO TO BE- SW'!X$37:X$46)*VLOOKUP('TCO TO BE- SW'!X$2,MODULY_CBA!$B$3:$L$53,10,0),0),0)</f>
        <v>591.78494699999987</v>
      </c>
      <c r="Y105" s="531">
        <f>IFERROR(IF((MAX(MODULY_CBA!$I$3:$I$53)+1)&lt;='TCO TO BE- SW'!$D105,SUM('TCO TO BE- SW'!Y$37:Y$46)*VLOOKUP('TCO TO BE- SW'!Y$2,MODULY_CBA!$B$3:$L$53,10,0),0),0)</f>
        <v>1389.1527539999995</v>
      </c>
      <c r="Z105" s="531">
        <f>IFERROR(IF((MAX(MODULY_CBA!$I$3:$I$53)+1)&lt;='TCO TO BE- SW'!$D105,SUM('TCO TO BE- SW'!Z$37:Z$46)*VLOOKUP('TCO TO BE- SW'!Z$2,MODULY_CBA!$B$3:$L$53,10,0),0),0)</f>
        <v>1283.9139090000001</v>
      </c>
      <c r="AA105" s="531">
        <f>IFERROR(IF((MAX(MODULY_CBA!$I$3:$I$53)+1)&lt;='TCO TO BE- SW'!$D105,SUM('TCO TO BE- SW'!AA$37:AA$46)*VLOOKUP('TCO TO BE- SW'!AA$2,MODULY_CBA!$B$3:$L$53,10,0),0),0)</f>
        <v>1704.8692889999995</v>
      </c>
      <c r="AB105" s="531">
        <f>IFERROR(IF((MAX(MODULY_CBA!$I$3:$I$53)+1)&lt;='TCO TO BE- SW'!$D105,SUM('TCO TO BE- SW'!AB$37:AB$46)*VLOOKUP('TCO TO BE- SW'!AB$2,MODULY_CBA!$B$3:$L$53,10,0),0),0)</f>
        <v>1704.8692889999995</v>
      </c>
      <c r="AC105" s="531">
        <f>IFERROR(IF((MAX(MODULY_CBA!$I$3:$I$53)+1)&lt;='TCO TO BE- SW'!$D105,SUM('TCO TO BE- SW'!AC$37:AC$46)*VLOOKUP('TCO TO BE- SW'!AC$2,MODULY_CBA!$B$3:$L$53,10,0),0),0)</f>
        <v>1494.3915989999996</v>
      </c>
      <c r="AD105" s="531">
        <f>IFERROR(IF((MAX(MODULY_CBA!$I$3:$I$53)+1)&lt;='TCO TO BE- SW'!$D105,SUM('TCO TO BE- SW'!AD$37:AD$46)*VLOOKUP('TCO TO BE- SW'!AD$2,MODULY_CBA!$B$3:$L$53,10,0),0),0)</f>
        <v>1073.4362189999997</v>
      </c>
      <c r="AE105" s="531">
        <f>IFERROR(IF((MAX(MODULY_CBA!$I$3:$I$53)+1)&lt;='TCO TO BE- SW'!$D105,SUM('TCO TO BE- SW'!AE$37:AE$46)*VLOOKUP('TCO TO BE- SW'!AE$2,MODULY_CBA!$B$3:$L$53,10,0),0),0)</f>
        <v>968.19737399999974</v>
      </c>
      <c r="AF105" s="531">
        <f>IFERROR(IF((MAX(MODULY_CBA!$I$3:$I$53)+1)&lt;='TCO TO BE- SW'!$D105,SUM('TCO TO BE- SW'!AF$37:AF$46)*VLOOKUP('TCO TO BE- SW'!AF$2,MODULY_CBA!$B$3:$L$53,10,0),0),0)</f>
        <v>968.19737399999974</v>
      </c>
      <c r="AG105" s="531">
        <f>IFERROR(IF((MAX(MODULY_CBA!$I$3:$I$53)+1)&lt;='TCO TO BE- SW'!$D105,SUM('TCO TO BE- SW'!AG$37:AG$46)*VLOOKUP('TCO TO BE- SW'!AG$2,MODULY_CBA!$B$3:$L$53,10,0),0),0)</f>
        <v>1018.8588645</v>
      </c>
      <c r="AH105" s="531">
        <f>IFERROR(IF((MAX(MODULY_CBA!$I$3:$I$53)+1)&lt;='TCO TO BE- SW'!$D105,SUM('TCO TO BE- SW'!AH$37:AH$46)*VLOOKUP('TCO TO BE- SW'!AH$2,MODULY_CBA!$B$3:$L$53,10,0),0),0)</f>
        <v>11733.886476000007</v>
      </c>
      <c r="AI105" s="531">
        <f>IFERROR(IF((MAX(MODULY_CBA!$I$3:$I$53)+1)&lt;='TCO TO BE- SW'!$D105,SUM('TCO TO BE- SW'!AI$37:AI$46)*VLOOKUP('TCO TO BE- SW'!AI$2,MODULY_CBA!$B$3:$L$53,10,0),0),0)</f>
        <v>2293.037500500001</v>
      </c>
      <c r="AJ105" s="531">
        <f>IFERROR(IF((MAX(MODULY_CBA!$I$3:$I$53)+1)&lt;='TCO TO BE- SW'!$D105,SUM('TCO TO BE- SW'!AJ$37:AJ$46)*VLOOKUP('TCO TO BE- SW'!AJ$2,MODULY_CBA!$B$3:$L$53,10,0),0),0)</f>
        <v>1254.0554459999998</v>
      </c>
      <c r="AK105" s="531">
        <f>IFERROR(IF((MAX(MODULY_CBA!$I$3:$I$53)+1)&lt;='TCO TO BE- SW'!$D105,SUM('TCO TO BE- SW'!AK$37:AK$46)*VLOOKUP('TCO TO BE- SW'!AK$2,MODULY_CBA!$B$3:$L$53,10,0),0),0)</f>
        <v>1151.2640159999999</v>
      </c>
      <c r="AL105" s="531">
        <f>IFERROR(IF((MAX(MODULY_CBA!$I$3:$I$53)+1)&lt;='TCO TO BE- SW'!$D105,SUM('TCO TO BE- SW'!AL$37:AL$46)*VLOOKUP('TCO TO BE- SW'!AL$2,MODULY_CBA!$B$3:$L$53,10,0),0),0)</f>
        <v>1562.429736</v>
      </c>
      <c r="AM105" s="531">
        <f>IFERROR(IF((MAX(MODULY_CBA!$I$3:$I$53)+1)&lt;='TCO TO BE- SW'!$D105,SUM('TCO TO BE- SW'!AM$37:AM$46)*VLOOKUP('TCO TO BE- SW'!AM$2,MODULY_CBA!$B$3:$L$53,10,0),0),0)</f>
        <v>1151.2640159999999</v>
      </c>
      <c r="AN105" s="531">
        <f>IFERROR(IF((MAX(MODULY_CBA!$I$3:$I$53)+1)&lt;='TCO TO BE- SW'!$D105,SUM('TCO TO BE- SW'!AN$37:AN$46)*VLOOKUP('TCO TO BE- SW'!AN$2,MODULY_CBA!$B$3:$L$53,10,0),0),0)</f>
        <v>2540.0496577499989</v>
      </c>
      <c r="AO105" s="531">
        <f>IFERROR(IF((MAX(MODULY_CBA!$I$3:$I$53)+1)&lt;='TCO TO BE- SW'!$D105,SUM('TCO TO BE- SW'!AO$37:AO$46)*VLOOKUP('TCO TO BE- SW'!AO$2,MODULY_CBA!$B$3:$L$53,10,0),0),0)</f>
        <v>2026.7043614999993</v>
      </c>
      <c r="AP105" s="531">
        <f>IFERROR(IF((MAX(MODULY_CBA!$I$3:$I$53)+1)&lt;='TCO TO BE- SW'!$D105,SUM('TCO TO BE- SW'!AP$37:AP$46)*VLOOKUP('TCO TO BE- SW'!AP$2,MODULY_CBA!$B$3:$L$53,10,0),0),0)</f>
        <v>540.87871499999983</v>
      </c>
      <c r="AQ105" s="531">
        <f>IFERROR(IF((MAX(MODULY_CBA!$I$3:$I$53)+1)&lt;='TCO TO BE- SW'!$D105,SUM('TCO TO BE- SW'!AQ$37:AQ$46)*VLOOKUP('TCO TO BE- SW'!AQ$2,MODULY_CBA!$B$3:$L$53,10,0),0),0)</f>
        <v>1358.5600664999997</v>
      </c>
      <c r="AR105" s="531">
        <f>IFERROR(IF((MAX(MODULY_CBA!$I$3:$I$53)+1)&lt;='TCO TO BE- SW'!$D105,SUM('TCO TO BE- SW'!AR$37:AR$46)*VLOOKUP('TCO TO BE- SW'!AR$2,MODULY_CBA!$B$3:$L$53,10,0),0),0)</f>
        <v>2277.5677981874992</v>
      </c>
      <c r="AS105" s="531">
        <f>IFERROR(IF((MAX(MODULY_CBA!$I$3:$I$53)+1)&lt;='TCO TO BE- SW'!$D105,SUM('TCO TO BE- SW'!AS$37:AS$46)*VLOOKUP('TCO TO BE- SW'!AS$2,MODULY_CBA!$B$3:$L$53,10,0),0),0)</f>
        <v>1405.305693</v>
      </c>
      <c r="AT105" s="531">
        <f>IFERROR(IF((MAX(MODULY_CBA!$I$3:$I$53)+1)&lt;='TCO TO BE- SW'!$D105,SUM('TCO TO BE- SW'!AT$37:AT$46)*VLOOKUP('TCO TO BE- SW'!AT$2,MODULY_CBA!$B$3:$L$53,10,0),0),0)</f>
        <v>553.60527300000001</v>
      </c>
      <c r="AU105" s="531">
        <f>IFERROR(IF((MAX(MODULY_CBA!$I$3:$I$53)+1)&lt;='TCO TO BE- SW'!$D105,SUM('TCO TO BE- SW'!AU$37:AU$46)*VLOOKUP('TCO TO BE- SW'!AU$2,MODULY_CBA!$B$3:$L$53,10,0),0),0)</f>
        <v>1192.380588</v>
      </c>
      <c r="AV105" s="531">
        <f>IFERROR(IF((MAX(MODULY_CBA!$I$3:$I$53)+1)&lt;='TCO TO BE- SW'!$D105,SUM('TCO TO BE- SW'!AV$37:AV$46)*VLOOKUP('TCO TO BE- SW'!AV$2,MODULY_CBA!$B$3:$L$53,10,0),0),0)</f>
        <v>766.53037800000004</v>
      </c>
      <c r="AW105" s="531">
        <f>IFERROR(IF((MAX(MODULY_CBA!$I$3:$I$53)+1)&lt;='TCO TO BE- SW'!$D105,SUM('TCO TO BE- SW'!AW$37:AW$46)*VLOOKUP('TCO TO BE- SW'!AW$2,MODULY_CBA!$B$3:$L$53,10,0),0),0)</f>
        <v>9806.5335667500003</v>
      </c>
      <c r="AX105" s="531">
        <f>IFERROR(IF((MAX(MODULY_CBA!$I$3:$I$53)+1)&lt;='TCO TO BE- SW'!$D105,SUM('TCO TO BE- SW'!AX$37:AX$46)*VLOOKUP('TCO TO BE- SW'!AX$2,MODULY_CBA!$B$3:$L$53,10,0),0),0)</f>
        <v>4050.798147</v>
      </c>
      <c r="AY105" s="531">
        <f>IFERROR(IF((MAX(MODULY_CBA!$I$3:$I$53)+1)&lt;='TCO TO BE- SW'!$D105,SUM('TCO TO BE- SW'!AY$37:AY$46)*VLOOKUP('TCO TO BE- SW'!AY$2,MODULY_CBA!$B$3:$L$53,10,0),0),0)</f>
        <v>1288.8903195000003</v>
      </c>
      <c r="AZ105" s="531">
        <f>IFERROR(IF((MAX(MODULY_CBA!$I$3:$I$53)+1)&lt;='TCO TO BE- SW'!$D105,SUM('TCO TO BE- SW'!AZ$37:AZ$46)*VLOOKUP('TCO TO BE- SW'!AZ$2,MODULY_CBA!$B$3:$L$53,10,0),0),0)</f>
        <v>1519.0493051249998</v>
      </c>
      <c r="BA105" s="531">
        <f>IFERROR(IF((MAX(MODULY_CBA!$I$3:$I$53)+1)&lt;='TCO TO BE- SW'!$D105,SUM('TCO TO BE- SW'!BA$37:BA$46)*VLOOKUP('TCO TO BE- SW'!BA$2,MODULY_CBA!$B$3:$L$53,10,0),0),0)</f>
        <v>0</v>
      </c>
      <c r="BB105" s="531">
        <f>IFERROR(IF((MAX(MODULY_CBA!$I$3:$I$53)+1)&lt;='TCO TO BE- SW'!$D105,SUM('TCO TO BE- SW'!BB$37:BB$46)*VLOOKUP('TCO TO BE- SW'!BB$2,MODULY_CBA!$B$3:$L$53,10,0),0),0)</f>
        <v>0</v>
      </c>
      <c r="BC105" s="531">
        <f>IFERROR(IF((MAX(MODULY_CBA!$I$3:$I$53)+1)&lt;='TCO TO BE- SW'!$D105,SUM('TCO TO BE- SW'!BC$37:BC$46)*VLOOKUP('TCO TO BE- SW'!BC$2,MODULY_CBA!$B$3:$L$53,10,0),0),0)</f>
        <v>0</v>
      </c>
    </row>
    <row r="106" spans="1:55" outlineLevel="2">
      <c r="A106" s="694"/>
      <c r="B106" s="695"/>
      <c r="C106" s="695"/>
      <c r="D106" s="67">
        <v>7</v>
      </c>
      <c r="E106" s="71">
        <f t="shared" si="26"/>
        <v>82280.158162312495</v>
      </c>
      <c r="F106" s="531">
        <f>IFERROR(IF((MAX(MODULY_CBA!$I$3:$I$53)+1)&lt;='TCO TO BE- SW'!$D106,SUM('TCO TO BE- SW'!F$37:F$46)*VLOOKUP('TCO TO BE- SW'!F$2,MODULY_CBA!$B$3:$L$53,10,0),0),0)</f>
        <v>862.958529</v>
      </c>
      <c r="G106" s="531">
        <f>IFERROR(IF((MAX(MODULY_CBA!$I$3:$I$53)+1)&lt;='TCO TO BE- SW'!$D106,SUM('TCO TO BE- SW'!G$37:G$46)*VLOOKUP('TCO TO BE- SW'!G$2,MODULY_CBA!$B$3:$L$53,10,0),0),0)</f>
        <v>862.958529</v>
      </c>
      <c r="H106" s="531">
        <f>IFERROR(IF((MAX(MODULY_CBA!$I$3:$I$53)+1)&lt;='TCO TO BE- SW'!$D106,SUM('TCO TO BE- SW'!H$37:H$46)*VLOOKUP('TCO TO BE- SW'!H$2,MODULY_CBA!$B$3:$L$53,10,0),0),0)</f>
        <v>1388.4185295000002</v>
      </c>
      <c r="I106" s="531">
        <f>IFERROR(IF((MAX(MODULY_CBA!$I$3:$I$53)+1)&lt;='TCO TO BE- SW'!$D106,SUM('TCO TO BE- SW'!I$37:I$46)*VLOOKUP('TCO TO BE- SW'!I$2,MODULY_CBA!$B$3:$L$53,10,0),0),0)</f>
        <v>1599.6304439999999</v>
      </c>
      <c r="J106" s="531">
        <f>IFERROR(IF((MAX(MODULY_CBA!$I$3:$I$53)+1)&lt;='TCO TO BE- SW'!$D106,SUM('TCO TO BE- SW'!J$37:J$46)*VLOOKUP('TCO TO BE- SW'!J$2,MODULY_CBA!$B$3:$L$53,10,0),0),0)</f>
        <v>1178.6750639999998</v>
      </c>
      <c r="K106" s="531">
        <f>IFERROR(IF((MAX(MODULY_CBA!$I$3:$I$53)+1)&lt;='TCO TO BE- SW'!$D106,SUM('TCO TO BE- SW'!K$37:K$46)*VLOOKUP('TCO TO BE- SW'!K$2,MODULY_CBA!$B$3:$L$53,10,0),0),0)</f>
        <v>1494.3915989999996</v>
      </c>
      <c r="L106" s="531">
        <f>IFERROR(IF((MAX(MODULY_CBA!$I$3:$I$53)+1)&lt;='TCO TO BE- SW'!$D106,SUM('TCO TO BE- SW'!L$37:L$46)*VLOOKUP('TCO TO BE- SW'!L$2,MODULY_CBA!$B$3:$L$53,10,0),0),0)</f>
        <v>1178.6750639999998</v>
      </c>
      <c r="M106" s="531">
        <f>IFERROR(IF((MAX(MODULY_CBA!$I$3:$I$53)+1)&lt;='TCO TO BE- SW'!$D106,SUM('TCO TO BE- SW'!M$37:M$46)*VLOOKUP('TCO TO BE- SW'!M$2,MODULY_CBA!$B$3:$L$53,10,0),0),0)</f>
        <v>1151.2640159999999</v>
      </c>
      <c r="N106" s="531">
        <f>IFERROR(IF((MAX(MODULY_CBA!$I$3:$I$53)+1)&lt;='TCO TO BE- SW'!$D106,SUM('TCO TO BE- SW'!N$37:N$46)*VLOOKUP('TCO TO BE- SW'!N$2,MODULY_CBA!$B$3:$L$53,10,0),0),0)</f>
        <v>1048.4725859999996</v>
      </c>
      <c r="O106" s="531">
        <f>IFERROR(IF((MAX(MODULY_CBA!$I$3:$I$53)+1)&lt;='TCO TO BE- SW'!$D106,SUM('TCO TO BE- SW'!O$37:O$46)*VLOOKUP('TCO TO BE- SW'!O$2,MODULY_CBA!$B$3:$L$53,10,0),0),0)</f>
        <v>945.68115599999976</v>
      </c>
      <c r="P106" s="531">
        <f>IFERROR(IF((MAX(MODULY_CBA!$I$3:$I$53)+1)&lt;='TCO TO BE- SW'!$D106,SUM('TCO TO BE- SW'!P$37:P$46)*VLOOKUP('TCO TO BE- SW'!P$2,MODULY_CBA!$B$3:$L$53,10,0),0),0)</f>
        <v>842.88972599999988</v>
      </c>
      <c r="Q106" s="531">
        <f>IFERROR(IF((MAX(MODULY_CBA!$I$3:$I$53)+1)&lt;='TCO TO BE- SW'!$D106,SUM('TCO TO BE- SW'!Q$37:Q$46)*VLOOKUP('TCO TO BE- SW'!Q$2,MODULY_CBA!$B$3:$L$53,10,0),0),0)</f>
        <v>945.68115599999976</v>
      </c>
      <c r="R106" s="531">
        <f>IFERROR(IF((MAX(MODULY_CBA!$I$3:$I$53)+1)&lt;='TCO TO BE- SW'!$D106,SUM('TCO TO BE- SW'!R$37:R$46)*VLOOKUP('TCO TO BE- SW'!R$2,MODULY_CBA!$B$3:$L$53,10,0),0),0)</f>
        <v>968.19737399999974</v>
      </c>
      <c r="S106" s="531">
        <f>IFERROR(IF((MAX(MODULY_CBA!$I$3:$I$53)+1)&lt;='TCO TO BE- SW'!$D106,SUM('TCO TO BE- SW'!S$37:S$46)*VLOOKUP('TCO TO BE- SW'!S$2,MODULY_CBA!$B$3:$L$53,10,0),0),0)</f>
        <v>1599.6304439999999</v>
      </c>
      <c r="T106" s="531">
        <f>IFERROR(IF((MAX(MODULY_CBA!$I$3:$I$53)+1)&lt;='TCO TO BE- SW'!$D106,SUM('TCO TO BE- SW'!T$37:T$46)*VLOOKUP('TCO TO BE- SW'!T$2,MODULY_CBA!$B$3:$L$53,10,0),0),0)</f>
        <v>1599.6304439999999</v>
      </c>
      <c r="U106" s="531">
        <f>IFERROR(IF((MAX(MODULY_CBA!$I$3:$I$53)+1)&lt;='TCO TO BE- SW'!$D106,SUM('TCO TO BE- SW'!U$37:U$46)*VLOOKUP('TCO TO BE- SW'!U$2,MODULY_CBA!$B$3:$L$53,10,0),0),0)</f>
        <v>1129.6043932499999</v>
      </c>
      <c r="V106" s="531">
        <f>IFERROR(IF((MAX(MODULY_CBA!$I$3:$I$53)+1)&lt;='TCO TO BE- SW'!$D106,SUM('TCO TO BE- SW'!V$37:V$46)*VLOOKUP('TCO TO BE- SW'!V$2,MODULY_CBA!$B$3:$L$53,10,0),0),0)</f>
        <v>1240.3499219999997</v>
      </c>
      <c r="W106" s="531">
        <f>IFERROR(IF((MAX(MODULY_CBA!$I$3:$I$53)+1)&lt;='TCO TO BE- SW'!$D106,SUM('TCO TO BE- SW'!W$37:W$46)*VLOOKUP('TCO TO BE- SW'!W$2,MODULY_CBA!$B$3:$L$53,10,0),0),0)</f>
        <v>1572.5865082499995</v>
      </c>
      <c r="X106" s="531">
        <f>IFERROR(IF((MAX(MODULY_CBA!$I$3:$I$53)+1)&lt;='TCO TO BE- SW'!$D106,SUM('TCO TO BE- SW'!X$37:X$46)*VLOOKUP('TCO TO BE- SW'!X$2,MODULY_CBA!$B$3:$L$53,10,0),0),0)</f>
        <v>591.78494699999987</v>
      </c>
      <c r="Y106" s="531">
        <f>IFERROR(IF((MAX(MODULY_CBA!$I$3:$I$53)+1)&lt;='TCO TO BE- SW'!$D106,SUM('TCO TO BE- SW'!Y$37:Y$46)*VLOOKUP('TCO TO BE- SW'!Y$2,MODULY_CBA!$B$3:$L$53,10,0),0),0)</f>
        <v>1389.1527539999995</v>
      </c>
      <c r="Z106" s="531">
        <f>IFERROR(IF((MAX(MODULY_CBA!$I$3:$I$53)+1)&lt;='TCO TO BE- SW'!$D106,SUM('TCO TO BE- SW'!Z$37:Z$46)*VLOOKUP('TCO TO BE- SW'!Z$2,MODULY_CBA!$B$3:$L$53,10,0),0),0)</f>
        <v>1283.9139090000001</v>
      </c>
      <c r="AA106" s="531">
        <f>IFERROR(IF((MAX(MODULY_CBA!$I$3:$I$53)+1)&lt;='TCO TO BE- SW'!$D106,SUM('TCO TO BE- SW'!AA$37:AA$46)*VLOOKUP('TCO TO BE- SW'!AA$2,MODULY_CBA!$B$3:$L$53,10,0),0),0)</f>
        <v>1704.8692889999995</v>
      </c>
      <c r="AB106" s="531">
        <f>IFERROR(IF((MAX(MODULY_CBA!$I$3:$I$53)+1)&lt;='TCO TO BE- SW'!$D106,SUM('TCO TO BE- SW'!AB$37:AB$46)*VLOOKUP('TCO TO BE- SW'!AB$2,MODULY_CBA!$B$3:$L$53,10,0),0),0)</f>
        <v>1704.8692889999995</v>
      </c>
      <c r="AC106" s="531">
        <f>IFERROR(IF((MAX(MODULY_CBA!$I$3:$I$53)+1)&lt;='TCO TO BE- SW'!$D106,SUM('TCO TO BE- SW'!AC$37:AC$46)*VLOOKUP('TCO TO BE- SW'!AC$2,MODULY_CBA!$B$3:$L$53,10,0),0),0)</f>
        <v>1494.3915989999996</v>
      </c>
      <c r="AD106" s="531">
        <f>IFERROR(IF((MAX(MODULY_CBA!$I$3:$I$53)+1)&lt;='TCO TO BE- SW'!$D106,SUM('TCO TO BE- SW'!AD$37:AD$46)*VLOOKUP('TCO TO BE- SW'!AD$2,MODULY_CBA!$B$3:$L$53,10,0),0),0)</f>
        <v>1073.4362189999997</v>
      </c>
      <c r="AE106" s="531">
        <f>IFERROR(IF((MAX(MODULY_CBA!$I$3:$I$53)+1)&lt;='TCO TO BE- SW'!$D106,SUM('TCO TO BE- SW'!AE$37:AE$46)*VLOOKUP('TCO TO BE- SW'!AE$2,MODULY_CBA!$B$3:$L$53,10,0),0),0)</f>
        <v>968.19737399999974</v>
      </c>
      <c r="AF106" s="531">
        <f>IFERROR(IF((MAX(MODULY_CBA!$I$3:$I$53)+1)&lt;='TCO TO BE- SW'!$D106,SUM('TCO TO BE- SW'!AF$37:AF$46)*VLOOKUP('TCO TO BE- SW'!AF$2,MODULY_CBA!$B$3:$L$53,10,0),0),0)</f>
        <v>968.19737399999974</v>
      </c>
      <c r="AG106" s="531">
        <f>IFERROR(IF((MAX(MODULY_CBA!$I$3:$I$53)+1)&lt;='TCO TO BE- SW'!$D106,SUM('TCO TO BE- SW'!AG$37:AG$46)*VLOOKUP('TCO TO BE- SW'!AG$2,MODULY_CBA!$B$3:$L$53,10,0),0),0)</f>
        <v>1018.8588645</v>
      </c>
      <c r="AH106" s="531">
        <f>IFERROR(IF((MAX(MODULY_CBA!$I$3:$I$53)+1)&lt;='TCO TO BE- SW'!$D106,SUM('TCO TO BE- SW'!AH$37:AH$46)*VLOOKUP('TCO TO BE- SW'!AH$2,MODULY_CBA!$B$3:$L$53,10,0),0),0)</f>
        <v>11733.886476000007</v>
      </c>
      <c r="AI106" s="531">
        <f>IFERROR(IF((MAX(MODULY_CBA!$I$3:$I$53)+1)&lt;='TCO TO BE- SW'!$D106,SUM('TCO TO BE- SW'!AI$37:AI$46)*VLOOKUP('TCO TO BE- SW'!AI$2,MODULY_CBA!$B$3:$L$53,10,0),0),0)</f>
        <v>2293.037500500001</v>
      </c>
      <c r="AJ106" s="531">
        <f>IFERROR(IF((MAX(MODULY_CBA!$I$3:$I$53)+1)&lt;='TCO TO BE- SW'!$D106,SUM('TCO TO BE- SW'!AJ$37:AJ$46)*VLOOKUP('TCO TO BE- SW'!AJ$2,MODULY_CBA!$B$3:$L$53,10,0),0),0)</f>
        <v>1254.0554459999998</v>
      </c>
      <c r="AK106" s="531">
        <f>IFERROR(IF((MAX(MODULY_CBA!$I$3:$I$53)+1)&lt;='TCO TO BE- SW'!$D106,SUM('TCO TO BE- SW'!AK$37:AK$46)*VLOOKUP('TCO TO BE- SW'!AK$2,MODULY_CBA!$B$3:$L$53,10,0),0),0)</f>
        <v>1151.2640159999999</v>
      </c>
      <c r="AL106" s="531">
        <f>IFERROR(IF((MAX(MODULY_CBA!$I$3:$I$53)+1)&lt;='TCO TO BE- SW'!$D106,SUM('TCO TO BE- SW'!AL$37:AL$46)*VLOOKUP('TCO TO BE- SW'!AL$2,MODULY_CBA!$B$3:$L$53,10,0),0),0)</f>
        <v>1562.429736</v>
      </c>
      <c r="AM106" s="531">
        <f>IFERROR(IF((MAX(MODULY_CBA!$I$3:$I$53)+1)&lt;='TCO TO BE- SW'!$D106,SUM('TCO TO BE- SW'!AM$37:AM$46)*VLOOKUP('TCO TO BE- SW'!AM$2,MODULY_CBA!$B$3:$L$53,10,0),0),0)</f>
        <v>1151.2640159999999</v>
      </c>
      <c r="AN106" s="531">
        <f>IFERROR(IF((MAX(MODULY_CBA!$I$3:$I$53)+1)&lt;='TCO TO BE- SW'!$D106,SUM('TCO TO BE- SW'!AN$37:AN$46)*VLOOKUP('TCO TO BE- SW'!AN$2,MODULY_CBA!$B$3:$L$53,10,0),0),0)</f>
        <v>2540.0496577499989</v>
      </c>
      <c r="AO106" s="531">
        <f>IFERROR(IF((MAX(MODULY_CBA!$I$3:$I$53)+1)&lt;='TCO TO BE- SW'!$D106,SUM('TCO TO BE- SW'!AO$37:AO$46)*VLOOKUP('TCO TO BE- SW'!AO$2,MODULY_CBA!$B$3:$L$53,10,0),0),0)</f>
        <v>2026.7043614999993</v>
      </c>
      <c r="AP106" s="531">
        <f>IFERROR(IF((MAX(MODULY_CBA!$I$3:$I$53)+1)&lt;='TCO TO BE- SW'!$D106,SUM('TCO TO BE- SW'!AP$37:AP$46)*VLOOKUP('TCO TO BE- SW'!AP$2,MODULY_CBA!$B$3:$L$53,10,0),0),0)</f>
        <v>540.87871499999983</v>
      </c>
      <c r="AQ106" s="531">
        <f>IFERROR(IF((MAX(MODULY_CBA!$I$3:$I$53)+1)&lt;='TCO TO BE- SW'!$D106,SUM('TCO TO BE- SW'!AQ$37:AQ$46)*VLOOKUP('TCO TO BE- SW'!AQ$2,MODULY_CBA!$B$3:$L$53,10,0),0),0)</f>
        <v>1358.5600664999997</v>
      </c>
      <c r="AR106" s="531">
        <f>IFERROR(IF((MAX(MODULY_CBA!$I$3:$I$53)+1)&lt;='TCO TO BE- SW'!$D106,SUM('TCO TO BE- SW'!AR$37:AR$46)*VLOOKUP('TCO TO BE- SW'!AR$2,MODULY_CBA!$B$3:$L$53,10,0),0),0)</f>
        <v>2277.5677981874992</v>
      </c>
      <c r="AS106" s="531">
        <f>IFERROR(IF((MAX(MODULY_CBA!$I$3:$I$53)+1)&lt;='TCO TO BE- SW'!$D106,SUM('TCO TO BE- SW'!AS$37:AS$46)*VLOOKUP('TCO TO BE- SW'!AS$2,MODULY_CBA!$B$3:$L$53,10,0),0),0)</f>
        <v>1405.305693</v>
      </c>
      <c r="AT106" s="531">
        <f>IFERROR(IF((MAX(MODULY_CBA!$I$3:$I$53)+1)&lt;='TCO TO BE- SW'!$D106,SUM('TCO TO BE- SW'!AT$37:AT$46)*VLOOKUP('TCO TO BE- SW'!AT$2,MODULY_CBA!$B$3:$L$53,10,0),0),0)</f>
        <v>553.60527300000001</v>
      </c>
      <c r="AU106" s="531">
        <f>IFERROR(IF((MAX(MODULY_CBA!$I$3:$I$53)+1)&lt;='TCO TO BE- SW'!$D106,SUM('TCO TO BE- SW'!AU$37:AU$46)*VLOOKUP('TCO TO BE- SW'!AU$2,MODULY_CBA!$B$3:$L$53,10,0),0),0)</f>
        <v>1192.380588</v>
      </c>
      <c r="AV106" s="531">
        <f>IFERROR(IF((MAX(MODULY_CBA!$I$3:$I$53)+1)&lt;='TCO TO BE- SW'!$D106,SUM('TCO TO BE- SW'!AV$37:AV$46)*VLOOKUP('TCO TO BE- SW'!AV$2,MODULY_CBA!$B$3:$L$53,10,0),0),0)</f>
        <v>766.53037800000004</v>
      </c>
      <c r="AW106" s="531">
        <f>IFERROR(IF((MAX(MODULY_CBA!$I$3:$I$53)+1)&lt;='TCO TO BE- SW'!$D106,SUM('TCO TO BE- SW'!AW$37:AW$46)*VLOOKUP('TCO TO BE- SW'!AW$2,MODULY_CBA!$B$3:$L$53,10,0),0),0)</f>
        <v>9806.5335667500003</v>
      </c>
      <c r="AX106" s="531">
        <f>IFERROR(IF((MAX(MODULY_CBA!$I$3:$I$53)+1)&lt;='TCO TO BE- SW'!$D106,SUM('TCO TO BE- SW'!AX$37:AX$46)*VLOOKUP('TCO TO BE- SW'!AX$2,MODULY_CBA!$B$3:$L$53,10,0),0),0)</f>
        <v>4050.798147</v>
      </c>
      <c r="AY106" s="531">
        <f>IFERROR(IF((MAX(MODULY_CBA!$I$3:$I$53)+1)&lt;='TCO TO BE- SW'!$D106,SUM('TCO TO BE- SW'!AY$37:AY$46)*VLOOKUP('TCO TO BE- SW'!AY$2,MODULY_CBA!$B$3:$L$53,10,0),0),0)</f>
        <v>1288.8903195000003</v>
      </c>
      <c r="AZ106" s="531">
        <f>IFERROR(IF((MAX(MODULY_CBA!$I$3:$I$53)+1)&lt;='TCO TO BE- SW'!$D106,SUM('TCO TO BE- SW'!AZ$37:AZ$46)*VLOOKUP('TCO TO BE- SW'!AZ$2,MODULY_CBA!$B$3:$L$53,10,0),0),0)</f>
        <v>1519.0493051249998</v>
      </c>
      <c r="BA106" s="531">
        <f>IFERROR(IF((MAX(MODULY_CBA!$I$3:$I$53)+1)&lt;='TCO TO BE- SW'!$D106,SUM('TCO TO BE- SW'!BA$37:BA$46)*VLOOKUP('TCO TO BE- SW'!BA$2,MODULY_CBA!$B$3:$L$53,10,0),0),0)</f>
        <v>0</v>
      </c>
      <c r="BB106" s="531">
        <f>IFERROR(IF((MAX(MODULY_CBA!$I$3:$I$53)+1)&lt;='TCO TO BE- SW'!$D106,SUM('TCO TO BE- SW'!BB$37:BB$46)*VLOOKUP('TCO TO BE- SW'!BB$2,MODULY_CBA!$B$3:$L$53,10,0),0),0)</f>
        <v>0</v>
      </c>
      <c r="BC106" s="531">
        <f>IFERROR(IF((MAX(MODULY_CBA!$I$3:$I$53)+1)&lt;='TCO TO BE- SW'!$D106,SUM('TCO TO BE- SW'!BC$37:BC$46)*VLOOKUP('TCO TO BE- SW'!BC$2,MODULY_CBA!$B$3:$L$53,10,0),0),0)</f>
        <v>0</v>
      </c>
    </row>
    <row r="107" spans="1:55" outlineLevel="2">
      <c r="A107" s="694"/>
      <c r="B107" s="695"/>
      <c r="C107" s="695"/>
      <c r="D107" s="67">
        <v>8</v>
      </c>
      <c r="E107" s="71">
        <f t="shared" si="26"/>
        <v>82280.158162312495</v>
      </c>
      <c r="F107" s="531">
        <f>IFERROR(IF((MAX(MODULY_CBA!$I$3:$I$53)+1)&lt;='TCO TO BE- SW'!$D107,SUM('TCO TO BE- SW'!F$37:F$46)*VLOOKUP('TCO TO BE- SW'!F$2,MODULY_CBA!$B$3:$L$53,10,0),0),0)</f>
        <v>862.958529</v>
      </c>
      <c r="G107" s="531">
        <f>IFERROR(IF((MAX(MODULY_CBA!$I$3:$I$53)+1)&lt;='TCO TO BE- SW'!$D107,SUM('TCO TO BE- SW'!G$37:G$46)*VLOOKUP('TCO TO BE- SW'!G$2,MODULY_CBA!$B$3:$L$53,10,0),0),0)</f>
        <v>862.958529</v>
      </c>
      <c r="H107" s="531">
        <f>IFERROR(IF((MAX(MODULY_CBA!$I$3:$I$53)+1)&lt;='TCO TO BE- SW'!$D107,SUM('TCO TO BE- SW'!H$37:H$46)*VLOOKUP('TCO TO BE- SW'!H$2,MODULY_CBA!$B$3:$L$53,10,0),0),0)</f>
        <v>1388.4185295000002</v>
      </c>
      <c r="I107" s="531">
        <f>IFERROR(IF((MAX(MODULY_CBA!$I$3:$I$53)+1)&lt;='TCO TO BE- SW'!$D107,SUM('TCO TO BE- SW'!I$37:I$46)*VLOOKUP('TCO TO BE- SW'!I$2,MODULY_CBA!$B$3:$L$53,10,0),0),0)</f>
        <v>1599.6304439999999</v>
      </c>
      <c r="J107" s="531">
        <f>IFERROR(IF((MAX(MODULY_CBA!$I$3:$I$53)+1)&lt;='TCO TO BE- SW'!$D107,SUM('TCO TO BE- SW'!J$37:J$46)*VLOOKUP('TCO TO BE- SW'!J$2,MODULY_CBA!$B$3:$L$53,10,0),0),0)</f>
        <v>1178.6750639999998</v>
      </c>
      <c r="K107" s="531">
        <f>IFERROR(IF((MAX(MODULY_CBA!$I$3:$I$53)+1)&lt;='TCO TO BE- SW'!$D107,SUM('TCO TO BE- SW'!K$37:K$46)*VLOOKUP('TCO TO BE- SW'!K$2,MODULY_CBA!$B$3:$L$53,10,0),0),0)</f>
        <v>1494.3915989999996</v>
      </c>
      <c r="L107" s="531">
        <f>IFERROR(IF((MAX(MODULY_CBA!$I$3:$I$53)+1)&lt;='TCO TO BE- SW'!$D107,SUM('TCO TO BE- SW'!L$37:L$46)*VLOOKUP('TCO TO BE- SW'!L$2,MODULY_CBA!$B$3:$L$53,10,0),0),0)</f>
        <v>1178.6750639999998</v>
      </c>
      <c r="M107" s="531">
        <f>IFERROR(IF((MAX(MODULY_CBA!$I$3:$I$53)+1)&lt;='TCO TO BE- SW'!$D107,SUM('TCO TO BE- SW'!M$37:M$46)*VLOOKUP('TCO TO BE- SW'!M$2,MODULY_CBA!$B$3:$L$53,10,0),0),0)</f>
        <v>1151.2640159999999</v>
      </c>
      <c r="N107" s="531">
        <f>IFERROR(IF((MAX(MODULY_CBA!$I$3:$I$53)+1)&lt;='TCO TO BE- SW'!$D107,SUM('TCO TO BE- SW'!N$37:N$46)*VLOOKUP('TCO TO BE- SW'!N$2,MODULY_CBA!$B$3:$L$53,10,0),0),0)</f>
        <v>1048.4725859999996</v>
      </c>
      <c r="O107" s="531">
        <f>IFERROR(IF((MAX(MODULY_CBA!$I$3:$I$53)+1)&lt;='TCO TO BE- SW'!$D107,SUM('TCO TO BE- SW'!O$37:O$46)*VLOOKUP('TCO TO BE- SW'!O$2,MODULY_CBA!$B$3:$L$53,10,0),0),0)</f>
        <v>945.68115599999976</v>
      </c>
      <c r="P107" s="531">
        <f>IFERROR(IF((MAX(MODULY_CBA!$I$3:$I$53)+1)&lt;='TCO TO BE- SW'!$D107,SUM('TCO TO BE- SW'!P$37:P$46)*VLOOKUP('TCO TO BE- SW'!P$2,MODULY_CBA!$B$3:$L$53,10,0),0),0)</f>
        <v>842.88972599999988</v>
      </c>
      <c r="Q107" s="531">
        <f>IFERROR(IF((MAX(MODULY_CBA!$I$3:$I$53)+1)&lt;='TCO TO BE- SW'!$D107,SUM('TCO TO BE- SW'!Q$37:Q$46)*VLOOKUP('TCO TO BE- SW'!Q$2,MODULY_CBA!$B$3:$L$53,10,0),0),0)</f>
        <v>945.68115599999976</v>
      </c>
      <c r="R107" s="531">
        <f>IFERROR(IF((MAX(MODULY_CBA!$I$3:$I$53)+1)&lt;='TCO TO BE- SW'!$D107,SUM('TCO TO BE- SW'!R$37:R$46)*VLOOKUP('TCO TO BE- SW'!R$2,MODULY_CBA!$B$3:$L$53,10,0),0),0)</f>
        <v>968.19737399999974</v>
      </c>
      <c r="S107" s="531">
        <f>IFERROR(IF((MAX(MODULY_CBA!$I$3:$I$53)+1)&lt;='TCO TO BE- SW'!$D107,SUM('TCO TO BE- SW'!S$37:S$46)*VLOOKUP('TCO TO BE- SW'!S$2,MODULY_CBA!$B$3:$L$53,10,0),0),0)</f>
        <v>1599.6304439999999</v>
      </c>
      <c r="T107" s="531">
        <f>IFERROR(IF((MAX(MODULY_CBA!$I$3:$I$53)+1)&lt;='TCO TO BE- SW'!$D107,SUM('TCO TO BE- SW'!T$37:T$46)*VLOOKUP('TCO TO BE- SW'!T$2,MODULY_CBA!$B$3:$L$53,10,0),0),0)</f>
        <v>1599.6304439999999</v>
      </c>
      <c r="U107" s="531">
        <f>IFERROR(IF((MAX(MODULY_CBA!$I$3:$I$53)+1)&lt;='TCO TO BE- SW'!$D107,SUM('TCO TO BE- SW'!U$37:U$46)*VLOOKUP('TCO TO BE- SW'!U$2,MODULY_CBA!$B$3:$L$53,10,0),0),0)</f>
        <v>1129.6043932499999</v>
      </c>
      <c r="V107" s="531">
        <f>IFERROR(IF((MAX(MODULY_CBA!$I$3:$I$53)+1)&lt;='TCO TO BE- SW'!$D107,SUM('TCO TO BE- SW'!V$37:V$46)*VLOOKUP('TCO TO BE- SW'!V$2,MODULY_CBA!$B$3:$L$53,10,0),0),0)</f>
        <v>1240.3499219999997</v>
      </c>
      <c r="W107" s="531">
        <f>IFERROR(IF((MAX(MODULY_CBA!$I$3:$I$53)+1)&lt;='TCO TO BE- SW'!$D107,SUM('TCO TO BE- SW'!W$37:W$46)*VLOOKUP('TCO TO BE- SW'!W$2,MODULY_CBA!$B$3:$L$53,10,0),0),0)</f>
        <v>1572.5865082499995</v>
      </c>
      <c r="X107" s="531">
        <f>IFERROR(IF((MAX(MODULY_CBA!$I$3:$I$53)+1)&lt;='TCO TO BE- SW'!$D107,SUM('TCO TO BE- SW'!X$37:X$46)*VLOOKUP('TCO TO BE- SW'!X$2,MODULY_CBA!$B$3:$L$53,10,0),0),0)</f>
        <v>591.78494699999987</v>
      </c>
      <c r="Y107" s="531">
        <f>IFERROR(IF((MAX(MODULY_CBA!$I$3:$I$53)+1)&lt;='TCO TO BE- SW'!$D107,SUM('TCO TO BE- SW'!Y$37:Y$46)*VLOOKUP('TCO TO BE- SW'!Y$2,MODULY_CBA!$B$3:$L$53,10,0),0),0)</f>
        <v>1389.1527539999995</v>
      </c>
      <c r="Z107" s="531">
        <f>IFERROR(IF((MAX(MODULY_CBA!$I$3:$I$53)+1)&lt;='TCO TO BE- SW'!$D107,SUM('TCO TO BE- SW'!Z$37:Z$46)*VLOOKUP('TCO TO BE- SW'!Z$2,MODULY_CBA!$B$3:$L$53,10,0),0),0)</f>
        <v>1283.9139090000001</v>
      </c>
      <c r="AA107" s="531">
        <f>IFERROR(IF((MAX(MODULY_CBA!$I$3:$I$53)+1)&lt;='TCO TO BE- SW'!$D107,SUM('TCO TO BE- SW'!AA$37:AA$46)*VLOOKUP('TCO TO BE- SW'!AA$2,MODULY_CBA!$B$3:$L$53,10,0),0),0)</f>
        <v>1704.8692889999995</v>
      </c>
      <c r="AB107" s="531">
        <f>IFERROR(IF((MAX(MODULY_CBA!$I$3:$I$53)+1)&lt;='TCO TO BE- SW'!$D107,SUM('TCO TO BE- SW'!AB$37:AB$46)*VLOOKUP('TCO TO BE- SW'!AB$2,MODULY_CBA!$B$3:$L$53,10,0),0),0)</f>
        <v>1704.8692889999995</v>
      </c>
      <c r="AC107" s="531">
        <f>IFERROR(IF((MAX(MODULY_CBA!$I$3:$I$53)+1)&lt;='TCO TO BE- SW'!$D107,SUM('TCO TO BE- SW'!AC$37:AC$46)*VLOOKUP('TCO TO BE- SW'!AC$2,MODULY_CBA!$B$3:$L$53,10,0),0),0)</f>
        <v>1494.3915989999996</v>
      </c>
      <c r="AD107" s="531">
        <f>IFERROR(IF((MAX(MODULY_CBA!$I$3:$I$53)+1)&lt;='TCO TO BE- SW'!$D107,SUM('TCO TO BE- SW'!AD$37:AD$46)*VLOOKUP('TCO TO BE- SW'!AD$2,MODULY_CBA!$B$3:$L$53,10,0),0),0)</f>
        <v>1073.4362189999997</v>
      </c>
      <c r="AE107" s="531">
        <f>IFERROR(IF((MAX(MODULY_CBA!$I$3:$I$53)+1)&lt;='TCO TO BE- SW'!$D107,SUM('TCO TO BE- SW'!AE$37:AE$46)*VLOOKUP('TCO TO BE- SW'!AE$2,MODULY_CBA!$B$3:$L$53,10,0),0),0)</f>
        <v>968.19737399999974</v>
      </c>
      <c r="AF107" s="531">
        <f>IFERROR(IF((MAX(MODULY_CBA!$I$3:$I$53)+1)&lt;='TCO TO BE- SW'!$D107,SUM('TCO TO BE- SW'!AF$37:AF$46)*VLOOKUP('TCO TO BE- SW'!AF$2,MODULY_CBA!$B$3:$L$53,10,0),0),0)</f>
        <v>968.19737399999974</v>
      </c>
      <c r="AG107" s="531">
        <f>IFERROR(IF((MAX(MODULY_CBA!$I$3:$I$53)+1)&lt;='TCO TO BE- SW'!$D107,SUM('TCO TO BE- SW'!AG$37:AG$46)*VLOOKUP('TCO TO BE- SW'!AG$2,MODULY_CBA!$B$3:$L$53,10,0),0),0)</f>
        <v>1018.8588645</v>
      </c>
      <c r="AH107" s="531">
        <f>IFERROR(IF((MAX(MODULY_CBA!$I$3:$I$53)+1)&lt;='TCO TO BE- SW'!$D107,SUM('TCO TO BE- SW'!AH$37:AH$46)*VLOOKUP('TCO TO BE- SW'!AH$2,MODULY_CBA!$B$3:$L$53,10,0),0),0)</f>
        <v>11733.886476000007</v>
      </c>
      <c r="AI107" s="531">
        <f>IFERROR(IF((MAX(MODULY_CBA!$I$3:$I$53)+1)&lt;='TCO TO BE- SW'!$D107,SUM('TCO TO BE- SW'!AI$37:AI$46)*VLOOKUP('TCO TO BE- SW'!AI$2,MODULY_CBA!$B$3:$L$53,10,0),0),0)</f>
        <v>2293.037500500001</v>
      </c>
      <c r="AJ107" s="531">
        <f>IFERROR(IF((MAX(MODULY_CBA!$I$3:$I$53)+1)&lt;='TCO TO BE- SW'!$D107,SUM('TCO TO BE- SW'!AJ$37:AJ$46)*VLOOKUP('TCO TO BE- SW'!AJ$2,MODULY_CBA!$B$3:$L$53,10,0),0),0)</f>
        <v>1254.0554459999998</v>
      </c>
      <c r="AK107" s="531">
        <f>IFERROR(IF((MAX(MODULY_CBA!$I$3:$I$53)+1)&lt;='TCO TO BE- SW'!$D107,SUM('TCO TO BE- SW'!AK$37:AK$46)*VLOOKUP('TCO TO BE- SW'!AK$2,MODULY_CBA!$B$3:$L$53,10,0),0),0)</f>
        <v>1151.2640159999999</v>
      </c>
      <c r="AL107" s="531">
        <f>IFERROR(IF((MAX(MODULY_CBA!$I$3:$I$53)+1)&lt;='TCO TO BE- SW'!$D107,SUM('TCO TO BE- SW'!AL$37:AL$46)*VLOOKUP('TCO TO BE- SW'!AL$2,MODULY_CBA!$B$3:$L$53,10,0),0),0)</f>
        <v>1562.429736</v>
      </c>
      <c r="AM107" s="531">
        <f>IFERROR(IF((MAX(MODULY_CBA!$I$3:$I$53)+1)&lt;='TCO TO BE- SW'!$D107,SUM('TCO TO BE- SW'!AM$37:AM$46)*VLOOKUP('TCO TO BE- SW'!AM$2,MODULY_CBA!$B$3:$L$53,10,0),0),0)</f>
        <v>1151.2640159999999</v>
      </c>
      <c r="AN107" s="531">
        <f>IFERROR(IF((MAX(MODULY_CBA!$I$3:$I$53)+1)&lt;='TCO TO BE- SW'!$D107,SUM('TCO TO BE- SW'!AN$37:AN$46)*VLOOKUP('TCO TO BE- SW'!AN$2,MODULY_CBA!$B$3:$L$53,10,0),0),0)</f>
        <v>2540.0496577499989</v>
      </c>
      <c r="AO107" s="531">
        <f>IFERROR(IF((MAX(MODULY_CBA!$I$3:$I$53)+1)&lt;='TCO TO BE- SW'!$D107,SUM('TCO TO BE- SW'!AO$37:AO$46)*VLOOKUP('TCO TO BE- SW'!AO$2,MODULY_CBA!$B$3:$L$53,10,0),0),0)</f>
        <v>2026.7043614999993</v>
      </c>
      <c r="AP107" s="531">
        <f>IFERROR(IF((MAX(MODULY_CBA!$I$3:$I$53)+1)&lt;='TCO TO BE- SW'!$D107,SUM('TCO TO BE- SW'!AP$37:AP$46)*VLOOKUP('TCO TO BE- SW'!AP$2,MODULY_CBA!$B$3:$L$53,10,0),0),0)</f>
        <v>540.87871499999983</v>
      </c>
      <c r="AQ107" s="531">
        <f>IFERROR(IF((MAX(MODULY_CBA!$I$3:$I$53)+1)&lt;='TCO TO BE- SW'!$D107,SUM('TCO TO BE- SW'!AQ$37:AQ$46)*VLOOKUP('TCO TO BE- SW'!AQ$2,MODULY_CBA!$B$3:$L$53,10,0),0),0)</f>
        <v>1358.5600664999997</v>
      </c>
      <c r="AR107" s="531">
        <f>IFERROR(IF((MAX(MODULY_CBA!$I$3:$I$53)+1)&lt;='TCO TO BE- SW'!$D107,SUM('TCO TO BE- SW'!AR$37:AR$46)*VLOOKUP('TCO TO BE- SW'!AR$2,MODULY_CBA!$B$3:$L$53,10,0),0),0)</f>
        <v>2277.5677981874992</v>
      </c>
      <c r="AS107" s="531">
        <f>IFERROR(IF((MAX(MODULY_CBA!$I$3:$I$53)+1)&lt;='TCO TO BE- SW'!$D107,SUM('TCO TO BE- SW'!AS$37:AS$46)*VLOOKUP('TCO TO BE- SW'!AS$2,MODULY_CBA!$B$3:$L$53,10,0),0),0)</f>
        <v>1405.305693</v>
      </c>
      <c r="AT107" s="531">
        <f>IFERROR(IF((MAX(MODULY_CBA!$I$3:$I$53)+1)&lt;='TCO TO BE- SW'!$D107,SUM('TCO TO BE- SW'!AT$37:AT$46)*VLOOKUP('TCO TO BE- SW'!AT$2,MODULY_CBA!$B$3:$L$53,10,0),0),0)</f>
        <v>553.60527300000001</v>
      </c>
      <c r="AU107" s="531">
        <f>IFERROR(IF((MAX(MODULY_CBA!$I$3:$I$53)+1)&lt;='TCO TO BE- SW'!$D107,SUM('TCO TO BE- SW'!AU$37:AU$46)*VLOOKUP('TCO TO BE- SW'!AU$2,MODULY_CBA!$B$3:$L$53,10,0),0),0)</f>
        <v>1192.380588</v>
      </c>
      <c r="AV107" s="531">
        <f>IFERROR(IF((MAX(MODULY_CBA!$I$3:$I$53)+1)&lt;='TCO TO BE- SW'!$D107,SUM('TCO TO BE- SW'!AV$37:AV$46)*VLOOKUP('TCO TO BE- SW'!AV$2,MODULY_CBA!$B$3:$L$53,10,0),0),0)</f>
        <v>766.53037800000004</v>
      </c>
      <c r="AW107" s="531">
        <f>IFERROR(IF((MAX(MODULY_CBA!$I$3:$I$53)+1)&lt;='TCO TO BE- SW'!$D107,SUM('TCO TO BE- SW'!AW$37:AW$46)*VLOOKUP('TCO TO BE- SW'!AW$2,MODULY_CBA!$B$3:$L$53,10,0),0),0)</f>
        <v>9806.5335667500003</v>
      </c>
      <c r="AX107" s="531">
        <f>IFERROR(IF((MAX(MODULY_CBA!$I$3:$I$53)+1)&lt;='TCO TO BE- SW'!$D107,SUM('TCO TO BE- SW'!AX$37:AX$46)*VLOOKUP('TCO TO BE- SW'!AX$2,MODULY_CBA!$B$3:$L$53,10,0),0),0)</f>
        <v>4050.798147</v>
      </c>
      <c r="AY107" s="531">
        <f>IFERROR(IF((MAX(MODULY_CBA!$I$3:$I$53)+1)&lt;='TCO TO BE- SW'!$D107,SUM('TCO TO BE- SW'!AY$37:AY$46)*VLOOKUP('TCO TO BE- SW'!AY$2,MODULY_CBA!$B$3:$L$53,10,0),0),0)</f>
        <v>1288.8903195000003</v>
      </c>
      <c r="AZ107" s="531">
        <f>IFERROR(IF((MAX(MODULY_CBA!$I$3:$I$53)+1)&lt;='TCO TO BE- SW'!$D107,SUM('TCO TO BE- SW'!AZ$37:AZ$46)*VLOOKUP('TCO TO BE- SW'!AZ$2,MODULY_CBA!$B$3:$L$53,10,0),0),0)</f>
        <v>1519.0493051249998</v>
      </c>
      <c r="BA107" s="531">
        <f>IFERROR(IF((MAX(MODULY_CBA!$I$3:$I$53)+1)&lt;='TCO TO BE- SW'!$D107,SUM('TCO TO BE- SW'!BA$37:BA$46)*VLOOKUP('TCO TO BE- SW'!BA$2,MODULY_CBA!$B$3:$L$53,10,0),0),0)</f>
        <v>0</v>
      </c>
      <c r="BB107" s="531">
        <f>IFERROR(IF((MAX(MODULY_CBA!$I$3:$I$53)+1)&lt;='TCO TO BE- SW'!$D107,SUM('TCO TO BE- SW'!BB$37:BB$46)*VLOOKUP('TCO TO BE- SW'!BB$2,MODULY_CBA!$B$3:$L$53,10,0),0),0)</f>
        <v>0</v>
      </c>
      <c r="BC107" s="531">
        <f>IFERROR(IF((MAX(MODULY_CBA!$I$3:$I$53)+1)&lt;='TCO TO BE- SW'!$D107,SUM('TCO TO BE- SW'!BC$37:BC$46)*VLOOKUP('TCO TO BE- SW'!BC$2,MODULY_CBA!$B$3:$L$53,10,0),0),0)</f>
        <v>0</v>
      </c>
    </row>
    <row r="108" spans="1:55" outlineLevel="2">
      <c r="A108" s="694"/>
      <c r="B108" s="695"/>
      <c r="C108" s="695"/>
      <c r="D108" s="67">
        <v>9</v>
      </c>
      <c r="E108" s="71">
        <f t="shared" si="26"/>
        <v>82280.158162312495</v>
      </c>
      <c r="F108" s="531">
        <f>IFERROR(IF((MAX(MODULY_CBA!$I$3:$I$53)+1)&lt;='TCO TO BE- SW'!$D108,SUM('TCO TO BE- SW'!F$37:F$46)*VLOOKUP('TCO TO BE- SW'!F$2,MODULY_CBA!$B$3:$L$53,10,0),0),0)</f>
        <v>862.958529</v>
      </c>
      <c r="G108" s="531">
        <f>IFERROR(IF((MAX(MODULY_CBA!$I$3:$I$53)+1)&lt;='TCO TO BE- SW'!$D108,SUM('TCO TO BE- SW'!G$37:G$46)*VLOOKUP('TCO TO BE- SW'!G$2,MODULY_CBA!$B$3:$L$53,10,0),0),0)</f>
        <v>862.958529</v>
      </c>
      <c r="H108" s="531">
        <f>IFERROR(IF((MAX(MODULY_CBA!$I$3:$I$53)+1)&lt;='TCO TO BE- SW'!$D108,SUM('TCO TO BE- SW'!H$37:H$46)*VLOOKUP('TCO TO BE- SW'!H$2,MODULY_CBA!$B$3:$L$53,10,0),0),0)</f>
        <v>1388.4185295000002</v>
      </c>
      <c r="I108" s="531">
        <f>IFERROR(IF((MAX(MODULY_CBA!$I$3:$I$53)+1)&lt;='TCO TO BE- SW'!$D108,SUM('TCO TO BE- SW'!I$37:I$46)*VLOOKUP('TCO TO BE- SW'!I$2,MODULY_CBA!$B$3:$L$53,10,0),0),0)</f>
        <v>1599.6304439999999</v>
      </c>
      <c r="J108" s="531">
        <f>IFERROR(IF((MAX(MODULY_CBA!$I$3:$I$53)+1)&lt;='TCO TO BE- SW'!$D108,SUM('TCO TO BE- SW'!J$37:J$46)*VLOOKUP('TCO TO BE- SW'!J$2,MODULY_CBA!$B$3:$L$53,10,0),0),0)</f>
        <v>1178.6750639999998</v>
      </c>
      <c r="K108" s="531">
        <f>IFERROR(IF((MAX(MODULY_CBA!$I$3:$I$53)+1)&lt;='TCO TO BE- SW'!$D108,SUM('TCO TO BE- SW'!K$37:K$46)*VLOOKUP('TCO TO BE- SW'!K$2,MODULY_CBA!$B$3:$L$53,10,0),0),0)</f>
        <v>1494.3915989999996</v>
      </c>
      <c r="L108" s="531">
        <f>IFERROR(IF((MAX(MODULY_CBA!$I$3:$I$53)+1)&lt;='TCO TO BE- SW'!$D108,SUM('TCO TO BE- SW'!L$37:L$46)*VLOOKUP('TCO TO BE- SW'!L$2,MODULY_CBA!$B$3:$L$53,10,0),0),0)</f>
        <v>1178.6750639999998</v>
      </c>
      <c r="M108" s="531">
        <f>IFERROR(IF((MAX(MODULY_CBA!$I$3:$I$53)+1)&lt;='TCO TO BE- SW'!$D108,SUM('TCO TO BE- SW'!M$37:M$46)*VLOOKUP('TCO TO BE- SW'!M$2,MODULY_CBA!$B$3:$L$53,10,0),0),0)</f>
        <v>1151.2640159999999</v>
      </c>
      <c r="N108" s="531">
        <f>IFERROR(IF((MAX(MODULY_CBA!$I$3:$I$53)+1)&lt;='TCO TO BE- SW'!$D108,SUM('TCO TO BE- SW'!N$37:N$46)*VLOOKUP('TCO TO BE- SW'!N$2,MODULY_CBA!$B$3:$L$53,10,0),0),0)</f>
        <v>1048.4725859999996</v>
      </c>
      <c r="O108" s="531">
        <f>IFERROR(IF((MAX(MODULY_CBA!$I$3:$I$53)+1)&lt;='TCO TO BE- SW'!$D108,SUM('TCO TO BE- SW'!O$37:O$46)*VLOOKUP('TCO TO BE- SW'!O$2,MODULY_CBA!$B$3:$L$53,10,0),0),0)</f>
        <v>945.68115599999976</v>
      </c>
      <c r="P108" s="531">
        <f>IFERROR(IF((MAX(MODULY_CBA!$I$3:$I$53)+1)&lt;='TCO TO BE- SW'!$D108,SUM('TCO TO BE- SW'!P$37:P$46)*VLOOKUP('TCO TO BE- SW'!P$2,MODULY_CBA!$B$3:$L$53,10,0),0),0)</f>
        <v>842.88972599999988</v>
      </c>
      <c r="Q108" s="531">
        <f>IFERROR(IF((MAX(MODULY_CBA!$I$3:$I$53)+1)&lt;='TCO TO BE- SW'!$D108,SUM('TCO TO BE- SW'!Q$37:Q$46)*VLOOKUP('TCO TO BE- SW'!Q$2,MODULY_CBA!$B$3:$L$53,10,0),0),0)</f>
        <v>945.68115599999976</v>
      </c>
      <c r="R108" s="531">
        <f>IFERROR(IF((MAX(MODULY_CBA!$I$3:$I$53)+1)&lt;='TCO TO BE- SW'!$D108,SUM('TCO TO BE- SW'!R$37:R$46)*VLOOKUP('TCO TO BE- SW'!R$2,MODULY_CBA!$B$3:$L$53,10,0),0),0)</f>
        <v>968.19737399999974</v>
      </c>
      <c r="S108" s="531">
        <f>IFERROR(IF((MAX(MODULY_CBA!$I$3:$I$53)+1)&lt;='TCO TO BE- SW'!$D108,SUM('TCO TO BE- SW'!S$37:S$46)*VLOOKUP('TCO TO BE- SW'!S$2,MODULY_CBA!$B$3:$L$53,10,0),0),0)</f>
        <v>1599.6304439999999</v>
      </c>
      <c r="T108" s="531">
        <f>IFERROR(IF((MAX(MODULY_CBA!$I$3:$I$53)+1)&lt;='TCO TO BE- SW'!$D108,SUM('TCO TO BE- SW'!T$37:T$46)*VLOOKUP('TCO TO BE- SW'!T$2,MODULY_CBA!$B$3:$L$53,10,0),0),0)</f>
        <v>1599.6304439999999</v>
      </c>
      <c r="U108" s="531">
        <f>IFERROR(IF((MAX(MODULY_CBA!$I$3:$I$53)+1)&lt;='TCO TO BE- SW'!$D108,SUM('TCO TO BE- SW'!U$37:U$46)*VLOOKUP('TCO TO BE- SW'!U$2,MODULY_CBA!$B$3:$L$53,10,0),0),0)</f>
        <v>1129.6043932499999</v>
      </c>
      <c r="V108" s="531">
        <f>IFERROR(IF((MAX(MODULY_CBA!$I$3:$I$53)+1)&lt;='TCO TO BE- SW'!$D108,SUM('TCO TO BE- SW'!V$37:V$46)*VLOOKUP('TCO TO BE- SW'!V$2,MODULY_CBA!$B$3:$L$53,10,0),0),0)</f>
        <v>1240.3499219999997</v>
      </c>
      <c r="W108" s="531">
        <f>IFERROR(IF((MAX(MODULY_CBA!$I$3:$I$53)+1)&lt;='TCO TO BE- SW'!$D108,SUM('TCO TO BE- SW'!W$37:W$46)*VLOOKUP('TCO TO BE- SW'!W$2,MODULY_CBA!$B$3:$L$53,10,0),0),0)</f>
        <v>1572.5865082499995</v>
      </c>
      <c r="X108" s="531">
        <f>IFERROR(IF((MAX(MODULY_CBA!$I$3:$I$53)+1)&lt;='TCO TO BE- SW'!$D108,SUM('TCO TO BE- SW'!X$37:X$46)*VLOOKUP('TCO TO BE- SW'!X$2,MODULY_CBA!$B$3:$L$53,10,0),0),0)</f>
        <v>591.78494699999987</v>
      </c>
      <c r="Y108" s="531">
        <f>IFERROR(IF((MAX(MODULY_CBA!$I$3:$I$53)+1)&lt;='TCO TO BE- SW'!$D108,SUM('TCO TO BE- SW'!Y$37:Y$46)*VLOOKUP('TCO TO BE- SW'!Y$2,MODULY_CBA!$B$3:$L$53,10,0),0),0)</f>
        <v>1389.1527539999995</v>
      </c>
      <c r="Z108" s="531">
        <f>IFERROR(IF((MAX(MODULY_CBA!$I$3:$I$53)+1)&lt;='TCO TO BE- SW'!$D108,SUM('TCO TO BE- SW'!Z$37:Z$46)*VLOOKUP('TCO TO BE- SW'!Z$2,MODULY_CBA!$B$3:$L$53,10,0),0),0)</f>
        <v>1283.9139090000001</v>
      </c>
      <c r="AA108" s="531">
        <f>IFERROR(IF((MAX(MODULY_CBA!$I$3:$I$53)+1)&lt;='TCO TO BE- SW'!$D108,SUM('TCO TO BE- SW'!AA$37:AA$46)*VLOOKUP('TCO TO BE- SW'!AA$2,MODULY_CBA!$B$3:$L$53,10,0),0),0)</f>
        <v>1704.8692889999995</v>
      </c>
      <c r="AB108" s="531">
        <f>IFERROR(IF((MAX(MODULY_CBA!$I$3:$I$53)+1)&lt;='TCO TO BE- SW'!$D108,SUM('TCO TO BE- SW'!AB$37:AB$46)*VLOOKUP('TCO TO BE- SW'!AB$2,MODULY_CBA!$B$3:$L$53,10,0),0),0)</f>
        <v>1704.8692889999995</v>
      </c>
      <c r="AC108" s="531">
        <f>IFERROR(IF((MAX(MODULY_CBA!$I$3:$I$53)+1)&lt;='TCO TO BE- SW'!$D108,SUM('TCO TO BE- SW'!AC$37:AC$46)*VLOOKUP('TCO TO BE- SW'!AC$2,MODULY_CBA!$B$3:$L$53,10,0),0),0)</f>
        <v>1494.3915989999996</v>
      </c>
      <c r="AD108" s="531">
        <f>IFERROR(IF((MAX(MODULY_CBA!$I$3:$I$53)+1)&lt;='TCO TO BE- SW'!$D108,SUM('TCO TO BE- SW'!AD$37:AD$46)*VLOOKUP('TCO TO BE- SW'!AD$2,MODULY_CBA!$B$3:$L$53,10,0),0),0)</f>
        <v>1073.4362189999997</v>
      </c>
      <c r="AE108" s="531">
        <f>IFERROR(IF((MAX(MODULY_CBA!$I$3:$I$53)+1)&lt;='TCO TO BE- SW'!$D108,SUM('TCO TO BE- SW'!AE$37:AE$46)*VLOOKUP('TCO TO BE- SW'!AE$2,MODULY_CBA!$B$3:$L$53,10,0),0),0)</f>
        <v>968.19737399999974</v>
      </c>
      <c r="AF108" s="531">
        <f>IFERROR(IF((MAX(MODULY_CBA!$I$3:$I$53)+1)&lt;='TCO TO BE- SW'!$D108,SUM('TCO TO BE- SW'!AF$37:AF$46)*VLOOKUP('TCO TO BE- SW'!AF$2,MODULY_CBA!$B$3:$L$53,10,0),0),0)</f>
        <v>968.19737399999974</v>
      </c>
      <c r="AG108" s="531">
        <f>IFERROR(IF((MAX(MODULY_CBA!$I$3:$I$53)+1)&lt;='TCO TO BE- SW'!$D108,SUM('TCO TO BE- SW'!AG$37:AG$46)*VLOOKUP('TCO TO BE- SW'!AG$2,MODULY_CBA!$B$3:$L$53,10,0),0),0)</f>
        <v>1018.8588645</v>
      </c>
      <c r="AH108" s="531">
        <f>IFERROR(IF((MAX(MODULY_CBA!$I$3:$I$53)+1)&lt;='TCO TO BE- SW'!$D108,SUM('TCO TO BE- SW'!AH$37:AH$46)*VLOOKUP('TCO TO BE- SW'!AH$2,MODULY_CBA!$B$3:$L$53,10,0),0),0)</f>
        <v>11733.886476000007</v>
      </c>
      <c r="AI108" s="531">
        <f>IFERROR(IF((MAX(MODULY_CBA!$I$3:$I$53)+1)&lt;='TCO TO BE- SW'!$D108,SUM('TCO TO BE- SW'!AI$37:AI$46)*VLOOKUP('TCO TO BE- SW'!AI$2,MODULY_CBA!$B$3:$L$53,10,0),0),0)</f>
        <v>2293.037500500001</v>
      </c>
      <c r="AJ108" s="531">
        <f>IFERROR(IF((MAX(MODULY_CBA!$I$3:$I$53)+1)&lt;='TCO TO BE- SW'!$D108,SUM('TCO TO BE- SW'!AJ$37:AJ$46)*VLOOKUP('TCO TO BE- SW'!AJ$2,MODULY_CBA!$B$3:$L$53,10,0),0),0)</f>
        <v>1254.0554459999998</v>
      </c>
      <c r="AK108" s="531">
        <f>IFERROR(IF((MAX(MODULY_CBA!$I$3:$I$53)+1)&lt;='TCO TO BE- SW'!$D108,SUM('TCO TO BE- SW'!AK$37:AK$46)*VLOOKUP('TCO TO BE- SW'!AK$2,MODULY_CBA!$B$3:$L$53,10,0),0),0)</f>
        <v>1151.2640159999999</v>
      </c>
      <c r="AL108" s="531">
        <f>IFERROR(IF((MAX(MODULY_CBA!$I$3:$I$53)+1)&lt;='TCO TO BE- SW'!$D108,SUM('TCO TO BE- SW'!AL$37:AL$46)*VLOOKUP('TCO TO BE- SW'!AL$2,MODULY_CBA!$B$3:$L$53,10,0),0),0)</f>
        <v>1562.429736</v>
      </c>
      <c r="AM108" s="531">
        <f>IFERROR(IF((MAX(MODULY_CBA!$I$3:$I$53)+1)&lt;='TCO TO BE- SW'!$D108,SUM('TCO TO BE- SW'!AM$37:AM$46)*VLOOKUP('TCO TO BE- SW'!AM$2,MODULY_CBA!$B$3:$L$53,10,0),0),0)</f>
        <v>1151.2640159999999</v>
      </c>
      <c r="AN108" s="531">
        <f>IFERROR(IF((MAX(MODULY_CBA!$I$3:$I$53)+1)&lt;='TCO TO BE- SW'!$D108,SUM('TCO TO BE- SW'!AN$37:AN$46)*VLOOKUP('TCO TO BE- SW'!AN$2,MODULY_CBA!$B$3:$L$53,10,0),0),0)</f>
        <v>2540.0496577499989</v>
      </c>
      <c r="AO108" s="531">
        <f>IFERROR(IF((MAX(MODULY_CBA!$I$3:$I$53)+1)&lt;='TCO TO BE- SW'!$D108,SUM('TCO TO BE- SW'!AO$37:AO$46)*VLOOKUP('TCO TO BE- SW'!AO$2,MODULY_CBA!$B$3:$L$53,10,0),0),0)</f>
        <v>2026.7043614999993</v>
      </c>
      <c r="AP108" s="531">
        <f>IFERROR(IF((MAX(MODULY_CBA!$I$3:$I$53)+1)&lt;='TCO TO BE- SW'!$D108,SUM('TCO TO BE- SW'!AP$37:AP$46)*VLOOKUP('TCO TO BE- SW'!AP$2,MODULY_CBA!$B$3:$L$53,10,0),0),0)</f>
        <v>540.87871499999983</v>
      </c>
      <c r="AQ108" s="531">
        <f>IFERROR(IF((MAX(MODULY_CBA!$I$3:$I$53)+1)&lt;='TCO TO BE- SW'!$D108,SUM('TCO TO BE- SW'!AQ$37:AQ$46)*VLOOKUP('TCO TO BE- SW'!AQ$2,MODULY_CBA!$B$3:$L$53,10,0),0),0)</f>
        <v>1358.5600664999997</v>
      </c>
      <c r="AR108" s="531">
        <f>IFERROR(IF((MAX(MODULY_CBA!$I$3:$I$53)+1)&lt;='TCO TO BE- SW'!$D108,SUM('TCO TO BE- SW'!AR$37:AR$46)*VLOOKUP('TCO TO BE- SW'!AR$2,MODULY_CBA!$B$3:$L$53,10,0),0),0)</f>
        <v>2277.5677981874992</v>
      </c>
      <c r="AS108" s="531">
        <f>IFERROR(IF((MAX(MODULY_CBA!$I$3:$I$53)+1)&lt;='TCO TO BE- SW'!$D108,SUM('TCO TO BE- SW'!AS$37:AS$46)*VLOOKUP('TCO TO BE- SW'!AS$2,MODULY_CBA!$B$3:$L$53,10,0),0),0)</f>
        <v>1405.305693</v>
      </c>
      <c r="AT108" s="531">
        <f>IFERROR(IF((MAX(MODULY_CBA!$I$3:$I$53)+1)&lt;='TCO TO BE- SW'!$D108,SUM('TCO TO BE- SW'!AT$37:AT$46)*VLOOKUP('TCO TO BE- SW'!AT$2,MODULY_CBA!$B$3:$L$53,10,0),0),0)</f>
        <v>553.60527300000001</v>
      </c>
      <c r="AU108" s="531">
        <f>IFERROR(IF((MAX(MODULY_CBA!$I$3:$I$53)+1)&lt;='TCO TO BE- SW'!$D108,SUM('TCO TO BE- SW'!AU$37:AU$46)*VLOOKUP('TCO TO BE- SW'!AU$2,MODULY_CBA!$B$3:$L$53,10,0),0),0)</f>
        <v>1192.380588</v>
      </c>
      <c r="AV108" s="531">
        <f>IFERROR(IF((MAX(MODULY_CBA!$I$3:$I$53)+1)&lt;='TCO TO BE- SW'!$D108,SUM('TCO TO BE- SW'!AV$37:AV$46)*VLOOKUP('TCO TO BE- SW'!AV$2,MODULY_CBA!$B$3:$L$53,10,0),0),0)</f>
        <v>766.53037800000004</v>
      </c>
      <c r="AW108" s="531">
        <f>IFERROR(IF((MAX(MODULY_CBA!$I$3:$I$53)+1)&lt;='TCO TO BE- SW'!$D108,SUM('TCO TO BE- SW'!AW$37:AW$46)*VLOOKUP('TCO TO BE- SW'!AW$2,MODULY_CBA!$B$3:$L$53,10,0),0),0)</f>
        <v>9806.5335667500003</v>
      </c>
      <c r="AX108" s="531">
        <f>IFERROR(IF((MAX(MODULY_CBA!$I$3:$I$53)+1)&lt;='TCO TO BE- SW'!$D108,SUM('TCO TO BE- SW'!AX$37:AX$46)*VLOOKUP('TCO TO BE- SW'!AX$2,MODULY_CBA!$B$3:$L$53,10,0),0),0)</f>
        <v>4050.798147</v>
      </c>
      <c r="AY108" s="531">
        <f>IFERROR(IF((MAX(MODULY_CBA!$I$3:$I$53)+1)&lt;='TCO TO BE- SW'!$D108,SUM('TCO TO BE- SW'!AY$37:AY$46)*VLOOKUP('TCO TO BE- SW'!AY$2,MODULY_CBA!$B$3:$L$53,10,0),0),0)</f>
        <v>1288.8903195000003</v>
      </c>
      <c r="AZ108" s="531">
        <f>IFERROR(IF((MAX(MODULY_CBA!$I$3:$I$53)+1)&lt;='TCO TO BE- SW'!$D108,SUM('TCO TO BE- SW'!AZ$37:AZ$46)*VLOOKUP('TCO TO BE- SW'!AZ$2,MODULY_CBA!$B$3:$L$53,10,0),0),0)</f>
        <v>1519.0493051249998</v>
      </c>
      <c r="BA108" s="531">
        <f>IFERROR(IF((MAX(MODULY_CBA!$I$3:$I$53)+1)&lt;='TCO TO BE- SW'!$D108,SUM('TCO TO BE- SW'!BA$37:BA$46)*VLOOKUP('TCO TO BE- SW'!BA$2,MODULY_CBA!$B$3:$L$53,10,0),0),0)</f>
        <v>0</v>
      </c>
      <c r="BB108" s="531">
        <f>IFERROR(IF((MAX(MODULY_CBA!$I$3:$I$53)+1)&lt;='TCO TO BE- SW'!$D108,SUM('TCO TO BE- SW'!BB$37:BB$46)*VLOOKUP('TCO TO BE- SW'!BB$2,MODULY_CBA!$B$3:$L$53,10,0),0),0)</f>
        <v>0</v>
      </c>
      <c r="BC108" s="531">
        <f>IFERROR(IF((MAX(MODULY_CBA!$I$3:$I$53)+1)&lt;='TCO TO BE- SW'!$D108,SUM('TCO TO BE- SW'!BC$37:BC$46)*VLOOKUP('TCO TO BE- SW'!BC$2,MODULY_CBA!$B$3:$L$53,10,0),0),0)</f>
        <v>0</v>
      </c>
    </row>
    <row r="109" spans="1:55" ht="15" outlineLevel="2" thickBot="1">
      <c r="A109" s="694"/>
      <c r="B109" s="695"/>
      <c r="C109" s="695"/>
      <c r="D109" s="68">
        <v>10</v>
      </c>
      <c r="E109" s="72">
        <f t="shared" si="26"/>
        <v>82280.158162312495</v>
      </c>
      <c r="F109" s="531">
        <f>IFERROR(IF((MAX(MODULY_CBA!$I$3:$I$53)+1)&lt;='TCO TO BE- SW'!$D109,SUM('TCO TO BE- SW'!F$37:F$46)*VLOOKUP('TCO TO BE- SW'!F$2,MODULY_CBA!$B$3:$L$53,10,0),0),0)</f>
        <v>862.958529</v>
      </c>
      <c r="G109" s="531">
        <f>IFERROR(IF((MAX(MODULY_CBA!$I$3:$I$53)+1)&lt;='TCO TO BE- SW'!$D109,SUM('TCO TO BE- SW'!G$37:G$46)*VLOOKUP('TCO TO BE- SW'!G$2,MODULY_CBA!$B$3:$L$53,10,0),0),0)</f>
        <v>862.958529</v>
      </c>
      <c r="H109" s="531">
        <f>IFERROR(IF((MAX(MODULY_CBA!$I$3:$I$53)+1)&lt;='TCO TO BE- SW'!$D109,SUM('TCO TO BE- SW'!H$37:H$46)*VLOOKUP('TCO TO BE- SW'!H$2,MODULY_CBA!$B$3:$L$53,10,0),0),0)</f>
        <v>1388.4185295000002</v>
      </c>
      <c r="I109" s="531">
        <f>IFERROR(IF((MAX(MODULY_CBA!$I$3:$I$53)+1)&lt;='TCO TO BE- SW'!$D109,SUM('TCO TO BE- SW'!I$37:I$46)*VLOOKUP('TCO TO BE- SW'!I$2,MODULY_CBA!$B$3:$L$53,10,0),0),0)</f>
        <v>1599.6304439999999</v>
      </c>
      <c r="J109" s="531">
        <f>IFERROR(IF((MAX(MODULY_CBA!$I$3:$I$53)+1)&lt;='TCO TO BE- SW'!$D109,SUM('TCO TO BE- SW'!J$37:J$46)*VLOOKUP('TCO TO BE- SW'!J$2,MODULY_CBA!$B$3:$L$53,10,0),0),0)</f>
        <v>1178.6750639999998</v>
      </c>
      <c r="K109" s="531">
        <f>IFERROR(IF((MAX(MODULY_CBA!$I$3:$I$53)+1)&lt;='TCO TO BE- SW'!$D109,SUM('TCO TO BE- SW'!K$37:K$46)*VLOOKUP('TCO TO BE- SW'!K$2,MODULY_CBA!$B$3:$L$53,10,0),0),0)</f>
        <v>1494.3915989999996</v>
      </c>
      <c r="L109" s="531">
        <f>IFERROR(IF((MAX(MODULY_CBA!$I$3:$I$53)+1)&lt;='TCO TO BE- SW'!$D109,SUM('TCO TO BE- SW'!L$37:L$46)*VLOOKUP('TCO TO BE- SW'!L$2,MODULY_CBA!$B$3:$L$53,10,0),0),0)</f>
        <v>1178.6750639999998</v>
      </c>
      <c r="M109" s="531">
        <f>IFERROR(IF((MAX(MODULY_CBA!$I$3:$I$53)+1)&lt;='TCO TO BE- SW'!$D109,SUM('TCO TO BE- SW'!M$37:M$46)*VLOOKUP('TCO TO BE- SW'!M$2,MODULY_CBA!$B$3:$L$53,10,0),0),0)</f>
        <v>1151.2640159999999</v>
      </c>
      <c r="N109" s="531">
        <f>IFERROR(IF((MAX(MODULY_CBA!$I$3:$I$53)+1)&lt;='TCO TO BE- SW'!$D109,SUM('TCO TO BE- SW'!N$37:N$46)*VLOOKUP('TCO TO BE- SW'!N$2,MODULY_CBA!$B$3:$L$53,10,0),0),0)</f>
        <v>1048.4725859999996</v>
      </c>
      <c r="O109" s="531">
        <f>IFERROR(IF((MAX(MODULY_CBA!$I$3:$I$53)+1)&lt;='TCO TO BE- SW'!$D109,SUM('TCO TO BE- SW'!O$37:O$46)*VLOOKUP('TCO TO BE- SW'!O$2,MODULY_CBA!$B$3:$L$53,10,0),0),0)</f>
        <v>945.68115599999976</v>
      </c>
      <c r="P109" s="531">
        <f>IFERROR(IF((MAX(MODULY_CBA!$I$3:$I$53)+1)&lt;='TCO TO BE- SW'!$D109,SUM('TCO TO BE- SW'!P$37:P$46)*VLOOKUP('TCO TO BE- SW'!P$2,MODULY_CBA!$B$3:$L$53,10,0),0),0)</f>
        <v>842.88972599999988</v>
      </c>
      <c r="Q109" s="531">
        <f>IFERROR(IF((MAX(MODULY_CBA!$I$3:$I$53)+1)&lt;='TCO TO BE- SW'!$D109,SUM('TCO TO BE- SW'!Q$37:Q$46)*VLOOKUP('TCO TO BE- SW'!Q$2,MODULY_CBA!$B$3:$L$53,10,0),0),0)</f>
        <v>945.68115599999976</v>
      </c>
      <c r="R109" s="531">
        <f>IFERROR(IF((MAX(MODULY_CBA!$I$3:$I$53)+1)&lt;='TCO TO BE- SW'!$D109,SUM('TCO TO BE- SW'!R$37:R$46)*VLOOKUP('TCO TO BE- SW'!R$2,MODULY_CBA!$B$3:$L$53,10,0),0),0)</f>
        <v>968.19737399999974</v>
      </c>
      <c r="S109" s="531">
        <f>IFERROR(IF((MAX(MODULY_CBA!$I$3:$I$53)+1)&lt;='TCO TO BE- SW'!$D109,SUM('TCO TO BE- SW'!S$37:S$46)*VLOOKUP('TCO TO BE- SW'!S$2,MODULY_CBA!$B$3:$L$53,10,0),0),0)</f>
        <v>1599.6304439999999</v>
      </c>
      <c r="T109" s="531">
        <f>IFERROR(IF((MAX(MODULY_CBA!$I$3:$I$53)+1)&lt;='TCO TO BE- SW'!$D109,SUM('TCO TO BE- SW'!T$37:T$46)*VLOOKUP('TCO TO BE- SW'!T$2,MODULY_CBA!$B$3:$L$53,10,0),0),0)</f>
        <v>1599.6304439999999</v>
      </c>
      <c r="U109" s="531">
        <f>IFERROR(IF((MAX(MODULY_CBA!$I$3:$I$53)+1)&lt;='TCO TO BE- SW'!$D109,SUM('TCO TO BE- SW'!U$37:U$46)*VLOOKUP('TCO TO BE- SW'!U$2,MODULY_CBA!$B$3:$L$53,10,0),0),0)</f>
        <v>1129.6043932499999</v>
      </c>
      <c r="V109" s="531">
        <f>IFERROR(IF((MAX(MODULY_CBA!$I$3:$I$53)+1)&lt;='TCO TO BE- SW'!$D109,SUM('TCO TO BE- SW'!V$37:V$46)*VLOOKUP('TCO TO BE- SW'!V$2,MODULY_CBA!$B$3:$L$53,10,0),0),0)</f>
        <v>1240.3499219999997</v>
      </c>
      <c r="W109" s="531">
        <f>IFERROR(IF((MAX(MODULY_CBA!$I$3:$I$53)+1)&lt;='TCO TO BE- SW'!$D109,SUM('TCO TO BE- SW'!W$37:W$46)*VLOOKUP('TCO TO BE- SW'!W$2,MODULY_CBA!$B$3:$L$53,10,0),0),0)</f>
        <v>1572.5865082499995</v>
      </c>
      <c r="X109" s="531">
        <f>IFERROR(IF((MAX(MODULY_CBA!$I$3:$I$53)+1)&lt;='TCO TO BE- SW'!$D109,SUM('TCO TO BE- SW'!X$37:X$46)*VLOOKUP('TCO TO BE- SW'!X$2,MODULY_CBA!$B$3:$L$53,10,0),0),0)</f>
        <v>591.78494699999987</v>
      </c>
      <c r="Y109" s="531">
        <f>IFERROR(IF((MAX(MODULY_CBA!$I$3:$I$53)+1)&lt;='TCO TO BE- SW'!$D109,SUM('TCO TO BE- SW'!Y$37:Y$46)*VLOOKUP('TCO TO BE- SW'!Y$2,MODULY_CBA!$B$3:$L$53,10,0),0),0)</f>
        <v>1389.1527539999995</v>
      </c>
      <c r="Z109" s="531">
        <f>IFERROR(IF((MAX(MODULY_CBA!$I$3:$I$53)+1)&lt;='TCO TO BE- SW'!$D109,SUM('TCO TO BE- SW'!Z$37:Z$46)*VLOOKUP('TCO TO BE- SW'!Z$2,MODULY_CBA!$B$3:$L$53,10,0),0),0)</f>
        <v>1283.9139090000001</v>
      </c>
      <c r="AA109" s="531">
        <f>IFERROR(IF((MAX(MODULY_CBA!$I$3:$I$53)+1)&lt;='TCO TO BE- SW'!$D109,SUM('TCO TO BE- SW'!AA$37:AA$46)*VLOOKUP('TCO TO BE- SW'!AA$2,MODULY_CBA!$B$3:$L$53,10,0),0),0)</f>
        <v>1704.8692889999995</v>
      </c>
      <c r="AB109" s="531">
        <f>IFERROR(IF((MAX(MODULY_CBA!$I$3:$I$53)+1)&lt;='TCO TO BE- SW'!$D109,SUM('TCO TO BE- SW'!AB$37:AB$46)*VLOOKUP('TCO TO BE- SW'!AB$2,MODULY_CBA!$B$3:$L$53,10,0),0),0)</f>
        <v>1704.8692889999995</v>
      </c>
      <c r="AC109" s="531">
        <f>IFERROR(IF((MAX(MODULY_CBA!$I$3:$I$53)+1)&lt;='TCO TO BE- SW'!$D109,SUM('TCO TO BE- SW'!AC$37:AC$46)*VLOOKUP('TCO TO BE- SW'!AC$2,MODULY_CBA!$B$3:$L$53,10,0),0),0)</f>
        <v>1494.3915989999996</v>
      </c>
      <c r="AD109" s="531">
        <f>IFERROR(IF((MAX(MODULY_CBA!$I$3:$I$53)+1)&lt;='TCO TO BE- SW'!$D109,SUM('TCO TO BE- SW'!AD$37:AD$46)*VLOOKUP('TCO TO BE- SW'!AD$2,MODULY_CBA!$B$3:$L$53,10,0),0),0)</f>
        <v>1073.4362189999997</v>
      </c>
      <c r="AE109" s="531">
        <f>IFERROR(IF((MAX(MODULY_CBA!$I$3:$I$53)+1)&lt;='TCO TO BE- SW'!$D109,SUM('TCO TO BE- SW'!AE$37:AE$46)*VLOOKUP('TCO TO BE- SW'!AE$2,MODULY_CBA!$B$3:$L$53,10,0),0),0)</f>
        <v>968.19737399999974</v>
      </c>
      <c r="AF109" s="531">
        <f>IFERROR(IF((MAX(MODULY_CBA!$I$3:$I$53)+1)&lt;='TCO TO BE- SW'!$D109,SUM('TCO TO BE- SW'!AF$37:AF$46)*VLOOKUP('TCO TO BE- SW'!AF$2,MODULY_CBA!$B$3:$L$53,10,0),0),0)</f>
        <v>968.19737399999974</v>
      </c>
      <c r="AG109" s="531">
        <f>IFERROR(IF((MAX(MODULY_CBA!$I$3:$I$53)+1)&lt;='TCO TO BE- SW'!$D109,SUM('TCO TO BE- SW'!AG$37:AG$46)*VLOOKUP('TCO TO BE- SW'!AG$2,MODULY_CBA!$B$3:$L$53,10,0),0),0)</f>
        <v>1018.8588645</v>
      </c>
      <c r="AH109" s="531">
        <f>IFERROR(IF((MAX(MODULY_CBA!$I$3:$I$53)+1)&lt;='TCO TO BE- SW'!$D109,SUM('TCO TO BE- SW'!AH$37:AH$46)*VLOOKUP('TCO TO BE- SW'!AH$2,MODULY_CBA!$B$3:$L$53,10,0),0),0)</f>
        <v>11733.886476000007</v>
      </c>
      <c r="AI109" s="531">
        <f>IFERROR(IF((MAX(MODULY_CBA!$I$3:$I$53)+1)&lt;='TCO TO BE- SW'!$D109,SUM('TCO TO BE- SW'!AI$37:AI$46)*VLOOKUP('TCO TO BE- SW'!AI$2,MODULY_CBA!$B$3:$L$53,10,0),0),0)</f>
        <v>2293.037500500001</v>
      </c>
      <c r="AJ109" s="531">
        <f>IFERROR(IF((MAX(MODULY_CBA!$I$3:$I$53)+1)&lt;='TCO TO BE- SW'!$D109,SUM('TCO TO BE- SW'!AJ$37:AJ$46)*VLOOKUP('TCO TO BE- SW'!AJ$2,MODULY_CBA!$B$3:$L$53,10,0),0),0)</f>
        <v>1254.0554459999998</v>
      </c>
      <c r="AK109" s="531">
        <f>IFERROR(IF((MAX(MODULY_CBA!$I$3:$I$53)+1)&lt;='TCO TO BE- SW'!$D109,SUM('TCO TO BE- SW'!AK$37:AK$46)*VLOOKUP('TCO TO BE- SW'!AK$2,MODULY_CBA!$B$3:$L$53,10,0),0),0)</f>
        <v>1151.2640159999999</v>
      </c>
      <c r="AL109" s="531">
        <f>IFERROR(IF((MAX(MODULY_CBA!$I$3:$I$53)+1)&lt;='TCO TO BE- SW'!$D109,SUM('TCO TO BE- SW'!AL$37:AL$46)*VLOOKUP('TCO TO BE- SW'!AL$2,MODULY_CBA!$B$3:$L$53,10,0),0),0)</f>
        <v>1562.429736</v>
      </c>
      <c r="AM109" s="531">
        <f>IFERROR(IF((MAX(MODULY_CBA!$I$3:$I$53)+1)&lt;='TCO TO BE- SW'!$D109,SUM('TCO TO BE- SW'!AM$37:AM$46)*VLOOKUP('TCO TO BE- SW'!AM$2,MODULY_CBA!$B$3:$L$53,10,0),0),0)</f>
        <v>1151.2640159999999</v>
      </c>
      <c r="AN109" s="531">
        <f>IFERROR(IF((MAX(MODULY_CBA!$I$3:$I$53)+1)&lt;='TCO TO BE- SW'!$D109,SUM('TCO TO BE- SW'!AN$37:AN$46)*VLOOKUP('TCO TO BE- SW'!AN$2,MODULY_CBA!$B$3:$L$53,10,0),0),0)</f>
        <v>2540.0496577499989</v>
      </c>
      <c r="AO109" s="531">
        <f>IFERROR(IF((MAX(MODULY_CBA!$I$3:$I$53)+1)&lt;='TCO TO BE- SW'!$D109,SUM('TCO TO BE- SW'!AO$37:AO$46)*VLOOKUP('TCO TO BE- SW'!AO$2,MODULY_CBA!$B$3:$L$53,10,0),0),0)</f>
        <v>2026.7043614999993</v>
      </c>
      <c r="AP109" s="531">
        <f>IFERROR(IF((MAX(MODULY_CBA!$I$3:$I$53)+1)&lt;='TCO TO BE- SW'!$D109,SUM('TCO TO BE- SW'!AP$37:AP$46)*VLOOKUP('TCO TO BE- SW'!AP$2,MODULY_CBA!$B$3:$L$53,10,0),0),0)</f>
        <v>540.87871499999983</v>
      </c>
      <c r="AQ109" s="531">
        <f>IFERROR(IF((MAX(MODULY_CBA!$I$3:$I$53)+1)&lt;='TCO TO BE- SW'!$D109,SUM('TCO TO BE- SW'!AQ$37:AQ$46)*VLOOKUP('TCO TO BE- SW'!AQ$2,MODULY_CBA!$B$3:$L$53,10,0),0),0)</f>
        <v>1358.5600664999997</v>
      </c>
      <c r="AR109" s="531">
        <f>IFERROR(IF((MAX(MODULY_CBA!$I$3:$I$53)+1)&lt;='TCO TO BE- SW'!$D109,SUM('TCO TO BE- SW'!AR$37:AR$46)*VLOOKUP('TCO TO BE- SW'!AR$2,MODULY_CBA!$B$3:$L$53,10,0),0),0)</f>
        <v>2277.5677981874992</v>
      </c>
      <c r="AS109" s="531">
        <f>IFERROR(IF((MAX(MODULY_CBA!$I$3:$I$53)+1)&lt;='TCO TO BE- SW'!$D109,SUM('TCO TO BE- SW'!AS$37:AS$46)*VLOOKUP('TCO TO BE- SW'!AS$2,MODULY_CBA!$B$3:$L$53,10,0),0),0)</f>
        <v>1405.305693</v>
      </c>
      <c r="AT109" s="531">
        <f>IFERROR(IF((MAX(MODULY_CBA!$I$3:$I$53)+1)&lt;='TCO TO BE- SW'!$D109,SUM('TCO TO BE- SW'!AT$37:AT$46)*VLOOKUP('TCO TO BE- SW'!AT$2,MODULY_CBA!$B$3:$L$53,10,0),0),0)</f>
        <v>553.60527300000001</v>
      </c>
      <c r="AU109" s="531">
        <f>IFERROR(IF((MAX(MODULY_CBA!$I$3:$I$53)+1)&lt;='TCO TO BE- SW'!$D109,SUM('TCO TO BE- SW'!AU$37:AU$46)*VLOOKUP('TCO TO BE- SW'!AU$2,MODULY_CBA!$B$3:$L$53,10,0),0),0)</f>
        <v>1192.380588</v>
      </c>
      <c r="AV109" s="531">
        <f>IFERROR(IF((MAX(MODULY_CBA!$I$3:$I$53)+1)&lt;='TCO TO BE- SW'!$D109,SUM('TCO TO BE- SW'!AV$37:AV$46)*VLOOKUP('TCO TO BE- SW'!AV$2,MODULY_CBA!$B$3:$L$53,10,0),0),0)</f>
        <v>766.53037800000004</v>
      </c>
      <c r="AW109" s="531">
        <f>IFERROR(IF((MAX(MODULY_CBA!$I$3:$I$53)+1)&lt;='TCO TO BE- SW'!$D109,SUM('TCO TO BE- SW'!AW$37:AW$46)*VLOOKUP('TCO TO BE- SW'!AW$2,MODULY_CBA!$B$3:$L$53,10,0),0),0)</f>
        <v>9806.5335667500003</v>
      </c>
      <c r="AX109" s="531">
        <f>IFERROR(IF((MAX(MODULY_CBA!$I$3:$I$53)+1)&lt;='TCO TO BE- SW'!$D109,SUM('TCO TO BE- SW'!AX$37:AX$46)*VLOOKUP('TCO TO BE- SW'!AX$2,MODULY_CBA!$B$3:$L$53,10,0),0),0)</f>
        <v>4050.798147</v>
      </c>
      <c r="AY109" s="531">
        <f>IFERROR(IF((MAX(MODULY_CBA!$I$3:$I$53)+1)&lt;='TCO TO BE- SW'!$D109,SUM('TCO TO BE- SW'!AY$37:AY$46)*VLOOKUP('TCO TO BE- SW'!AY$2,MODULY_CBA!$B$3:$L$53,10,0),0),0)</f>
        <v>1288.8903195000003</v>
      </c>
      <c r="AZ109" s="531">
        <f>IFERROR(IF((MAX(MODULY_CBA!$I$3:$I$53)+1)&lt;='TCO TO BE- SW'!$D109,SUM('TCO TO BE- SW'!AZ$37:AZ$46)*VLOOKUP('TCO TO BE- SW'!AZ$2,MODULY_CBA!$B$3:$L$53,10,0),0),0)</f>
        <v>1519.0493051249998</v>
      </c>
      <c r="BA109" s="531">
        <f>IFERROR(IF((MAX(MODULY_CBA!$I$3:$I$53)+1)&lt;='TCO TO BE- SW'!$D109,SUM('TCO TO BE- SW'!BA$37:BA$46)*VLOOKUP('TCO TO BE- SW'!BA$2,MODULY_CBA!$B$3:$L$53,10,0),0),0)</f>
        <v>0</v>
      </c>
      <c r="BB109" s="531">
        <f>IFERROR(IF((MAX(MODULY_CBA!$I$3:$I$53)+1)&lt;='TCO TO BE- SW'!$D109,SUM('TCO TO BE- SW'!BB$37:BB$46)*VLOOKUP('TCO TO BE- SW'!BB$2,MODULY_CBA!$B$3:$L$53,10,0),0),0)</f>
        <v>0</v>
      </c>
      <c r="BC109" s="531">
        <f>IFERROR(IF((MAX(MODULY_CBA!$I$3:$I$53)+1)&lt;='TCO TO BE- SW'!$D109,SUM('TCO TO BE- SW'!BC$37:BC$46)*VLOOKUP('TCO TO BE- SW'!BC$2,MODULY_CBA!$B$3:$L$53,10,0),0),0)</f>
        <v>0</v>
      </c>
    </row>
    <row r="110" spans="1:55" outlineLevel="2">
      <c r="A110" s="694" t="s">
        <v>200</v>
      </c>
      <c r="B110" s="695" t="s">
        <v>201</v>
      </c>
      <c r="C110" s="695">
        <v>637005</v>
      </c>
      <c r="D110" s="66">
        <v>1</v>
      </c>
      <c r="E110" s="71">
        <f t="shared" si="26"/>
        <v>0</v>
      </c>
      <c r="F110" s="116">
        <v>0</v>
      </c>
      <c r="G110" s="116">
        <v>0</v>
      </c>
      <c r="H110" s="116">
        <v>0</v>
      </c>
      <c r="I110" s="116">
        <v>0</v>
      </c>
      <c r="J110" s="116">
        <v>0</v>
      </c>
      <c r="K110" s="116">
        <v>0</v>
      </c>
      <c r="L110" s="116">
        <v>0</v>
      </c>
      <c r="M110" s="116">
        <v>0</v>
      </c>
      <c r="N110" s="116">
        <v>0</v>
      </c>
      <c r="O110" s="116">
        <v>0</v>
      </c>
      <c r="P110" s="116">
        <v>0</v>
      </c>
      <c r="Q110" s="116">
        <v>0</v>
      </c>
      <c r="R110" s="116">
        <v>0</v>
      </c>
      <c r="S110" s="116">
        <v>0</v>
      </c>
      <c r="T110" s="116">
        <v>0</v>
      </c>
      <c r="U110" s="116">
        <v>0</v>
      </c>
      <c r="V110" s="116">
        <v>0</v>
      </c>
      <c r="W110" s="116">
        <v>0</v>
      </c>
      <c r="X110" s="116">
        <v>0</v>
      </c>
      <c r="Y110" s="116">
        <v>0</v>
      </c>
      <c r="Z110" s="116">
        <v>0</v>
      </c>
      <c r="AA110" s="116">
        <v>0</v>
      </c>
      <c r="AB110" s="116">
        <v>0</v>
      </c>
      <c r="AC110" s="116">
        <v>0</v>
      </c>
      <c r="AD110" s="116">
        <v>0</v>
      </c>
      <c r="AE110" s="116">
        <v>0</v>
      </c>
      <c r="AF110" s="116">
        <v>0</v>
      </c>
      <c r="AG110" s="116">
        <v>0</v>
      </c>
      <c r="AH110" s="116">
        <v>0</v>
      </c>
      <c r="AI110" s="116">
        <v>0</v>
      </c>
      <c r="AJ110" s="116">
        <v>0</v>
      </c>
      <c r="AK110" s="116">
        <v>0</v>
      </c>
      <c r="AL110" s="116">
        <v>0</v>
      </c>
      <c r="AM110" s="116">
        <v>0</v>
      </c>
      <c r="AN110" s="116">
        <v>0</v>
      </c>
      <c r="AO110" s="116">
        <v>0</v>
      </c>
      <c r="AP110" s="116">
        <v>0</v>
      </c>
      <c r="AQ110" s="116">
        <v>0</v>
      </c>
      <c r="AR110" s="116">
        <v>0</v>
      </c>
      <c r="AS110" s="116">
        <v>0</v>
      </c>
      <c r="AT110" s="116">
        <v>0</v>
      </c>
      <c r="AU110" s="116">
        <v>0</v>
      </c>
      <c r="AV110" s="116">
        <v>0</v>
      </c>
      <c r="AW110" s="116">
        <v>0</v>
      </c>
      <c r="AX110" s="116">
        <v>0</v>
      </c>
      <c r="AY110" s="116">
        <v>0</v>
      </c>
      <c r="AZ110" s="116">
        <v>0</v>
      </c>
      <c r="BA110" s="116">
        <v>0</v>
      </c>
      <c r="BB110" s="116">
        <v>0</v>
      </c>
      <c r="BC110" s="116">
        <v>0</v>
      </c>
    </row>
    <row r="111" spans="1:55" outlineLevel="2">
      <c r="A111" s="694"/>
      <c r="B111" s="695"/>
      <c r="C111" s="695"/>
      <c r="D111" s="67">
        <v>2</v>
      </c>
      <c r="E111" s="71">
        <f t="shared" si="26"/>
        <v>0</v>
      </c>
      <c r="F111" s="117">
        <v>0</v>
      </c>
      <c r="G111" s="117">
        <v>0</v>
      </c>
      <c r="H111" s="117">
        <v>0</v>
      </c>
      <c r="I111" s="117">
        <v>0</v>
      </c>
      <c r="J111" s="117">
        <v>0</v>
      </c>
      <c r="K111" s="117">
        <v>0</v>
      </c>
      <c r="L111" s="117">
        <v>0</v>
      </c>
      <c r="M111" s="117">
        <v>0</v>
      </c>
      <c r="N111" s="117">
        <v>0</v>
      </c>
      <c r="O111" s="117">
        <v>0</v>
      </c>
      <c r="P111" s="117">
        <v>0</v>
      </c>
      <c r="Q111" s="117">
        <v>0</v>
      </c>
      <c r="R111" s="117">
        <v>0</v>
      </c>
      <c r="S111" s="117">
        <v>0</v>
      </c>
      <c r="T111" s="117">
        <v>0</v>
      </c>
      <c r="U111" s="117">
        <v>0</v>
      </c>
      <c r="V111" s="117">
        <v>0</v>
      </c>
      <c r="W111" s="117">
        <v>0</v>
      </c>
      <c r="X111" s="117">
        <v>0</v>
      </c>
      <c r="Y111" s="117">
        <v>0</v>
      </c>
      <c r="Z111" s="117">
        <v>0</v>
      </c>
      <c r="AA111" s="117">
        <v>0</v>
      </c>
      <c r="AB111" s="117">
        <v>0</v>
      </c>
      <c r="AC111" s="117">
        <v>0</v>
      </c>
      <c r="AD111" s="117">
        <v>0</v>
      </c>
      <c r="AE111" s="117">
        <v>0</v>
      </c>
      <c r="AF111" s="117">
        <v>0</v>
      </c>
      <c r="AG111" s="117">
        <v>0</v>
      </c>
      <c r="AH111" s="117">
        <v>0</v>
      </c>
      <c r="AI111" s="117">
        <v>0</v>
      </c>
      <c r="AJ111" s="117">
        <v>0</v>
      </c>
      <c r="AK111" s="117">
        <v>0</v>
      </c>
      <c r="AL111" s="117">
        <v>0</v>
      </c>
      <c r="AM111" s="117">
        <v>0</v>
      </c>
      <c r="AN111" s="117">
        <v>0</v>
      </c>
      <c r="AO111" s="117">
        <v>0</v>
      </c>
      <c r="AP111" s="117">
        <v>0</v>
      </c>
      <c r="AQ111" s="117">
        <v>0</v>
      </c>
      <c r="AR111" s="117">
        <v>0</v>
      </c>
      <c r="AS111" s="117">
        <v>0</v>
      </c>
      <c r="AT111" s="117">
        <v>0</v>
      </c>
      <c r="AU111" s="117">
        <v>0</v>
      </c>
      <c r="AV111" s="117">
        <v>0</v>
      </c>
      <c r="AW111" s="117">
        <v>0</v>
      </c>
      <c r="AX111" s="117">
        <v>0</v>
      </c>
      <c r="AY111" s="117">
        <v>0</v>
      </c>
      <c r="AZ111" s="117">
        <v>0</v>
      </c>
      <c r="BA111" s="117">
        <v>0</v>
      </c>
      <c r="BB111" s="117">
        <v>0</v>
      </c>
      <c r="BC111" s="117">
        <v>0</v>
      </c>
    </row>
    <row r="112" spans="1:55" outlineLevel="2">
      <c r="A112" s="694"/>
      <c r="B112" s="695"/>
      <c r="C112" s="695"/>
      <c r="D112" s="67">
        <v>3</v>
      </c>
      <c r="E112" s="71">
        <f t="shared" si="26"/>
        <v>0</v>
      </c>
      <c r="F112" s="117">
        <v>0</v>
      </c>
      <c r="G112" s="117">
        <v>0</v>
      </c>
      <c r="H112" s="117">
        <v>0</v>
      </c>
      <c r="I112" s="117">
        <v>0</v>
      </c>
      <c r="J112" s="117">
        <v>0</v>
      </c>
      <c r="K112" s="117">
        <v>0</v>
      </c>
      <c r="L112" s="117">
        <v>0</v>
      </c>
      <c r="M112" s="117">
        <v>0</v>
      </c>
      <c r="N112" s="117">
        <v>0</v>
      </c>
      <c r="O112" s="117">
        <v>0</v>
      </c>
      <c r="P112" s="117">
        <v>0</v>
      </c>
      <c r="Q112" s="117">
        <v>0</v>
      </c>
      <c r="R112" s="117">
        <v>0</v>
      </c>
      <c r="S112" s="117">
        <v>0</v>
      </c>
      <c r="T112" s="117">
        <v>0</v>
      </c>
      <c r="U112" s="117">
        <v>0</v>
      </c>
      <c r="V112" s="117">
        <v>0</v>
      </c>
      <c r="W112" s="117">
        <v>0</v>
      </c>
      <c r="X112" s="117">
        <v>0</v>
      </c>
      <c r="Y112" s="117">
        <v>0</v>
      </c>
      <c r="Z112" s="117">
        <v>0</v>
      </c>
      <c r="AA112" s="117">
        <v>0</v>
      </c>
      <c r="AB112" s="117">
        <v>0</v>
      </c>
      <c r="AC112" s="117">
        <v>0</v>
      </c>
      <c r="AD112" s="117">
        <v>0</v>
      </c>
      <c r="AE112" s="117">
        <v>0</v>
      </c>
      <c r="AF112" s="117">
        <v>0</v>
      </c>
      <c r="AG112" s="117">
        <v>0</v>
      </c>
      <c r="AH112" s="117">
        <v>0</v>
      </c>
      <c r="AI112" s="117">
        <v>0</v>
      </c>
      <c r="AJ112" s="117">
        <v>0</v>
      </c>
      <c r="AK112" s="117">
        <v>0</v>
      </c>
      <c r="AL112" s="117">
        <v>0</v>
      </c>
      <c r="AM112" s="117">
        <v>0</v>
      </c>
      <c r="AN112" s="117">
        <v>0</v>
      </c>
      <c r="AO112" s="117">
        <v>0</v>
      </c>
      <c r="AP112" s="117">
        <v>0</v>
      </c>
      <c r="AQ112" s="117">
        <v>0</v>
      </c>
      <c r="AR112" s="117">
        <v>0</v>
      </c>
      <c r="AS112" s="117">
        <v>0</v>
      </c>
      <c r="AT112" s="117">
        <v>0</v>
      </c>
      <c r="AU112" s="117">
        <v>0</v>
      </c>
      <c r="AV112" s="117">
        <v>0</v>
      </c>
      <c r="AW112" s="117">
        <v>0</v>
      </c>
      <c r="AX112" s="117">
        <v>0</v>
      </c>
      <c r="AY112" s="117">
        <v>0</v>
      </c>
      <c r="AZ112" s="117">
        <v>0</v>
      </c>
      <c r="BA112" s="117">
        <v>0</v>
      </c>
      <c r="BB112" s="117">
        <v>0</v>
      </c>
      <c r="BC112" s="117">
        <v>0</v>
      </c>
    </row>
    <row r="113" spans="1:55" outlineLevel="2">
      <c r="A113" s="694"/>
      <c r="B113" s="695"/>
      <c r="C113" s="695"/>
      <c r="D113" s="67">
        <v>4</v>
      </c>
      <c r="E113" s="71">
        <f t="shared" si="26"/>
        <v>0</v>
      </c>
      <c r="F113" s="117">
        <v>0</v>
      </c>
      <c r="G113" s="117">
        <v>0</v>
      </c>
      <c r="H113" s="117">
        <v>0</v>
      </c>
      <c r="I113" s="117">
        <v>0</v>
      </c>
      <c r="J113" s="117">
        <v>0</v>
      </c>
      <c r="K113" s="117">
        <v>0</v>
      </c>
      <c r="L113" s="117">
        <v>0</v>
      </c>
      <c r="M113" s="117">
        <v>0</v>
      </c>
      <c r="N113" s="117">
        <v>0</v>
      </c>
      <c r="O113" s="117">
        <v>0</v>
      </c>
      <c r="P113" s="117">
        <v>0</v>
      </c>
      <c r="Q113" s="117">
        <v>0</v>
      </c>
      <c r="R113" s="117">
        <v>0</v>
      </c>
      <c r="S113" s="117">
        <v>0</v>
      </c>
      <c r="T113" s="117">
        <v>0</v>
      </c>
      <c r="U113" s="117">
        <v>0</v>
      </c>
      <c r="V113" s="117">
        <v>0</v>
      </c>
      <c r="W113" s="117">
        <v>0</v>
      </c>
      <c r="X113" s="117">
        <v>0</v>
      </c>
      <c r="Y113" s="117">
        <v>0</v>
      </c>
      <c r="Z113" s="117">
        <v>0</v>
      </c>
      <c r="AA113" s="117">
        <v>0</v>
      </c>
      <c r="AB113" s="117">
        <v>0</v>
      </c>
      <c r="AC113" s="117">
        <v>0</v>
      </c>
      <c r="AD113" s="117">
        <v>0</v>
      </c>
      <c r="AE113" s="117">
        <v>0</v>
      </c>
      <c r="AF113" s="117">
        <v>0</v>
      </c>
      <c r="AG113" s="117">
        <v>0</v>
      </c>
      <c r="AH113" s="117">
        <v>0</v>
      </c>
      <c r="AI113" s="117">
        <v>0</v>
      </c>
      <c r="AJ113" s="117">
        <v>0</v>
      </c>
      <c r="AK113" s="117">
        <v>0</v>
      </c>
      <c r="AL113" s="117">
        <v>0</v>
      </c>
      <c r="AM113" s="117">
        <v>0</v>
      </c>
      <c r="AN113" s="117">
        <v>0</v>
      </c>
      <c r="AO113" s="117">
        <v>0</v>
      </c>
      <c r="AP113" s="117">
        <v>0</v>
      </c>
      <c r="AQ113" s="117">
        <v>0</v>
      </c>
      <c r="AR113" s="117">
        <v>0</v>
      </c>
      <c r="AS113" s="117">
        <v>0</v>
      </c>
      <c r="AT113" s="117">
        <v>0</v>
      </c>
      <c r="AU113" s="117">
        <v>0</v>
      </c>
      <c r="AV113" s="117">
        <v>0</v>
      </c>
      <c r="AW113" s="117">
        <v>0</v>
      </c>
      <c r="AX113" s="117">
        <v>0</v>
      </c>
      <c r="AY113" s="117">
        <v>0</v>
      </c>
      <c r="AZ113" s="117">
        <v>0</v>
      </c>
      <c r="BA113" s="117">
        <v>0</v>
      </c>
      <c r="BB113" s="117">
        <v>0</v>
      </c>
      <c r="BC113" s="117">
        <v>0</v>
      </c>
    </row>
    <row r="114" spans="1:55" outlineLevel="2">
      <c r="A114" s="694"/>
      <c r="B114" s="695"/>
      <c r="C114" s="695"/>
      <c r="D114" s="67">
        <v>5</v>
      </c>
      <c r="E114" s="71">
        <f t="shared" si="26"/>
        <v>0</v>
      </c>
      <c r="F114" s="117">
        <v>0</v>
      </c>
      <c r="G114" s="117">
        <v>0</v>
      </c>
      <c r="H114" s="117">
        <v>0</v>
      </c>
      <c r="I114" s="117">
        <v>0</v>
      </c>
      <c r="J114" s="117">
        <v>0</v>
      </c>
      <c r="K114" s="117">
        <v>0</v>
      </c>
      <c r="L114" s="117">
        <v>0</v>
      </c>
      <c r="M114" s="117">
        <v>0</v>
      </c>
      <c r="N114" s="117">
        <v>0</v>
      </c>
      <c r="O114" s="117">
        <v>0</v>
      </c>
      <c r="P114" s="117">
        <v>0</v>
      </c>
      <c r="Q114" s="117">
        <v>0</v>
      </c>
      <c r="R114" s="117">
        <v>0</v>
      </c>
      <c r="S114" s="117">
        <v>0</v>
      </c>
      <c r="T114" s="117">
        <v>0</v>
      </c>
      <c r="U114" s="117">
        <v>0</v>
      </c>
      <c r="V114" s="117">
        <v>0</v>
      </c>
      <c r="W114" s="117">
        <v>0</v>
      </c>
      <c r="X114" s="117">
        <v>0</v>
      </c>
      <c r="Y114" s="117">
        <v>0</v>
      </c>
      <c r="Z114" s="117">
        <v>0</v>
      </c>
      <c r="AA114" s="117">
        <v>0</v>
      </c>
      <c r="AB114" s="117">
        <v>0</v>
      </c>
      <c r="AC114" s="117">
        <v>0</v>
      </c>
      <c r="AD114" s="117">
        <v>0</v>
      </c>
      <c r="AE114" s="117">
        <v>0</v>
      </c>
      <c r="AF114" s="117">
        <v>0</v>
      </c>
      <c r="AG114" s="117">
        <v>0</v>
      </c>
      <c r="AH114" s="117">
        <v>0</v>
      </c>
      <c r="AI114" s="117">
        <v>0</v>
      </c>
      <c r="AJ114" s="117">
        <v>0</v>
      </c>
      <c r="AK114" s="117">
        <v>0</v>
      </c>
      <c r="AL114" s="117">
        <v>0</v>
      </c>
      <c r="AM114" s="117">
        <v>0</v>
      </c>
      <c r="AN114" s="117">
        <v>0</v>
      </c>
      <c r="AO114" s="117">
        <v>0</v>
      </c>
      <c r="AP114" s="117">
        <v>0</v>
      </c>
      <c r="AQ114" s="117">
        <v>0</v>
      </c>
      <c r="AR114" s="117">
        <v>0</v>
      </c>
      <c r="AS114" s="117">
        <v>0</v>
      </c>
      <c r="AT114" s="117">
        <v>0</v>
      </c>
      <c r="AU114" s="117">
        <v>0</v>
      </c>
      <c r="AV114" s="117">
        <v>0</v>
      </c>
      <c r="AW114" s="117">
        <v>0</v>
      </c>
      <c r="AX114" s="117">
        <v>0</v>
      </c>
      <c r="AY114" s="117">
        <v>0</v>
      </c>
      <c r="AZ114" s="117">
        <v>0</v>
      </c>
      <c r="BA114" s="117">
        <v>0</v>
      </c>
      <c r="BB114" s="117">
        <v>0</v>
      </c>
      <c r="BC114" s="117">
        <v>0</v>
      </c>
    </row>
    <row r="115" spans="1:55" outlineLevel="2">
      <c r="A115" s="694"/>
      <c r="B115" s="695"/>
      <c r="C115" s="695"/>
      <c r="D115" s="67">
        <v>6</v>
      </c>
      <c r="E115" s="71">
        <f t="shared" si="26"/>
        <v>0</v>
      </c>
      <c r="F115" s="117">
        <v>0</v>
      </c>
      <c r="G115" s="117">
        <v>0</v>
      </c>
      <c r="H115" s="117">
        <v>0</v>
      </c>
      <c r="I115" s="117">
        <v>0</v>
      </c>
      <c r="J115" s="117">
        <v>0</v>
      </c>
      <c r="K115" s="117">
        <v>0</v>
      </c>
      <c r="L115" s="117">
        <v>0</v>
      </c>
      <c r="M115" s="117">
        <v>0</v>
      </c>
      <c r="N115" s="117">
        <v>0</v>
      </c>
      <c r="O115" s="117">
        <v>0</v>
      </c>
      <c r="P115" s="117">
        <v>0</v>
      </c>
      <c r="Q115" s="117">
        <v>0</v>
      </c>
      <c r="R115" s="117">
        <v>0</v>
      </c>
      <c r="S115" s="117">
        <v>0</v>
      </c>
      <c r="T115" s="117">
        <v>0</v>
      </c>
      <c r="U115" s="117">
        <v>0</v>
      </c>
      <c r="V115" s="117">
        <v>0</v>
      </c>
      <c r="W115" s="117">
        <v>0</v>
      </c>
      <c r="X115" s="117">
        <v>0</v>
      </c>
      <c r="Y115" s="117">
        <v>0</v>
      </c>
      <c r="Z115" s="117">
        <v>0</v>
      </c>
      <c r="AA115" s="117">
        <v>0</v>
      </c>
      <c r="AB115" s="117">
        <v>0</v>
      </c>
      <c r="AC115" s="117">
        <v>0</v>
      </c>
      <c r="AD115" s="117">
        <v>0</v>
      </c>
      <c r="AE115" s="117">
        <v>0</v>
      </c>
      <c r="AF115" s="117">
        <v>0</v>
      </c>
      <c r="AG115" s="117">
        <v>0</v>
      </c>
      <c r="AH115" s="117">
        <v>0</v>
      </c>
      <c r="AI115" s="117">
        <v>0</v>
      </c>
      <c r="AJ115" s="117">
        <v>0</v>
      </c>
      <c r="AK115" s="117">
        <v>0</v>
      </c>
      <c r="AL115" s="117">
        <v>0</v>
      </c>
      <c r="AM115" s="117">
        <v>0</v>
      </c>
      <c r="AN115" s="117">
        <v>0</v>
      </c>
      <c r="AO115" s="117">
        <v>0</v>
      </c>
      <c r="AP115" s="117">
        <v>0</v>
      </c>
      <c r="AQ115" s="117">
        <v>0</v>
      </c>
      <c r="AR115" s="117">
        <v>0</v>
      </c>
      <c r="AS115" s="117">
        <v>0</v>
      </c>
      <c r="AT115" s="117">
        <v>0</v>
      </c>
      <c r="AU115" s="117">
        <v>0</v>
      </c>
      <c r="AV115" s="117">
        <v>0</v>
      </c>
      <c r="AW115" s="117">
        <v>0</v>
      </c>
      <c r="AX115" s="117">
        <v>0</v>
      </c>
      <c r="AY115" s="117">
        <v>0</v>
      </c>
      <c r="AZ115" s="117">
        <v>0</v>
      </c>
      <c r="BA115" s="117">
        <v>0</v>
      </c>
      <c r="BB115" s="117">
        <v>0</v>
      </c>
      <c r="BC115" s="117">
        <v>0</v>
      </c>
    </row>
    <row r="116" spans="1:55" outlineLevel="2">
      <c r="A116" s="694"/>
      <c r="B116" s="695"/>
      <c r="C116" s="695"/>
      <c r="D116" s="67">
        <v>7</v>
      </c>
      <c r="E116" s="71">
        <f t="shared" si="26"/>
        <v>0</v>
      </c>
      <c r="F116" s="117">
        <v>0</v>
      </c>
      <c r="G116" s="117">
        <v>0</v>
      </c>
      <c r="H116" s="117">
        <v>0</v>
      </c>
      <c r="I116" s="117">
        <v>0</v>
      </c>
      <c r="J116" s="117">
        <v>0</v>
      </c>
      <c r="K116" s="117">
        <v>0</v>
      </c>
      <c r="L116" s="117">
        <v>0</v>
      </c>
      <c r="M116" s="117">
        <v>0</v>
      </c>
      <c r="N116" s="117">
        <v>0</v>
      </c>
      <c r="O116" s="117">
        <v>0</v>
      </c>
      <c r="P116" s="117">
        <v>0</v>
      </c>
      <c r="Q116" s="117">
        <v>0</v>
      </c>
      <c r="R116" s="117">
        <v>0</v>
      </c>
      <c r="S116" s="117">
        <v>0</v>
      </c>
      <c r="T116" s="117">
        <v>0</v>
      </c>
      <c r="U116" s="117">
        <v>0</v>
      </c>
      <c r="V116" s="117">
        <v>0</v>
      </c>
      <c r="W116" s="117">
        <v>0</v>
      </c>
      <c r="X116" s="117">
        <v>0</v>
      </c>
      <c r="Y116" s="117">
        <v>0</v>
      </c>
      <c r="Z116" s="117">
        <v>0</v>
      </c>
      <c r="AA116" s="117">
        <v>0</v>
      </c>
      <c r="AB116" s="117">
        <v>0</v>
      </c>
      <c r="AC116" s="117">
        <v>0</v>
      </c>
      <c r="AD116" s="117">
        <v>0</v>
      </c>
      <c r="AE116" s="117">
        <v>0</v>
      </c>
      <c r="AF116" s="117">
        <v>0</v>
      </c>
      <c r="AG116" s="117">
        <v>0</v>
      </c>
      <c r="AH116" s="117">
        <v>0</v>
      </c>
      <c r="AI116" s="117">
        <v>0</v>
      </c>
      <c r="AJ116" s="117">
        <v>0</v>
      </c>
      <c r="AK116" s="117">
        <v>0</v>
      </c>
      <c r="AL116" s="117">
        <v>0</v>
      </c>
      <c r="AM116" s="117">
        <v>0</v>
      </c>
      <c r="AN116" s="117">
        <v>0</v>
      </c>
      <c r="AO116" s="117">
        <v>0</v>
      </c>
      <c r="AP116" s="117">
        <v>0</v>
      </c>
      <c r="AQ116" s="117">
        <v>0</v>
      </c>
      <c r="AR116" s="117">
        <v>0</v>
      </c>
      <c r="AS116" s="117">
        <v>0</v>
      </c>
      <c r="AT116" s="117">
        <v>0</v>
      </c>
      <c r="AU116" s="117">
        <v>0</v>
      </c>
      <c r="AV116" s="117">
        <v>0</v>
      </c>
      <c r="AW116" s="117">
        <v>0</v>
      </c>
      <c r="AX116" s="117">
        <v>0</v>
      </c>
      <c r="AY116" s="117">
        <v>0</v>
      </c>
      <c r="AZ116" s="117">
        <v>0</v>
      </c>
      <c r="BA116" s="117">
        <v>0</v>
      </c>
      <c r="BB116" s="117">
        <v>0</v>
      </c>
      <c r="BC116" s="117">
        <v>0</v>
      </c>
    </row>
    <row r="117" spans="1:55" outlineLevel="2">
      <c r="A117" s="694"/>
      <c r="B117" s="695"/>
      <c r="C117" s="695"/>
      <c r="D117" s="67">
        <v>8</v>
      </c>
      <c r="E117" s="71">
        <f t="shared" si="26"/>
        <v>0</v>
      </c>
      <c r="F117" s="117">
        <v>0</v>
      </c>
      <c r="G117" s="117">
        <v>0</v>
      </c>
      <c r="H117" s="117">
        <v>0</v>
      </c>
      <c r="I117" s="117">
        <v>0</v>
      </c>
      <c r="J117" s="117">
        <v>0</v>
      </c>
      <c r="K117" s="117">
        <v>0</v>
      </c>
      <c r="L117" s="117">
        <v>0</v>
      </c>
      <c r="M117" s="117">
        <v>0</v>
      </c>
      <c r="N117" s="117">
        <v>0</v>
      </c>
      <c r="O117" s="117">
        <v>0</v>
      </c>
      <c r="P117" s="117">
        <v>0</v>
      </c>
      <c r="Q117" s="117">
        <v>0</v>
      </c>
      <c r="R117" s="117">
        <v>0</v>
      </c>
      <c r="S117" s="117">
        <v>0</v>
      </c>
      <c r="T117" s="117">
        <v>0</v>
      </c>
      <c r="U117" s="117">
        <v>0</v>
      </c>
      <c r="V117" s="117">
        <v>0</v>
      </c>
      <c r="W117" s="117">
        <v>0</v>
      </c>
      <c r="X117" s="117">
        <v>0</v>
      </c>
      <c r="Y117" s="117">
        <v>0</v>
      </c>
      <c r="Z117" s="117">
        <v>0</v>
      </c>
      <c r="AA117" s="117">
        <v>0</v>
      </c>
      <c r="AB117" s="117">
        <v>0</v>
      </c>
      <c r="AC117" s="117">
        <v>0</v>
      </c>
      <c r="AD117" s="117">
        <v>0</v>
      </c>
      <c r="AE117" s="117">
        <v>0</v>
      </c>
      <c r="AF117" s="117">
        <v>0</v>
      </c>
      <c r="AG117" s="117">
        <v>0</v>
      </c>
      <c r="AH117" s="117">
        <v>0</v>
      </c>
      <c r="AI117" s="117">
        <v>0</v>
      </c>
      <c r="AJ117" s="117">
        <v>0</v>
      </c>
      <c r="AK117" s="117">
        <v>0</v>
      </c>
      <c r="AL117" s="117">
        <v>0</v>
      </c>
      <c r="AM117" s="117">
        <v>0</v>
      </c>
      <c r="AN117" s="117">
        <v>0</v>
      </c>
      <c r="AO117" s="117">
        <v>0</v>
      </c>
      <c r="AP117" s="117">
        <v>0</v>
      </c>
      <c r="AQ117" s="117">
        <v>0</v>
      </c>
      <c r="AR117" s="117">
        <v>0</v>
      </c>
      <c r="AS117" s="117">
        <v>0</v>
      </c>
      <c r="AT117" s="117">
        <v>0</v>
      </c>
      <c r="AU117" s="117">
        <v>0</v>
      </c>
      <c r="AV117" s="117">
        <v>0</v>
      </c>
      <c r="AW117" s="117">
        <v>0</v>
      </c>
      <c r="AX117" s="117">
        <v>0</v>
      </c>
      <c r="AY117" s="117">
        <v>0</v>
      </c>
      <c r="AZ117" s="117">
        <v>0</v>
      </c>
      <c r="BA117" s="117">
        <v>0</v>
      </c>
      <c r="BB117" s="117">
        <v>0</v>
      </c>
      <c r="BC117" s="117">
        <v>0</v>
      </c>
    </row>
    <row r="118" spans="1:55" outlineLevel="2">
      <c r="A118" s="694"/>
      <c r="B118" s="695"/>
      <c r="C118" s="695"/>
      <c r="D118" s="67">
        <v>9</v>
      </c>
      <c r="E118" s="71">
        <f t="shared" si="26"/>
        <v>0</v>
      </c>
      <c r="F118" s="117">
        <v>0</v>
      </c>
      <c r="G118" s="117">
        <v>0</v>
      </c>
      <c r="H118" s="117">
        <v>0</v>
      </c>
      <c r="I118" s="117">
        <v>0</v>
      </c>
      <c r="J118" s="117">
        <v>0</v>
      </c>
      <c r="K118" s="117">
        <v>0</v>
      </c>
      <c r="L118" s="117">
        <v>0</v>
      </c>
      <c r="M118" s="117">
        <v>0</v>
      </c>
      <c r="N118" s="117">
        <v>0</v>
      </c>
      <c r="O118" s="117">
        <v>0</v>
      </c>
      <c r="P118" s="117">
        <v>0</v>
      </c>
      <c r="Q118" s="117">
        <v>0</v>
      </c>
      <c r="R118" s="117">
        <v>0</v>
      </c>
      <c r="S118" s="117">
        <v>0</v>
      </c>
      <c r="T118" s="117">
        <v>0</v>
      </c>
      <c r="U118" s="117">
        <v>0</v>
      </c>
      <c r="V118" s="117">
        <v>0</v>
      </c>
      <c r="W118" s="117">
        <v>0</v>
      </c>
      <c r="X118" s="117">
        <v>0</v>
      </c>
      <c r="Y118" s="117">
        <v>0</v>
      </c>
      <c r="Z118" s="117">
        <v>0</v>
      </c>
      <c r="AA118" s="117">
        <v>0</v>
      </c>
      <c r="AB118" s="117">
        <v>0</v>
      </c>
      <c r="AC118" s="117">
        <v>0</v>
      </c>
      <c r="AD118" s="117">
        <v>0</v>
      </c>
      <c r="AE118" s="117">
        <v>0</v>
      </c>
      <c r="AF118" s="117">
        <v>0</v>
      </c>
      <c r="AG118" s="117">
        <v>0</v>
      </c>
      <c r="AH118" s="117">
        <v>0</v>
      </c>
      <c r="AI118" s="117">
        <v>0</v>
      </c>
      <c r="AJ118" s="117">
        <v>0</v>
      </c>
      <c r="AK118" s="117">
        <v>0</v>
      </c>
      <c r="AL118" s="117">
        <v>0</v>
      </c>
      <c r="AM118" s="117">
        <v>0</v>
      </c>
      <c r="AN118" s="117">
        <v>0</v>
      </c>
      <c r="AO118" s="117">
        <v>0</v>
      </c>
      <c r="AP118" s="117">
        <v>0</v>
      </c>
      <c r="AQ118" s="117">
        <v>0</v>
      </c>
      <c r="AR118" s="117">
        <v>0</v>
      </c>
      <c r="AS118" s="117">
        <v>0</v>
      </c>
      <c r="AT118" s="117">
        <v>0</v>
      </c>
      <c r="AU118" s="117">
        <v>0</v>
      </c>
      <c r="AV118" s="117">
        <v>0</v>
      </c>
      <c r="AW118" s="117">
        <v>0</v>
      </c>
      <c r="AX118" s="117">
        <v>0</v>
      </c>
      <c r="AY118" s="117">
        <v>0</v>
      </c>
      <c r="AZ118" s="117">
        <v>0</v>
      </c>
      <c r="BA118" s="117">
        <v>0</v>
      </c>
      <c r="BB118" s="117">
        <v>0</v>
      </c>
      <c r="BC118" s="117">
        <v>0</v>
      </c>
    </row>
    <row r="119" spans="1:55" ht="15" outlineLevel="2" thickBot="1">
      <c r="A119" s="694"/>
      <c r="B119" s="695"/>
      <c r="C119" s="695"/>
      <c r="D119" s="68">
        <v>10</v>
      </c>
      <c r="E119" s="72">
        <f t="shared" si="26"/>
        <v>0</v>
      </c>
      <c r="F119" s="118">
        <v>0</v>
      </c>
      <c r="G119" s="118">
        <v>0</v>
      </c>
      <c r="H119" s="118">
        <v>0</v>
      </c>
      <c r="I119" s="118">
        <v>0</v>
      </c>
      <c r="J119" s="118">
        <v>0</v>
      </c>
      <c r="K119" s="118">
        <v>0</v>
      </c>
      <c r="L119" s="118">
        <v>0</v>
      </c>
      <c r="M119" s="118">
        <v>0</v>
      </c>
      <c r="N119" s="118">
        <v>0</v>
      </c>
      <c r="O119" s="118">
        <v>0</v>
      </c>
      <c r="P119" s="118">
        <v>0</v>
      </c>
      <c r="Q119" s="118">
        <v>0</v>
      </c>
      <c r="R119" s="118">
        <v>0</v>
      </c>
      <c r="S119" s="118">
        <v>0</v>
      </c>
      <c r="T119" s="118">
        <v>0</v>
      </c>
      <c r="U119" s="118">
        <v>0</v>
      </c>
      <c r="V119" s="118">
        <v>0</v>
      </c>
      <c r="W119" s="118">
        <v>0</v>
      </c>
      <c r="X119" s="118">
        <v>0</v>
      </c>
      <c r="Y119" s="118">
        <v>0</v>
      </c>
      <c r="Z119" s="118">
        <v>0</v>
      </c>
      <c r="AA119" s="118">
        <v>0</v>
      </c>
      <c r="AB119" s="118">
        <v>0</v>
      </c>
      <c r="AC119" s="118">
        <v>0</v>
      </c>
      <c r="AD119" s="118">
        <v>0</v>
      </c>
      <c r="AE119" s="118">
        <v>0</v>
      </c>
      <c r="AF119" s="118">
        <v>0</v>
      </c>
      <c r="AG119" s="118">
        <v>0</v>
      </c>
      <c r="AH119" s="118">
        <v>0</v>
      </c>
      <c r="AI119" s="118">
        <v>0</v>
      </c>
      <c r="AJ119" s="118">
        <v>0</v>
      </c>
      <c r="AK119" s="118">
        <v>0</v>
      </c>
      <c r="AL119" s="118">
        <v>0</v>
      </c>
      <c r="AM119" s="118">
        <v>0</v>
      </c>
      <c r="AN119" s="118">
        <v>0</v>
      </c>
      <c r="AO119" s="118">
        <v>0</v>
      </c>
      <c r="AP119" s="118">
        <v>0</v>
      </c>
      <c r="AQ119" s="118">
        <v>0</v>
      </c>
      <c r="AR119" s="118">
        <v>0</v>
      </c>
      <c r="AS119" s="118">
        <v>0</v>
      </c>
      <c r="AT119" s="118">
        <v>0</v>
      </c>
      <c r="AU119" s="118">
        <v>0</v>
      </c>
      <c r="AV119" s="118">
        <v>0</v>
      </c>
      <c r="AW119" s="118">
        <v>0</v>
      </c>
      <c r="AX119" s="118">
        <v>0</v>
      </c>
      <c r="AY119" s="118">
        <v>0</v>
      </c>
      <c r="AZ119" s="118">
        <v>0</v>
      </c>
      <c r="BA119" s="118">
        <v>0</v>
      </c>
      <c r="BB119" s="118">
        <v>0</v>
      </c>
      <c r="BC119" s="118">
        <v>0</v>
      </c>
    </row>
    <row r="120" spans="1:55" outlineLevel="2">
      <c r="A120" s="694" t="s">
        <v>202</v>
      </c>
      <c r="B120" s="695" t="s">
        <v>198</v>
      </c>
      <c r="C120" s="695">
        <v>718006</v>
      </c>
      <c r="D120" s="66">
        <v>1</v>
      </c>
      <c r="E120" s="71">
        <f t="shared" si="26"/>
        <v>0</v>
      </c>
      <c r="F120" s="531">
        <f>IFERROR(IF((MAX(MODULY_CBA!$I$3:$I$53)+1)&lt;='TCO TO BE- SW'!$D120,SUM('TCO TO BE- SW'!F$37:F$46)*VLOOKUP('TCO TO BE- SW'!F$2,MODULY_CBA!$B$3:$L$53,11,0),0),0)</f>
        <v>0</v>
      </c>
      <c r="G120" s="531">
        <f>IFERROR(IF((MAX(MODULY_CBA!$I$3:$I$53)+1)&lt;='TCO TO BE- SW'!$D120,SUM('TCO TO BE- SW'!G$37:G$46)*VLOOKUP('TCO TO BE- SW'!G$2,MODULY_CBA!$B$3:$L$53,11,0),0),0)</f>
        <v>0</v>
      </c>
      <c r="H120" s="531">
        <f>IFERROR(IF((MAX(MODULY_CBA!$I$3:$I$53)+1)&lt;='TCO TO BE- SW'!$D120,SUM('TCO TO BE- SW'!H$37:H$46)*VLOOKUP('TCO TO BE- SW'!H$2,MODULY_CBA!$B$3:$L$53,11,0),0),0)</f>
        <v>0</v>
      </c>
      <c r="I120" s="531">
        <f>IFERROR(IF((MAX(MODULY_CBA!$I$3:$I$53)+1)&lt;='TCO TO BE- SW'!$D120,SUM('TCO TO BE- SW'!I$37:I$46)*VLOOKUP('TCO TO BE- SW'!I$2,MODULY_CBA!$B$3:$L$53,11,0),0),0)</f>
        <v>0</v>
      </c>
      <c r="J120" s="531">
        <f>IFERROR(IF((MAX(MODULY_CBA!$I$3:$I$53)+1)&lt;='TCO TO BE- SW'!$D120,SUM('TCO TO BE- SW'!J$37:J$46)*VLOOKUP('TCO TO BE- SW'!J$2,MODULY_CBA!$B$3:$L$53,11,0),0),0)</f>
        <v>0</v>
      </c>
      <c r="K120" s="531">
        <f>IFERROR(IF((MAX(MODULY_CBA!$I$3:$I$53)+1)&lt;='TCO TO BE- SW'!$D120,SUM('TCO TO BE- SW'!K$37:K$46)*VLOOKUP('TCO TO BE- SW'!K$2,MODULY_CBA!$B$3:$L$53,11,0),0),0)</f>
        <v>0</v>
      </c>
      <c r="L120" s="531">
        <f>IFERROR(IF((MAX(MODULY_CBA!$I$3:$I$53)+1)&lt;='TCO TO BE- SW'!$D120,SUM('TCO TO BE- SW'!L$37:L$46)*VLOOKUP('TCO TO BE- SW'!L$2,MODULY_CBA!$B$3:$L$53,11,0),0),0)</f>
        <v>0</v>
      </c>
      <c r="M120" s="531">
        <f>IFERROR(IF((MAX(MODULY_CBA!$I$3:$I$53)+1)&lt;='TCO TO BE- SW'!$D120,SUM('TCO TO BE- SW'!M$37:M$46)*VLOOKUP('TCO TO BE- SW'!M$2,MODULY_CBA!$B$3:$L$53,11,0),0),0)</f>
        <v>0</v>
      </c>
      <c r="N120" s="531">
        <f>IFERROR(IF((MAX(MODULY_CBA!$I$3:$I$53)+1)&lt;='TCO TO BE- SW'!$D120,SUM('TCO TO BE- SW'!N$37:N$46)*VLOOKUP('TCO TO BE- SW'!N$2,MODULY_CBA!$B$3:$L$53,11,0),0),0)</f>
        <v>0</v>
      </c>
      <c r="O120" s="531">
        <f>IFERROR(IF((MAX(MODULY_CBA!$I$3:$I$53)+1)&lt;='TCO TO BE- SW'!$D120,SUM('TCO TO BE- SW'!O$37:O$46)*VLOOKUP('TCO TO BE- SW'!O$2,MODULY_CBA!$B$3:$L$53,11,0),0),0)</f>
        <v>0</v>
      </c>
      <c r="P120" s="531">
        <f>IFERROR(IF((MAX(MODULY_CBA!$I$3:$I$53)+1)&lt;='TCO TO BE- SW'!$D120,SUM('TCO TO BE- SW'!P$37:P$46)*VLOOKUP('TCO TO BE- SW'!P$2,MODULY_CBA!$B$3:$L$53,11,0),0),0)</f>
        <v>0</v>
      </c>
      <c r="Q120" s="531">
        <f>IFERROR(IF((MAX(MODULY_CBA!$I$3:$I$53)+1)&lt;='TCO TO BE- SW'!$D120,SUM('TCO TO BE- SW'!Q$37:Q$46)*VLOOKUP('TCO TO BE- SW'!Q$2,MODULY_CBA!$B$3:$L$53,11,0),0),0)</f>
        <v>0</v>
      </c>
      <c r="R120" s="531">
        <f>IFERROR(IF((MAX(MODULY_CBA!$I$3:$I$53)+1)&lt;='TCO TO BE- SW'!$D120,SUM('TCO TO BE- SW'!R$37:R$46)*VLOOKUP('TCO TO BE- SW'!R$2,MODULY_CBA!$B$3:$L$53,11,0),0),0)</f>
        <v>0</v>
      </c>
      <c r="S120" s="531">
        <f>IFERROR(IF((MAX(MODULY_CBA!$I$3:$I$53)+1)&lt;='TCO TO BE- SW'!$D120,SUM('TCO TO BE- SW'!S$37:S$46)*VLOOKUP('TCO TO BE- SW'!S$2,MODULY_CBA!$B$3:$L$53,11,0),0),0)</f>
        <v>0</v>
      </c>
      <c r="T120" s="531">
        <f>IFERROR(IF((MAX(MODULY_CBA!$I$3:$I$53)+1)&lt;='TCO TO BE- SW'!$D120,SUM('TCO TO BE- SW'!T$37:T$46)*VLOOKUP('TCO TO BE- SW'!T$2,MODULY_CBA!$B$3:$L$53,11,0),0),0)</f>
        <v>0</v>
      </c>
      <c r="U120" s="531">
        <f>IFERROR(IF((MAX(MODULY_CBA!$I$3:$I$53)+1)&lt;='TCO TO BE- SW'!$D120,SUM('TCO TO BE- SW'!U$37:U$46)*VLOOKUP('TCO TO BE- SW'!U$2,MODULY_CBA!$B$3:$L$53,11,0),0),0)</f>
        <v>0</v>
      </c>
      <c r="V120" s="531">
        <f>IFERROR(IF((MAX(MODULY_CBA!$I$3:$I$53)+1)&lt;='TCO TO BE- SW'!$D120,SUM('TCO TO BE- SW'!V$37:V$46)*VLOOKUP('TCO TO BE- SW'!V$2,MODULY_CBA!$B$3:$L$53,11,0),0),0)</f>
        <v>0</v>
      </c>
      <c r="W120" s="531">
        <f>IFERROR(IF((MAX(MODULY_CBA!$I$3:$I$53)+1)&lt;='TCO TO BE- SW'!$D120,SUM('TCO TO BE- SW'!W$37:W$46)*VLOOKUP('TCO TO BE- SW'!W$2,MODULY_CBA!$B$3:$L$53,11,0),0),0)</f>
        <v>0</v>
      </c>
      <c r="X120" s="531">
        <f>IFERROR(IF((MAX(MODULY_CBA!$I$3:$I$53)+1)&lt;='TCO TO BE- SW'!$D120,SUM('TCO TO BE- SW'!X$37:X$46)*VLOOKUP('TCO TO BE- SW'!X$2,MODULY_CBA!$B$3:$L$53,11,0),0),0)</f>
        <v>0</v>
      </c>
      <c r="Y120" s="531">
        <f>IFERROR(IF((MAX(MODULY_CBA!$I$3:$I$53)+1)&lt;='TCO TO BE- SW'!$D120,SUM('TCO TO BE- SW'!Y$37:Y$46)*VLOOKUP('TCO TO BE- SW'!Y$2,MODULY_CBA!$B$3:$L$53,11,0),0),0)</f>
        <v>0</v>
      </c>
      <c r="Z120" s="531">
        <f>IFERROR(IF((MAX(MODULY_CBA!$I$3:$I$53)+1)&lt;='TCO TO BE- SW'!$D120,SUM('TCO TO BE- SW'!Z$37:Z$46)*VLOOKUP('TCO TO BE- SW'!Z$2,MODULY_CBA!$B$3:$L$53,11,0),0),0)</f>
        <v>0</v>
      </c>
      <c r="AA120" s="531">
        <f>IFERROR(IF((MAX(MODULY_CBA!$I$3:$I$53)+1)&lt;='TCO TO BE- SW'!$D120,SUM('TCO TO BE- SW'!AA$37:AA$46)*VLOOKUP('TCO TO BE- SW'!AA$2,MODULY_CBA!$B$3:$L$53,11,0),0),0)</f>
        <v>0</v>
      </c>
      <c r="AB120" s="531">
        <f>IFERROR(IF((MAX(MODULY_CBA!$I$3:$I$53)+1)&lt;='TCO TO BE- SW'!$D120,SUM('TCO TO BE- SW'!AB$37:AB$46)*VLOOKUP('TCO TO BE- SW'!AB$2,MODULY_CBA!$B$3:$L$53,11,0),0),0)</f>
        <v>0</v>
      </c>
      <c r="AC120" s="531">
        <f>IFERROR(IF((MAX(MODULY_CBA!$I$3:$I$53)+1)&lt;='TCO TO BE- SW'!$D120,SUM('TCO TO BE- SW'!AC$37:AC$46)*VLOOKUP('TCO TO BE- SW'!AC$2,MODULY_CBA!$B$3:$L$53,11,0),0),0)</f>
        <v>0</v>
      </c>
      <c r="AD120" s="531">
        <f>IFERROR(IF((MAX(MODULY_CBA!$I$3:$I$53)+1)&lt;='TCO TO BE- SW'!$D120,SUM('TCO TO BE- SW'!AD$37:AD$46)*VLOOKUP('TCO TO BE- SW'!AD$2,MODULY_CBA!$B$3:$L$53,11,0),0),0)</f>
        <v>0</v>
      </c>
      <c r="AE120" s="531">
        <f>IFERROR(IF((MAX(MODULY_CBA!$I$3:$I$53)+1)&lt;='TCO TO BE- SW'!$D120,SUM('TCO TO BE- SW'!AE$37:AE$46)*VLOOKUP('TCO TO BE- SW'!AE$2,MODULY_CBA!$B$3:$L$53,11,0),0),0)</f>
        <v>0</v>
      </c>
      <c r="AF120" s="531">
        <f>IFERROR(IF((MAX(MODULY_CBA!$I$3:$I$53)+1)&lt;='TCO TO BE- SW'!$D120,SUM('TCO TO BE- SW'!AF$37:AF$46)*VLOOKUP('TCO TO BE- SW'!AF$2,MODULY_CBA!$B$3:$L$53,11,0),0),0)</f>
        <v>0</v>
      </c>
      <c r="AG120" s="531">
        <f>IFERROR(IF((MAX(MODULY_CBA!$I$3:$I$53)+1)&lt;='TCO TO BE- SW'!$D120,SUM('TCO TO BE- SW'!AG$37:AG$46)*VLOOKUP('TCO TO BE- SW'!AG$2,MODULY_CBA!$B$3:$L$53,11,0),0),0)</f>
        <v>0</v>
      </c>
      <c r="AH120" s="531">
        <f>IFERROR(IF((MAX(MODULY_CBA!$I$3:$I$53)+1)&lt;='TCO TO BE- SW'!$D120,SUM('TCO TO BE- SW'!AH$37:AH$46)*VLOOKUP('TCO TO BE- SW'!AH$2,MODULY_CBA!$B$3:$L$53,11,0),0),0)</f>
        <v>0</v>
      </c>
      <c r="AI120" s="531">
        <f>IFERROR(IF((MAX(MODULY_CBA!$I$3:$I$53)+1)&lt;='TCO TO BE- SW'!$D120,SUM('TCO TO BE- SW'!AI$37:AI$46)*VLOOKUP('TCO TO BE- SW'!AI$2,MODULY_CBA!$B$3:$L$53,11,0),0),0)</f>
        <v>0</v>
      </c>
      <c r="AJ120" s="531">
        <f>IFERROR(IF((MAX(MODULY_CBA!$I$3:$I$53)+1)&lt;='TCO TO BE- SW'!$D120,SUM('TCO TO BE- SW'!AJ$37:AJ$46)*VLOOKUP('TCO TO BE- SW'!AJ$2,MODULY_CBA!$B$3:$L$53,11,0),0),0)</f>
        <v>0</v>
      </c>
      <c r="AK120" s="531">
        <f>IFERROR(IF((MAX(MODULY_CBA!$I$3:$I$53)+1)&lt;='TCO TO BE- SW'!$D120,SUM('TCO TO BE- SW'!AK$37:AK$46)*VLOOKUP('TCO TO BE- SW'!AK$2,MODULY_CBA!$B$3:$L$53,11,0),0),0)</f>
        <v>0</v>
      </c>
      <c r="AL120" s="531">
        <f>IFERROR(IF((MAX(MODULY_CBA!$I$3:$I$53)+1)&lt;='TCO TO BE- SW'!$D120,SUM('TCO TO BE- SW'!AL$37:AL$46)*VLOOKUP('TCO TO BE- SW'!AL$2,MODULY_CBA!$B$3:$L$53,11,0),0),0)</f>
        <v>0</v>
      </c>
      <c r="AM120" s="531">
        <f>IFERROR(IF((MAX(MODULY_CBA!$I$3:$I$53)+1)&lt;='TCO TO BE- SW'!$D120,SUM('TCO TO BE- SW'!AM$37:AM$46)*VLOOKUP('TCO TO BE- SW'!AM$2,MODULY_CBA!$B$3:$L$53,11,0),0),0)</f>
        <v>0</v>
      </c>
      <c r="AN120" s="531">
        <f>IFERROR(IF((MAX(MODULY_CBA!$I$3:$I$53)+1)&lt;='TCO TO BE- SW'!$D120,SUM('TCO TO BE- SW'!AN$37:AN$46)*VLOOKUP('TCO TO BE- SW'!AN$2,MODULY_CBA!$B$3:$L$53,11,0),0),0)</f>
        <v>0</v>
      </c>
      <c r="AO120" s="531">
        <f>IFERROR(IF((MAX(MODULY_CBA!$I$3:$I$53)+1)&lt;='TCO TO BE- SW'!$D120,SUM('TCO TO BE- SW'!AO$37:AO$46)*VLOOKUP('TCO TO BE- SW'!AO$2,MODULY_CBA!$B$3:$L$53,11,0),0),0)</f>
        <v>0</v>
      </c>
      <c r="AP120" s="531">
        <f>IFERROR(IF((MAX(MODULY_CBA!$I$3:$I$53)+1)&lt;='TCO TO BE- SW'!$D120,SUM('TCO TO BE- SW'!AP$37:AP$46)*VLOOKUP('TCO TO BE- SW'!AP$2,MODULY_CBA!$B$3:$L$53,11,0),0),0)</f>
        <v>0</v>
      </c>
      <c r="AQ120" s="531">
        <f>IFERROR(IF((MAX(MODULY_CBA!$I$3:$I$53)+1)&lt;='TCO TO BE- SW'!$D120,SUM('TCO TO BE- SW'!AQ$37:AQ$46)*VLOOKUP('TCO TO BE- SW'!AQ$2,MODULY_CBA!$B$3:$L$53,11,0),0),0)</f>
        <v>0</v>
      </c>
      <c r="AR120" s="531">
        <f>IFERROR(IF((MAX(MODULY_CBA!$I$3:$I$53)+1)&lt;='TCO TO BE- SW'!$D120,SUM('TCO TO BE- SW'!AR$37:AR$46)*VLOOKUP('TCO TO BE- SW'!AR$2,MODULY_CBA!$B$3:$L$53,11,0),0),0)</f>
        <v>0</v>
      </c>
      <c r="AS120" s="531">
        <f>IFERROR(IF((MAX(MODULY_CBA!$I$3:$I$53)+1)&lt;='TCO TO BE- SW'!$D120,SUM('TCO TO BE- SW'!AS$37:AS$46)*VLOOKUP('TCO TO BE- SW'!AS$2,MODULY_CBA!$B$3:$L$53,11,0),0),0)</f>
        <v>0</v>
      </c>
      <c r="AT120" s="531">
        <f>IFERROR(IF((MAX(MODULY_CBA!$I$3:$I$53)+1)&lt;='TCO TO BE- SW'!$D120,SUM('TCO TO BE- SW'!AT$37:AT$46)*VLOOKUP('TCO TO BE- SW'!AT$2,MODULY_CBA!$B$3:$L$53,11,0),0),0)</f>
        <v>0</v>
      </c>
      <c r="AU120" s="531">
        <f>IFERROR(IF((MAX(MODULY_CBA!$I$3:$I$53)+1)&lt;='TCO TO BE- SW'!$D120,SUM('TCO TO BE- SW'!AU$37:AU$46)*VLOOKUP('TCO TO BE- SW'!AU$2,MODULY_CBA!$B$3:$L$53,11,0),0),0)</f>
        <v>0</v>
      </c>
      <c r="AV120" s="531">
        <f>IFERROR(IF((MAX(MODULY_CBA!$I$3:$I$53)+1)&lt;='TCO TO BE- SW'!$D120,SUM('TCO TO BE- SW'!AV$37:AV$46)*VLOOKUP('TCO TO BE- SW'!AV$2,MODULY_CBA!$B$3:$L$53,11,0),0),0)</f>
        <v>0</v>
      </c>
      <c r="AW120" s="531">
        <f>IFERROR(IF((MAX(MODULY_CBA!$I$3:$I$53)+1)&lt;='TCO TO BE- SW'!$D120,SUM('TCO TO BE- SW'!AW$37:AW$46)*VLOOKUP('TCO TO BE- SW'!AW$2,MODULY_CBA!$B$3:$L$53,11,0),0),0)</f>
        <v>0</v>
      </c>
      <c r="AX120" s="531">
        <f>IFERROR(IF((MAX(MODULY_CBA!$I$3:$I$53)+1)&lt;='TCO TO BE- SW'!$D120,SUM('TCO TO BE- SW'!AX$37:AX$46)*VLOOKUP('TCO TO BE- SW'!AX$2,MODULY_CBA!$B$3:$L$53,11,0),0),0)</f>
        <v>0</v>
      </c>
      <c r="AY120" s="531">
        <f>IFERROR(IF((MAX(MODULY_CBA!$I$3:$I$53)+1)&lt;='TCO TO BE- SW'!$D120,SUM('TCO TO BE- SW'!AY$37:AY$46)*VLOOKUP('TCO TO BE- SW'!AY$2,MODULY_CBA!$B$3:$L$53,11,0),0),0)</f>
        <v>0</v>
      </c>
      <c r="AZ120" s="531">
        <f>IFERROR(IF((MAX(MODULY_CBA!$I$3:$I$53)+1)&lt;='TCO TO BE- SW'!$D120,SUM('TCO TO BE- SW'!AZ$37:AZ$46)*VLOOKUP('TCO TO BE- SW'!AZ$2,MODULY_CBA!$B$3:$L$53,11,0),0),0)</f>
        <v>0</v>
      </c>
      <c r="BA120" s="531">
        <f>IFERROR(IF((MAX(MODULY_CBA!$I$3:$I$53)+1)&lt;='TCO TO BE- SW'!$D120,SUM('TCO TO BE- SW'!BA$37:BA$46)*VLOOKUP('TCO TO BE- SW'!BA$2,MODULY_CBA!$B$3:$L$53,11,0),0),0)</f>
        <v>0</v>
      </c>
      <c r="BB120" s="531">
        <f>IFERROR(IF((MAX(MODULY_CBA!$I$3:$I$53)+1)&lt;='TCO TO BE- SW'!$D120,SUM('TCO TO BE- SW'!BB$37:BB$46)*VLOOKUP('TCO TO BE- SW'!BB$2,MODULY_CBA!$B$3:$L$53,11,0),0),0)</f>
        <v>0</v>
      </c>
      <c r="BC120" s="531">
        <f>IFERROR(IF((MAX(MODULY_CBA!$I$3:$I$53)+1)&lt;='TCO TO BE- SW'!$D120,SUM('TCO TO BE- SW'!BC$37:BC$46)*VLOOKUP('TCO TO BE- SW'!BC$2,MODULY_CBA!$B$3:$L$53,11,0),0),0)</f>
        <v>0</v>
      </c>
    </row>
    <row r="121" spans="1:55" outlineLevel="2">
      <c r="A121" s="694"/>
      <c r="B121" s="695"/>
      <c r="C121" s="695"/>
      <c r="D121" s="67">
        <v>2</v>
      </c>
      <c r="E121" s="71">
        <f t="shared" si="26"/>
        <v>0</v>
      </c>
      <c r="F121" s="531">
        <f>IFERROR(IF((MAX(MODULY_CBA!$I$3:$I$53)+1)&lt;='TCO TO BE- SW'!$D121,SUM('TCO TO BE- SW'!F$37:F$46)*VLOOKUP('TCO TO BE- SW'!F$2,MODULY_CBA!$B$3:$L$53,11,0),0),0)</f>
        <v>0</v>
      </c>
      <c r="G121" s="531">
        <f>IFERROR(IF((MAX(MODULY_CBA!$I$3:$I$53)+1)&lt;='TCO TO BE- SW'!$D121,SUM('TCO TO BE- SW'!G$37:G$46)*VLOOKUP('TCO TO BE- SW'!G$2,MODULY_CBA!$B$3:$L$53,11,0),0),0)</f>
        <v>0</v>
      </c>
      <c r="H121" s="531">
        <f>IFERROR(IF((MAX(MODULY_CBA!$I$3:$I$53)+1)&lt;='TCO TO BE- SW'!$D121,SUM('TCO TO BE- SW'!H$37:H$46)*VLOOKUP('TCO TO BE- SW'!H$2,MODULY_CBA!$B$3:$L$53,11,0),0),0)</f>
        <v>0</v>
      </c>
      <c r="I121" s="531">
        <f>IFERROR(IF((MAX(MODULY_CBA!$I$3:$I$53)+1)&lt;='TCO TO BE- SW'!$D121,SUM('TCO TO BE- SW'!I$37:I$46)*VLOOKUP('TCO TO BE- SW'!I$2,MODULY_CBA!$B$3:$L$53,11,0),0),0)</f>
        <v>0</v>
      </c>
      <c r="J121" s="531">
        <f>IFERROR(IF((MAX(MODULY_CBA!$I$3:$I$53)+1)&lt;='TCO TO BE- SW'!$D121,SUM('TCO TO BE- SW'!J$37:J$46)*VLOOKUP('TCO TO BE- SW'!J$2,MODULY_CBA!$B$3:$L$53,11,0),0),0)</f>
        <v>0</v>
      </c>
      <c r="K121" s="531">
        <f>IFERROR(IF((MAX(MODULY_CBA!$I$3:$I$53)+1)&lt;='TCO TO BE- SW'!$D121,SUM('TCO TO BE- SW'!K$37:K$46)*VLOOKUP('TCO TO BE- SW'!K$2,MODULY_CBA!$B$3:$L$53,11,0),0),0)</f>
        <v>0</v>
      </c>
      <c r="L121" s="531">
        <f>IFERROR(IF((MAX(MODULY_CBA!$I$3:$I$53)+1)&lt;='TCO TO BE- SW'!$D121,SUM('TCO TO BE- SW'!L$37:L$46)*VLOOKUP('TCO TO BE- SW'!L$2,MODULY_CBA!$B$3:$L$53,11,0),0),0)</f>
        <v>0</v>
      </c>
      <c r="M121" s="531">
        <f>IFERROR(IF((MAX(MODULY_CBA!$I$3:$I$53)+1)&lt;='TCO TO BE- SW'!$D121,SUM('TCO TO BE- SW'!M$37:M$46)*VLOOKUP('TCO TO BE- SW'!M$2,MODULY_CBA!$B$3:$L$53,11,0),0),0)</f>
        <v>0</v>
      </c>
      <c r="N121" s="531">
        <f>IFERROR(IF((MAX(MODULY_CBA!$I$3:$I$53)+1)&lt;='TCO TO BE- SW'!$D121,SUM('TCO TO BE- SW'!N$37:N$46)*VLOOKUP('TCO TO BE- SW'!N$2,MODULY_CBA!$B$3:$L$53,11,0),0),0)</f>
        <v>0</v>
      </c>
      <c r="O121" s="531">
        <f>IFERROR(IF((MAX(MODULY_CBA!$I$3:$I$53)+1)&lt;='TCO TO BE- SW'!$D121,SUM('TCO TO BE- SW'!O$37:O$46)*VLOOKUP('TCO TO BE- SW'!O$2,MODULY_CBA!$B$3:$L$53,11,0),0),0)</f>
        <v>0</v>
      </c>
      <c r="P121" s="531">
        <f>IFERROR(IF((MAX(MODULY_CBA!$I$3:$I$53)+1)&lt;='TCO TO BE- SW'!$D121,SUM('TCO TO BE- SW'!P$37:P$46)*VLOOKUP('TCO TO BE- SW'!P$2,MODULY_CBA!$B$3:$L$53,11,0),0),0)</f>
        <v>0</v>
      </c>
      <c r="Q121" s="531">
        <f>IFERROR(IF((MAX(MODULY_CBA!$I$3:$I$53)+1)&lt;='TCO TO BE- SW'!$D121,SUM('TCO TO BE- SW'!Q$37:Q$46)*VLOOKUP('TCO TO BE- SW'!Q$2,MODULY_CBA!$B$3:$L$53,11,0),0),0)</f>
        <v>0</v>
      </c>
      <c r="R121" s="531">
        <f>IFERROR(IF((MAX(MODULY_CBA!$I$3:$I$53)+1)&lt;='TCO TO BE- SW'!$D121,SUM('TCO TO BE- SW'!R$37:R$46)*VLOOKUP('TCO TO BE- SW'!R$2,MODULY_CBA!$B$3:$L$53,11,0),0),0)</f>
        <v>0</v>
      </c>
      <c r="S121" s="531">
        <f>IFERROR(IF((MAX(MODULY_CBA!$I$3:$I$53)+1)&lt;='TCO TO BE- SW'!$D121,SUM('TCO TO BE- SW'!S$37:S$46)*VLOOKUP('TCO TO BE- SW'!S$2,MODULY_CBA!$B$3:$L$53,11,0),0),0)</f>
        <v>0</v>
      </c>
      <c r="T121" s="531">
        <f>IFERROR(IF((MAX(MODULY_CBA!$I$3:$I$53)+1)&lt;='TCO TO BE- SW'!$D121,SUM('TCO TO BE- SW'!T$37:T$46)*VLOOKUP('TCO TO BE- SW'!T$2,MODULY_CBA!$B$3:$L$53,11,0),0),0)</f>
        <v>0</v>
      </c>
      <c r="U121" s="531">
        <f>IFERROR(IF((MAX(MODULY_CBA!$I$3:$I$53)+1)&lt;='TCO TO BE- SW'!$D121,SUM('TCO TO BE- SW'!U$37:U$46)*VLOOKUP('TCO TO BE- SW'!U$2,MODULY_CBA!$B$3:$L$53,11,0),0),0)</f>
        <v>0</v>
      </c>
      <c r="V121" s="531">
        <f>IFERROR(IF((MAX(MODULY_CBA!$I$3:$I$53)+1)&lt;='TCO TO BE- SW'!$D121,SUM('TCO TO BE- SW'!V$37:V$46)*VLOOKUP('TCO TO BE- SW'!V$2,MODULY_CBA!$B$3:$L$53,11,0),0),0)</f>
        <v>0</v>
      </c>
      <c r="W121" s="531">
        <f>IFERROR(IF((MAX(MODULY_CBA!$I$3:$I$53)+1)&lt;='TCO TO BE- SW'!$D121,SUM('TCO TO BE- SW'!W$37:W$46)*VLOOKUP('TCO TO BE- SW'!W$2,MODULY_CBA!$B$3:$L$53,11,0),0),0)</f>
        <v>0</v>
      </c>
      <c r="X121" s="531">
        <f>IFERROR(IF((MAX(MODULY_CBA!$I$3:$I$53)+1)&lt;='TCO TO BE- SW'!$D121,SUM('TCO TO BE- SW'!X$37:X$46)*VLOOKUP('TCO TO BE- SW'!X$2,MODULY_CBA!$B$3:$L$53,11,0),0),0)</f>
        <v>0</v>
      </c>
      <c r="Y121" s="531">
        <f>IFERROR(IF((MAX(MODULY_CBA!$I$3:$I$53)+1)&lt;='TCO TO BE- SW'!$D121,SUM('TCO TO BE- SW'!Y$37:Y$46)*VLOOKUP('TCO TO BE- SW'!Y$2,MODULY_CBA!$B$3:$L$53,11,0),0),0)</f>
        <v>0</v>
      </c>
      <c r="Z121" s="531">
        <f>IFERROR(IF((MAX(MODULY_CBA!$I$3:$I$53)+1)&lt;='TCO TO BE- SW'!$D121,SUM('TCO TO BE- SW'!Z$37:Z$46)*VLOOKUP('TCO TO BE- SW'!Z$2,MODULY_CBA!$B$3:$L$53,11,0),0),0)</f>
        <v>0</v>
      </c>
      <c r="AA121" s="531">
        <f>IFERROR(IF((MAX(MODULY_CBA!$I$3:$I$53)+1)&lt;='TCO TO BE- SW'!$D121,SUM('TCO TO BE- SW'!AA$37:AA$46)*VLOOKUP('TCO TO BE- SW'!AA$2,MODULY_CBA!$B$3:$L$53,11,0),0),0)</f>
        <v>0</v>
      </c>
      <c r="AB121" s="531">
        <f>IFERROR(IF((MAX(MODULY_CBA!$I$3:$I$53)+1)&lt;='TCO TO BE- SW'!$D121,SUM('TCO TO BE- SW'!AB$37:AB$46)*VLOOKUP('TCO TO BE- SW'!AB$2,MODULY_CBA!$B$3:$L$53,11,0),0),0)</f>
        <v>0</v>
      </c>
      <c r="AC121" s="531">
        <f>IFERROR(IF((MAX(MODULY_CBA!$I$3:$I$53)+1)&lt;='TCO TO BE- SW'!$D121,SUM('TCO TO BE- SW'!AC$37:AC$46)*VLOOKUP('TCO TO BE- SW'!AC$2,MODULY_CBA!$B$3:$L$53,11,0),0),0)</f>
        <v>0</v>
      </c>
      <c r="AD121" s="531">
        <f>IFERROR(IF((MAX(MODULY_CBA!$I$3:$I$53)+1)&lt;='TCO TO BE- SW'!$D121,SUM('TCO TO BE- SW'!AD$37:AD$46)*VLOOKUP('TCO TO BE- SW'!AD$2,MODULY_CBA!$B$3:$L$53,11,0),0),0)</f>
        <v>0</v>
      </c>
      <c r="AE121" s="531">
        <f>IFERROR(IF((MAX(MODULY_CBA!$I$3:$I$53)+1)&lt;='TCO TO BE- SW'!$D121,SUM('TCO TO BE- SW'!AE$37:AE$46)*VLOOKUP('TCO TO BE- SW'!AE$2,MODULY_CBA!$B$3:$L$53,11,0),0),0)</f>
        <v>0</v>
      </c>
      <c r="AF121" s="531">
        <f>IFERROR(IF((MAX(MODULY_CBA!$I$3:$I$53)+1)&lt;='TCO TO BE- SW'!$D121,SUM('TCO TO BE- SW'!AF$37:AF$46)*VLOOKUP('TCO TO BE- SW'!AF$2,MODULY_CBA!$B$3:$L$53,11,0),0),0)</f>
        <v>0</v>
      </c>
      <c r="AG121" s="531">
        <f>IFERROR(IF((MAX(MODULY_CBA!$I$3:$I$53)+1)&lt;='TCO TO BE- SW'!$D121,SUM('TCO TO BE- SW'!AG$37:AG$46)*VLOOKUP('TCO TO BE- SW'!AG$2,MODULY_CBA!$B$3:$L$53,11,0),0),0)</f>
        <v>0</v>
      </c>
      <c r="AH121" s="531">
        <f>IFERROR(IF((MAX(MODULY_CBA!$I$3:$I$53)+1)&lt;='TCO TO BE- SW'!$D121,SUM('TCO TO BE- SW'!AH$37:AH$46)*VLOOKUP('TCO TO BE- SW'!AH$2,MODULY_CBA!$B$3:$L$53,11,0),0),0)</f>
        <v>0</v>
      </c>
      <c r="AI121" s="531">
        <f>IFERROR(IF((MAX(MODULY_CBA!$I$3:$I$53)+1)&lt;='TCO TO BE- SW'!$D121,SUM('TCO TO BE- SW'!AI$37:AI$46)*VLOOKUP('TCO TO BE- SW'!AI$2,MODULY_CBA!$B$3:$L$53,11,0),0),0)</f>
        <v>0</v>
      </c>
      <c r="AJ121" s="531">
        <f>IFERROR(IF((MAX(MODULY_CBA!$I$3:$I$53)+1)&lt;='TCO TO BE- SW'!$D121,SUM('TCO TO BE- SW'!AJ$37:AJ$46)*VLOOKUP('TCO TO BE- SW'!AJ$2,MODULY_CBA!$B$3:$L$53,11,0),0),0)</f>
        <v>0</v>
      </c>
      <c r="AK121" s="531">
        <f>IFERROR(IF((MAX(MODULY_CBA!$I$3:$I$53)+1)&lt;='TCO TO BE- SW'!$D121,SUM('TCO TO BE- SW'!AK$37:AK$46)*VLOOKUP('TCO TO BE- SW'!AK$2,MODULY_CBA!$B$3:$L$53,11,0),0),0)</f>
        <v>0</v>
      </c>
      <c r="AL121" s="531">
        <f>IFERROR(IF((MAX(MODULY_CBA!$I$3:$I$53)+1)&lt;='TCO TO BE- SW'!$D121,SUM('TCO TO BE- SW'!AL$37:AL$46)*VLOOKUP('TCO TO BE- SW'!AL$2,MODULY_CBA!$B$3:$L$53,11,0),0),0)</f>
        <v>0</v>
      </c>
      <c r="AM121" s="531">
        <f>IFERROR(IF((MAX(MODULY_CBA!$I$3:$I$53)+1)&lt;='TCO TO BE- SW'!$D121,SUM('TCO TO BE- SW'!AM$37:AM$46)*VLOOKUP('TCO TO BE- SW'!AM$2,MODULY_CBA!$B$3:$L$53,11,0),0),0)</f>
        <v>0</v>
      </c>
      <c r="AN121" s="531">
        <f>IFERROR(IF((MAX(MODULY_CBA!$I$3:$I$53)+1)&lt;='TCO TO BE- SW'!$D121,SUM('TCO TO BE- SW'!AN$37:AN$46)*VLOOKUP('TCO TO BE- SW'!AN$2,MODULY_CBA!$B$3:$L$53,11,0),0),0)</f>
        <v>0</v>
      </c>
      <c r="AO121" s="531">
        <f>IFERROR(IF((MAX(MODULY_CBA!$I$3:$I$53)+1)&lt;='TCO TO BE- SW'!$D121,SUM('TCO TO BE- SW'!AO$37:AO$46)*VLOOKUP('TCO TO BE- SW'!AO$2,MODULY_CBA!$B$3:$L$53,11,0),0),0)</f>
        <v>0</v>
      </c>
      <c r="AP121" s="531">
        <f>IFERROR(IF((MAX(MODULY_CBA!$I$3:$I$53)+1)&lt;='TCO TO BE- SW'!$D121,SUM('TCO TO BE- SW'!AP$37:AP$46)*VLOOKUP('TCO TO BE- SW'!AP$2,MODULY_CBA!$B$3:$L$53,11,0),0),0)</f>
        <v>0</v>
      </c>
      <c r="AQ121" s="531">
        <f>IFERROR(IF((MAX(MODULY_CBA!$I$3:$I$53)+1)&lt;='TCO TO BE- SW'!$D121,SUM('TCO TO BE- SW'!AQ$37:AQ$46)*VLOOKUP('TCO TO BE- SW'!AQ$2,MODULY_CBA!$B$3:$L$53,11,0),0),0)</f>
        <v>0</v>
      </c>
      <c r="AR121" s="531">
        <f>IFERROR(IF((MAX(MODULY_CBA!$I$3:$I$53)+1)&lt;='TCO TO BE- SW'!$D121,SUM('TCO TO BE- SW'!AR$37:AR$46)*VLOOKUP('TCO TO BE- SW'!AR$2,MODULY_CBA!$B$3:$L$53,11,0),0),0)</f>
        <v>0</v>
      </c>
      <c r="AS121" s="531">
        <f>IFERROR(IF((MAX(MODULY_CBA!$I$3:$I$53)+1)&lt;='TCO TO BE- SW'!$D121,SUM('TCO TO BE- SW'!AS$37:AS$46)*VLOOKUP('TCO TO BE- SW'!AS$2,MODULY_CBA!$B$3:$L$53,11,0),0),0)</f>
        <v>0</v>
      </c>
      <c r="AT121" s="531">
        <f>IFERROR(IF((MAX(MODULY_CBA!$I$3:$I$53)+1)&lt;='TCO TO BE- SW'!$D121,SUM('TCO TO BE- SW'!AT$37:AT$46)*VLOOKUP('TCO TO BE- SW'!AT$2,MODULY_CBA!$B$3:$L$53,11,0),0),0)</f>
        <v>0</v>
      </c>
      <c r="AU121" s="531">
        <f>IFERROR(IF((MAX(MODULY_CBA!$I$3:$I$53)+1)&lt;='TCO TO BE- SW'!$D121,SUM('TCO TO BE- SW'!AU$37:AU$46)*VLOOKUP('TCO TO BE- SW'!AU$2,MODULY_CBA!$B$3:$L$53,11,0),0),0)</f>
        <v>0</v>
      </c>
      <c r="AV121" s="531">
        <f>IFERROR(IF((MAX(MODULY_CBA!$I$3:$I$53)+1)&lt;='TCO TO BE- SW'!$D121,SUM('TCO TO BE- SW'!AV$37:AV$46)*VLOOKUP('TCO TO BE- SW'!AV$2,MODULY_CBA!$B$3:$L$53,11,0),0),0)</f>
        <v>0</v>
      </c>
      <c r="AW121" s="531">
        <f>IFERROR(IF((MAX(MODULY_CBA!$I$3:$I$53)+1)&lt;='TCO TO BE- SW'!$D121,SUM('TCO TO BE- SW'!AW$37:AW$46)*VLOOKUP('TCO TO BE- SW'!AW$2,MODULY_CBA!$B$3:$L$53,11,0),0),0)</f>
        <v>0</v>
      </c>
      <c r="AX121" s="531">
        <f>IFERROR(IF((MAX(MODULY_CBA!$I$3:$I$53)+1)&lt;='TCO TO BE- SW'!$D121,SUM('TCO TO BE- SW'!AX$37:AX$46)*VLOOKUP('TCO TO BE- SW'!AX$2,MODULY_CBA!$B$3:$L$53,11,0),0),0)</f>
        <v>0</v>
      </c>
      <c r="AY121" s="531">
        <f>IFERROR(IF((MAX(MODULY_CBA!$I$3:$I$53)+1)&lt;='TCO TO BE- SW'!$D121,SUM('TCO TO BE- SW'!AY$37:AY$46)*VLOOKUP('TCO TO BE- SW'!AY$2,MODULY_CBA!$B$3:$L$53,11,0),0),0)</f>
        <v>0</v>
      </c>
      <c r="AZ121" s="531">
        <f>IFERROR(IF((MAX(MODULY_CBA!$I$3:$I$53)+1)&lt;='TCO TO BE- SW'!$D121,SUM('TCO TO BE- SW'!AZ$37:AZ$46)*VLOOKUP('TCO TO BE- SW'!AZ$2,MODULY_CBA!$B$3:$L$53,11,0),0),0)</f>
        <v>0</v>
      </c>
      <c r="BA121" s="531">
        <f>IFERROR(IF((MAX(MODULY_CBA!$I$3:$I$53)+1)&lt;='TCO TO BE- SW'!$D121,SUM('TCO TO BE- SW'!BA$37:BA$46)*VLOOKUP('TCO TO BE- SW'!BA$2,MODULY_CBA!$B$3:$L$53,11,0),0),0)</f>
        <v>0</v>
      </c>
      <c r="BB121" s="531">
        <f>IFERROR(IF((MAX(MODULY_CBA!$I$3:$I$53)+1)&lt;='TCO TO BE- SW'!$D121,SUM('TCO TO BE- SW'!BB$37:BB$46)*VLOOKUP('TCO TO BE- SW'!BB$2,MODULY_CBA!$B$3:$L$53,11,0),0),0)</f>
        <v>0</v>
      </c>
      <c r="BC121" s="531">
        <f>IFERROR(IF((MAX(MODULY_CBA!$I$3:$I$53)+1)&lt;='TCO TO BE- SW'!$D121,SUM('TCO TO BE- SW'!BC$37:BC$46)*VLOOKUP('TCO TO BE- SW'!BC$2,MODULY_CBA!$B$3:$L$53,11,0),0),0)</f>
        <v>0</v>
      </c>
    </row>
    <row r="122" spans="1:55" outlineLevel="2">
      <c r="A122" s="694"/>
      <c r="B122" s="695"/>
      <c r="C122" s="695"/>
      <c r="D122" s="67">
        <v>3</v>
      </c>
      <c r="E122" s="71">
        <f t="shared" si="26"/>
        <v>82280.158162312495</v>
      </c>
      <c r="F122" s="531">
        <f>IFERROR(IF((MAX(MODULY_CBA!$I$3:$I$53)+1)&lt;='TCO TO BE- SW'!$D122,SUM('TCO TO BE- SW'!F$37:F$46)*VLOOKUP('TCO TO BE- SW'!F$2,MODULY_CBA!$B$3:$L$53,11,0),0),0)</f>
        <v>862.958529</v>
      </c>
      <c r="G122" s="531">
        <f>IFERROR(IF((MAX(MODULY_CBA!$I$3:$I$53)+1)&lt;='TCO TO BE- SW'!$D122,SUM('TCO TO BE- SW'!G$37:G$46)*VLOOKUP('TCO TO BE- SW'!G$2,MODULY_CBA!$B$3:$L$53,11,0),0),0)</f>
        <v>862.958529</v>
      </c>
      <c r="H122" s="531">
        <f>IFERROR(IF((MAX(MODULY_CBA!$I$3:$I$53)+1)&lt;='TCO TO BE- SW'!$D122,SUM('TCO TO BE- SW'!H$37:H$46)*VLOOKUP('TCO TO BE- SW'!H$2,MODULY_CBA!$B$3:$L$53,11,0),0),0)</f>
        <v>1388.4185295000002</v>
      </c>
      <c r="I122" s="531">
        <f>IFERROR(IF((MAX(MODULY_CBA!$I$3:$I$53)+1)&lt;='TCO TO BE- SW'!$D122,SUM('TCO TO BE- SW'!I$37:I$46)*VLOOKUP('TCO TO BE- SW'!I$2,MODULY_CBA!$B$3:$L$53,11,0),0),0)</f>
        <v>1599.6304439999999</v>
      </c>
      <c r="J122" s="531">
        <f>IFERROR(IF((MAX(MODULY_CBA!$I$3:$I$53)+1)&lt;='TCO TO BE- SW'!$D122,SUM('TCO TO BE- SW'!J$37:J$46)*VLOOKUP('TCO TO BE- SW'!J$2,MODULY_CBA!$B$3:$L$53,11,0),0),0)</f>
        <v>1178.6750639999998</v>
      </c>
      <c r="K122" s="531">
        <f>IFERROR(IF((MAX(MODULY_CBA!$I$3:$I$53)+1)&lt;='TCO TO BE- SW'!$D122,SUM('TCO TO BE- SW'!K$37:K$46)*VLOOKUP('TCO TO BE- SW'!K$2,MODULY_CBA!$B$3:$L$53,11,0),0),0)</f>
        <v>1494.3915989999996</v>
      </c>
      <c r="L122" s="531">
        <f>IFERROR(IF((MAX(MODULY_CBA!$I$3:$I$53)+1)&lt;='TCO TO BE- SW'!$D122,SUM('TCO TO BE- SW'!L$37:L$46)*VLOOKUP('TCO TO BE- SW'!L$2,MODULY_CBA!$B$3:$L$53,11,0),0),0)</f>
        <v>1178.6750639999998</v>
      </c>
      <c r="M122" s="531">
        <f>IFERROR(IF((MAX(MODULY_CBA!$I$3:$I$53)+1)&lt;='TCO TO BE- SW'!$D122,SUM('TCO TO BE- SW'!M$37:M$46)*VLOOKUP('TCO TO BE- SW'!M$2,MODULY_CBA!$B$3:$L$53,11,0),0),0)</f>
        <v>1151.2640159999999</v>
      </c>
      <c r="N122" s="531">
        <f>IFERROR(IF((MAX(MODULY_CBA!$I$3:$I$53)+1)&lt;='TCO TO BE- SW'!$D122,SUM('TCO TO BE- SW'!N$37:N$46)*VLOOKUP('TCO TO BE- SW'!N$2,MODULY_CBA!$B$3:$L$53,11,0),0),0)</f>
        <v>1048.4725859999996</v>
      </c>
      <c r="O122" s="531">
        <f>IFERROR(IF((MAX(MODULY_CBA!$I$3:$I$53)+1)&lt;='TCO TO BE- SW'!$D122,SUM('TCO TO BE- SW'!O$37:O$46)*VLOOKUP('TCO TO BE- SW'!O$2,MODULY_CBA!$B$3:$L$53,11,0),0),0)</f>
        <v>945.68115599999976</v>
      </c>
      <c r="P122" s="531">
        <f>IFERROR(IF((MAX(MODULY_CBA!$I$3:$I$53)+1)&lt;='TCO TO BE- SW'!$D122,SUM('TCO TO BE- SW'!P$37:P$46)*VLOOKUP('TCO TO BE- SW'!P$2,MODULY_CBA!$B$3:$L$53,11,0),0),0)</f>
        <v>842.88972599999988</v>
      </c>
      <c r="Q122" s="531">
        <f>IFERROR(IF((MAX(MODULY_CBA!$I$3:$I$53)+1)&lt;='TCO TO BE- SW'!$D122,SUM('TCO TO BE- SW'!Q$37:Q$46)*VLOOKUP('TCO TO BE- SW'!Q$2,MODULY_CBA!$B$3:$L$53,11,0),0),0)</f>
        <v>945.68115599999976</v>
      </c>
      <c r="R122" s="531">
        <f>IFERROR(IF((MAX(MODULY_CBA!$I$3:$I$53)+1)&lt;='TCO TO BE- SW'!$D122,SUM('TCO TO BE- SW'!R$37:R$46)*VLOOKUP('TCO TO BE- SW'!R$2,MODULY_CBA!$B$3:$L$53,11,0),0),0)</f>
        <v>968.19737399999974</v>
      </c>
      <c r="S122" s="531">
        <f>IFERROR(IF((MAX(MODULY_CBA!$I$3:$I$53)+1)&lt;='TCO TO BE- SW'!$D122,SUM('TCO TO BE- SW'!S$37:S$46)*VLOOKUP('TCO TO BE- SW'!S$2,MODULY_CBA!$B$3:$L$53,11,0),0),0)</f>
        <v>1599.6304439999999</v>
      </c>
      <c r="T122" s="531">
        <f>IFERROR(IF((MAX(MODULY_CBA!$I$3:$I$53)+1)&lt;='TCO TO BE- SW'!$D122,SUM('TCO TO BE- SW'!T$37:T$46)*VLOOKUP('TCO TO BE- SW'!T$2,MODULY_CBA!$B$3:$L$53,11,0),0),0)</f>
        <v>1599.6304439999999</v>
      </c>
      <c r="U122" s="531">
        <f>IFERROR(IF((MAX(MODULY_CBA!$I$3:$I$53)+1)&lt;='TCO TO BE- SW'!$D122,SUM('TCO TO BE- SW'!U$37:U$46)*VLOOKUP('TCO TO BE- SW'!U$2,MODULY_CBA!$B$3:$L$53,11,0),0),0)</f>
        <v>1129.6043932499999</v>
      </c>
      <c r="V122" s="531">
        <f>IFERROR(IF((MAX(MODULY_CBA!$I$3:$I$53)+1)&lt;='TCO TO BE- SW'!$D122,SUM('TCO TO BE- SW'!V$37:V$46)*VLOOKUP('TCO TO BE- SW'!V$2,MODULY_CBA!$B$3:$L$53,11,0),0),0)</f>
        <v>1240.3499219999997</v>
      </c>
      <c r="W122" s="531">
        <f>IFERROR(IF((MAX(MODULY_CBA!$I$3:$I$53)+1)&lt;='TCO TO BE- SW'!$D122,SUM('TCO TO BE- SW'!W$37:W$46)*VLOOKUP('TCO TO BE- SW'!W$2,MODULY_CBA!$B$3:$L$53,11,0),0),0)</f>
        <v>1572.5865082499995</v>
      </c>
      <c r="X122" s="531">
        <f>IFERROR(IF((MAX(MODULY_CBA!$I$3:$I$53)+1)&lt;='TCO TO BE- SW'!$D122,SUM('TCO TO BE- SW'!X$37:X$46)*VLOOKUP('TCO TO BE- SW'!X$2,MODULY_CBA!$B$3:$L$53,11,0),0),0)</f>
        <v>591.78494699999987</v>
      </c>
      <c r="Y122" s="531">
        <f>IFERROR(IF((MAX(MODULY_CBA!$I$3:$I$53)+1)&lt;='TCO TO BE- SW'!$D122,SUM('TCO TO BE- SW'!Y$37:Y$46)*VLOOKUP('TCO TO BE- SW'!Y$2,MODULY_CBA!$B$3:$L$53,11,0),0),0)</f>
        <v>1389.1527539999995</v>
      </c>
      <c r="Z122" s="531">
        <f>IFERROR(IF((MAX(MODULY_CBA!$I$3:$I$53)+1)&lt;='TCO TO BE- SW'!$D122,SUM('TCO TO BE- SW'!Z$37:Z$46)*VLOOKUP('TCO TO BE- SW'!Z$2,MODULY_CBA!$B$3:$L$53,11,0),0),0)</f>
        <v>1283.9139090000001</v>
      </c>
      <c r="AA122" s="531">
        <f>IFERROR(IF((MAX(MODULY_CBA!$I$3:$I$53)+1)&lt;='TCO TO BE- SW'!$D122,SUM('TCO TO BE- SW'!AA$37:AA$46)*VLOOKUP('TCO TO BE- SW'!AA$2,MODULY_CBA!$B$3:$L$53,11,0),0),0)</f>
        <v>1704.8692889999995</v>
      </c>
      <c r="AB122" s="531">
        <f>IFERROR(IF((MAX(MODULY_CBA!$I$3:$I$53)+1)&lt;='TCO TO BE- SW'!$D122,SUM('TCO TO BE- SW'!AB$37:AB$46)*VLOOKUP('TCO TO BE- SW'!AB$2,MODULY_CBA!$B$3:$L$53,11,0),0),0)</f>
        <v>1704.8692889999995</v>
      </c>
      <c r="AC122" s="531">
        <f>IFERROR(IF((MAX(MODULY_CBA!$I$3:$I$53)+1)&lt;='TCO TO BE- SW'!$D122,SUM('TCO TO BE- SW'!AC$37:AC$46)*VLOOKUP('TCO TO BE- SW'!AC$2,MODULY_CBA!$B$3:$L$53,11,0),0),0)</f>
        <v>1494.3915989999996</v>
      </c>
      <c r="AD122" s="531">
        <f>IFERROR(IF((MAX(MODULY_CBA!$I$3:$I$53)+1)&lt;='TCO TO BE- SW'!$D122,SUM('TCO TO BE- SW'!AD$37:AD$46)*VLOOKUP('TCO TO BE- SW'!AD$2,MODULY_CBA!$B$3:$L$53,11,0),0),0)</f>
        <v>1073.4362189999997</v>
      </c>
      <c r="AE122" s="531">
        <f>IFERROR(IF((MAX(MODULY_CBA!$I$3:$I$53)+1)&lt;='TCO TO BE- SW'!$D122,SUM('TCO TO BE- SW'!AE$37:AE$46)*VLOOKUP('TCO TO BE- SW'!AE$2,MODULY_CBA!$B$3:$L$53,11,0),0),0)</f>
        <v>968.19737399999974</v>
      </c>
      <c r="AF122" s="531">
        <f>IFERROR(IF((MAX(MODULY_CBA!$I$3:$I$53)+1)&lt;='TCO TO BE- SW'!$D122,SUM('TCO TO BE- SW'!AF$37:AF$46)*VLOOKUP('TCO TO BE- SW'!AF$2,MODULY_CBA!$B$3:$L$53,11,0),0),0)</f>
        <v>968.19737399999974</v>
      </c>
      <c r="AG122" s="531">
        <f>IFERROR(IF((MAX(MODULY_CBA!$I$3:$I$53)+1)&lt;='TCO TO BE- SW'!$D122,SUM('TCO TO BE- SW'!AG$37:AG$46)*VLOOKUP('TCO TO BE- SW'!AG$2,MODULY_CBA!$B$3:$L$53,11,0),0),0)</f>
        <v>1018.8588645</v>
      </c>
      <c r="AH122" s="531">
        <f>IFERROR(IF((MAX(MODULY_CBA!$I$3:$I$53)+1)&lt;='TCO TO BE- SW'!$D122,SUM('TCO TO BE- SW'!AH$37:AH$46)*VLOOKUP('TCO TO BE- SW'!AH$2,MODULY_CBA!$B$3:$L$53,11,0),0),0)</f>
        <v>11733.886476000007</v>
      </c>
      <c r="AI122" s="531">
        <f>IFERROR(IF((MAX(MODULY_CBA!$I$3:$I$53)+1)&lt;='TCO TO BE- SW'!$D122,SUM('TCO TO BE- SW'!AI$37:AI$46)*VLOOKUP('TCO TO BE- SW'!AI$2,MODULY_CBA!$B$3:$L$53,11,0),0),0)</f>
        <v>2293.037500500001</v>
      </c>
      <c r="AJ122" s="531">
        <f>IFERROR(IF((MAX(MODULY_CBA!$I$3:$I$53)+1)&lt;='TCO TO BE- SW'!$D122,SUM('TCO TO BE- SW'!AJ$37:AJ$46)*VLOOKUP('TCO TO BE- SW'!AJ$2,MODULY_CBA!$B$3:$L$53,11,0),0),0)</f>
        <v>1254.0554459999998</v>
      </c>
      <c r="AK122" s="531">
        <f>IFERROR(IF((MAX(MODULY_CBA!$I$3:$I$53)+1)&lt;='TCO TO BE- SW'!$D122,SUM('TCO TO BE- SW'!AK$37:AK$46)*VLOOKUP('TCO TO BE- SW'!AK$2,MODULY_CBA!$B$3:$L$53,11,0),0),0)</f>
        <v>1151.2640159999999</v>
      </c>
      <c r="AL122" s="531">
        <f>IFERROR(IF((MAX(MODULY_CBA!$I$3:$I$53)+1)&lt;='TCO TO BE- SW'!$D122,SUM('TCO TO BE- SW'!AL$37:AL$46)*VLOOKUP('TCO TO BE- SW'!AL$2,MODULY_CBA!$B$3:$L$53,11,0),0),0)</f>
        <v>1562.429736</v>
      </c>
      <c r="AM122" s="531">
        <f>IFERROR(IF((MAX(MODULY_CBA!$I$3:$I$53)+1)&lt;='TCO TO BE- SW'!$D122,SUM('TCO TO BE- SW'!AM$37:AM$46)*VLOOKUP('TCO TO BE- SW'!AM$2,MODULY_CBA!$B$3:$L$53,11,0),0),0)</f>
        <v>1151.2640159999999</v>
      </c>
      <c r="AN122" s="531">
        <f>IFERROR(IF((MAX(MODULY_CBA!$I$3:$I$53)+1)&lt;='TCO TO BE- SW'!$D122,SUM('TCO TO BE- SW'!AN$37:AN$46)*VLOOKUP('TCO TO BE- SW'!AN$2,MODULY_CBA!$B$3:$L$53,11,0),0),0)</f>
        <v>2540.0496577499989</v>
      </c>
      <c r="AO122" s="531">
        <f>IFERROR(IF((MAX(MODULY_CBA!$I$3:$I$53)+1)&lt;='TCO TO BE- SW'!$D122,SUM('TCO TO BE- SW'!AO$37:AO$46)*VLOOKUP('TCO TO BE- SW'!AO$2,MODULY_CBA!$B$3:$L$53,11,0),0),0)</f>
        <v>2026.7043614999993</v>
      </c>
      <c r="AP122" s="531">
        <f>IFERROR(IF((MAX(MODULY_CBA!$I$3:$I$53)+1)&lt;='TCO TO BE- SW'!$D122,SUM('TCO TO BE- SW'!AP$37:AP$46)*VLOOKUP('TCO TO BE- SW'!AP$2,MODULY_CBA!$B$3:$L$53,11,0),0),0)</f>
        <v>540.87871499999983</v>
      </c>
      <c r="AQ122" s="531">
        <f>IFERROR(IF((MAX(MODULY_CBA!$I$3:$I$53)+1)&lt;='TCO TO BE- SW'!$D122,SUM('TCO TO BE- SW'!AQ$37:AQ$46)*VLOOKUP('TCO TO BE- SW'!AQ$2,MODULY_CBA!$B$3:$L$53,11,0),0),0)</f>
        <v>1358.5600664999997</v>
      </c>
      <c r="AR122" s="531">
        <f>IFERROR(IF((MAX(MODULY_CBA!$I$3:$I$53)+1)&lt;='TCO TO BE- SW'!$D122,SUM('TCO TO BE- SW'!AR$37:AR$46)*VLOOKUP('TCO TO BE- SW'!AR$2,MODULY_CBA!$B$3:$L$53,11,0),0),0)</f>
        <v>2277.5677981874992</v>
      </c>
      <c r="AS122" s="531">
        <f>IFERROR(IF((MAX(MODULY_CBA!$I$3:$I$53)+1)&lt;='TCO TO BE- SW'!$D122,SUM('TCO TO BE- SW'!AS$37:AS$46)*VLOOKUP('TCO TO BE- SW'!AS$2,MODULY_CBA!$B$3:$L$53,11,0),0),0)</f>
        <v>1405.305693</v>
      </c>
      <c r="AT122" s="531">
        <f>IFERROR(IF((MAX(MODULY_CBA!$I$3:$I$53)+1)&lt;='TCO TO BE- SW'!$D122,SUM('TCO TO BE- SW'!AT$37:AT$46)*VLOOKUP('TCO TO BE- SW'!AT$2,MODULY_CBA!$B$3:$L$53,11,0),0),0)</f>
        <v>553.60527300000001</v>
      </c>
      <c r="AU122" s="531">
        <f>IFERROR(IF((MAX(MODULY_CBA!$I$3:$I$53)+1)&lt;='TCO TO BE- SW'!$D122,SUM('TCO TO BE- SW'!AU$37:AU$46)*VLOOKUP('TCO TO BE- SW'!AU$2,MODULY_CBA!$B$3:$L$53,11,0),0),0)</f>
        <v>1192.380588</v>
      </c>
      <c r="AV122" s="531">
        <f>IFERROR(IF((MAX(MODULY_CBA!$I$3:$I$53)+1)&lt;='TCO TO BE- SW'!$D122,SUM('TCO TO BE- SW'!AV$37:AV$46)*VLOOKUP('TCO TO BE- SW'!AV$2,MODULY_CBA!$B$3:$L$53,11,0),0),0)</f>
        <v>766.53037800000004</v>
      </c>
      <c r="AW122" s="531">
        <f>IFERROR(IF((MAX(MODULY_CBA!$I$3:$I$53)+1)&lt;='TCO TO BE- SW'!$D122,SUM('TCO TO BE- SW'!AW$37:AW$46)*VLOOKUP('TCO TO BE- SW'!AW$2,MODULY_CBA!$B$3:$L$53,11,0),0),0)</f>
        <v>9806.5335667500003</v>
      </c>
      <c r="AX122" s="531">
        <f>IFERROR(IF((MAX(MODULY_CBA!$I$3:$I$53)+1)&lt;='TCO TO BE- SW'!$D122,SUM('TCO TO BE- SW'!AX$37:AX$46)*VLOOKUP('TCO TO BE- SW'!AX$2,MODULY_CBA!$B$3:$L$53,11,0),0),0)</f>
        <v>4050.798147</v>
      </c>
      <c r="AY122" s="531">
        <f>IFERROR(IF((MAX(MODULY_CBA!$I$3:$I$53)+1)&lt;='TCO TO BE- SW'!$D122,SUM('TCO TO BE- SW'!AY$37:AY$46)*VLOOKUP('TCO TO BE- SW'!AY$2,MODULY_CBA!$B$3:$L$53,11,0),0),0)</f>
        <v>1288.8903195000003</v>
      </c>
      <c r="AZ122" s="531">
        <f>IFERROR(IF((MAX(MODULY_CBA!$I$3:$I$53)+1)&lt;='TCO TO BE- SW'!$D122,SUM('TCO TO BE- SW'!AZ$37:AZ$46)*VLOOKUP('TCO TO BE- SW'!AZ$2,MODULY_CBA!$B$3:$L$53,11,0),0),0)</f>
        <v>1519.0493051249998</v>
      </c>
      <c r="BA122" s="531">
        <f>IFERROR(IF((MAX(MODULY_CBA!$I$3:$I$53)+1)&lt;='TCO TO BE- SW'!$D122,SUM('TCO TO BE- SW'!BA$37:BA$46)*VLOOKUP('TCO TO BE- SW'!BA$2,MODULY_CBA!$B$3:$L$53,11,0),0),0)</f>
        <v>0</v>
      </c>
      <c r="BB122" s="531">
        <f>IFERROR(IF((MAX(MODULY_CBA!$I$3:$I$53)+1)&lt;='TCO TO BE- SW'!$D122,SUM('TCO TO BE- SW'!BB$37:BB$46)*VLOOKUP('TCO TO BE- SW'!BB$2,MODULY_CBA!$B$3:$L$53,11,0),0),0)</f>
        <v>0</v>
      </c>
      <c r="BC122" s="531">
        <f>IFERROR(IF((MAX(MODULY_CBA!$I$3:$I$53)+1)&lt;='TCO TO BE- SW'!$D122,SUM('TCO TO BE- SW'!BC$37:BC$46)*VLOOKUP('TCO TO BE- SW'!BC$2,MODULY_CBA!$B$3:$L$53,11,0),0),0)</f>
        <v>0</v>
      </c>
    </row>
    <row r="123" spans="1:55" outlineLevel="2">
      <c r="A123" s="694"/>
      <c r="B123" s="695"/>
      <c r="C123" s="695"/>
      <c r="D123" s="67">
        <v>4</v>
      </c>
      <c r="E123" s="71">
        <f t="shared" si="26"/>
        <v>82280.158162312495</v>
      </c>
      <c r="F123" s="531">
        <f>IFERROR(IF((MAX(MODULY_CBA!$I$3:$I$53)+1)&lt;='TCO TO BE- SW'!$D123,SUM('TCO TO BE- SW'!F$37:F$46)*VLOOKUP('TCO TO BE- SW'!F$2,MODULY_CBA!$B$3:$L$53,11,0),0),0)</f>
        <v>862.958529</v>
      </c>
      <c r="G123" s="531">
        <f>IFERROR(IF((MAX(MODULY_CBA!$I$3:$I$53)+1)&lt;='TCO TO BE- SW'!$D123,SUM('TCO TO BE- SW'!G$37:G$46)*VLOOKUP('TCO TO BE- SW'!G$2,MODULY_CBA!$B$3:$L$53,11,0),0),0)</f>
        <v>862.958529</v>
      </c>
      <c r="H123" s="531">
        <f>IFERROR(IF((MAX(MODULY_CBA!$I$3:$I$53)+1)&lt;='TCO TO BE- SW'!$D123,SUM('TCO TO BE- SW'!H$37:H$46)*VLOOKUP('TCO TO BE- SW'!H$2,MODULY_CBA!$B$3:$L$53,11,0),0),0)</f>
        <v>1388.4185295000002</v>
      </c>
      <c r="I123" s="531">
        <f>IFERROR(IF((MAX(MODULY_CBA!$I$3:$I$53)+1)&lt;='TCO TO BE- SW'!$D123,SUM('TCO TO BE- SW'!I$37:I$46)*VLOOKUP('TCO TO BE- SW'!I$2,MODULY_CBA!$B$3:$L$53,11,0),0),0)</f>
        <v>1599.6304439999999</v>
      </c>
      <c r="J123" s="531">
        <f>IFERROR(IF((MAX(MODULY_CBA!$I$3:$I$53)+1)&lt;='TCO TO BE- SW'!$D123,SUM('TCO TO BE- SW'!J$37:J$46)*VLOOKUP('TCO TO BE- SW'!J$2,MODULY_CBA!$B$3:$L$53,11,0),0),0)</f>
        <v>1178.6750639999998</v>
      </c>
      <c r="K123" s="531">
        <f>IFERROR(IF((MAX(MODULY_CBA!$I$3:$I$53)+1)&lt;='TCO TO BE- SW'!$D123,SUM('TCO TO BE- SW'!K$37:K$46)*VLOOKUP('TCO TO BE- SW'!K$2,MODULY_CBA!$B$3:$L$53,11,0),0),0)</f>
        <v>1494.3915989999996</v>
      </c>
      <c r="L123" s="531">
        <f>IFERROR(IF((MAX(MODULY_CBA!$I$3:$I$53)+1)&lt;='TCO TO BE- SW'!$D123,SUM('TCO TO BE- SW'!L$37:L$46)*VLOOKUP('TCO TO BE- SW'!L$2,MODULY_CBA!$B$3:$L$53,11,0),0),0)</f>
        <v>1178.6750639999998</v>
      </c>
      <c r="M123" s="531">
        <f>IFERROR(IF((MAX(MODULY_CBA!$I$3:$I$53)+1)&lt;='TCO TO BE- SW'!$D123,SUM('TCO TO BE- SW'!M$37:M$46)*VLOOKUP('TCO TO BE- SW'!M$2,MODULY_CBA!$B$3:$L$53,11,0),0),0)</f>
        <v>1151.2640159999999</v>
      </c>
      <c r="N123" s="531">
        <f>IFERROR(IF((MAX(MODULY_CBA!$I$3:$I$53)+1)&lt;='TCO TO BE- SW'!$D123,SUM('TCO TO BE- SW'!N$37:N$46)*VLOOKUP('TCO TO BE- SW'!N$2,MODULY_CBA!$B$3:$L$53,11,0),0),0)</f>
        <v>1048.4725859999996</v>
      </c>
      <c r="O123" s="531">
        <f>IFERROR(IF((MAX(MODULY_CBA!$I$3:$I$53)+1)&lt;='TCO TO BE- SW'!$D123,SUM('TCO TO BE- SW'!O$37:O$46)*VLOOKUP('TCO TO BE- SW'!O$2,MODULY_CBA!$B$3:$L$53,11,0),0),0)</f>
        <v>945.68115599999976</v>
      </c>
      <c r="P123" s="531">
        <f>IFERROR(IF((MAX(MODULY_CBA!$I$3:$I$53)+1)&lt;='TCO TO BE- SW'!$D123,SUM('TCO TO BE- SW'!P$37:P$46)*VLOOKUP('TCO TO BE- SW'!P$2,MODULY_CBA!$B$3:$L$53,11,0),0),0)</f>
        <v>842.88972599999988</v>
      </c>
      <c r="Q123" s="531">
        <f>IFERROR(IF((MAX(MODULY_CBA!$I$3:$I$53)+1)&lt;='TCO TO BE- SW'!$D123,SUM('TCO TO BE- SW'!Q$37:Q$46)*VLOOKUP('TCO TO BE- SW'!Q$2,MODULY_CBA!$B$3:$L$53,11,0),0),0)</f>
        <v>945.68115599999976</v>
      </c>
      <c r="R123" s="531">
        <f>IFERROR(IF((MAX(MODULY_CBA!$I$3:$I$53)+1)&lt;='TCO TO BE- SW'!$D123,SUM('TCO TO BE- SW'!R$37:R$46)*VLOOKUP('TCO TO BE- SW'!R$2,MODULY_CBA!$B$3:$L$53,11,0),0),0)</f>
        <v>968.19737399999974</v>
      </c>
      <c r="S123" s="531">
        <f>IFERROR(IF((MAX(MODULY_CBA!$I$3:$I$53)+1)&lt;='TCO TO BE- SW'!$D123,SUM('TCO TO BE- SW'!S$37:S$46)*VLOOKUP('TCO TO BE- SW'!S$2,MODULY_CBA!$B$3:$L$53,11,0),0),0)</f>
        <v>1599.6304439999999</v>
      </c>
      <c r="T123" s="531">
        <f>IFERROR(IF((MAX(MODULY_CBA!$I$3:$I$53)+1)&lt;='TCO TO BE- SW'!$D123,SUM('TCO TO BE- SW'!T$37:T$46)*VLOOKUP('TCO TO BE- SW'!T$2,MODULY_CBA!$B$3:$L$53,11,0),0),0)</f>
        <v>1599.6304439999999</v>
      </c>
      <c r="U123" s="531">
        <f>IFERROR(IF((MAX(MODULY_CBA!$I$3:$I$53)+1)&lt;='TCO TO BE- SW'!$D123,SUM('TCO TO BE- SW'!U$37:U$46)*VLOOKUP('TCO TO BE- SW'!U$2,MODULY_CBA!$B$3:$L$53,11,0),0),0)</f>
        <v>1129.6043932499999</v>
      </c>
      <c r="V123" s="531">
        <f>IFERROR(IF((MAX(MODULY_CBA!$I$3:$I$53)+1)&lt;='TCO TO BE- SW'!$D123,SUM('TCO TO BE- SW'!V$37:V$46)*VLOOKUP('TCO TO BE- SW'!V$2,MODULY_CBA!$B$3:$L$53,11,0),0),0)</f>
        <v>1240.3499219999997</v>
      </c>
      <c r="W123" s="531">
        <f>IFERROR(IF((MAX(MODULY_CBA!$I$3:$I$53)+1)&lt;='TCO TO BE- SW'!$D123,SUM('TCO TO BE- SW'!W$37:W$46)*VLOOKUP('TCO TO BE- SW'!W$2,MODULY_CBA!$B$3:$L$53,11,0),0),0)</f>
        <v>1572.5865082499995</v>
      </c>
      <c r="X123" s="531">
        <f>IFERROR(IF((MAX(MODULY_CBA!$I$3:$I$53)+1)&lt;='TCO TO BE- SW'!$D123,SUM('TCO TO BE- SW'!X$37:X$46)*VLOOKUP('TCO TO BE- SW'!X$2,MODULY_CBA!$B$3:$L$53,11,0),0),0)</f>
        <v>591.78494699999987</v>
      </c>
      <c r="Y123" s="531">
        <f>IFERROR(IF((MAX(MODULY_CBA!$I$3:$I$53)+1)&lt;='TCO TO BE- SW'!$D123,SUM('TCO TO BE- SW'!Y$37:Y$46)*VLOOKUP('TCO TO BE- SW'!Y$2,MODULY_CBA!$B$3:$L$53,11,0),0),0)</f>
        <v>1389.1527539999995</v>
      </c>
      <c r="Z123" s="531">
        <f>IFERROR(IF((MAX(MODULY_CBA!$I$3:$I$53)+1)&lt;='TCO TO BE- SW'!$D123,SUM('TCO TO BE- SW'!Z$37:Z$46)*VLOOKUP('TCO TO BE- SW'!Z$2,MODULY_CBA!$B$3:$L$53,11,0),0),0)</f>
        <v>1283.9139090000001</v>
      </c>
      <c r="AA123" s="531">
        <f>IFERROR(IF((MAX(MODULY_CBA!$I$3:$I$53)+1)&lt;='TCO TO BE- SW'!$D123,SUM('TCO TO BE- SW'!AA$37:AA$46)*VLOOKUP('TCO TO BE- SW'!AA$2,MODULY_CBA!$B$3:$L$53,11,0),0),0)</f>
        <v>1704.8692889999995</v>
      </c>
      <c r="AB123" s="531">
        <f>IFERROR(IF((MAX(MODULY_CBA!$I$3:$I$53)+1)&lt;='TCO TO BE- SW'!$D123,SUM('TCO TO BE- SW'!AB$37:AB$46)*VLOOKUP('TCO TO BE- SW'!AB$2,MODULY_CBA!$B$3:$L$53,11,0),0),0)</f>
        <v>1704.8692889999995</v>
      </c>
      <c r="AC123" s="531">
        <f>IFERROR(IF((MAX(MODULY_CBA!$I$3:$I$53)+1)&lt;='TCO TO BE- SW'!$D123,SUM('TCO TO BE- SW'!AC$37:AC$46)*VLOOKUP('TCO TO BE- SW'!AC$2,MODULY_CBA!$B$3:$L$53,11,0),0),0)</f>
        <v>1494.3915989999996</v>
      </c>
      <c r="AD123" s="531">
        <f>IFERROR(IF((MAX(MODULY_CBA!$I$3:$I$53)+1)&lt;='TCO TO BE- SW'!$D123,SUM('TCO TO BE- SW'!AD$37:AD$46)*VLOOKUP('TCO TO BE- SW'!AD$2,MODULY_CBA!$B$3:$L$53,11,0),0),0)</f>
        <v>1073.4362189999997</v>
      </c>
      <c r="AE123" s="531">
        <f>IFERROR(IF((MAX(MODULY_CBA!$I$3:$I$53)+1)&lt;='TCO TO BE- SW'!$D123,SUM('TCO TO BE- SW'!AE$37:AE$46)*VLOOKUP('TCO TO BE- SW'!AE$2,MODULY_CBA!$B$3:$L$53,11,0),0),0)</f>
        <v>968.19737399999974</v>
      </c>
      <c r="AF123" s="531">
        <f>IFERROR(IF((MAX(MODULY_CBA!$I$3:$I$53)+1)&lt;='TCO TO BE- SW'!$D123,SUM('TCO TO BE- SW'!AF$37:AF$46)*VLOOKUP('TCO TO BE- SW'!AF$2,MODULY_CBA!$B$3:$L$53,11,0),0),0)</f>
        <v>968.19737399999974</v>
      </c>
      <c r="AG123" s="531">
        <f>IFERROR(IF((MAX(MODULY_CBA!$I$3:$I$53)+1)&lt;='TCO TO BE- SW'!$D123,SUM('TCO TO BE- SW'!AG$37:AG$46)*VLOOKUP('TCO TO BE- SW'!AG$2,MODULY_CBA!$B$3:$L$53,11,0),0),0)</f>
        <v>1018.8588645</v>
      </c>
      <c r="AH123" s="531">
        <f>IFERROR(IF((MAX(MODULY_CBA!$I$3:$I$53)+1)&lt;='TCO TO BE- SW'!$D123,SUM('TCO TO BE- SW'!AH$37:AH$46)*VLOOKUP('TCO TO BE- SW'!AH$2,MODULY_CBA!$B$3:$L$53,11,0),0),0)</f>
        <v>11733.886476000007</v>
      </c>
      <c r="AI123" s="531">
        <f>IFERROR(IF((MAX(MODULY_CBA!$I$3:$I$53)+1)&lt;='TCO TO BE- SW'!$D123,SUM('TCO TO BE- SW'!AI$37:AI$46)*VLOOKUP('TCO TO BE- SW'!AI$2,MODULY_CBA!$B$3:$L$53,11,0),0),0)</f>
        <v>2293.037500500001</v>
      </c>
      <c r="AJ123" s="531">
        <f>IFERROR(IF((MAX(MODULY_CBA!$I$3:$I$53)+1)&lt;='TCO TO BE- SW'!$D123,SUM('TCO TO BE- SW'!AJ$37:AJ$46)*VLOOKUP('TCO TO BE- SW'!AJ$2,MODULY_CBA!$B$3:$L$53,11,0),0),0)</f>
        <v>1254.0554459999998</v>
      </c>
      <c r="AK123" s="531">
        <f>IFERROR(IF((MAX(MODULY_CBA!$I$3:$I$53)+1)&lt;='TCO TO BE- SW'!$D123,SUM('TCO TO BE- SW'!AK$37:AK$46)*VLOOKUP('TCO TO BE- SW'!AK$2,MODULY_CBA!$B$3:$L$53,11,0),0),0)</f>
        <v>1151.2640159999999</v>
      </c>
      <c r="AL123" s="531">
        <f>IFERROR(IF((MAX(MODULY_CBA!$I$3:$I$53)+1)&lt;='TCO TO BE- SW'!$D123,SUM('TCO TO BE- SW'!AL$37:AL$46)*VLOOKUP('TCO TO BE- SW'!AL$2,MODULY_CBA!$B$3:$L$53,11,0),0),0)</f>
        <v>1562.429736</v>
      </c>
      <c r="AM123" s="531">
        <f>IFERROR(IF((MAX(MODULY_CBA!$I$3:$I$53)+1)&lt;='TCO TO BE- SW'!$D123,SUM('TCO TO BE- SW'!AM$37:AM$46)*VLOOKUP('TCO TO BE- SW'!AM$2,MODULY_CBA!$B$3:$L$53,11,0),0),0)</f>
        <v>1151.2640159999999</v>
      </c>
      <c r="AN123" s="531">
        <f>IFERROR(IF((MAX(MODULY_CBA!$I$3:$I$53)+1)&lt;='TCO TO BE- SW'!$D123,SUM('TCO TO BE- SW'!AN$37:AN$46)*VLOOKUP('TCO TO BE- SW'!AN$2,MODULY_CBA!$B$3:$L$53,11,0),0),0)</f>
        <v>2540.0496577499989</v>
      </c>
      <c r="AO123" s="531">
        <f>IFERROR(IF((MAX(MODULY_CBA!$I$3:$I$53)+1)&lt;='TCO TO BE- SW'!$D123,SUM('TCO TO BE- SW'!AO$37:AO$46)*VLOOKUP('TCO TO BE- SW'!AO$2,MODULY_CBA!$B$3:$L$53,11,0),0),0)</f>
        <v>2026.7043614999993</v>
      </c>
      <c r="AP123" s="531">
        <f>IFERROR(IF((MAX(MODULY_CBA!$I$3:$I$53)+1)&lt;='TCO TO BE- SW'!$D123,SUM('TCO TO BE- SW'!AP$37:AP$46)*VLOOKUP('TCO TO BE- SW'!AP$2,MODULY_CBA!$B$3:$L$53,11,0),0),0)</f>
        <v>540.87871499999983</v>
      </c>
      <c r="AQ123" s="531">
        <f>IFERROR(IF((MAX(MODULY_CBA!$I$3:$I$53)+1)&lt;='TCO TO BE- SW'!$D123,SUM('TCO TO BE- SW'!AQ$37:AQ$46)*VLOOKUP('TCO TO BE- SW'!AQ$2,MODULY_CBA!$B$3:$L$53,11,0),0),0)</f>
        <v>1358.5600664999997</v>
      </c>
      <c r="AR123" s="531">
        <f>IFERROR(IF((MAX(MODULY_CBA!$I$3:$I$53)+1)&lt;='TCO TO BE- SW'!$D123,SUM('TCO TO BE- SW'!AR$37:AR$46)*VLOOKUP('TCO TO BE- SW'!AR$2,MODULY_CBA!$B$3:$L$53,11,0),0),0)</f>
        <v>2277.5677981874992</v>
      </c>
      <c r="AS123" s="531">
        <f>IFERROR(IF((MAX(MODULY_CBA!$I$3:$I$53)+1)&lt;='TCO TO BE- SW'!$D123,SUM('TCO TO BE- SW'!AS$37:AS$46)*VLOOKUP('TCO TO BE- SW'!AS$2,MODULY_CBA!$B$3:$L$53,11,0),0),0)</f>
        <v>1405.305693</v>
      </c>
      <c r="AT123" s="531">
        <f>IFERROR(IF((MAX(MODULY_CBA!$I$3:$I$53)+1)&lt;='TCO TO BE- SW'!$D123,SUM('TCO TO BE- SW'!AT$37:AT$46)*VLOOKUP('TCO TO BE- SW'!AT$2,MODULY_CBA!$B$3:$L$53,11,0),0),0)</f>
        <v>553.60527300000001</v>
      </c>
      <c r="AU123" s="531">
        <f>IFERROR(IF((MAX(MODULY_CBA!$I$3:$I$53)+1)&lt;='TCO TO BE- SW'!$D123,SUM('TCO TO BE- SW'!AU$37:AU$46)*VLOOKUP('TCO TO BE- SW'!AU$2,MODULY_CBA!$B$3:$L$53,11,0),0),0)</f>
        <v>1192.380588</v>
      </c>
      <c r="AV123" s="531">
        <f>IFERROR(IF((MAX(MODULY_CBA!$I$3:$I$53)+1)&lt;='TCO TO BE- SW'!$D123,SUM('TCO TO BE- SW'!AV$37:AV$46)*VLOOKUP('TCO TO BE- SW'!AV$2,MODULY_CBA!$B$3:$L$53,11,0),0),0)</f>
        <v>766.53037800000004</v>
      </c>
      <c r="AW123" s="531">
        <f>IFERROR(IF((MAX(MODULY_CBA!$I$3:$I$53)+1)&lt;='TCO TO BE- SW'!$D123,SUM('TCO TO BE- SW'!AW$37:AW$46)*VLOOKUP('TCO TO BE- SW'!AW$2,MODULY_CBA!$B$3:$L$53,11,0),0),0)</f>
        <v>9806.5335667500003</v>
      </c>
      <c r="AX123" s="531">
        <f>IFERROR(IF((MAX(MODULY_CBA!$I$3:$I$53)+1)&lt;='TCO TO BE- SW'!$D123,SUM('TCO TO BE- SW'!AX$37:AX$46)*VLOOKUP('TCO TO BE- SW'!AX$2,MODULY_CBA!$B$3:$L$53,11,0),0),0)</f>
        <v>4050.798147</v>
      </c>
      <c r="AY123" s="531">
        <f>IFERROR(IF((MAX(MODULY_CBA!$I$3:$I$53)+1)&lt;='TCO TO BE- SW'!$D123,SUM('TCO TO BE- SW'!AY$37:AY$46)*VLOOKUP('TCO TO BE- SW'!AY$2,MODULY_CBA!$B$3:$L$53,11,0),0),0)</f>
        <v>1288.8903195000003</v>
      </c>
      <c r="AZ123" s="531">
        <f>IFERROR(IF((MAX(MODULY_CBA!$I$3:$I$53)+1)&lt;='TCO TO BE- SW'!$D123,SUM('TCO TO BE- SW'!AZ$37:AZ$46)*VLOOKUP('TCO TO BE- SW'!AZ$2,MODULY_CBA!$B$3:$L$53,11,0),0),0)</f>
        <v>1519.0493051249998</v>
      </c>
      <c r="BA123" s="531">
        <f>IFERROR(IF((MAX(MODULY_CBA!$I$3:$I$53)+1)&lt;='TCO TO BE- SW'!$D123,SUM('TCO TO BE- SW'!BA$37:BA$46)*VLOOKUP('TCO TO BE- SW'!BA$2,MODULY_CBA!$B$3:$L$53,11,0),0),0)</f>
        <v>0</v>
      </c>
      <c r="BB123" s="531">
        <f>IFERROR(IF((MAX(MODULY_CBA!$I$3:$I$53)+1)&lt;='TCO TO BE- SW'!$D123,SUM('TCO TO BE- SW'!BB$37:BB$46)*VLOOKUP('TCO TO BE- SW'!BB$2,MODULY_CBA!$B$3:$L$53,11,0),0),0)</f>
        <v>0</v>
      </c>
      <c r="BC123" s="531">
        <f>IFERROR(IF((MAX(MODULY_CBA!$I$3:$I$53)+1)&lt;='TCO TO BE- SW'!$D123,SUM('TCO TO BE- SW'!BC$37:BC$46)*VLOOKUP('TCO TO BE- SW'!BC$2,MODULY_CBA!$B$3:$L$53,11,0),0),0)</f>
        <v>0</v>
      </c>
    </row>
    <row r="124" spans="1:55" outlineLevel="2">
      <c r="A124" s="694"/>
      <c r="B124" s="695"/>
      <c r="C124" s="695"/>
      <c r="D124" s="67">
        <v>5</v>
      </c>
      <c r="E124" s="71">
        <f t="shared" si="26"/>
        <v>82280.158162312495</v>
      </c>
      <c r="F124" s="531">
        <f>IFERROR(IF((MAX(MODULY_CBA!$I$3:$I$53)+1)&lt;='TCO TO BE- SW'!$D124,SUM('TCO TO BE- SW'!F$37:F$46)*VLOOKUP('TCO TO BE- SW'!F$2,MODULY_CBA!$B$3:$L$53,11,0),0),0)</f>
        <v>862.958529</v>
      </c>
      <c r="G124" s="531">
        <f>IFERROR(IF((MAX(MODULY_CBA!$I$3:$I$53)+1)&lt;='TCO TO BE- SW'!$D124,SUM('TCO TO BE- SW'!G$37:G$46)*VLOOKUP('TCO TO BE- SW'!G$2,MODULY_CBA!$B$3:$L$53,11,0),0),0)</f>
        <v>862.958529</v>
      </c>
      <c r="H124" s="531">
        <f>IFERROR(IF((MAX(MODULY_CBA!$I$3:$I$53)+1)&lt;='TCO TO BE- SW'!$D124,SUM('TCO TO BE- SW'!H$37:H$46)*VLOOKUP('TCO TO BE- SW'!H$2,MODULY_CBA!$B$3:$L$53,11,0),0),0)</f>
        <v>1388.4185295000002</v>
      </c>
      <c r="I124" s="531">
        <f>IFERROR(IF((MAX(MODULY_CBA!$I$3:$I$53)+1)&lt;='TCO TO BE- SW'!$D124,SUM('TCO TO BE- SW'!I$37:I$46)*VLOOKUP('TCO TO BE- SW'!I$2,MODULY_CBA!$B$3:$L$53,11,0),0),0)</f>
        <v>1599.6304439999999</v>
      </c>
      <c r="J124" s="531">
        <f>IFERROR(IF((MAX(MODULY_CBA!$I$3:$I$53)+1)&lt;='TCO TO BE- SW'!$D124,SUM('TCO TO BE- SW'!J$37:J$46)*VLOOKUP('TCO TO BE- SW'!J$2,MODULY_CBA!$B$3:$L$53,11,0),0),0)</f>
        <v>1178.6750639999998</v>
      </c>
      <c r="K124" s="531">
        <f>IFERROR(IF((MAX(MODULY_CBA!$I$3:$I$53)+1)&lt;='TCO TO BE- SW'!$D124,SUM('TCO TO BE- SW'!K$37:K$46)*VLOOKUP('TCO TO BE- SW'!K$2,MODULY_CBA!$B$3:$L$53,11,0),0),0)</f>
        <v>1494.3915989999996</v>
      </c>
      <c r="L124" s="531">
        <f>IFERROR(IF((MAX(MODULY_CBA!$I$3:$I$53)+1)&lt;='TCO TO BE- SW'!$D124,SUM('TCO TO BE- SW'!L$37:L$46)*VLOOKUP('TCO TO BE- SW'!L$2,MODULY_CBA!$B$3:$L$53,11,0),0),0)</f>
        <v>1178.6750639999998</v>
      </c>
      <c r="M124" s="531">
        <f>IFERROR(IF((MAX(MODULY_CBA!$I$3:$I$53)+1)&lt;='TCO TO BE- SW'!$D124,SUM('TCO TO BE- SW'!M$37:M$46)*VLOOKUP('TCO TO BE- SW'!M$2,MODULY_CBA!$B$3:$L$53,11,0),0),0)</f>
        <v>1151.2640159999999</v>
      </c>
      <c r="N124" s="531">
        <f>IFERROR(IF((MAX(MODULY_CBA!$I$3:$I$53)+1)&lt;='TCO TO BE- SW'!$D124,SUM('TCO TO BE- SW'!N$37:N$46)*VLOOKUP('TCO TO BE- SW'!N$2,MODULY_CBA!$B$3:$L$53,11,0),0),0)</f>
        <v>1048.4725859999996</v>
      </c>
      <c r="O124" s="531">
        <f>IFERROR(IF((MAX(MODULY_CBA!$I$3:$I$53)+1)&lt;='TCO TO BE- SW'!$D124,SUM('TCO TO BE- SW'!O$37:O$46)*VLOOKUP('TCO TO BE- SW'!O$2,MODULY_CBA!$B$3:$L$53,11,0),0),0)</f>
        <v>945.68115599999976</v>
      </c>
      <c r="P124" s="531">
        <f>IFERROR(IF((MAX(MODULY_CBA!$I$3:$I$53)+1)&lt;='TCO TO BE- SW'!$D124,SUM('TCO TO BE- SW'!P$37:P$46)*VLOOKUP('TCO TO BE- SW'!P$2,MODULY_CBA!$B$3:$L$53,11,0),0),0)</f>
        <v>842.88972599999988</v>
      </c>
      <c r="Q124" s="531">
        <f>IFERROR(IF((MAX(MODULY_CBA!$I$3:$I$53)+1)&lt;='TCO TO BE- SW'!$D124,SUM('TCO TO BE- SW'!Q$37:Q$46)*VLOOKUP('TCO TO BE- SW'!Q$2,MODULY_CBA!$B$3:$L$53,11,0),0),0)</f>
        <v>945.68115599999976</v>
      </c>
      <c r="R124" s="531">
        <f>IFERROR(IF((MAX(MODULY_CBA!$I$3:$I$53)+1)&lt;='TCO TO BE- SW'!$D124,SUM('TCO TO BE- SW'!R$37:R$46)*VLOOKUP('TCO TO BE- SW'!R$2,MODULY_CBA!$B$3:$L$53,11,0),0),0)</f>
        <v>968.19737399999974</v>
      </c>
      <c r="S124" s="531">
        <f>IFERROR(IF((MAX(MODULY_CBA!$I$3:$I$53)+1)&lt;='TCO TO BE- SW'!$D124,SUM('TCO TO BE- SW'!S$37:S$46)*VLOOKUP('TCO TO BE- SW'!S$2,MODULY_CBA!$B$3:$L$53,11,0),0),0)</f>
        <v>1599.6304439999999</v>
      </c>
      <c r="T124" s="531">
        <f>IFERROR(IF((MAX(MODULY_CBA!$I$3:$I$53)+1)&lt;='TCO TO BE- SW'!$D124,SUM('TCO TO BE- SW'!T$37:T$46)*VLOOKUP('TCO TO BE- SW'!T$2,MODULY_CBA!$B$3:$L$53,11,0),0),0)</f>
        <v>1599.6304439999999</v>
      </c>
      <c r="U124" s="531">
        <f>IFERROR(IF((MAX(MODULY_CBA!$I$3:$I$53)+1)&lt;='TCO TO BE- SW'!$D124,SUM('TCO TO BE- SW'!U$37:U$46)*VLOOKUP('TCO TO BE- SW'!U$2,MODULY_CBA!$B$3:$L$53,11,0),0),0)</f>
        <v>1129.6043932499999</v>
      </c>
      <c r="V124" s="531">
        <f>IFERROR(IF((MAX(MODULY_CBA!$I$3:$I$53)+1)&lt;='TCO TO BE- SW'!$D124,SUM('TCO TO BE- SW'!V$37:V$46)*VLOOKUP('TCO TO BE- SW'!V$2,MODULY_CBA!$B$3:$L$53,11,0),0),0)</f>
        <v>1240.3499219999997</v>
      </c>
      <c r="W124" s="531">
        <f>IFERROR(IF((MAX(MODULY_CBA!$I$3:$I$53)+1)&lt;='TCO TO BE- SW'!$D124,SUM('TCO TO BE- SW'!W$37:W$46)*VLOOKUP('TCO TO BE- SW'!W$2,MODULY_CBA!$B$3:$L$53,11,0),0),0)</f>
        <v>1572.5865082499995</v>
      </c>
      <c r="X124" s="531">
        <f>IFERROR(IF((MAX(MODULY_CBA!$I$3:$I$53)+1)&lt;='TCO TO BE- SW'!$D124,SUM('TCO TO BE- SW'!X$37:X$46)*VLOOKUP('TCO TO BE- SW'!X$2,MODULY_CBA!$B$3:$L$53,11,0),0),0)</f>
        <v>591.78494699999987</v>
      </c>
      <c r="Y124" s="531">
        <f>IFERROR(IF((MAX(MODULY_CBA!$I$3:$I$53)+1)&lt;='TCO TO BE- SW'!$D124,SUM('TCO TO BE- SW'!Y$37:Y$46)*VLOOKUP('TCO TO BE- SW'!Y$2,MODULY_CBA!$B$3:$L$53,11,0),0),0)</f>
        <v>1389.1527539999995</v>
      </c>
      <c r="Z124" s="531">
        <f>IFERROR(IF((MAX(MODULY_CBA!$I$3:$I$53)+1)&lt;='TCO TO BE- SW'!$D124,SUM('TCO TO BE- SW'!Z$37:Z$46)*VLOOKUP('TCO TO BE- SW'!Z$2,MODULY_CBA!$B$3:$L$53,11,0),0),0)</f>
        <v>1283.9139090000001</v>
      </c>
      <c r="AA124" s="531">
        <f>IFERROR(IF((MAX(MODULY_CBA!$I$3:$I$53)+1)&lt;='TCO TO BE- SW'!$D124,SUM('TCO TO BE- SW'!AA$37:AA$46)*VLOOKUP('TCO TO BE- SW'!AA$2,MODULY_CBA!$B$3:$L$53,11,0),0),0)</f>
        <v>1704.8692889999995</v>
      </c>
      <c r="AB124" s="531">
        <f>IFERROR(IF((MAX(MODULY_CBA!$I$3:$I$53)+1)&lt;='TCO TO BE- SW'!$D124,SUM('TCO TO BE- SW'!AB$37:AB$46)*VLOOKUP('TCO TO BE- SW'!AB$2,MODULY_CBA!$B$3:$L$53,11,0),0),0)</f>
        <v>1704.8692889999995</v>
      </c>
      <c r="AC124" s="531">
        <f>IFERROR(IF((MAX(MODULY_CBA!$I$3:$I$53)+1)&lt;='TCO TO BE- SW'!$D124,SUM('TCO TO BE- SW'!AC$37:AC$46)*VLOOKUP('TCO TO BE- SW'!AC$2,MODULY_CBA!$B$3:$L$53,11,0),0),0)</f>
        <v>1494.3915989999996</v>
      </c>
      <c r="AD124" s="531">
        <f>IFERROR(IF((MAX(MODULY_CBA!$I$3:$I$53)+1)&lt;='TCO TO BE- SW'!$D124,SUM('TCO TO BE- SW'!AD$37:AD$46)*VLOOKUP('TCO TO BE- SW'!AD$2,MODULY_CBA!$B$3:$L$53,11,0),0),0)</f>
        <v>1073.4362189999997</v>
      </c>
      <c r="AE124" s="531">
        <f>IFERROR(IF((MAX(MODULY_CBA!$I$3:$I$53)+1)&lt;='TCO TO BE- SW'!$D124,SUM('TCO TO BE- SW'!AE$37:AE$46)*VLOOKUP('TCO TO BE- SW'!AE$2,MODULY_CBA!$B$3:$L$53,11,0),0),0)</f>
        <v>968.19737399999974</v>
      </c>
      <c r="AF124" s="531">
        <f>IFERROR(IF((MAX(MODULY_CBA!$I$3:$I$53)+1)&lt;='TCO TO BE- SW'!$D124,SUM('TCO TO BE- SW'!AF$37:AF$46)*VLOOKUP('TCO TO BE- SW'!AF$2,MODULY_CBA!$B$3:$L$53,11,0),0),0)</f>
        <v>968.19737399999974</v>
      </c>
      <c r="AG124" s="531">
        <f>IFERROR(IF((MAX(MODULY_CBA!$I$3:$I$53)+1)&lt;='TCO TO BE- SW'!$D124,SUM('TCO TO BE- SW'!AG$37:AG$46)*VLOOKUP('TCO TO BE- SW'!AG$2,MODULY_CBA!$B$3:$L$53,11,0),0),0)</f>
        <v>1018.8588645</v>
      </c>
      <c r="AH124" s="531">
        <f>IFERROR(IF((MAX(MODULY_CBA!$I$3:$I$53)+1)&lt;='TCO TO BE- SW'!$D124,SUM('TCO TO BE- SW'!AH$37:AH$46)*VLOOKUP('TCO TO BE- SW'!AH$2,MODULY_CBA!$B$3:$L$53,11,0),0),0)</f>
        <v>11733.886476000007</v>
      </c>
      <c r="AI124" s="531">
        <f>IFERROR(IF((MAX(MODULY_CBA!$I$3:$I$53)+1)&lt;='TCO TO BE- SW'!$D124,SUM('TCO TO BE- SW'!AI$37:AI$46)*VLOOKUP('TCO TO BE- SW'!AI$2,MODULY_CBA!$B$3:$L$53,11,0),0),0)</f>
        <v>2293.037500500001</v>
      </c>
      <c r="AJ124" s="531">
        <f>IFERROR(IF((MAX(MODULY_CBA!$I$3:$I$53)+1)&lt;='TCO TO BE- SW'!$D124,SUM('TCO TO BE- SW'!AJ$37:AJ$46)*VLOOKUP('TCO TO BE- SW'!AJ$2,MODULY_CBA!$B$3:$L$53,11,0),0),0)</f>
        <v>1254.0554459999998</v>
      </c>
      <c r="AK124" s="531">
        <f>IFERROR(IF((MAX(MODULY_CBA!$I$3:$I$53)+1)&lt;='TCO TO BE- SW'!$D124,SUM('TCO TO BE- SW'!AK$37:AK$46)*VLOOKUP('TCO TO BE- SW'!AK$2,MODULY_CBA!$B$3:$L$53,11,0),0),0)</f>
        <v>1151.2640159999999</v>
      </c>
      <c r="AL124" s="531">
        <f>IFERROR(IF((MAX(MODULY_CBA!$I$3:$I$53)+1)&lt;='TCO TO BE- SW'!$D124,SUM('TCO TO BE- SW'!AL$37:AL$46)*VLOOKUP('TCO TO BE- SW'!AL$2,MODULY_CBA!$B$3:$L$53,11,0),0),0)</f>
        <v>1562.429736</v>
      </c>
      <c r="AM124" s="531">
        <f>IFERROR(IF((MAX(MODULY_CBA!$I$3:$I$53)+1)&lt;='TCO TO BE- SW'!$D124,SUM('TCO TO BE- SW'!AM$37:AM$46)*VLOOKUP('TCO TO BE- SW'!AM$2,MODULY_CBA!$B$3:$L$53,11,0),0),0)</f>
        <v>1151.2640159999999</v>
      </c>
      <c r="AN124" s="531">
        <f>IFERROR(IF((MAX(MODULY_CBA!$I$3:$I$53)+1)&lt;='TCO TO BE- SW'!$D124,SUM('TCO TO BE- SW'!AN$37:AN$46)*VLOOKUP('TCO TO BE- SW'!AN$2,MODULY_CBA!$B$3:$L$53,11,0),0),0)</f>
        <v>2540.0496577499989</v>
      </c>
      <c r="AO124" s="531">
        <f>IFERROR(IF((MAX(MODULY_CBA!$I$3:$I$53)+1)&lt;='TCO TO BE- SW'!$D124,SUM('TCO TO BE- SW'!AO$37:AO$46)*VLOOKUP('TCO TO BE- SW'!AO$2,MODULY_CBA!$B$3:$L$53,11,0),0),0)</f>
        <v>2026.7043614999993</v>
      </c>
      <c r="AP124" s="531">
        <f>IFERROR(IF((MAX(MODULY_CBA!$I$3:$I$53)+1)&lt;='TCO TO BE- SW'!$D124,SUM('TCO TO BE- SW'!AP$37:AP$46)*VLOOKUP('TCO TO BE- SW'!AP$2,MODULY_CBA!$B$3:$L$53,11,0),0),0)</f>
        <v>540.87871499999983</v>
      </c>
      <c r="AQ124" s="531">
        <f>IFERROR(IF((MAX(MODULY_CBA!$I$3:$I$53)+1)&lt;='TCO TO BE- SW'!$D124,SUM('TCO TO BE- SW'!AQ$37:AQ$46)*VLOOKUP('TCO TO BE- SW'!AQ$2,MODULY_CBA!$B$3:$L$53,11,0),0),0)</f>
        <v>1358.5600664999997</v>
      </c>
      <c r="AR124" s="531">
        <f>IFERROR(IF((MAX(MODULY_CBA!$I$3:$I$53)+1)&lt;='TCO TO BE- SW'!$D124,SUM('TCO TO BE- SW'!AR$37:AR$46)*VLOOKUP('TCO TO BE- SW'!AR$2,MODULY_CBA!$B$3:$L$53,11,0),0),0)</f>
        <v>2277.5677981874992</v>
      </c>
      <c r="AS124" s="531">
        <f>IFERROR(IF((MAX(MODULY_CBA!$I$3:$I$53)+1)&lt;='TCO TO BE- SW'!$D124,SUM('TCO TO BE- SW'!AS$37:AS$46)*VLOOKUP('TCO TO BE- SW'!AS$2,MODULY_CBA!$B$3:$L$53,11,0),0),0)</f>
        <v>1405.305693</v>
      </c>
      <c r="AT124" s="531">
        <f>IFERROR(IF((MAX(MODULY_CBA!$I$3:$I$53)+1)&lt;='TCO TO BE- SW'!$D124,SUM('TCO TO BE- SW'!AT$37:AT$46)*VLOOKUP('TCO TO BE- SW'!AT$2,MODULY_CBA!$B$3:$L$53,11,0),0),0)</f>
        <v>553.60527300000001</v>
      </c>
      <c r="AU124" s="531">
        <f>IFERROR(IF((MAX(MODULY_CBA!$I$3:$I$53)+1)&lt;='TCO TO BE- SW'!$D124,SUM('TCO TO BE- SW'!AU$37:AU$46)*VLOOKUP('TCO TO BE- SW'!AU$2,MODULY_CBA!$B$3:$L$53,11,0),0),0)</f>
        <v>1192.380588</v>
      </c>
      <c r="AV124" s="531">
        <f>IFERROR(IF((MAX(MODULY_CBA!$I$3:$I$53)+1)&lt;='TCO TO BE- SW'!$D124,SUM('TCO TO BE- SW'!AV$37:AV$46)*VLOOKUP('TCO TO BE- SW'!AV$2,MODULY_CBA!$B$3:$L$53,11,0),0),0)</f>
        <v>766.53037800000004</v>
      </c>
      <c r="AW124" s="531">
        <f>IFERROR(IF((MAX(MODULY_CBA!$I$3:$I$53)+1)&lt;='TCO TO BE- SW'!$D124,SUM('TCO TO BE- SW'!AW$37:AW$46)*VLOOKUP('TCO TO BE- SW'!AW$2,MODULY_CBA!$B$3:$L$53,11,0),0),0)</f>
        <v>9806.5335667500003</v>
      </c>
      <c r="AX124" s="531">
        <f>IFERROR(IF((MAX(MODULY_CBA!$I$3:$I$53)+1)&lt;='TCO TO BE- SW'!$D124,SUM('TCO TO BE- SW'!AX$37:AX$46)*VLOOKUP('TCO TO BE- SW'!AX$2,MODULY_CBA!$B$3:$L$53,11,0),0),0)</f>
        <v>4050.798147</v>
      </c>
      <c r="AY124" s="531">
        <f>IFERROR(IF((MAX(MODULY_CBA!$I$3:$I$53)+1)&lt;='TCO TO BE- SW'!$D124,SUM('TCO TO BE- SW'!AY$37:AY$46)*VLOOKUP('TCO TO BE- SW'!AY$2,MODULY_CBA!$B$3:$L$53,11,0),0),0)</f>
        <v>1288.8903195000003</v>
      </c>
      <c r="AZ124" s="531">
        <f>IFERROR(IF((MAX(MODULY_CBA!$I$3:$I$53)+1)&lt;='TCO TO BE- SW'!$D124,SUM('TCO TO BE- SW'!AZ$37:AZ$46)*VLOOKUP('TCO TO BE- SW'!AZ$2,MODULY_CBA!$B$3:$L$53,11,0),0),0)</f>
        <v>1519.0493051249998</v>
      </c>
      <c r="BA124" s="531">
        <f>IFERROR(IF((MAX(MODULY_CBA!$I$3:$I$53)+1)&lt;='TCO TO BE- SW'!$D124,SUM('TCO TO BE- SW'!BA$37:BA$46)*VLOOKUP('TCO TO BE- SW'!BA$2,MODULY_CBA!$B$3:$L$53,11,0),0),0)</f>
        <v>0</v>
      </c>
      <c r="BB124" s="531">
        <f>IFERROR(IF((MAX(MODULY_CBA!$I$3:$I$53)+1)&lt;='TCO TO BE- SW'!$D124,SUM('TCO TO BE- SW'!BB$37:BB$46)*VLOOKUP('TCO TO BE- SW'!BB$2,MODULY_CBA!$B$3:$L$53,11,0),0),0)</f>
        <v>0</v>
      </c>
      <c r="BC124" s="531">
        <f>IFERROR(IF((MAX(MODULY_CBA!$I$3:$I$53)+1)&lt;='TCO TO BE- SW'!$D124,SUM('TCO TO BE- SW'!BC$37:BC$46)*VLOOKUP('TCO TO BE- SW'!BC$2,MODULY_CBA!$B$3:$L$53,11,0),0),0)</f>
        <v>0</v>
      </c>
    </row>
    <row r="125" spans="1:55" outlineLevel="2">
      <c r="A125" s="694"/>
      <c r="B125" s="695"/>
      <c r="C125" s="695"/>
      <c r="D125" s="67">
        <v>6</v>
      </c>
      <c r="E125" s="71">
        <f t="shared" si="26"/>
        <v>82280.158162312495</v>
      </c>
      <c r="F125" s="531">
        <f>IFERROR(IF((MAX(MODULY_CBA!$I$3:$I$53)+1)&lt;='TCO TO BE- SW'!$D125,SUM('TCO TO BE- SW'!F$37:F$46)*VLOOKUP('TCO TO BE- SW'!F$2,MODULY_CBA!$B$3:$L$53,11,0),0),0)</f>
        <v>862.958529</v>
      </c>
      <c r="G125" s="531">
        <f>IFERROR(IF((MAX(MODULY_CBA!$I$3:$I$53)+1)&lt;='TCO TO BE- SW'!$D125,SUM('TCO TO BE- SW'!G$37:G$46)*VLOOKUP('TCO TO BE- SW'!G$2,MODULY_CBA!$B$3:$L$53,11,0),0),0)</f>
        <v>862.958529</v>
      </c>
      <c r="H125" s="531">
        <f>IFERROR(IF((MAX(MODULY_CBA!$I$3:$I$53)+1)&lt;='TCO TO BE- SW'!$D125,SUM('TCO TO BE- SW'!H$37:H$46)*VLOOKUP('TCO TO BE- SW'!H$2,MODULY_CBA!$B$3:$L$53,11,0),0),0)</f>
        <v>1388.4185295000002</v>
      </c>
      <c r="I125" s="531">
        <f>IFERROR(IF((MAX(MODULY_CBA!$I$3:$I$53)+1)&lt;='TCO TO BE- SW'!$D125,SUM('TCO TO BE- SW'!I$37:I$46)*VLOOKUP('TCO TO BE- SW'!I$2,MODULY_CBA!$B$3:$L$53,11,0),0),0)</f>
        <v>1599.6304439999999</v>
      </c>
      <c r="J125" s="531">
        <f>IFERROR(IF((MAX(MODULY_CBA!$I$3:$I$53)+1)&lt;='TCO TO BE- SW'!$D125,SUM('TCO TO BE- SW'!J$37:J$46)*VLOOKUP('TCO TO BE- SW'!J$2,MODULY_CBA!$B$3:$L$53,11,0),0),0)</f>
        <v>1178.6750639999998</v>
      </c>
      <c r="K125" s="531">
        <f>IFERROR(IF((MAX(MODULY_CBA!$I$3:$I$53)+1)&lt;='TCO TO BE- SW'!$D125,SUM('TCO TO BE- SW'!K$37:K$46)*VLOOKUP('TCO TO BE- SW'!K$2,MODULY_CBA!$B$3:$L$53,11,0),0),0)</f>
        <v>1494.3915989999996</v>
      </c>
      <c r="L125" s="531">
        <f>IFERROR(IF((MAX(MODULY_CBA!$I$3:$I$53)+1)&lt;='TCO TO BE- SW'!$D125,SUM('TCO TO BE- SW'!L$37:L$46)*VLOOKUP('TCO TO BE- SW'!L$2,MODULY_CBA!$B$3:$L$53,11,0),0),0)</f>
        <v>1178.6750639999998</v>
      </c>
      <c r="M125" s="531">
        <f>IFERROR(IF((MAX(MODULY_CBA!$I$3:$I$53)+1)&lt;='TCO TO BE- SW'!$D125,SUM('TCO TO BE- SW'!M$37:M$46)*VLOOKUP('TCO TO BE- SW'!M$2,MODULY_CBA!$B$3:$L$53,11,0),0),0)</f>
        <v>1151.2640159999999</v>
      </c>
      <c r="N125" s="531">
        <f>IFERROR(IF((MAX(MODULY_CBA!$I$3:$I$53)+1)&lt;='TCO TO BE- SW'!$D125,SUM('TCO TO BE- SW'!N$37:N$46)*VLOOKUP('TCO TO BE- SW'!N$2,MODULY_CBA!$B$3:$L$53,11,0),0),0)</f>
        <v>1048.4725859999996</v>
      </c>
      <c r="O125" s="531">
        <f>IFERROR(IF((MAX(MODULY_CBA!$I$3:$I$53)+1)&lt;='TCO TO BE- SW'!$D125,SUM('TCO TO BE- SW'!O$37:O$46)*VLOOKUP('TCO TO BE- SW'!O$2,MODULY_CBA!$B$3:$L$53,11,0),0),0)</f>
        <v>945.68115599999976</v>
      </c>
      <c r="P125" s="531">
        <f>IFERROR(IF((MAX(MODULY_CBA!$I$3:$I$53)+1)&lt;='TCO TO BE- SW'!$D125,SUM('TCO TO BE- SW'!P$37:P$46)*VLOOKUP('TCO TO BE- SW'!P$2,MODULY_CBA!$B$3:$L$53,11,0),0),0)</f>
        <v>842.88972599999988</v>
      </c>
      <c r="Q125" s="531">
        <f>IFERROR(IF((MAX(MODULY_CBA!$I$3:$I$53)+1)&lt;='TCO TO BE- SW'!$D125,SUM('TCO TO BE- SW'!Q$37:Q$46)*VLOOKUP('TCO TO BE- SW'!Q$2,MODULY_CBA!$B$3:$L$53,11,0),0),0)</f>
        <v>945.68115599999976</v>
      </c>
      <c r="R125" s="531">
        <f>IFERROR(IF((MAX(MODULY_CBA!$I$3:$I$53)+1)&lt;='TCO TO BE- SW'!$D125,SUM('TCO TO BE- SW'!R$37:R$46)*VLOOKUP('TCO TO BE- SW'!R$2,MODULY_CBA!$B$3:$L$53,11,0),0),0)</f>
        <v>968.19737399999974</v>
      </c>
      <c r="S125" s="531">
        <f>IFERROR(IF((MAX(MODULY_CBA!$I$3:$I$53)+1)&lt;='TCO TO BE- SW'!$D125,SUM('TCO TO BE- SW'!S$37:S$46)*VLOOKUP('TCO TO BE- SW'!S$2,MODULY_CBA!$B$3:$L$53,11,0),0),0)</f>
        <v>1599.6304439999999</v>
      </c>
      <c r="T125" s="531">
        <f>IFERROR(IF((MAX(MODULY_CBA!$I$3:$I$53)+1)&lt;='TCO TO BE- SW'!$D125,SUM('TCO TO BE- SW'!T$37:T$46)*VLOOKUP('TCO TO BE- SW'!T$2,MODULY_CBA!$B$3:$L$53,11,0),0),0)</f>
        <v>1599.6304439999999</v>
      </c>
      <c r="U125" s="531">
        <f>IFERROR(IF((MAX(MODULY_CBA!$I$3:$I$53)+1)&lt;='TCO TO BE- SW'!$D125,SUM('TCO TO BE- SW'!U$37:U$46)*VLOOKUP('TCO TO BE- SW'!U$2,MODULY_CBA!$B$3:$L$53,11,0),0),0)</f>
        <v>1129.6043932499999</v>
      </c>
      <c r="V125" s="531">
        <f>IFERROR(IF((MAX(MODULY_CBA!$I$3:$I$53)+1)&lt;='TCO TO BE- SW'!$D125,SUM('TCO TO BE- SW'!V$37:V$46)*VLOOKUP('TCO TO BE- SW'!V$2,MODULY_CBA!$B$3:$L$53,11,0),0),0)</f>
        <v>1240.3499219999997</v>
      </c>
      <c r="W125" s="531">
        <f>IFERROR(IF((MAX(MODULY_CBA!$I$3:$I$53)+1)&lt;='TCO TO BE- SW'!$D125,SUM('TCO TO BE- SW'!W$37:W$46)*VLOOKUP('TCO TO BE- SW'!W$2,MODULY_CBA!$B$3:$L$53,11,0),0),0)</f>
        <v>1572.5865082499995</v>
      </c>
      <c r="X125" s="531">
        <f>IFERROR(IF((MAX(MODULY_CBA!$I$3:$I$53)+1)&lt;='TCO TO BE- SW'!$D125,SUM('TCO TO BE- SW'!X$37:X$46)*VLOOKUP('TCO TO BE- SW'!X$2,MODULY_CBA!$B$3:$L$53,11,0),0),0)</f>
        <v>591.78494699999987</v>
      </c>
      <c r="Y125" s="531">
        <f>IFERROR(IF((MAX(MODULY_CBA!$I$3:$I$53)+1)&lt;='TCO TO BE- SW'!$D125,SUM('TCO TO BE- SW'!Y$37:Y$46)*VLOOKUP('TCO TO BE- SW'!Y$2,MODULY_CBA!$B$3:$L$53,11,0),0),0)</f>
        <v>1389.1527539999995</v>
      </c>
      <c r="Z125" s="531">
        <f>IFERROR(IF((MAX(MODULY_CBA!$I$3:$I$53)+1)&lt;='TCO TO BE- SW'!$D125,SUM('TCO TO BE- SW'!Z$37:Z$46)*VLOOKUP('TCO TO BE- SW'!Z$2,MODULY_CBA!$B$3:$L$53,11,0),0),0)</f>
        <v>1283.9139090000001</v>
      </c>
      <c r="AA125" s="531">
        <f>IFERROR(IF((MAX(MODULY_CBA!$I$3:$I$53)+1)&lt;='TCO TO BE- SW'!$D125,SUM('TCO TO BE- SW'!AA$37:AA$46)*VLOOKUP('TCO TO BE- SW'!AA$2,MODULY_CBA!$B$3:$L$53,11,0),0),0)</f>
        <v>1704.8692889999995</v>
      </c>
      <c r="AB125" s="531">
        <f>IFERROR(IF((MAX(MODULY_CBA!$I$3:$I$53)+1)&lt;='TCO TO BE- SW'!$D125,SUM('TCO TO BE- SW'!AB$37:AB$46)*VLOOKUP('TCO TO BE- SW'!AB$2,MODULY_CBA!$B$3:$L$53,11,0),0),0)</f>
        <v>1704.8692889999995</v>
      </c>
      <c r="AC125" s="531">
        <f>IFERROR(IF((MAX(MODULY_CBA!$I$3:$I$53)+1)&lt;='TCO TO BE- SW'!$D125,SUM('TCO TO BE- SW'!AC$37:AC$46)*VLOOKUP('TCO TO BE- SW'!AC$2,MODULY_CBA!$B$3:$L$53,11,0),0),0)</f>
        <v>1494.3915989999996</v>
      </c>
      <c r="AD125" s="531">
        <f>IFERROR(IF((MAX(MODULY_CBA!$I$3:$I$53)+1)&lt;='TCO TO BE- SW'!$D125,SUM('TCO TO BE- SW'!AD$37:AD$46)*VLOOKUP('TCO TO BE- SW'!AD$2,MODULY_CBA!$B$3:$L$53,11,0),0),0)</f>
        <v>1073.4362189999997</v>
      </c>
      <c r="AE125" s="531">
        <f>IFERROR(IF((MAX(MODULY_CBA!$I$3:$I$53)+1)&lt;='TCO TO BE- SW'!$D125,SUM('TCO TO BE- SW'!AE$37:AE$46)*VLOOKUP('TCO TO BE- SW'!AE$2,MODULY_CBA!$B$3:$L$53,11,0),0),0)</f>
        <v>968.19737399999974</v>
      </c>
      <c r="AF125" s="531">
        <f>IFERROR(IF((MAX(MODULY_CBA!$I$3:$I$53)+1)&lt;='TCO TO BE- SW'!$D125,SUM('TCO TO BE- SW'!AF$37:AF$46)*VLOOKUP('TCO TO BE- SW'!AF$2,MODULY_CBA!$B$3:$L$53,11,0),0),0)</f>
        <v>968.19737399999974</v>
      </c>
      <c r="AG125" s="531">
        <f>IFERROR(IF((MAX(MODULY_CBA!$I$3:$I$53)+1)&lt;='TCO TO BE- SW'!$D125,SUM('TCO TO BE- SW'!AG$37:AG$46)*VLOOKUP('TCO TO BE- SW'!AG$2,MODULY_CBA!$B$3:$L$53,11,0),0),0)</f>
        <v>1018.8588645</v>
      </c>
      <c r="AH125" s="531">
        <f>IFERROR(IF((MAX(MODULY_CBA!$I$3:$I$53)+1)&lt;='TCO TO BE- SW'!$D125,SUM('TCO TO BE- SW'!AH$37:AH$46)*VLOOKUP('TCO TO BE- SW'!AH$2,MODULY_CBA!$B$3:$L$53,11,0),0),0)</f>
        <v>11733.886476000007</v>
      </c>
      <c r="AI125" s="531">
        <f>IFERROR(IF((MAX(MODULY_CBA!$I$3:$I$53)+1)&lt;='TCO TO BE- SW'!$D125,SUM('TCO TO BE- SW'!AI$37:AI$46)*VLOOKUP('TCO TO BE- SW'!AI$2,MODULY_CBA!$B$3:$L$53,11,0),0),0)</f>
        <v>2293.037500500001</v>
      </c>
      <c r="AJ125" s="531">
        <f>IFERROR(IF((MAX(MODULY_CBA!$I$3:$I$53)+1)&lt;='TCO TO BE- SW'!$D125,SUM('TCO TO BE- SW'!AJ$37:AJ$46)*VLOOKUP('TCO TO BE- SW'!AJ$2,MODULY_CBA!$B$3:$L$53,11,0),0),0)</f>
        <v>1254.0554459999998</v>
      </c>
      <c r="AK125" s="531">
        <f>IFERROR(IF((MAX(MODULY_CBA!$I$3:$I$53)+1)&lt;='TCO TO BE- SW'!$D125,SUM('TCO TO BE- SW'!AK$37:AK$46)*VLOOKUP('TCO TO BE- SW'!AK$2,MODULY_CBA!$B$3:$L$53,11,0),0),0)</f>
        <v>1151.2640159999999</v>
      </c>
      <c r="AL125" s="531">
        <f>IFERROR(IF((MAX(MODULY_CBA!$I$3:$I$53)+1)&lt;='TCO TO BE- SW'!$D125,SUM('TCO TO BE- SW'!AL$37:AL$46)*VLOOKUP('TCO TO BE- SW'!AL$2,MODULY_CBA!$B$3:$L$53,11,0),0),0)</f>
        <v>1562.429736</v>
      </c>
      <c r="AM125" s="531">
        <f>IFERROR(IF((MAX(MODULY_CBA!$I$3:$I$53)+1)&lt;='TCO TO BE- SW'!$D125,SUM('TCO TO BE- SW'!AM$37:AM$46)*VLOOKUP('TCO TO BE- SW'!AM$2,MODULY_CBA!$B$3:$L$53,11,0),0),0)</f>
        <v>1151.2640159999999</v>
      </c>
      <c r="AN125" s="531">
        <f>IFERROR(IF((MAX(MODULY_CBA!$I$3:$I$53)+1)&lt;='TCO TO BE- SW'!$D125,SUM('TCO TO BE- SW'!AN$37:AN$46)*VLOOKUP('TCO TO BE- SW'!AN$2,MODULY_CBA!$B$3:$L$53,11,0),0),0)</f>
        <v>2540.0496577499989</v>
      </c>
      <c r="AO125" s="531">
        <f>IFERROR(IF((MAX(MODULY_CBA!$I$3:$I$53)+1)&lt;='TCO TO BE- SW'!$D125,SUM('TCO TO BE- SW'!AO$37:AO$46)*VLOOKUP('TCO TO BE- SW'!AO$2,MODULY_CBA!$B$3:$L$53,11,0),0),0)</f>
        <v>2026.7043614999993</v>
      </c>
      <c r="AP125" s="531">
        <f>IFERROR(IF((MAX(MODULY_CBA!$I$3:$I$53)+1)&lt;='TCO TO BE- SW'!$D125,SUM('TCO TO BE- SW'!AP$37:AP$46)*VLOOKUP('TCO TO BE- SW'!AP$2,MODULY_CBA!$B$3:$L$53,11,0),0),0)</f>
        <v>540.87871499999983</v>
      </c>
      <c r="AQ125" s="531">
        <f>IFERROR(IF((MAX(MODULY_CBA!$I$3:$I$53)+1)&lt;='TCO TO BE- SW'!$D125,SUM('TCO TO BE- SW'!AQ$37:AQ$46)*VLOOKUP('TCO TO BE- SW'!AQ$2,MODULY_CBA!$B$3:$L$53,11,0),0),0)</f>
        <v>1358.5600664999997</v>
      </c>
      <c r="AR125" s="531">
        <f>IFERROR(IF((MAX(MODULY_CBA!$I$3:$I$53)+1)&lt;='TCO TO BE- SW'!$D125,SUM('TCO TO BE- SW'!AR$37:AR$46)*VLOOKUP('TCO TO BE- SW'!AR$2,MODULY_CBA!$B$3:$L$53,11,0),0),0)</f>
        <v>2277.5677981874992</v>
      </c>
      <c r="AS125" s="531">
        <f>IFERROR(IF((MAX(MODULY_CBA!$I$3:$I$53)+1)&lt;='TCO TO BE- SW'!$D125,SUM('TCO TO BE- SW'!AS$37:AS$46)*VLOOKUP('TCO TO BE- SW'!AS$2,MODULY_CBA!$B$3:$L$53,11,0),0),0)</f>
        <v>1405.305693</v>
      </c>
      <c r="AT125" s="531">
        <f>IFERROR(IF((MAX(MODULY_CBA!$I$3:$I$53)+1)&lt;='TCO TO BE- SW'!$D125,SUM('TCO TO BE- SW'!AT$37:AT$46)*VLOOKUP('TCO TO BE- SW'!AT$2,MODULY_CBA!$B$3:$L$53,11,0),0),0)</f>
        <v>553.60527300000001</v>
      </c>
      <c r="AU125" s="531">
        <f>IFERROR(IF((MAX(MODULY_CBA!$I$3:$I$53)+1)&lt;='TCO TO BE- SW'!$D125,SUM('TCO TO BE- SW'!AU$37:AU$46)*VLOOKUP('TCO TO BE- SW'!AU$2,MODULY_CBA!$B$3:$L$53,11,0),0),0)</f>
        <v>1192.380588</v>
      </c>
      <c r="AV125" s="531">
        <f>IFERROR(IF((MAX(MODULY_CBA!$I$3:$I$53)+1)&lt;='TCO TO BE- SW'!$D125,SUM('TCO TO BE- SW'!AV$37:AV$46)*VLOOKUP('TCO TO BE- SW'!AV$2,MODULY_CBA!$B$3:$L$53,11,0),0),0)</f>
        <v>766.53037800000004</v>
      </c>
      <c r="AW125" s="531">
        <f>IFERROR(IF((MAX(MODULY_CBA!$I$3:$I$53)+1)&lt;='TCO TO BE- SW'!$D125,SUM('TCO TO BE- SW'!AW$37:AW$46)*VLOOKUP('TCO TO BE- SW'!AW$2,MODULY_CBA!$B$3:$L$53,11,0),0),0)</f>
        <v>9806.5335667500003</v>
      </c>
      <c r="AX125" s="531">
        <f>IFERROR(IF((MAX(MODULY_CBA!$I$3:$I$53)+1)&lt;='TCO TO BE- SW'!$D125,SUM('TCO TO BE- SW'!AX$37:AX$46)*VLOOKUP('TCO TO BE- SW'!AX$2,MODULY_CBA!$B$3:$L$53,11,0),0),0)</f>
        <v>4050.798147</v>
      </c>
      <c r="AY125" s="531">
        <f>IFERROR(IF((MAX(MODULY_CBA!$I$3:$I$53)+1)&lt;='TCO TO BE- SW'!$D125,SUM('TCO TO BE- SW'!AY$37:AY$46)*VLOOKUP('TCO TO BE- SW'!AY$2,MODULY_CBA!$B$3:$L$53,11,0),0),0)</f>
        <v>1288.8903195000003</v>
      </c>
      <c r="AZ125" s="531">
        <f>IFERROR(IF((MAX(MODULY_CBA!$I$3:$I$53)+1)&lt;='TCO TO BE- SW'!$D125,SUM('TCO TO BE- SW'!AZ$37:AZ$46)*VLOOKUP('TCO TO BE- SW'!AZ$2,MODULY_CBA!$B$3:$L$53,11,0),0),0)</f>
        <v>1519.0493051249998</v>
      </c>
      <c r="BA125" s="531">
        <f>IFERROR(IF((MAX(MODULY_CBA!$I$3:$I$53)+1)&lt;='TCO TO BE- SW'!$D125,SUM('TCO TO BE- SW'!BA$37:BA$46)*VLOOKUP('TCO TO BE- SW'!BA$2,MODULY_CBA!$B$3:$L$53,11,0),0),0)</f>
        <v>0</v>
      </c>
      <c r="BB125" s="531">
        <f>IFERROR(IF((MAX(MODULY_CBA!$I$3:$I$53)+1)&lt;='TCO TO BE- SW'!$D125,SUM('TCO TO BE- SW'!BB$37:BB$46)*VLOOKUP('TCO TO BE- SW'!BB$2,MODULY_CBA!$B$3:$L$53,11,0),0),0)</f>
        <v>0</v>
      </c>
      <c r="BC125" s="531">
        <f>IFERROR(IF((MAX(MODULY_CBA!$I$3:$I$53)+1)&lt;='TCO TO BE- SW'!$D125,SUM('TCO TO BE- SW'!BC$37:BC$46)*VLOOKUP('TCO TO BE- SW'!BC$2,MODULY_CBA!$B$3:$L$53,11,0),0),0)</f>
        <v>0</v>
      </c>
    </row>
    <row r="126" spans="1:55" outlineLevel="2">
      <c r="A126" s="694"/>
      <c r="B126" s="695"/>
      <c r="C126" s="695"/>
      <c r="D126" s="67">
        <v>7</v>
      </c>
      <c r="E126" s="71">
        <f t="shared" si="26"/>
        <v>82280.158162312495</v>
      </c>
      <c r="F126" s="531">
        <f>IFERROR(IF((MAX(MODULY_CBA!$I$3:$I$53)+1)&lt;='TCO TO BE- SW'!$D126,SUM('TCO TO BE- SW'!F$37:F$46)*VLOOKUP('TCO TO BE- SW'!F$2,MODULY_CBA!$B$3:$L$53,11,0),0),0)</f>
        <v>862.958529</v>
      </c>
      <c r="G126" s="531">
        <f>IFERROR(IF((MAX(MODULY_CBA!$I$3:$I$53)+1)&lt;='TCO TO BE- SW'!$D126,SUM('TCO TO BE- SW'!G$37:G$46)*VLOOKUP('TCO TO BE- SW'!G$2,MODULY_CBA!$B$3:$L$53,11,0),0),0)</f>
        <v>862.958529</v>
      </c>
      <c r="H126" s="531">
        <f>IFERROR(IF((MAX(MODULY_CBA!$I$3:$I$53)+1)&lt;='TCO TO BE- SW'!$D126,SUM('TCO TO BE- SW'!H$37:H$46)*VLOOKUP('TCO TO BE- SW'!H$2,MODULY_CBA!$B$3:$L$53,11,0),0),0)</f>
        <v>1388.4185295000002</v>
      </c>
      <c r="I126" s="531">
        <f>IFERROR(IF((MAX(MODULY_CBA!$I$3:$I$53)+1)&lt;='TCO TO BE- SW'!$D126,SUM('TCO TO BE- SW'!I$37:I$46)*VLOOKUP('TCO TO BE- SW'!I$2,MODULY_CBA!$B$3:$L$53,11,0),0),0)</f>
        <v>1599.6304439999999</v>
      </c>
      <c r="J126" s="531">
        <f>IFERROR(IF((MAX(MODULY_CBA!$I$3:$I$53)+1)&lt;='TCO TO BE- SW'!$D126,SUM('TCO TO BE- SW'!J$37:J$46)*VLOOKUP('TCO TO BE- SW'!J$2,MODULY_CBA!$B$3:$L$53,11,0),0),0)</f>
        <v>1178.6750639999998</v>
      </c>
      <c r="K126" s="531">
        <f>IFERROR(IF((MAX(MODULY_CBA!$I$3:$I$53)+1)&lt;='TCO TO BE- SW'!$D126,SUM('TCO TO BE- SW'!K$37:K$46)*VLOOKUP('TCO TO BE- SW'!K$2,MODULY_CBA!$B$3:$L$53,11,0),0),0)</f>
        <v>1494.3915989999996</v>
      </c>
      <c r="L126" s="531">
        <f>IFERROR(IF((MAX(MODULY_CBA!$I$3:$I$53)+1)&lt;='TCO TO BE- SW'!$D126,SUM('TCO TO BE- SW'!L$37:L$46)*VLOOKUP('TCO TO BE- SW'!L$2,MODULY_CBA!$B$3:$L$53,11,0),0),0)</f>
        <v>1178.6750639999998</v>
      </c>
      <c r="M126" s="531">
        <f>IFERROR(IF((MAX(MODULY_CBA!$I$3:$I$53)+1)&lt;='TCO TO BE- SW'!$D126,SUM('TCO TO BE- SW'!M$37:M$46)*VLOOKUP('TCO TO BE- SW'!M$2,MODULY_CBA!$B$3:$L$53,11,0),0),0)</f>
        <v>1151.2640159999999</v>
      </c>
      <c r="N126" s="531">
        <f>IFERROR(IF((MAX(MODULY_CBA!$I$3:$I$53)+1)&lt;='TCO TO BE- SW'!$D126,SUM('TCO TO BE- SW'!N$37:N$46)*VLOOKUP('TCO TO BE- SW'!N$2,MODULY_CBA!$B$3:$L$53,11,0),0),0)</f>
        <v>1048.4725859999996</v>
      </c>
      <c r="O126" s="531">
        <f>IFERROR(IF((MAX(MODULY_CBA!$I$3:$I$53)+1)&lt;='TCO TO BE- SW'!$D126,SUM('TCO TO BE- SW'!O$37:O$46)*VLOOKUP('TCO TO BE- SW'!O$2,MODULY_CBA!$B$3:$L$53,11,0),0),0)</f>
        <v>945.68115599999976</v>
      </c>
      <c r="P126" s="531">
        <f>IFERROR(IF((MAX(MODULY_CBA!$I$3:$I$53)+1)&lt;='TCO TO BE- SW'!$D126,SUM('TCO TO BE- SW'!P$37:P$46)*VLOOKUP('TCO TO BE- SW'!P$2,MODULY_CBA!$B$3:$L$53,11,0),0),0)</f>
        <v>842.88972599999988</v>
      </c>
      <c r="Q126" s="531">
        <f>IFERROR(IF((MAX(MODULY_CBA!$I$3:$I$53)+1)&lt;='TCO TO BE- SW'!$D126,SUM('TCO TO BE- SW'!Q$37:Q$46)*VLOOKUP('TCO TO BE- SW'!Q$2,MODULY_CBA!$B$3:$L$53,11,0),0),0)</f>
        <v>945.68115599999976</v>
      </c>
      <c r="R126" s="531">
        <f>IFERROR(IF((MAX(MODULY_CBA!$I$3:$I$53)+1)&lt;='TCO TO BE- SW'!$D126,SUM('TCO TO BE- SW'!R$37:R$46)*VLOOKUP('TCO TO BE- SW'!R$2,MODULY_CBA!$B$3:$L$53,11,0),0),0)</f>
        <v>968.19737399999974</v>
      </c>
      <c r="S126" s="531">
        <f>IFERROR(IF((MAX(MODULY_CBA!$I$3:$I$53)+1)&lt;='TCO TO BE- SW'!$D126,SUM('TCO TO BE- SW'!S$37:S$46)*VLOOKUP('TCO TO BE- SW'!S$2,MODULY_CBA!$B$3:$L$53,11,0),0),0)</f>
        <v>1599.6304439999999</v>
      </c>
      <c r="T126" s="531">
        <f>IFERROR(IF((MAX(MODULY_CBA!$I$3:$I$53)+1)&lt;='TCO TO BE- SW'!$D126,SUM('TCO TO BE- SW'!T$37:T$46)*VLOOKUP('TCO TO BE- SW'!T$2,MODULY_CBA!$B$3:$L$53,11,0),0),0)</f>
        <v>1599.6304439999999</v>
      </c>
      <c r="U126" s="531">
        <f>IFERROR(IF((MAX(MODULY_CBA!$I$3:$I$53)+1)&lt;='TCO TO BE- SW'!$D126,SUM('TCO TO BE- SW'!U$37:U$46)*VLOOKUP('TCO TO BE- SW'!U$2,MODULY_CBA!$B$3:$L$53,11,0),0),0)</f>
        <v>1129.6043932499999</v>
      </c>
      <c r="V126" s="531">
        <f>IFERROR(IF((MAX(MODULY_CBA!$I$3:$I$53)+1)&lt;='TCO TO BE- SW'!$D126,SUM('TCO TO BE- SW'!V$37:V$46)*VLOOKUP('TCO TO BE- SW'!V$2,MODULY_CBA!$B$3:$L$53,11,0),0),0)</f>
        <v>1240.3499219999997</v>
      </c>
      <c r="W126" s="531">
        <f>IFERROR(IF((MAX(MODULY_CBA!$I$3:$I$53)+1)&lt;='TCO TO BE- SW'!$D126,SUM('TCO TO BE- SW'!W$37:W$46)*VLOOKUP('TCO TO BE- SW'!W$2,MODULY_CBA!$B$3:$L$53,11,0),0),0)</f>
        <v>1572.5865082499995</v>
      </c>
      <c r="X126" s="531">
        <f>IFERROR(IF((MAX(MODULY_CBA!$I$3:$I$53)+1)&lt;='TCO TO BE- SW'!$D126,SUM('TCO TO BE- SW'!X$37:X$46)*VLOOKUP('TCO TO BE- SW'!X$2,MODULY_CBA!$B$3:$L$53,11,0),0),0)</f>
        <v>591.78494699999987</v>
      </c>
      <c r="Y126" s="531">
        <f>IFERROR(IF((MAX(MODULY_CBA!$I$3:$I$53)+1)&lt;='TCO TO BE- SW'!$D126,SUM('TCO TO BE- SW'!Y$37:Y$46)*VLOOKUP('TCO TO BE- SW'!Y$2,MODULY_CBA!$B$3:$L$53,11,0),0),0)</f>
        <v>1389.1527539999995</v>
      </c>
      <c r="Z126" s="531">
        <f>IFERROR(IF((MAX(MODULY_CBA!$I$3:$I$53)+1)&lt;='TCO TO BE- SW'!$D126,SUM('TCO TO BE- SW'!Z$37:Z$46)*VLOOKUP('TCO TO BE- SW'!Z$2,MODULY_CBA!$B$3:$L$53,11,0),0),0)</f>
        <v>1283.9139090000001</v>
      </c>
      <c r="AA126" s="531">
        <f>IFERROR(IF((MAX(MODULY_CBA!$I$3:$I$53)+1)&lt;='TCO TO BE- SW'!$D126,SUM('TCO TO BE- SW'!AA$37:AA$46)*VLOOKUP('TCO TO BE- SW'!AA$2,MODULY_CBA!$B$3:$L$53,11,0),0),0)</f>
        <v>1704.8692889999995</v>
      </c>
      <c r="AB126" s="531">
        <f>IFERROR(IF((MAX(MODULY_CBA!$I$3:$I$53)+1)&lt;='TCO TO BE- SW'!$D126,SUM('TCO TO BE- SW'!AB$37:AB$46)*VLOOKUP('TCO TO BE- SW'!AB$2,MODULY_CBA!$B$3:$L$53,11,0),0),0)</f>
        <v>1704.8692889999995</v>
      </c>
      <c r="AC126" s="531">
        <f>IFERROR(IF((MAX(MODULY_CBA!$I$3:$I$53)+1)&lt;='TCO TO BE- SW'!$D126,SUM('TCO TO BE- SW'!AC$37:AC$46)*VLOOKUP('TCO TO BE- SW'!AC$2,MODULY_CBA!$B$3:$L$53,11,0),0),0)</f>
        <v>1494.3915989999996</v>
      </c>
      <c r="AD126" s="531">
        <f>IFERROR(IF((MAX(MODULY_CBA!$I$3:$I$53)+1)&lt;='TCO TO BE- SW'!$D126,SUM('TCO TO BE- SW'!AD$37:AD$46)*VLOOKUP('TCO TO BE- SW'!AD$2,MODULY_CBA!$B$3:$L$53,11,0),0),0)</f>
        <v>1073.4362189999997</v>
      </c>
      <c r="AE126" s="531">
        <f>IFERROR(IF((MAX(MODULY_CBA!$I$3:$I$53)+1)&lt;='TCO TO BE- SW'!$D126,SUM('TCO TO BE- SW'!AE$37:AE$46)*VLOOKUP('TCO TO BE- SW'!AE$2,MODULY_CBA!$B$3:$L$53,11,0),0),0)</f>
        <v>968.19737399999974</v>
      </c>
      <c r="AF126" s="531">
        <f>IFERROR(IF((MAX(MODULY_CBA!$I$3:$I$53)+1)&lt;='TCO TO BE- SW'!$D126,SUM('TCO TO BE- SW'!AF$37:AF$46)*VLOOKUP('TCO TO BE- SW'!AF$2,MODULY_CBA!$B$3:$L$53,11,0),0),0)</f>
        <v>968.19737399999974</v>
      </c>
      <c r="AG126" s="531">
        <f>IFERROR(IF((MAX(MODULY_CBA!$I$3:$I$53)+1)&lt;='TCO TO BE- SW'!$D126,SUM('TCO TO BE- SW'!AG$37:AG$46)*VLOOKUP('TCO TO BE- SW'!AG$2,MODULY_CBA!$B$3:$L$53,11,0),0),0)</f>
        <v>1018.8588645</v>
      </c>
      <c r="AH126" s="531">
        <f>IFERROR(IF((MAX(MODULY_CBA!$I$3:$I$53)+1)&lt;='TCO TO BE- SW'!$D126,SUM('TCO TO BE- SW'!AH$37:AH$46)*VLOOKUP('TCO TO BE- SW'!AH$2,MODULY_CBA!$B$3:$L$53,11,0),0),0)</f>
        <v>11733.886476000007</v>
      </c>
      <c r="AI126" s="531">
        <f>IFERROR(IF((MAX(MODULY_CBA!$I$3:$I$53)+1)&lt;='TCO TO BE- SW'!$D126,SUM('TCO TO BE- SW'!AI$37:AI$46)*VLOOKUP('TCO TO BE- SW'!AI$2,MODULY_CBA!$B$3:$L$53,11,0),0),0)</f>
        <v>2293.037500500001</v>
      </c>
      <c r="AJ126" s="531">
        <f>IFERROR(IF((MAX(MODULY_CBA!$I$3:$I$53)+1)&lt;='TCO TO BE- SW'!$D126,SUM('TCO TO BE- SW'!AJ$37:AJ$46)*VLOOKUP('TCO TO BE- SW'!AJ$2,MODULY_CBA!$B$3:$L$53,11,0),0),0)</f>
        <v>1254.0554459999998</v>
      </c>
      <c r="AK126" s="531">
        <f>IFERROR(IF((MAX(MODULY_CBA!$I$3:$I$53)+1)&lt;='TCO TO BE- SW'!$D126,SUM('TCO TO BE- SW'!AK$37:AK$46)*VLOOKUP('TCO TO BE- SW'!AK$2,MODULY_CBA!$B$3:$L$53,11,0),0),0)</f>
        <v>1151.2640159999999</v>
      </c>
      <c r="AL126" s="531">
        <f>IFERROR(IF((MAX(MODULY_CBA!$I$3:$I$53)+1)&lt;='TCO TO BE- SW'!$D126,SUM('TCO TO BE- SW'!AL$37:AL$46)*VLOOKUP('TCO TO BE- SW'!AL$2,MODULY_CBA!$B$3:$L$53,11,0),0),0)</f>
        <v>1562.429736</v>
      </c>
      <c r="AM126" s="531">
        <f>IFERROR(IF((MAX(MODULY_CBA!$I$3:$I$53)+1)&lt;='TCO TO BE- SW'!$D126,SUM('TCO TO BE- SW'!AM$37:AM$46)*VLOOKUP('TCO TO BE- SW'!AM$2,MODULY_CBA!$B$3:$L$53,11,0),0),0)</f>
        <v>1151.2640159999999</v>
      </c>
      <c r="AN126" s="531">
        <f>IFERROR(IF((MAX(MODULY_CBA!$I$3:$I$53)+1)&lt;='TCO TO BE- SW'!$D126,SUM('TCO TO BE- SW'!AN$37:AN$46)*VLOOKUP('TCO TO BE- SW'!AN$2,MODULY_CBA!$B$3:$L$53,11,0),0),0)</f>
        <v>2540.0496577499989</v>
      </c>
      <c r="AO126" s="531">
        <f>IFERROR(IF((MAX(MODULY_CBA!$I$3:$I$53)+1)&lt;='TCO TO BE- SW'!$D126,SUM('TCO TO BE- SW'!AO$37:AO$46)*VLOOKUP('TCO TO BE- SW'!AO$2,MODULY_CBA!$B$3:$L$53,11,0),0),0)</f>
        <v>2026.7043614999993</v>
      </c>
      <c r="AP126" s="531">
        <f>IFERROR(IF((MAX(MODULY_CBA!$I$3:$I$53)+1)&lt;='TCO TO BE- SW'!$D126,SUM('TCO TO BE- SW'!AP$37:AP$46)*VLOOKUP('TCO TO BE- SW'!AP$2,MODULY_CBA!$B$3:$L$53,11,0),0),0)</f>
        <v>540.87871499999983</v>
      </c>
      <c r="AQ126" s="531">
        <f>IFERROR(IF((MAX(MODULY_CBA!$I$3:$I$53)+1)&lt;='TCO TO BE- SW'!$D126,SUM('TCO TO BE- SW'!AQ$37:AQ$46)*VLOOKUP('TCO TO BE- SW'!AQ$2,MODULY_CBA!$B$3:$L$53,11,0),0),0)</f>
        <v>1358.5600664999997</v>
      </c>
      <c r="AR126" s="531">
        <f>IFERROR(IF((MAX(MODULY_CBA!$I$3:$I$53)+1)&lt;='TCO TO BE- SW'!$D126,SUM('TCO TO BE- SW'!AR$37:AR$46)*VLOOKUP('TCO TO BE- SW'!AR$2,MODULY_CBA!$B$3:$L$53,11,0),0),0)</f>
        <v>2277.5677981874992</v>
      </c>
      <c r="AS126" s="531">
        <f>IFERROR(IF((MAX(MODULY_CBA!$I$3:$I$53)+1)&lt;='TCO TO BE- SW'!$D126,SUM('TCO TO BE- SW'!AS$37:AS$46)*VLOOKUP('TCO TO BE- SW'!AS$2,MODULY_CBA!$B$3:$L$53,11,0),0),0)</f>
        <v>1405.305693</v>
      </c>
      <c r="AT126" s="531">
        <f>IFERROR(IF((MAX(MODULY_CBA!$I$3:$I$53)+1)&lt;='TCO TO BE- SW'!$D126,SUM('TCO TO BE- SW'!AT$37:AT$46)*VLOOKUP('TCO TO BE- SW'!AT$2,MODULY_CBA!$B$3:$L$53,11,0),0),0)</f>
        <v>553.60527300000001</v>
      </c>
      <c r="AU126" s="531">
        <f>IFERROR(IF((MAX(MODULY_CBA!$I$3:$I$53)+1)&lt;='TCO TO BE- SW'!$D126,SUM('TCO TO BE- SW'!AU$37:AU$46)*VLOOKUP('TCO TO BE- SW'!AU$2,MODULY_CBA!$B$3:$L$53,11,0),0),0)</f>
        <v>1192.380588</v>
      </c>
      <c r="AV126" s="531">
        <f>IFERROR(IF((MAX(MODULY_CBA!$I$3:$I$53)+1)&lt;='TCO TO BE- SW'!$D126,SUM('TCO TO BE- SW'!AV$37:AV$46)*VLOOKUP('TCO TO BE- SW'!AV$2,MODULY_CBA!$B$3:$L$53,11,0),0),0)</f>
        <v>766.53037800000004</v>
      </c>
      <c r="AW126" s="531">
        <f>IFERROR(IF((MAX(MODULY_CBA!$I$3:$I$53)+1)&lt;='TCO TO BE- SW'!$D126,SUM('TCO TO BE- SW'!AW$37:AW$46)*VLOOKUP('TCO TO BE- SW'!AW$2,MODULY_CBA!$B$3:$L$53,11,0),0),0)</f>
        <v>9806.5335667500003</v>
      </c>
      <c r="AX126" s="531">
        <f>IFERROR(IF((MAX(MODULY_CBA!$I$3:$I$53)+1)&lt;='TCO TO BE- SW'!$D126,SUM('TCO TO BE- SW'!AX$37:AX$46)*VLOOKUP('TCO TO BE- SW'!AX$2,MODULY_CBA!$B$3:$L$53,11,0),0),0)</f>
        <v>4050.798147</v>
      </c>
      <c r="AY126" s="531">
        <f>IFERROR(IF((MAX(MODULY_CBA!$I$3:$I$53)+1)&lt;='TCO TO BE- SW'!$D126,SUM('TCO TO BE- SW'!AY$37:AY$46)*VLOOKUP('TCO TO BE- SW'!AY$2,MODULY_CBA!$B$3:$L$53,11,0),0),0)</f>
        <v>1288.8903195000003</v>
      </c>
      <c r="AZ126" s="531">
        <f>IFERROR(IF((MAX(MODULY_CBA!$I$3:$I$53)+1)&lt;='TCO TO BE- SW'!$D126,SUM('TCO TO BE- SW'!AZ$37:AZ$46)*VLOOKUP('TCO TO BE- SW'!AZ$2,MODULY_CBA!$B$3:$L$53,11,0),0),0)</f>
        <v>1519.0493051249998</v>
      </c>
      <c r="BA126" s="531">
        <f>IFERROR(IF((MAX(MODULY_CBA!$I$3:$I$53)+1)&lt;='TCO TO BE- SW'!$D126,SUM('TCO TO BE- SW'!BA$37:BA$46)*VLOOKUP('TCO TO BE- SW'!BA$2,MODULY_CBA!$B$3:$L$53,11,0),0),0)</f>
        <v>0</v>
      </c>
      <c r="BB126" s="531">
        <f>IFERROR(IF((MAX(MODULY_CBA!$I$3:$I$53)+1)&lt;='TCO TO BE- SW'!$D126,SUM('TCO TO BE- SW'!BB$37:BB$46)*VLOOKUP('TCO TO BE- SW'!BB$2,MODULY_CBA!$B$3:$L$53,11,0),0),0)</f>
        <v>0</v>
      </c>
      <c r="BC126" s="531">
        <f>IFERROR(IF((MAX(MODULY_CBA!$I$3:$I$53)+1)&lt;='TCO TO BE- SW'!$D126,SUM('TCO TO BE- SW'!BC$37:BC$46)*VLOOKUP('TCO TO BE- SW'!BC$2,MODULY_CBA!$B$3:$L$53,11,0),0),0)</f>
        <v>0</v>
      </c>
    </row>
    <row r="127" spans="1:55" outlineLevel="2">
      <c r="A127" s="694"/>
      <c r="B127" s="695"/>
      <c r="C127" s="695"/>
      <c r="D127" s="67">
        <v>8</v>
      </c>
      <c r="E127" s="71">
        <f t="shared" si="26"/>
        <v>82280.158162312495</v>
      </c>
      <c r="F127" s="531">
        <f>IFERROR(IF((MAX(MODULY_CBA!$I$3:$I$53)+1)&lt;='TCO TO BE- SW'!$D127,SUM('TCO TO BE- SW'!F$37:F$46)*VLOOKUP('TCO TO BE- SW'!F$2,MODULY_CBA!$B$3:$L$53,11,0),0),0)</f>
        <v>862.958529</v>
      </c>
      <c r="G127" s="531">
        <f>IFERROR(IF((MAX(MODULY_CBA!$I$3:$I$53)+1)&lt;='TCO TO BE- SW'!$D127,SUM('TCO TO BE- SW'!G$37:G$46)*VLOOKUP('TCO TO BE- SW'!G$2,MODULY_CBA!$B$3:$L$53,11,0),0),0)</f>
        <v>862.958529</v>
      </c>
      <c r="H127" s="531">
        <f>IFERROR(IF((MAX(MODULY_CBA!$I$3:$I$53)+1)&lt;='TCO TO BE- SW'!$D127,SUM('TCO TO BE- SW'!H$37:H$46)*VLOOKUP('TCO TO BE- SW'!H$2,MODULY_CBA!$B$3:$L$53,11,0),0),0)</f>
        <v>1388.4185295000002</v>
      </c>
      <c r="I127" s="531">
        <f>IFERROR(IF((MAX(MODULY_CBA!$I$3:$I$53)+1)&lt;='TCO TO BE- SW'!$D127,SUM('TCO TO BE- SW'!I$37:I$46)*VLOOKUP('TCO TO BE- SW'!I$2,MODULY_CBA!$B$3:$L$53,11,0),0),0)</f>
        <v>1599.6304439999999</v>
      </c>
      <c r="J127" s="531">
        <f>IFERROR(IF((MAX(MODULY_CBA!$I$3:$I$53)+1)&lt;='TCO TO BE- SW'!$D127,SUM('TCO TO BE- SW'!J$37:J$46)*VLOOKUP('TCO TO BE- SW'!J$2,MODULY_CBA!$B$3:$L$53,11,0),0),0)</f>
        <v>1178.6750639999998</v>
      </c>
      <c r="K127" s="531">
        <f>IFERROR(IF((MAX(MODULY_CBA!$I$3:$I$53)+1)&lt;='TCO TO BE- SW'!$D127,SUM('TCO TO BE- SW'!K$37:K$46)*VLOOKUP('TCO TO BE- SW'!K$2,MODULY_CBA!$B$3:$L$53,11,0),0),0)</f>
        <v>1494.3915989999996</v>
      </c>
      <c r="L127" s="531">
        <f>IFERROR(IF((MAX(MODULY_CBA!$I$3:$I$53)+1)&lt;='TCO TO BE- SW'!$D127,SUM('TCO TO BE- SW'!L$37:L$46)*VLOOKUP('TCO TO BE- SW'!L$2,MODULY_CBA!$B$3:$L$53,11,0),0),0)</f>
        <v>1178.6750639999998</v>
      </c>
      <c r="M127" s="531">
        <f>IFERROR(IF((MAX(MODULY_CBA!$I$3:$I$53)+1)&lt;='TCO TO BE- SW'!$D127,SUM('TCO TO BE- SW'!M$37:M$46)*VLOOKUP('TCO TO BE- SW'!M$2,MODULY_CBA!$B$3:$L$53,11,0),0),0)</f>
        <v>1151.2640159999999</v>
      </c>
      <c r="N127" s="531">
        <f>IFERROR(IF((MAX(MODULY_CBA!$I$3:$I$53)+1)&lt;='TCO TO BE- SW'!$D127,SUM('TCO TO BE- SW'!N$37:N$46)*VLOOKUP('TCO TO BE- SW'!N$2,MODULY_CBA!$B$3:$L$53,11,0),0),0)</f>
        <v>1048.4725859999996</v>
      </c>
      <c r="O127" s="531">
        <f>IFERROR(IF((MAX(MODULY_CBA!$I$3:$I$53)+1)&lt;='TCO TO BE- SW'!$D127,SUM('TCO TO BE- SW'!O$37:O$46)*VLOOKUP('TCO TO BE- SW'!O$2,MODULY_CBA!$B$3:$L$53,11,0),0),0)</f>
        <v>945.68115599999976</v>
      </c>
      <c r="P127" s="531">
        <f>IFERROR(IF((MAX(MODULY_CBA!$I$3:$I$53)+1)&lt;='TCO TO BE- SW'!$D127,SUM('TCO TO BE- SW'!P$37:P$46)*VLOOKUP('TCO TO BE- SW'!P$2,MODULY_CBA!$B$3:$L$53,11,0),0),0)</f>
        <v>842.88972599999988</v>
      </c>
      <c r="Q127" s="531">
        <f>IFERROR(IF((MAX(MODULY_CBA!$I$3:$I$53)+1)&lt;='TCO TO BE- SW'!$D127,SUM('TCO TO BE- SW'!Q$37:Q$46)*VLOOKUP('TCO TO BE- SW'!Q$2,MODULY_CBA!$B$3:$L$53,11,0),0),0)</f>
        <v>945.68115599999976</v>
      </c>
      <c r="R127" s="531">
        <f>IFERROR(IF((MAX(MODULY_CBA!$I$3:$I$53)+1)&lt;='TCO TO BE- SW'!$D127,SUM('TCO TO BE- SW'!R$37:R$46)*VLOOKUP('TCO TO BE- SW'!R$2,MODULY_CBA!$B$3:$L$53,11,0),0),0)</f>
        <v>968.19737399999974</v>
      </c>
      <c r="S127" s="531">
        <f>IFERROR(IF((MAX(MODULY_CBA!$I$3:$I$53)+1)&lt;='TCO TO BE- SW'!$D127,SUM('TCO TO BE- SW'!S$37:S$46)*VLOOKUP('TCO TO BE- SW'!S$2,MODULY_CBA!$B$3:$L$53,11,0),0),0)</f>
        <v>1599.6304439999999</v>
      </c>
      <c r="T127" s="531">
        <f>IFERROR(IF((MAX(MODULY_CBA!$I$3:$I$53)+1)&lt;='TCO TO BE- SW'!$D127,SUM('TCO TO BE- SW'!T$37:T$46)*VLOOKUP('TCO TO BE- SW'!T$2,MODULY_CBA!$B$3:$L$53,11,0),0),0)</f>
        <v>1599.6304439999999</v>
      </c>
      <c r="U127" s="531">
        <f>IFERROR(IF((MAX(MODULY_CBA!$I$3:$I$53)+1)&lt;='TCO TO BE- SW'!$D127,SUM('TCO TO BE- SW'!U$37:U$46)*VLOOKUP('TCO TO BE- SW'!U$2,MODULY_CBA!$B$3:$L$53,11,0),0),0)</f>
        <v>1129.6043932499999</v>
      </c>
      <c r="V127" s="531">
        <f>IFERROR(IF((MAX(MODULY_CBA!$I$3:$I$53)+1)&lt;='TCO TO BE- SW'!$D127,SUM('TCO TO BE- SW'!V$37:V$46)*VLOOKUP('TCO TO BE- SW'!V$2,MODULY_CBA!$B$3:$L$53,11,0),0),0)</f>
        <v>1240.3499219999997</v>
      </c>
      <c r="W127" s="531">
        <f>IFERROR(IF((MAX(MODULY_CBA!$I$3:$I$53)+1)&lt;='TCO TO BE- SW'!$D127,SUM('TCO TO BE- SW'!W$37:W$46)*VLOOKUP('TCO TO BE- SW'!W$2,MODULY_CBA!$B$3:$L$53,11,0),0),0)</f>
        <v>1572.5865082499995</v>
      </c>
      <c r="X127" s="531">
        <f>IFERROR(IF((MAX(MODULY_CBA!$I$3:$I$53)+1)&lt;='TCO TO BE- SW'!$D127,SUM('TCO TO BE- SW'!X$37:X$46)*VLOOKUP('TCO TO BE- SW'!X$2,MODULY_CBA!$B$3:$L$53,11,0),0),0)</f>
        <v>591.78494699999987</v>
      </c>
      <c r="Y127" s="531">
        <f>IFERROR(IF((MAX(MODULY_CBA!$I$3:$I$53)+1)&lt;='TCO TO BE- SW'!$D127,SUM('TCO TO BE- SW'!Y$37:Y$46)*VLOOKUP('TCO TO BE- SW'!Y$2,MODULY_CBA!$B$3:$L$53,11,0),0),0)</f>
        <v>1389.1527539999995</v>
      </c>
      <c r="Z127" s="531">
        <f>IFERROR(IF((MAX(MODULY_CBA!$I$3:$I$53)+1)&lt;='TCO TO BE- SW'!$D127,SUM('TCO TO BE- SW'!Z$37:Z$46)*VLOOKUP('TCO TO BE- SW'!Z$2,MODULY_CBA!$B$3:$L$53,11,0),0),0)</f>
        <v>1283.9139090000001</v>
      </c>
      <c r="AA127" s="531">
        <f>IFERROR(IF((MAX(MODULY_CBA!$I$3:$I$53)+1)&lt;='TCO TO BE- SW'!$D127,SUM('TCO TO BE- SW'!AA$37:AA$46)*VLOOKUP('TCO TO BE- SW'!AA$2,MODULY_CBA!$B$3:$L$53,11,0),0),0)</f>
        <v>1704.8692889999995</v>
      </c>
      <c r="AB127" s="531">
        <f>IFERROR(IF((MAX(MODULY_CBA!$I$3:$I$53)+1)&lt;='TCO TO BE- SW'!$D127,SUM('TCO TO BE- SW'!AB$37:AB$46)*VLOOKUP('TCO TO BE- SW'!AB$2,MODULY_CBA!$B$3:$L$53,11,0),0),0)</f>
        <v>1704.8692889999995</v>
      </c>
      <c r="AC127" s="531">
        <f>IFERROR(IF((MAX(MODULY_CBA!$I$3:$I$53)+1)&lt;='TCO TO BE- SW'!$D127,SUM('TCO TO BE- SW'!AC$37:AC$46)*VLOOKUP('TCO TO BE- SW'!AC$2,MODULY_CBA!$B$3:$L$53,11,0),0),0)</f>
        <v>1494.3915989999996</v>
      </c>
      <c r="AD127" s="531">
        <f>IFERROR(IF((MAX(MODULY_CBA!$I$3:$I$53)+1)&lt;='TCO TO BE- SW'!$D127,SUM('TCO TO BE- SW'!AD$37:AD$46)*VLOOKUP('TCO TO BE- SW'!AD$2,MODULY_CBA!$B$3:$L$53,11,0),0),0)</f>
        <v>1073.4362189999997</v>
      </c>
      <c r="AE127" s="531">
        <f>IFERROR(IF((MAX(MODULY_CBA!$I$3:$I$53)+1)&lt;='TCO TO BE- SW'!$D127,SUM('TCO TO BE- SW'!AE$37:AE$46)*VLOOKUP('TCO TO BE- SW'!AE$2,MODULY_CBA!$B$3:$L$53,11,0),0),0)</f>
        <v>968.19737399999974</v>
      </c>
      <c r="AF127" s="531">
        <f>IFERROR(IF((MAX(MODULY_CBA!$I$3:$I$53)+1)&lt;='TCO TO BE- SW'!$D127,SUM('TCO TO BE- SW'!AF$37:AF$46)*VLOOKUP('TCO TO BE- SW'!AF$2,MODULY_CBA!$B$3:$L$53,11,0),0),0)</f>
        <v>968.19737399999974</v>
      </c>
      <c r="AG127" s="531">
        <f>IFERROR(IF((MAX(MODULY_CBA!$I$3:$I$53)+1)&lt;='TCO TO BE- SW'!$D127,SUM('TCO TO BE- SW'!AG$37:AG$46)*VLOOKUP('TCO TO BE- SW'!AG$2,MODULY_CBA!$B$3:$L$53,11,0),0),0)</f>
        <v>1018.8588645</v>
      </c>
      <c r="AH127" s="531">
        <f>IFERROR(IF((MAX(MODULY_CBA!$I$3:$I$53)+1)&lt;='TCO TO BE- SW'!$D127,SUM('TCO TO BE- SW'!AH$37:AH$46)*VLOOKUP('TCO TO BE- SW'!AH$2,MODULY_CBA!$B$3:$L$53,11,0),0),0)</f>
        <v>11733.886476000007</v>
      </c>
      <c r="AI127" s="531">
        <f>IFERROR(IF((MAX(MODULY_CBA!$I$3:$I$53)+1)&lt;='TCO TO BE- SW'!$D127,SUM('TCO TO BE- SW'!AI$37:AI$46)*VLOOKUP('TCO TO BE- SW'!AI$2,MODULY_CBA!$B$3:$L$53,11,0),0),0)</f>
        <v>2293.037500500001</v>
      </c>
      <c r="AJ127" s="531">
        <f>IFERROR(IF((MAX(MODULY_CBA!$I$3:$I$53)+1)&lt;='TCO TO BE- SW'!$D127,SUM('TCO TO BE- SW'!AJ$37:AJ$46)*VLOOKUP('TCO TO BE- SW'!AJ$2,MODULY_CBA!$B$3:$L$53,11,0),0),0)</f>
        <v>1254.0554459999998</v>
      </c>
      <c r="AK127" s="531">
        <f>IFERROR(IF((MAX(MODULY_CBA!$I$3:$I$53)+1)&lt;='TCO TO BE- SW'!$D127,SUM('TCO TO BE- SW'!AK$37:AK$46)*VLOOKUP('TCO TO BE- SW'!AK$2,MODULY_CBA!$B$3:$L$53,11,0),0),0)</f>
        <v>1151.2640159999999</v>
      </c>
      <c r="AL127" s="531">
        <f>IFERROR(IF((MAX(MODULY_CBA!$I$3:$I$53)+1)&lt;='TCO TO BE- SW'!$D127,SUM('TCO TO BE- SW'!AL$37:AL$46)*VLOOKUP('TCO TO BE- SW'!AL$2,MODULY_CBA!$B$3:$L$53,11,0),0),0)</f>
        <v>1562.429736</v>
      </c>
      <c r="AM127" s="531">
        <f>IFERROR(IF((MAX(MODULY_CBA!$I$3:$I$53)+1)&lt;='TCO TO BE- SW'!$D127,SUM('TCO TO BE- SW'!AM$37:AM$46)*VLOOKUP('TCO TO BE- SW'!AM$2,MODULY_CBA!$B$3:$L$53,11,0),0),0)</f>
        <v>1151.2640159999999</v>
      </c>
      <c r="AN127" s="531">
        <f>IFERROR(IF((MAX(MODULY_CBA!$I$3:$I$53)+1)&lt;='TCO TO BE- SW'!$D127,SUM('TCO TO BE- SW'!AN$37:AN$46)*VLOOKUP('TCO TO BE- SW'!AN$2,MODULY_CBA!$B$3:$L$53,11,0),0),0)</f>
        <v>2540.0496577499989</v>
      </c>
      <c r="AO127" s="531">
        <f>IFERROR(IF((MAX(MODULY_CBA!$I$3:$I$53)+1)&lt;='TCO TO BE- SW'!$D127,SUM('TCO TO BE- SW'!AO$37:AO$46)*VLOOKUP('TCO TO BE- SW'!AO$2,MODULY_CBA!$B$3:$L$53,11,0),0),0)</f>
        <v>2026.7043614999993</v>
      </c>
      <c r="AP127" s="531">
        <f>IFERROR(IF((MAX(MODULY_CBA!$I$3:$I$53)+1)&lt;='TCO TO BE- SW'!$D127,SUM('TCO TO BE- SW'!AP$37:AP$46)*VLOOKUP('TCO TO BE- SW'!AP$2,MODULY_CBA!$B$3:$L$53,11,0),0),0)</f>
        <v>540.87871499999983</v>
      </c>
      <c r="AQ127" s="531">
        <f>IFERROR(IF((MAX(MODULY_CBA!$I$3:$I$53)+1)&lt;='TCO TO BE- SW'!$D127,SUM('TCO TO BE- SW'!AQ$37:AQ$46)*VLOOKUP('TCO TO BE- SW'!AQ$2,MODULY_CBA!$B$3:$L$53,11,0),0),0)</f>
        <v>1358.5600664999997</v>
      </c>
      <c r="AR127" s="531">
        <f>IFERROR(IF((MAX(MODULY_CBA!$I$3:$I$53)+1)&lt;='TCO TO BE- SW'!$D127,SUM('TCO TO BE- SW'!AR$37:AR$46)*VLOOKUP('TCO TO BE- SW'!AR$2,MODULY_CBA!$B$3:$L$53,11,0),0),0)</f>
        <v>2277.5677981874992</v>
      </c>
      <c r="AS127" s="531">
        <f>IFERROR(IF((MAX(MODULY_CBA!$I$3:$I$53)+1)&lt;='TCO TO BE- SW'!$D127,SUM('TCO TO BE- SW'!AS$37:AS$46)*VLOOKUP('TCO TO BE- SW'!AS$2,MODULY_CBA!$B$3:$L$53,11,0),0),0)</f>
        <v>1405.305693</v>
      </c>
      <c r="AT127" s="531">
        <f>IFERROR(IF((MAX(MODULY_CBA!$I$3:$I$53)+1)&lt;='TCO TO BE- SW'!$D127,SUM('TCO TO BE- SW'!AT$37:AT$46)*VLOOKUP('TCO TO BE- SW'!AT$2,MODULY_CBA!$B$3:$L$53,11,0),0),0)</f>
        <v>553.60527300000001</v>
      </c>
      <c r="AU127" s="531">
        <f>IFERROR(IF((MAX(MODULY_CBA!$I$3:$I$53)+1)&lt;='TCO TO BE- SW'!$D127,SUM('TCO TO BE- SW'!AU$37:AU$46)*VLOOKUP('TCO TO BE- SW'!AU$2,MODULY_CBA!$B$3:$L$53,11,0),0),0)</f>
        <v>1192.380588</v>
      </c>
      <c r="AV127" s="531">
        <f>IFERROR(IF((MAX(MODULY_CBA!$I$3:$I$53)+1)&lt;='TCO TO BE- SW'!$D127,SUM('TCO TO BE- SW'!AV$37:AV$46)*VLOOKUP('TCO TO BE- SW'!AV$2,MODULY_CBA!$B$3:$L$53,11,0),0),0)</f>
        <v>766.53037800000004</v>
      </c>
      <c r="AW127" s="531">
        <f>IFERROR(IF((MAX(MODULY_CBA!$I$3:$I$53)+1)&lt;='TCO TO BE- SW'!$D127,SUM('TCO TO BE- SW'!AW$37:AW$46)*VLOOKUP('TCO TO BE- SW'!AW$2,MODULY_CBA!$B$3:$L$53,11,0),0),0)</f>
        <v>9806.5335667500003</v>
      </c>
      <c r="AX127" s="531">
        <f>IFERROR(IF((MAX(MODULY_CBA!$I$3:$I$53)+1)&lt;='TCO TO BE- SW'!$D127,SUM('TCO TO BE- SW'!AX$37:AX$46)*VLOOKUP('TCO TO BE- SW'!AX$2,MODULY_CBA!$B$3:$L$53,11,0),0),0)</f>
        <v>4050.798147</v>
      </c>
      <c r="AY127" s="531">
        <f>IFERROR(IF((MAX(MODULY_CBA!$I$3:$I$53)+1)&lt;='TCO TO BE- SW'!$D127,SUM('TCO TO BE- SW'!AY$37:AY$46)*VLOOKUP('TCO TO BE- SW'!AY$2,MODULY_CBA!$B$3:$L$53,11,0),0),0)</f>
        <v>1288.8903195000003</v>
      </c>
      <c r="AZ127" s="531">
        <f>IFERROR(IF((MAX(MODULY_CBA!$I$3:$I$53)+1)&lt;='TCO TO BE- SW'!$D127,SUM('TCO TO BE- SW'!AZ$37:AZ$46)*VLOOKUP('TCO TO BE- SW'!AZ$2,MODULY_CBA!$B$3:$L$53,11,0),0),0)</f>
        <v>1519.0493051249998</v>
      </c>
      <c r="BA127" s="531">
        <f>IFERROR(IF((MAX(MODULY_CBA!$I$3:$I$53)+1)&lt;='TCO TO BE- SW'!$D127,SUM('TCO TO BE- SW'!BA$37:BA$46)*VLOOKUP('TCO TO BE- SW'!BA$2,MODULY_CBA!$B$3:$L$53,11,0),0),0)</f>
        <v>0</v>
      </c>
      <c r="BB127" s="531">
        <f>IFERROR(IF((MAX(MODULY_CBA!$I$3:$I$53)+1)&lt;='TCO TO BE- SW'!$D127,SUM('TCO TO BE- SW'!BB$37:BB$46)*VLOOKUP('TCO TO BE- SW'!BB$2,MODULY_CBA!$B$3:$L$53,11,0),0),0)</f>
        <v>0</v>
      </c>
      <c r="BC127" s="531">
        <f>IFERROR(IF((MAX(MODULY_CBA!$I$3:$I$53)+1)&lt;='TCO TO BE- SW'!$D127,SUM('TCO TO BE- SW'!BC$37:BC$46)*VLOOKUP('TCO TO BE- SW'!BC$2,MODULY_CBA!$B$3:$L$53,11,0),0),0)</f>
        <v>0</v>
      </c>
    </row>
    <row r="128" spans="1:55" outlineLevel="2">
      <c r="A128" s="694"/>
      <c r="B128" s="695"/>
      <c r="C128" s="695"/>
      <c r="D128" s="67">
        <v>9</v>
      </c>
      <c r="E128" s="71">
        <f t="shared" si="26"/>
        <v>82280.158162312495</v>
      </c>
      <c r="F128" s="531">
        <f>IFERROR(IF((MAX(MODULY_CBA!$I$3:$I$53)+1)&lt;='TCO TO BE- SW'!$D128,SUM('TCO TO BE- SW'!F$37:F$46)*VLOOKUP('TCO TO BE- SW'!F$2,MODULY_CBA!$B$3:$L$53,11,0),0),0)</f>
        <v>862.958529</v>
      </c>
      <c r="G128" s="531">
        <f>IFERROR(IF((MAX(MODULY_CBA!$I$3:$I$53)+1)&lt;='TCO TO BE- SW'!$D128,SUM('TCO TO BE- SW'!G$37:G$46)*VLOOKUP('TCO TO BE- SW'!G$2,MODULY_CBA!$B$3:$L$53,11,0),0),0)</f>
        <v>862.958529</v>
      </c>
      <c r="H128" s="531">
        <f>IFERROR(IF((MAX(MODULY_CBA!$I$3:$I$53)+1)&lt;='TCO TO BE- SW'!$D128,SUM('TCO TO BE- SW'!H$37:H$46)*VLOOKUP('TCO TO BE- SW'!H$2,MODULY_CBA!$B$3:$L$53,11,0),0),0)</f>
        <v>1388.4185295000002</v>
      </c>
      <c r="I128" s="531">
        <f>IFERROR(IF((MAX(MODULY_CBA!$I$3:$I$53)+1)&lt;='TCO TO BE- SW'!$D128,SUM('TCO TO BE- SW'!I$37:I$46)*VLOOKUP('TCO TO BE- SW'!I$2,MODULY_CBA!$B$3:$L$53,11,0),0),0)</f>
        <v>1599.6304439999999</v>
      </c>
      <c r="J128" s="531">
        <f>IFERROR(IF((MAX(MODULY_CBA!$I$3:$I$53)+1)&lt;='TCO TO BE- SW'!$D128,SUM('TCO TO BE- SW'!J$37:J$46)*VLOOKUP('TCO TO BE- SW'!J$2,MODULY_CBA!$B$3:$L$53,11,0),0),0)</f>
        <v>1178.6750639999998</v>
      </c>
      <c r="K128" s="531">
        <f>IFERROR(IF((MAX(MODULY_CBA!$I$3:$I$53)+1)&lt;='TCO TO BE- SW'!$D128,SUM('TCO TO BE- SW'!K$37:K$46)*VLOOKUP('TCO TO BE- SW'!K$2,MODULY_CBA!$B$3:$L$53,11,0),0),0)</f>
        <v>1494.3915989999996</v>
      </c>
      <c r="L128" s="531">
        <f>IFERROR(IF((MAX(MODULY_CBA!$I$3:$I$53)+1)&lt;='TCO TO BE- SW'!$D128,SUM('TCO TO BE- SW'!L$37:L$46)*VLOOKUP('TCO TO BE- SW'!L$2,MODULY_CBA!$B$3:$L$53,11,0),0),0)</f>
        <v>1178.6750639999998</v>
      </c>
      <c r="M128" s="531">
        <f>IFERROR(IF((MAX(MODULY_CBA!$I$3:$I$53)+1)&lt;='TCO TO BE- SW'!$D128,SUM('TCO TO BE- SW'!M$37:M$46)*VLOOKUP('TCO TO BE- SW'!M$2,MODULY_CBA!$B$3:$L$53,11,0),0),0)</f>
        <v>1151.2640159999999</v>
      </c>
      <c r="N128" s="531">
        <f>IFERROR(IF((MAX(MODULY_CBA!$I$3:$I$53)+1)&lt;='TCO TO BE- SW'!$D128,SUM('TCO TO BE- SW'!N$37:N$46)*VLOOKUP('TCO TO BE- SW'!N$2,MODULY_CBA!$B$3:$L$53,11,0),0),0)</f>
        <v>1048.4725859999996</v>
      </c>
      <c r="O128" s="531">
        <f>IFERROR(IF((MAX(MODULY_CBA!$I$3:$I$53)+1)&lt;='TCO TO BE- SW'!$D128,SUM('TCO TO BE- SW'!O$37:O$46)*VLOOKUP('TCO TO BE- SW'!O$2,MODULY_CBA!$B$3:$L$53,11,0),0),0)</f>
        <v>945.68115599999976</v>
      </c>
      <c r="P128" s="531">
        <f>IFERROR(IF((MAX(MODULY_CBA!$I$3:$I$53)+1)&lt;='TCO TO BE- SW'!$D128,SUM('TCO TO BE- SW'!P$37:P$46)*VLOOKUP('TCO TO BE- SW'!P$2,MODULY_CBA!$B$3:$L$53,11,0),0),0)</f>
        <v>842.88972599999988</v>
      </c>
      <c r="Q128" s="531">
        <f>IFERROR(IF((MAX(MODULY_CBA!$I$3:$I$53)+1)&lt;='TCO TO BE- SW'!$D128,SUM('TCO TO BE- SW'!Q$37:Q$46)*VLOOKUP('TCO TO BE- SW'!Q$2,MODULY_CBA!$B$3:$L$53,11,0),0),0)</f>
        <v>945.68115599999976</v>
      </c>
      <c r="R128" s="531">
        <f>IFERROR(IF((MAX(MODULY_CBA!$I$3:$I$53)+1)&lt;='TCO TO BE- SW'!$D128,SUM('TCO TO BE- SW'!R$37:R$46)*VLOOKUP('TCO TO BE- SW'!R$2,MODULY_CBA!$B$3:$L$53,11,0),0),0)</f>
        <v>968.19737399999974</v>
      </c>
      <c r="S128" s="531">
        <f>IFERROR(IF((MAX(MODULY_CBA!$I$3:$I$53)+1)&lt;='TCO TO BE- SW'!$D128,SUM('TCO TO BE- SW'!S$37:S$46)*VLOOKUP('TCO TO BE- SW'!S$2,MODULY_CBA!$B$3:$L$53,11,0),0),0)</f>
        <v>1599.6304439999999</v>
      </c>
      <c r="T128" s="531">
        <f>IFERROR(IF((MAX(MODULY_CBA!$I$3:$I$53)+1)&lt;='TCO TO BE- SW'!$D128,SUM('TCO TO BE- SW'!T$37:T$46)*VLOOKUP('TCO TO BE- SW'!T$2,MODULY_CBA!$B$3:$L$53,11,0),0),0)</f>
        <v>1599.6304439999999</v>
      </c>
      <c r="U128" s="531">
        <f>IFERROR(IF((MAX(MODULY_CBA!$I$3:$I$53)+1)&lt;='TCO TO BE- SW'!$D128,SUM('TCO TO BE- SW'!U$37:U$46)*VLOOKUP('TCO TO BE- SW'!U$2,MODULY_CBA!$B$3:$L$53,11,0),0),0)</f>
        <v>1129.6043932499999</v>
      </c>
      <c r="V128" s="531">
        <f>IFERROR(IF((MAX(MODULY_CBA!$I$3:$I$53)+1)&lt;='TCO TO BE- SW'!$D128,SUM('TCO TO BE- SW'!V$37:V$46)*VLOOKUP('TCO TO BE- SW'!V$2,MODULY_CBA!$B$3:$L$53,11,0),0),0)</f>
        <v>1240.3499219999997</v>
      </c>
      <c r="W128" s="531">
        <f>IFERROR(IF((MAX(MODULY_CBA!$I$3:$I$53)+1)&lt;='TCO TO BE- SW'!$D128,SUM('TCO TO BE- SW'!W$37:W$46)*VLOOKUP('TCO TO BE- SW'!W$2,MODULY_CBA!$B$3:$L$53,11,0),0),0)</f>
        <v>1572.5865082499995</v>
      </c>
      <c r="X128" s="531">
        <f>IFERROR(IF((MAX(MODULY_CBA!$I$3:$I$53)+1)&lt;='TCO TO BE- SW'!$D128,SUM('TCO TO BE- SW'!X$37:X$46)*VLOOKUP('TCO TO BE- SW'!X$2,MODULY_CBA!$B$3:$L$53,11,0),0),0)</f>
        <v>591.78494699999987</v>
      </c>
      <c r="Y128" s="531">
        <f>IFERROR(IF((MAX(MODULY_CBA!$I$3:$I$53)+1)&lt;='TCO TO BE- SW'!$D128,SUM('TCO TO BE- SW'!Y$37:Y$46)*VLOOKUP('TCO TO BE- SW'!Y$2,MODULY_CBA!$B$3:$L$53,11,0),0),0)</f>
        <v>1389.1527539999995</v>
      </c>
      <c r="Z128" s="531">
        <f>IFERROR(IF((MAX(MODULY_CBA!$I$3:$I$53)+1)&lt;='TCO TO BE- SW'!$D128,SUM('TCO TO BE- SW'!Z$37:Z$46)*VLOOKUP('TCO TO BE- SW'!Z$2,MODULY_CBA!$B$3:$L$53,11,0),0),0)</f>
        <v>1283.9139090000001</v>
      </c>
      <c r="AA128" s="531">
        <f>IFERROR(IF((MAX(MODULY_CBA!$I$3:$I$53)+1)&lt;='TCO TO BE- SW'!$D128,SUM('TCO TO BE- SW'!AA$37:AA$46)*VLOOKUP('TCO TO BE- SW'!AA$2,MODULY_CBA!$B$3:$L$53,11,0),0),0)</f>
        <v>1704.8692889999995</v>
      </c>
      <c r="AB128" s="531">
        <f>IFERROR(IF((MAX(MODULY_CBA!$I$3:$I$53)+1)&lt;='TCO TO BE- SW'!$D128,SUM('TCO TO BE- SW'!AB$37:AB$46)*VLOOKUP('TCO TO BE- SW'!AB$2,MODULY_CBA!$B$3:$L$53,11,0),0),0)</f>
        <v>1704.8692889999995</v>
      </c>
      <c r="AC128" s="531">
        <f>IFERROR(IF((MAX(MODULY_CBA!$I$3:$I$53)+1)&lt;='TCO TO BE- SW'!$D128,SUM('TCO TO BE- SW'!AC$37:AC$46)*VLOOKUP('TCO TO BE- SW'!AC$2,MODULY_CBA!$B$3:$L$53,11,0),0),0)</f>
        <v>1494.3915989999996</v>
      </c>
      <c r="AD128" s="531">
        <f>IFERROR(IF((MAX(MODULY_CBA!$I$3:$I$53)+1)&lt;='TCO TO BE- SW'!$D128,SUM('TCO TO BE- SW'!AD$37:AD$46)*VLOOKUP('TCO TO BE- SW'!AD$2,MODULY_CBA!$B$3:$L$53,11,0),0),0)</f>
        <v>1073.4362189999997</v>
      </c>
      <c r="AE128" s="531">
        <f>IFERROR(IF((MAX(MODULY_CBA!$I$3:$I$53)+1)&lt;='TCO TO BE- SW'!$D128,SUM('TCO TO BE- SW'!AE$37:AE$46)*VLOOKUP('TCO TO BE- SW'!AE$2,MODULY_CBA!$B$3:$L$53,11,0),0),0)</f>
        <v>968.19737399999974</v>
      </c>
      <c r="AF128" s="531">
        <f>IFERROR(IF((MAX(MODULY_CBA!$I$3:$I$53)+1)&lt;='TCO TO BE- SW'!$D128,SUM('TCO TO BE- SW'!AF$37:AF$46)*VLOOKUP('TCO TO BE- SW'!AF$2,MODULY_CBA!$B$3:$L$53,11,0),0),0)</f>
        <v>968.19737399999974</v>
      </c>
      <c r="AG128" s="531">
        <f>IFERROR(IF((MAX(MODULY_CBA!$I$3:$I$53)+1)&lt;='TCO TO BE- SW'!$D128,SUM('TCO TO BE- SW'!AG$37:AG$46)*VLOOKUP('TCO TO BE- SW'!AG$2,MODULY_CBA!$B$3:$L$53,11,0),0),0)</f>
        <v>1018.8588645</v>
      </c>
      <c r="AH128" s="531">
        <f>IFERROR(IF((MAX(MODULY_CBA!$I$3:$I$53)+1)&lt;='TCO TO BE- SW'!$D128,SUM('TCO TO BE- SW'!AH$37:AH$46)*VLOOKUP('TCO TO BE- SW'!AH$2,MODULY_CBA!$B$3:$L$53,11,0),0),0)</f>
        <v>11733.886476000007</v>
      </c>
      <c r="AI128" s="531">
        <f>IFERROR(IF((MAX(MODULY_CBA!$I$3:$I$53)+1)&lt;='TCO TO BE- SW'!$D128,SUM('TCO TO BE- SW'!AI$37:AI$46)*VLOOKUP('TCO TO BE- SW'!AI$2,MODULY_CBA!$B$3:$L$53,11,0),0),0)</f>
        <v>2293.037500500001</v>
      </c>
      <c r="AJ128" s="531">
        <f>IFERROR(IF((MAX(MODULY_CBA!$I$3:$I$53)+1)&lt;='TCO TO BE- SW'!$D128,SUM('TCO TO BE- SW'!AJ$37:AJ$46)*VLOOKUP('TCO TO BE- SW'!AJ$2,MODULY_CBA!$B$3:$L$53,11,0),0),0)</f>
        <v>1254.0554459999998</v>
      </c>
      <c r="AK128" s="531">
        <f>IFERROR(IF((MAX(MODULY_CBA!$I$3:$I$53)+1)&lt;='TCO TO BE- SW'!$D128,SUM('TCO TO BE- SW'!AK$37:AK$46)*VLOOKUP('TCO TO BE- SW'!AK$2,MODULY_CBA!$B$3:$L$53,11,0),0),0)</f>
        <v>1151.2640159999999</v>
      </c>
      <c r="AL128" s="531">
        <f>IFERROR(IF((MAX(MODULY_CBA!$I$3:$I$53)+1)&lt;='TCO TO BE- SW'!$D128,SUM('TCO TO BE- SW'!AL$37:AL$46)*VLOOKUP('TCO TO BE- SW'!AL$2,MODULY_CBA!$B$3:$L$53,11,0),0),0)</f>
        <v>1562.429736</v>
      </c>
      <c r="AM128" s="531">
        <f>IFERROR(IF((MAX(MODULY_CBA!$I$3:$I$53)+1)&lt;='TCO TO BE- SW'!$D128,SUM('TCO TO BE- SW'!AM$37:AM$46)*VLOOKUP('TCO TO BE- SW'!AM$2,MODULY_CBA!$B$3:$L$53,11,0),0),0)</f>
        <v>1151.2640159999999</v>
      </c>
      <c r="AN128" s="531">
        <f>IFERROR(IF((MAX(MODULY_CBA!$I$3:$I$53)+1)&lt;='TCO TO BE- SW'!$D128,SUM('TCO TO BE- SW'!AN$37:AN$46)*VLOOKUP('TCO TO BE- SW'!AN$2,MODULY_CBA!$B$3:$L$53,11,0),0),0)</f>
        <v>2540.0496577499989</v>
      </c>
      <c r="AO128" s="531">
        <f>IFERROR(IF((MAX(MODULY_CBA!$I$3:$I$53)+1)&lt;='TCO TO BE- SW'!$D128,SUM('TCO TO BE- SW'!AO$37:AO$46)*VLOOKUP('TCO TO BE- SW'!AO$2,MODULY_CBA!$B$3:$L$53,11,0),0),0)</f>
        <v>2026.7043614999993</v>
      </c>
      <c r="AP128" s="531">
        <f>IFERROR(IF((MAX(MODULY_CBA!$I$3:$I$53)+1)&lt;='TCO TO BE- SW'!$D128,SUM('TCO TO BE- SW'!AP$37:AP$46)*VLOOKUP('TCO TO BE- SW'!AP$2,MODULY_CBA!$B$3:$L$53,11,0),0),0)</f>
        <v>540.87871499999983</v>
      </c>
      <c r="AQ128" s="531">
        <f>IFERROR(IF((MAX(MODULY_CBA!$I$3:$I$53)+1)&lt;='TCO TO BE- SW'!$D128,SUM('TCO TO BE- SW'!AQ$37:AQ$46)*VLOOKUP('TCO TO BE- SW'!AQ$2,MODULY_CBA!$B$3:$L$53,11,0),0),0)</f>
        <v>1358.5600664999997</v>
      </c>
      <c r="AR128" s="531">
        <f>IFERROR(IF((MAX(MODULY_CBA!$I$3:$I$53)+1)&lt;='TCO TO BE- SW'!$D128,SUM('TCO TO BE- SW'!AR$37:AR$46)*VLOOKUP('TCO TO BE- SW'!AR$2,MODULY_CBA!$B$3:$L$53,11,0),0),0)</f>
        <v>2277.5677981874992</v>
      </c>
      <c r="AS128" s="531">
        <f>IFERROR(IF((MAX(MODULY_CBA!$I$3:$I$53)+1)&lt;='TCO TO BE- SW'!$D128,SUM('TCO TO BE- SW'!AS$37:AS$46)*VLOOKUP('TCO TO BE- SW'!AS$2,MODULY_CBA!$B$3:$L$53,11,0),0),0)</f>
        <v>1405.305693</v>
      </c>
      <c r="AT128" s="531">
        <f>IFERROR(IF((MAX(MODULY_CBA!$I$3:$I$53)+1)&lt;='TCO TO BE- SW'!$D128,SUM('TCO TO BE- SW'!AT$37:AT$46)*VLOOKUP('TCO TO BE- SW'!AT$2,MODULY_CBA!$B$3:$L$53,11,0),0),0)</f>
        <v>553.60527300000001</v>
      </c>
      <c r="AU128" s="531">
        <f>IFERROR(IF((MAX(MODULY_CBA!$I$3:$I$53)+1)&lt;='TCO TO BE- SW'!$D128,SUM('TCO TO BE- SW'!AU$37:AU$46)*VLOOKUP('TCO TO BE- SW'!AU$2,MODULY_CBA!$B$3:$L$53,11,0),0),0)</f>
        <v>1192.380588</v>
      </c>
      <c r="AV128" s="531">
        <f>IFERROR(IF((MAX(MODULY_CBA!$I$3:$I$53)+1)&lt;='TCO TO BE- SW'!$D128,SUM('TCO TO BE- SW'!AV$37:AV$46)*VLOOKUP('TCO TO BE- SW'!AV$2,MODULY_CBA!$B$3:$L$53,11,0),0),0)</f>
        <v>766.53037800000004</v>
      </c>
      <c r="AW128" s="531">
        <f>IFERROR(IF((MAX(MODULY_CBA!$I$3:$I$53)+1)&lt;='TCO TO BE- SW'!$D128,SUM('TCO TO BE- SW'!AW$37:AW$46)*VLOOKUP('TCO TO BE- SW'!AW$2,MODULY_CBA!$B$3:$L$53,11,0),0),0)</f>
        <v>9806.5335667500003</v>
      </c>
      <c r="AX128" s="531">
        <f>IFERROR(IF((MAX(MODULY_CBA!$I$3:$I$53)+1)&lt;='TCO TO BE- SW'!$D128,SUM('TCO TO BE- SW'!AX$37:AX$46)*VLOOKUP('TCO TO BE- SW'!AX$2,MODULY_CBA!$B$3:$L$53,11,0),0),0)</f>
        <v>4050.798147</v>
      </c>
      <c r="AY128" s="531">
        <f>IFERROR(IF((MAX(MODULY_CBA!$I$3:$I$53)+1)&lt;='TCO TO BE- SW'!$D128,SUM('TCO TO BE- SW'!AY$37:AY$46)*VLOOKUP('TCO TO BE- SW'!AY$2,MODULY_CBA!$B$3:$L$53,11,0),0),0)</f>
        <v>1288.8903195000003</v>
      </c>
      <c r="AZ128" s="531">
        <f>IFERROR(IF((MAX(MODULY_CBA!$I$3:$I$53)+1)&lt;='TCO TO BE- SW'!$D128,SUM('TCO TO BE- SW'!AZ$37:AZ$46)*VLOOKUP('TCO TO BE- SW'!AZ$2,MODULY_CBA!$B$3:$L$53,11,0),0),0)</f>
        <v>1519.0493051249998</v>
      </c>
      <c r="BA128" s="531">
        <f>IFERROR(IF((MAX(MODULY_CBA!$I$3:$I$53)+1)&lt;='TCO TO BE- SW'!$D128,SUM('TCO TO BE- SW'!BA$37:BA$46)*VLOOKUP('TCO TO BE- SW'!BA$2,MODULY_CBA!$B$3:$L$53,11,0),0),0)</f>
        <v>0</v>
      </c>
      <c r="BB128" s="531">
        <f>IFERROR(IF((MAX(MODULY_CBA!$I$3:$I$53)+1)&lt;='TCO TO BE- SW'!$D128,SUM('TCO TO BE- SW'!BB$37:BB$46)*VLOOKUP('TCO TO BE- SW'!BB$2,MODULY_CBA!$B$3:$L$53,11,0),0),0)</f>
        <v>0</v>
      </c>
      <c r="BC128" s="531">
        <f>IFERROR(IF((MAX(MODULY_CBA!$I$3:$I$53)+1)&lt;='TCO TO BE- SW'!$D128,SUM('TCO TO BE- SW'!BC$37:BC$46)*VLOOKUP('TCO TO BE- SW'!BC$2,MODULY_CBA!$B$3:$L$53,11,0),0),0)</f>
        <v>0</v>
      </c>
    </row>
    <row r="129" spans="1:56" ht="15" outlineLevel="2" thickBot="1">
      <c r="A129" s="694"/>
      <c r="B129" s="695"/>
      <c r="C129" s="695"/>
      <c r="D129" s="68">
        <v>10</v>
      </c>
      <c r="E129" s="72">
        <f t="shared" si="26"/>
        <v>82280.158162312495</v>
      </c>
      <c r="F129" s="531">
        <f>IFERROR(IF((MAX(MODULY_CBA!$I$3:$I$53)+1)&lt;='TCO TO BE- SW'!$D129,SUM('TCO TO BE- SW'!F$37:F$46)*VLOOKUP('TCO TO BE- SW'!F$2,MODULY_CBA!$B$3:$L$53,11,0),0),0)</f>
        <v>862.958529</v>
      </c>
      <c r="G129" s="531">
        <f>IFERROR(IF((MAX(MODULY_CBA!$I$3:$I$53)+1)&lt;='TCO TO BE- SW'!$D129,SUM('TCO TO BE- SW'!G$37:G$46)*VLOOKUP('TCO TO BE- SW'!G$2,MODULY_CBA!$B$3:$L$53,11,0),0),0)</f>
        <v>862.958529</v>
      </c>
      <c r="H129" s="531">
        <f>IFERROR(IF((MAX(MODULY_CBA!$I$3:$I$53)+1)&lt;='TCO TO BE- SW'!$D129,SUM('TCO TO BE- SW'!H$37:H$46)*VLOOKUP('TCO TO BE- SW'!H$2,MODULY_CBA!$B$3:$L$53,11,0),0),0)</f>
        <v>1388.4185295000002</v>
      </c>
      <c r="I129" s="531">
        <f>IFERROR(IF((MAX(MODULY_CBA!$I$3:$I$53)+1)&lt;='TCO TO BE- SW'!$D129,SUM('TCO TO BE- SW'!I$37:I$46)*VLOOKUP('TCO TO BE- SW'!I$2,MODULY_CBA!$B$3:$L$53,11,0),0),0)</f>
        <v>1599.6304439999999</v>
      </c>
      <c r="J129" s="531">
        <f>IFERROR(IF((MAX(MODULY_CBA!$I$3:$I$53)+1)&lt;='TCO TO BE- SW'!$D129,SUM('TCO TO BE- SW'!J$37:J$46)*VLOOKUP('TCO TO BE- SW'!J$2,MODULY_CBA!$B$3:$L$53,11,0),0),0)</f>
        <v>1178.6750639999998</v>
      </c>
      <c r="K129" s="531">
        <f>IFERROR(IF((MAX(MODULY_CBA!$I$3:$I$53)+1)&lt;='TCO TO BE- SW'!$D129,SUM('TCO TO BE- SW'!K$37:K$46)*VLOOKUP('TCO TO BE- SW'!K$2,MODULY_CBA!$B$3:$L$53,11,0),0),0)</f>
        <v>1494.3915989999996</v>
      </c>
      <c r="L129" s="531">
        <f>IFERROR(IF((MAX(MODULY_CBA!$I$3:$I$53)+1)&lt;='TCO TO BE- SW'!$D129,SUM('TCO TO BE- SW'!L$37:L$46)*VLOOKUP('TCO TO BE- SW'!L$2,MODULY_CBA!$B$3:$L$53,11,0),0),0)</f>
        <v>1178.6750639999998</v>
      </c>
      <c r="M129" s="531">
        <f>IFERROR(IF((MAX(MODULY_CBA!$I$3:$I$53)+1)&lt;='TCO TO BE- SW'!$D129,SUM('TCO TO BE- SW'!M$37:M$46)*VLOOKUP('TCO TO BE- SW'!M$2,MODULY_CBA!$B$3:$L$53,11,0),0),0)</f>
        <v>1151.2640159999999</v>
      </c>
      <c r="N129" s="531">
        <f>IFERROR(IF((MAX(MODULY_CBA!$I$3:$I$53)+1)&lt;='TCO TO BE- SW'!$D129,SUM('TCO TO BE- SW'!N$37:N$46)*VLOOKUP('TCO TO BE- SW'!N$2,MODULY_CBA!$B$3:$L$53,11,0),0),0)</f>
        <v>1048.4725859999996</v>
      </c>
      <c r="O129" s="531">
        <f>IFERROR(IF((MAX(MODULY_CBA!$I$3:$I$53)+1)&lt;='TCO TO BE- SW'!$D129,SUM('TCO TO BE- SW'!O$37:O$46)*VLOOKUP('TCO TO BE- SW'!O$2,MODULY_CBA!$B$3:$L$53,11,0),0),0)</f>
        <v>945.68115599999976</v>
      </c>
      <c r="P129" s="531">
        <f>IFERROR(IF((MAX(MODULY_CBA!$I$3:$I$53)+1)&lt;='TCO TO BE- SW'!$D129,SUM('TCO TO BE- SW'!P$37:P$46)*VLOOKUP('TCO TO BE- SW'!P$2,MODULY_CBA!$B$3:$L$53,11,0),0),0)</f>
        <v>842.88972599999988</v>
      </c>
      <c r="Q129" s="531">
        <f>IFERROR(IF((MAX(MODULY_CBA!$I$3:$I$53)+1)&lt;='TCO TO BE- SW'!$D129,SUM('TCO TO BE- SW'!Q$37:Q$46)*VLOOKUP('TCO TO BE- SW'!Q$2,MODULY_CBA!$B$3:$L$53,11,0),0),0)</f>
        <v>945.68115599999976</v>
      </c>
      <c r="R129" s="531">
        <f>IFERROR(IF((MAX(MODULY_CBA!$I$3:$I$53)+1)&lt;='TCO TO BE- SW'!$D129,SUM('TCO TO BE- SW'!R$37:R$46)*VLOOKUP('TCO TO BE- SW'!R$2,MODULY_CBA!$B$3:$L$53,11,0),0),0)</f>
        <v>968.19737399999974</v>
      </c>
      <c r="S129" s="531">
        <f>IFERROR(IF((MAX(MODULY_CBA!$I$3:$I$53)+1)&lt;='TCO TO BE- SW'!$D129,SUM('TCO TO BE- SW'!S$37:S$46)*VLOOKUP('TCO TO BE- SW'!S$2,MODULY_CBA!$B$3:$L$53,11,0),0),0)</f>
        <v>1599.6304439999999</v>
      </c>
      <c r="T129" s="531">
        <f>IFERROR(IF((MAX(MODULY_CBA!$I$3:$I$53)+1)&lt;='TCO TO BE- SW'!$D129,SUM('TCO TO BE- SW'!T$37:T$46)*VLOOKUP('TCO TO BE- SW'!T$2,MODULY_CBA!$B$3:$L$53,11,0),0),0)</f>
        <v>1599.6304439999999</v>
      </c>
      <c r="U129" s="531">
        <f>IFERROR(IF((MAX(MODULY_CBA!$I$3:$I$53)+1)&lt;='TCO TO BE- SW'!$D129,SUM('TCO TO BE- SW'!U$37:U$46)*VLOOKUP('TCO TO BE- SW'!U$2,MODULY_CBA!$B$3:$L$53,11,0),0),0)</f>
        <v>1129.6043932499999</v>
      </c>
      <c r="V129" s="531">
        <f>IFERROR(IF((MAX(MODULY_CBA!$I$3:$I$53)+1)&lt;='TCO TO BE- SW'!$D129,SUM('TCO TO BE- SW'!V$37:V$46)*VLOOKUP('TCO TO BE- SW'!V$2,MODULY_CBA!$B$3:$L$53,11,0),0),0)</f>
        <v>1240.3499219999997</v>
      </c>
      <c r="W129" s="531">
        <f>IFERROR(IF((MAX(MODULY_CBA!$I$3:$I$53)+1)&lt;='TCO TO BE- SW'!$D129,SUM('TCO TO BE- SW'!W$37:W$46)*VLOOKUP('TCO TO BE- SW'!W$2,MODULY_CBA!$B$3:$L$53,11,0),0),0)</f>
        <v>1572.5865082499995</v>
      </c>
      <c r="X129" s="531">
        <f>IFERROR(IF((MAX(MODULY_CBA!$I$3:$I$53)+1)&lt;='TCO TO BE- SW'!$D129,SUM('TCO TO BE- SW'!X$37:X$46)*VLOOKUP('TCO TO BE- SW'!X$2,MODULY_CBA!$B$3:$L$53,11,0),0),0)</f>
        <v>591.78494699999987</v>
      </c>
      <c r="Y129" s="531">
        <f>IFERROR(IF((MAX(MODULY_CBA!$I$3:$I$53)+1)&lt;='TCO TO BE- SW'!$D129,SUM('TCO TO BE- SW'!Y$37:Y$46)*VLOOKUP('TCO TO BE- SW'!Y$2,MODULY_CBA!$B$3:$L$53,11,0),0),0)</f>
        <v>1389.1527539999995</v>
      </c>
      <c r="Z129" s="531">
        <f>IFERROR(IF((MAX(MODULY_CBA!$I$3:$I$53)+1)&lt;='TCO TO BE- SW'!$D129,SUM('TCO TO BE- SW'!Z$37:Z$46)*VLOOKUP('TCO TO BE- SW'!Z$2,MODULY_CBA!$B$3:$L$53,11,0),0),0)</f>
        <v>1283.9139090000001</v>
      </c>
      <c r="AA129" s="531">
        <f>IFERROR(IF((MAX(MODULY_CBA!$I$3:$I$53)+1)&lt;='TCO TO BE- SW'!$D129,SUM('TCO TO BE- SW'!AA$37:AA$46)*VLOOKUP('TCO TO BE- SW'!AA$2,MODULY_CBA!$B$3:$L$53,11,0),0),0)</f>
        <v>1704.8692889999995</v>
      </c>
      <c r="AB129" s="531">
        <f>IFERROR(IF((MAX(MODULY_CBA!$I$3:$I$53)+1)&lt;='TCO TO BE- SW'!$D129,SUM('TCO TO BE- SW'!AB$37:AB$46)*VLOOKUP('TCO TO BE- SW'!AB$2,MODULY_CBA!$B$3:$L$53,11,0),0),0)</f>
        <v>1704.8692889999995</v>
      </c>
      <c r="AC129" s="531">
        <f>IFERROR(IF((MAX(MODULY_CBA!$I$3:$I$53)+1)&lt;='TCO TO BE- SW'!$D129,SUM('TCO TO BE- SW'!AC$37:AC$46)*VLOOKUP('TCO TO BE- SW'!AC$2,MODULY_CBA!$B$3:$L$53,11,0),0),0)</f>
        <v>1494.3915989999996</v>
      </c>
      <c r="AD129" s="531">
        <f>IFERROR(IF((MAX(MODULY_CBA!$I$3:$I$53)+1)&lt;='TCO TO BE- SW'!$D129,SUM('TCO TO BE- SW'!AD$37:AD$46)*VLOOKUP('TCO TO BE- SW'!AD$2,MODULY_CBA!$B$3:$L$53,11,0),0),0)</f>
        <v>1073.4362189999997</v>
      </c>
      <c r="AE129" s="531">
        <f>IFERROR(IF((MAX(MODULY_CBA!$I$3:$I$53)+1)&lt;='TCO TO BE- SW'!$D129,SUM('TCO TO BE- SW'!AE$37:AE$46)*VLOOKUP('TCO TO BE- SW'!AE$2,MODULY_CBA!$B$3:$L$53,11,0),0),0)</f>
        <v>968.19737399999974</v>
      </c>
      <c r="AF129" s="531">
        <f>IFERROR(IF((MAX(MODULY_CBA!$I$3:$I$53)+1)&lt;='TCO TO BE- SW'!$D129,SUM('TCO TO BE- SW'!AF$37:AF$46)*VLOOKUP('TCO TO BE- SW'!AF$2,MODULY_CBA!$B$3:$L$53,11,0),0),0)</f>
        <v>968.19737399999974</v>
      </c>
      <c r="AG129" s="531">
        <f>IFERROR(IF((MAX(MODULY_CBA!$I$3:$I$53)+1)&lt;='TCO TO BE- SW'!$D129,SUM('TCO TO BE- SW'!AG$37:AG$46)*VLOOKUP('TCO TO BE- SW'!AG$2,MODULY_CBA!$B$3:$L$53,11,0),0),0)</f>
        <v>1018.8588645</v>
      </c>
      <c r="AH129" s="531">
        <f>IFERROR(IF((MAX(MODULY_CBA!$I$3:$I$53)+1)&lt;='TCO TO BE- SW'!$D129,SUM('TCO TO BE- SW'!AH$37:AH$46)*VLOOKUP('TCO TO BE- SW'!AH$2,MODULY_CBA!$B$3:$L$53,11,0),0),0)</f>
        <v>11733.886476000007</v>
      </c>
      <c r="AI129" s="531">
        <f>IFERROR(IF((MAX(MODULY_CBA!$I$3:$I$53)+1)&lt;='TCO TO BE- SW'!$D129,SUM('TCO TO BE- SW'!AI$37:AI$46)*VLOOKUP('TCO TO BE- SW'!AI$2,MODULY_CBA!$B$3:$L$53,11,0),0),0)</f>
        <v>2293.037500500001</v>
      </c>
      <c r="AJ129" s="531">
        <f>IFERROR(IF((MAX(MODULY_CBA!$I$3:$I$53)+1)&lt;='TCO TO BE- SW'!$D129,SUM('TCO TO BE- SW'!AJ$37:AJ$46)*VLOOKUP('TCO TO BE- SW'!AJ$2,MODULY_CBA!$B$3:$L$53,11,0),0),0)</f>
        <v>1254.0554459999998</v>
      </c>
      <c r="AK129" s="531">
        <f>IFERROR(IF((MAX(MODULY_CBA!$I$3:$I$53)+1)&lt;='TCO TO BE- SW'!$D129,SUM('TCO TO BE- SW'!AK$37:AK$46)*VLOOKUP('TCO TO BE- SW'!AK$2,MODULY_CBA!$B$3:$L$53,11,0),0),0)</f>
        <v>1151.2640159999999</v>
      </c>
      <c r="AL129" s="531">
        <f>IFERROR(IF((MAX(MODULY_CBA!$I$3:$I$53)+1)&lt;='TCO TO BE- SW'!$D129,SUM('TCO TO BE- SW'!AL$37:AL$46)*VLOOKUP('TCO TO BE- SW'!AL$2,MODULY_CBA!$B$3:$L$53,11,0),0),0)</f>
        <v>1562.429736</v>
      </c>
      <c r="AM129" s="531">
        <f>IFERROR(IF((MAX(MODULY_CBA!$I$3:$I$53)+1)&lt;='TCO TO BE- SW'!$D129,SUM('TCO TO BE- SW'!AM$37:AM$46)*VLOOKUP('TCO TO BE- SW'!AM$2,MODULY_CBA!$B$3:$L$53,11,0),0),0)</f>
        <v>1151.2640159999999</v>
      </c>
      <c r="AN129" s="531">
        <f>IFERROR(IF((MAX(MODULY_CBA!$I$3:$I$53)+1)&lt;='TCO TO BE- SW'!$D129,SUM('TCO TO BE- SW'!AN$37:AN$46)*VLOOKUP('TCO TO BE- SW'!AN$2,MODULY_CBA!$B$3:$L$53,11,0),0),0)</f>
        <v>2540.0496577499989</v>
      </c>
      <c r="AO129" s="531">
        <f>IFERROR(IF((MAX(MODULY_CBA!$I$3:$I$53)+1)&lt;='TCO TO BE- SW'!$D129,SUM('TCO TO BE- SW'!AO$37:AO$46)*VLOOKUP('TCO TO BE- SW'!AO$2,MODULY_CBA!$B$3:$L$53,11,0),0),0)</f>
        <v>2026.7043614999993</v>
      </c>
      <c r="AP129" s="531">
        <f>IFERROR(IF((MAX(MODULY_CBA!$I$3:$I$53)+1)&lt;='TCO TO BE- SW'!$D129,SUM('TCO TO BE- SW'!AP$37:AP$46)*VLOOKUP('TCO TO BE- SW'!AP$2,MODULY_CBA!$B$3:$L$53,11,0),0),0)</f>
        <v>540.87871499999983</v>
      </c>
      <c r="AQ129" s="531">
        <f>IFERROR(IF((MAX(MODULY_CBA!$I$3:$I$53)+1)&lt;='TCO TO BE- SW'!$D129,SUM('TCO TO BE- SW'!AQ$37:AQ$46)*VLOOKUP('TCO TO BE- SW'!AQ$2,MODULY_CBA!$B$3:$L$53,11,0),0),0)</f>
        <v>1358.5600664999997</v>
      </c>
      <c r="AR129" s="531">
        <f>IFERROR(IF((MAX(MODULY_CBA!$I$3:$I$53)+1)&lt;='TCO TO BE- SW'!$D129,SUM('TCO TO BE- SW'!AR$37:AR$46)*VLOOKUP('TCO TO BE- SW'!AR$2,MODULY_CBA!$B$3:$L$53,11,0),0),0)</f>
        <v>2277.5677981874992</v>
      </c>
      <c r="AS129" s="531">
        <f>IFERROR(IF((MAX(MODULY_CBA!$I$3:$I$53)+1)&lt;='TCO TO BE- SW'!$D129,SUM('TCO TO BE- SW'!AS$37:AS$46)*VLOOKUP('TCO TO BE- SW'!AS$2,MODULY_CBA!$B$3:$L$53,11,0),0),0)</f>
        <v>1405.305693</v>
      </c>
      <c r="AT129" s="531">
        <f>IFERROR(IF((MAX(MODULY_CBA!$I$3:$I$53)+1)&lt;='TCO TO BE- SW'!$D129,SUM('TCO TO BE- SW'!AT$37:AT$46)*VLOOKUP('TCO TO BE- SW'!AT$2,MODULY_CBA!$B$3:$L$53,11,0),0),0)</f>
        <v>553.60527300000001</v>
      </c>
      <c r="AU129" s="531">
        <f>IFERROR(IF((MAX(MODULY_CBA!$I$3:$I$53)+1)&lt;='TCO TO BE- SW'!$D129,SUM('TCO TO BE- SW'!AU$37:AU$46)*VLOOKUP('TCO TO BE- SW'!AU$2,MODULY_CBA!$B$3:$L$53,11,0),0),0)</f>
        <v>1192.380588</v>
      </c>
      <c r="AV129" s="531">
        <f>IFERROR(IF((MAX(MODULY_CBA!$I$3:$I$53)+1)&lt;='TCO TO BE- SW'!$D129,SUM('TCO TO BE- SW'!AV$37:AV$46)*VLOOKUP('TCO TO BE- SW'!AV$2,MODULY_CBA!$B$3:$L$53,11,0),0),0)</f>
        <v>766.53037800000004</v>
      </c>
      <c r="AW129" s="531">
        <f>IFERROR(IF((MAX(MODULY_CBA!$I$3:$I$53)+1)&lt;='TCO TO BE- SW'!$D129,SUM('TCO TO BE- SW'!AW$37:AW$46)*VLOOKUP('TCO TO BE- SW'!AW$2,MODULY_CBA!$B$3:$L$53,11,0),0),0)</f>
        <v>9806.5335667500003</v>
      </c>
      <c r="AX129" s="531">
        <f>IFERROR(IF((MAX(MODULY_CBA!$I$3:$I$53)+1)&lt;='TCO TO BE- SW'!$D129,SUM('TCO TO BE- SW'!AX$37:AX$46)*VLOOKUP('TCO TO BE- SW'!AX$2,MODULY_CBA!$B$3:$L$53,11,0),0),0)</f>
        <v>4050.798147</v>
      </c>
      <c r="AY129" s="531">
        <f>IFERROR(IF((MAX(MODULY_CBA!$I$3:$I$53)+1)&lt;='TCO TO BE- SW'!$D129,SUM('TCO TO BE- SW'!AY$37:AY$46)*VLOOKUP('TCO TO BE- SW'!AY$2,MODULY_CBA!$B$3:$L$53,11,0),0),0)</f>
        <v>1288.8903195000003</v>
      </c>
      <c r="AZ129" s="531">
        <f>IFERROR(IF((MAX(MODULY_CBA!$I$3:$I$53)+1)&lt;='TCO TO BE- SW'!$D129,SUM('TCO TO BE- SW'!AZ$37:AZ$46)*VLOOKUP('TCO TO BE- SW'!AZ$2,MODULY_CBA!$B$3:$L$53,11,0),0),0)</f>
        <v>1519.0493051249998</v>
      </c>
      <c r="BA129" s="531">
        <f>IFERROR(IF((MAX(MODULY_CBA!$I$3:$I$53)+1)&lt;='TCO TO BE- SW'!$D129,SUM('TCO TO BE- SW'!BA$37:BA$46)*VLOOKUP('TCO TO BE- SW'!BA$2,MODULY_CBA!$B$3:$L$53,11,0),0),0)</f>
        <v>0</v>
      </c>
      <c r="BB129" s="531">
        <f>IFERROR(IF((MAX(MODULY_CBA!$I$3:$I$53)+1)&lt;='TCO TO BE- SW'!$D129,SUM('TCO TO BE- SW'!BB$37:BB$46)*VLOOKUP('TCO TO BE- SW'!BB$2,MODULY_CBA!$B$3:$L$53,11,0),0),0)</f>
        <v>0</v>
      </c>
      <c r="BC129" s="531">
        <f>IFERROR(IF((MAX(MODULY_CBA!$I$3:$I$53)+1)&lt;='TCO TO BE- SW'!$D129,SUM('TCO TO BE- SW'!BC$37:BC$46)*VLOOKUP('TCO TO BE- SW'!BC$2,MODULY_CBA!$B$3:$L$53,11,0),0),0)</f>
        <v>0</v>
      </c>
    </row>
    <row r="130" spans="1:56" outlineLevel="2">
      <c r="A130" s="694" t="s">
        <v>203</v>
      </c>
      <c r="B130" s="695" t="s">
        <v>204</v>
      </c>
      <c r="C130" s="695">
        <v>610</v>
      </c>
      <c r="D130" s="66">
        <v>1</v>
      </c>
      <c r="E130" s="71">
        <f t="shared" si="26"/>
        <v>0</v>
      </c>
      <c r="F130" s="116">
        <v>0</v>
      </c>
      <c r="G130" s="116">
        <v>0</v>
      </c>
      <c r="H130" s="116">
        <v>0</v>
      </c>
      <c r="I130" s="116">
        <v>0</v>
      </c>
      <c r="J130" s="116">
        <v>0</v>
      </c>
      <c r="K130" s="116">
        <v>0</v>
      </c>
      <c r="L130" s="116">
        <v>0</v>
      </c>
      <c r="M130" s="116">
        <v>0</v>
      </c>
      <c r="N130" s="116">
        <v>0</v>
      </c>
      <c r="O130" s="116">
        <v>0</v>
      </c>
      <c r="P130" s="116">
        <v>0</v>
      </c>
      <c r="Q130" s="116">
        <v>0</v>
      </c>
      <c r="R130" s="116">
        <v>0</v>
      </c>
      <c r="S130" s="116">
        <v>0</v>
      </c>
      <c r="T130" s="116">
        <v>0</v>
      </c>
      <c r="U130" s="116">
        <v>0</v>
      </c>
      <c r="V130" s="116">
        <v>0</v>
      </c>
      <c r="W130" s="116">
        <v>0</v>
      </c>
      <c r="X130" s="116">
        <v>0</v>
      </c>
      <c r="Y130" s="116">
        <v>0</v>
      </c>
      <c r="Z130" s="116">
        <v>0</v>
      </c>
      <c r="AA130" s="116">
        <v>0</v>
      </c>
      <c r="AB130" s="116">
        <v>0</v>
      </c>
      <c r="AC130" s="116">
        <v>0</v>
      </c>
      <c r="AD130" s="116">
        <v>0</v>
      </c>
      <c r="AE130" s="116">
        <v>0</v>
      </c>
      <c r="AF130" s="116">
        <v>0</v>
      </c>
      <c r="AG130" s="116">
        <v>0</v>
      </c>
      <c r="AH130" s="116">
        <v>0</v>
      </c>
      <c r="AI130" s="116">
        <v>0</v>
      </c>
      <c r="AJ130" s="116">
        <v>0</v>
      </c>
      <c r="AK130" s="116">
        <v>0</v>
      </c>
      <c r="AL130" s="116">
        <v>0</v>
      </c>
      <c r="AM130" s="116">
        <v>0</v>
      </c>
      <c r="AN130" s="116">
        <v>0</v>
      </c>
      <c r="AO130" s="116">
        <v>0</v>
      </c>
      <c r="AP130" s="116">
        <v>0</v>
      </c>
      <c r="AQ130" s="116">
        <v>0</v>
      </c>
      <c r="AR130" s="116">
        <v>0</v>
      </c>
      <c r="AS130" s="116">
        <v>0</v>
      </c>
      <c r="AT130" s="116">
        <v>0</v>
      </c>
      <c r="AU130" s="116">
        <v>0</v>
      </c>
      <c r="AV130" s="116">
        <v>0</v>
      </c>
      <c r="AW130" s="116">
        <v>0</v>
      </c>
      <c r="AX130" s="116">
        <v>0</v>
      </c>
      <c r="AY130" s="116">
        <v>0</v>
      </c>
      <c r="AZ130" s="116">
        <v>0</v>
      </c>
      <c r="BA130" s="116">
        <v>0</v>
      </c>
      <c r="BB130" s="116">
        <v>0</v>
      </c>
      <c r="BC130" s="116">
        <v>0</v>
      </c>
    </row>
    <row r="131" spans="1:56" outlineLevel="2">
      <c r="A131" s="694"/>
      <c r="B131" s="695"/>
      <c r="C131" s="695"/>
      <c r="D131" s="67">
        <v>2</v>
      </c>
      <c r="E131" s="71">
        <f t="shared" si="26"/>
        <v>0</v>
      </c>
      <c r="F131" s="117">
        <v>0</v>
      </c>
      <c r="G131" s="117">
        <v>0</v>
      </c>
      <c r="H131" s="117">
        <v>0</v>
      </c>
      <c r="I131" s="117">
        <v>0</v>
      </c>
      <c r="J131" s="117">
        <v>0</v>
      </c>
      <c r="K131" s="117">
        <v>0</v>
      </c>
      <c r="L131" s="117">
        <v>0</v>
      </c>
      <c r="M131" s="117">
        <v>0</v>
      </c>
      <c r="N131" s="117">
        <v>0</v>
      </c>
      <c r="O131" s="117">
        <v>0</v>
      </c>
      <c r="P131" s="117">
        <v>0</v>
      </c>
      <c r="Q131" s="117">
        <v>0</v>
      </c>
      <c r="R131" s="117">
        <v>0</v>
      </c>
      <c r="S131" s="117">
        <v>0</v>
      </c>
      <c r="T131" s="117">
        <v>0</v>
      </c>
      <c r="U131" s="117">
        <v>0</v>
      </c>
      <c r="V131" s="117">
        <v>0</v>
      </c>
      <c r="W131" s="117">
        <v>0</v>
      </c>
      <c r="X131" s="117">
        <v>0</v>
      </c>
      <c r="Y131" s="117">
        <v>0</v>
      </c>
      <c r="Z131" s="117">
        <v>0</v>
      </c>
      <c r="AA131" s="117">
        <v>0</v>
      </c>
      <c r="AB131" s="117">
        <v>0</v>
      </c>
      <c r="AC131" s="117">
        <v>0</v>
      </c>
      <c r="AD131" s="117">
        <v>0</v>
      </c>
      <c r="AE131" s="117">
        <v>0</v>
      </c>
      <c r="AF131" s="117">
        <v>0</v>
      </c>
      <c r="AG131" s="117">
        <v>0</v>
      </c>
      <c r="AH131" s="117">
        <v>0</v>
      </c>
      <c r="AI131" s="117">
        <v>0</v>
      </c>
      <c r="AJ131" s="117">
        <v>0</v>
      </c>
      <c r="AK131" s="117">
        <v>0</v>
      </c>
      <c r="AL131" s="117">
        <v>0</v>
      </c>
      <c r="AM131" s="117">
        <v>0</v>
      </c>
      <c r="AN131" s="117">
        <v>0</v>
      </c>
      <c r="AO131" s="117">
        <v>0</v>
      </c>
      <c r="AP131" s="117">
        <v>0</v>
      </c>
      <c r="AQ131" s="117">
        <v>0</v>
      </c>
      <c r="AR131" s="117">
        <v>0</v>
      </c>
      <c r="AS131" s="117">
        <v>0</v>
      </c>
      <c r="AT131" s="117">
        <v>0</v>
      </c>
      <c r="AU131" s="117">
        <v>0</v>
      </c>
      <c r="AV131" s="117">
        <v>0</v>
      </c>
      <c r="AW131" s="117">
        <v>0</v>
      </c>
      <c r="AX131" s="117">
        <v>0</v>
      </c>
      <c r="AY131" s="117">
        <v>0</v>
      </c>
      <c r="AZ131" s="117">
        <v>0</v>
      </c>
      <c r="BA131" s="117">
        <v>0</v>
      </c>
      <c r="BB131" s="117">
        <v>0</v>
      </c>
      <c r="BC131" s="117">
        <v>0</v>
      </c>
    </row>
    <row r="132" spans="1:56" outlineLevel="2">
      <c r="A132" s="694"/>
      <c r="B132" s="695"/>
      <c r="C132" s="695"/>
      <c r="D132" s="67">
        <v>3</v>
      </c>
      <c r="E132" s="71">
        <f t="shared" si="26"/>
        <v>0</v>
      </c>
      <c r="F132" s="117">
        <v>0</v>
      </c>
      <c r="G132" s="117">
        <v>0</v>
      </c>
      <c r="H132" s="117">
        <v>0</v>
      </c>
      <c r="I132" s="117">
        <v>0</v>
      </c>
      <c r="J132" s="117">
        <v>0</v>
      </c>
      <c r="K132" s="117">
        <v>0</v>
      </c>
      <c r="L132" s="117">
        <v>0</v>
      </c>
      <c r="M132" s="117">
        <v>0</v>
      </c>
      <c r="N132" s="117">
        <v>0</v>
      </c>
      <c r="O132" s="117">
        <v>0</v>
      </c>
      <c r="P132" s="117">
        <v>0</v>
      </c>
      <c r="Q132" s="117">
        <v>0</v>
      </c>
      <c r="R132" s="117">
        <v>0</v>
      </c>
      <c r="S132" s="117">
        <v>0</v>
      </c>
      <c r="T132" s="117">
        <v>0</v>
      </c>
      <c r="U132" s="117">
        <v>0</v>
      </c>
      <c r="V132" s="117">
        <v>0</v>
      </c>
      <c r="W132" s="117">
        <v>0</v>
      </c>
      <c r="X132" s="117">
        <v>0</v>
      </c>
      <c r="Y132" s="117">
        <v>0</v>
      </c>
      <c r="Z132" s="117">
        <v>0</v>
      </c>
      <c r="AA132" s="117">
        <v>0</v>
      </c>
      <c r="AB132" s="117">
        <v>0</v>
      </c>
      <c r="AC132" s="117">
        <v>0</v>
      </c>
      <c r="AD132" s="117">
        <v>0</v>
      </c>
      <c r="AE132" s="117">
        <v>0</v>
      </c>
      <c r="AF132" s="117">
        <v>0</v>
      </c>
      <c r="AG132" s="117">
        <v>0</v>
      </c>
      <c r="AH132" s="117">
        <v>0</v>
      </c>
      <c r="AI132" s="117">
        <v>0</v>
      </c>
      <c r="AJ132" s="117">
        <v>0</v>
      </c>
      <c r="AK132" s="117">
        <v>0</v>
      </c>
      <c r="AL132" s="117">
        <v>0</v>
      </c>
      <c r="AM132" s="117">
        <v>0</v>
      </c>
      <c r="AN132" s="117">
        <v>0</v>
      </c>
      <c r="AO132" s="117">
        <v>0</v>
      </c>
      <c r="AP132" s="117">
        <v>0</v>
      </c>
      <c r="AQ132" s="117">
        <v>0</v>
      </c>
      <c r="AR132" s="117">
        <v>0</v>
      </c>
      <c r="AS132" s="117">
        <v>0</v>
      </c>
      <c r="AT132" s="117">
        <v>0</v>
      </c>
      <c r="AU132" s="117">
        <v>0</v>
      </c>
      <c r="AV132" s="117">
        <v>0</v>
      </c>
      <c r="AW132" s="117">
        <v>0</v>
      </c>
      <c r="AX132" s="117">
        <v>0</v>
      </c>
      <c r="AY132" s="117">
        <v>0</v>
      </c>
      <c r="AZ132" s="117">
        <v>0</v>
      </c>
      <c r="BA132" s="117">
        <v>0</v>
      </c>
      <c r="BB132" s="117">
        <v>0</v>
      </c>
      <c r="BC132" s="117">
        <v>0</v>
      </c>
    </row>
    <row r="133" spans="1:56" outlineLevel="2">
      <c r="A133" s="694"/>
      <c r="B133" s="695"/>
      <c r="C133" s="695"/>
      <c r="D133" s="67">
        <v>4</v>
      </c>
      <c r="E133" s="71">
        <f t="shared" si="26"/>
        <v>0</v>
      </c>
      <c r="F133" s="117">
        <v>0</v>
      </c>
      <c r="G133" s="117">
        <v>0</v>
      </c>
      <c r="H133" s="117">
        <v>0</v>
      </c>
      <c r="I133" s="117">
        <v>0</v>
      </c>
      <c r="J133" s="117">
        <v>0</v>
      </c>
      <c r="K133" s="117">
        <v>0</v>
      </c>
      <c r="L133" s="117">
        <v>0</v>
      </c>
      <c r="M133" s="117">
        <v>0</v>
      </c>
      <c r="N133" s="117">
        <v>0</v>
      </c>
      <c r="O133" s="117">
        <v>0</v>
      </c>
      <c r="P133" s="117">
        <v>0</v>
      </c>
      <c r="Q133" s="117">
        <v>0</v>
      </c>
      <c r="R133" s="117">
        <v>0</v>
      </c>
      <c r="S133" s="117">
        <v>0</v>
      </c>
      <c r="T133" s="117">
        <v>0</v>
      </c>
      <c r="U133" s="117">
        <v>0</v>
      </c>
      <c r="V133" s="117">
        <v>0</v>
      </c>
      <c r="W133" s="117">
        <v>0</v>
      </c>
      <c r="X133" s="117">
        <v>0</v>
      </c>
      <c r="Y133" s="117">
        <v>0</v>
      </c>
      <c r="Z133" s="117">
        <v>0</v>
      </c>
      <c r="AA133" s="117">
        <v>0</v>
      </c>
      <c r="AB133" s="117">
        <v>0</v>
      </c>
      <c r="AC133" s="117">
        <v>0</v>
      </c>
      <c r="AD133" s="117">
        <v>0</v>
      </c>
      <c r="AE133" s="117">
        <v>0</v>
      </c>
      <c r="AF133" s="117">
        <v>0</v>
      </c>
      <c r="AG133" s="117">
        <v>0</v>
      </c>
      <c r="AH133" s="117">
        <v>0</v>
      </c>
      <c r="AI133" s="117">
        <v>0</v>
      </c>
      <c r="AJ133" s="117">
        <v>0</v>
      </c>
      <c r="AK133" s="117">
        <v>0</v>
      </c>
      <c r="AL133" s="117">
        <v>0</v>
      </c>
      <c r="AM133" s="117">
        <v>0</v>
      </c>
      <c r="AN133" s="117">
        <v>0</v>
      </c>
      <c r="AO133" s="117">
        <v>0</v>
      </c>
      <c r="AP133" s="117">
        <v>0</v>
      </c>
      <c r="AQ133" s="117">
        <v>0</v>
      </c>
      <c r="AR133" s="117">
        <v>0</v>
      </c>
      <c r="AS133" s="117">
        <v>0</v>
      </c>
      <c r="AT133" s="117">
        <v>0</v>
      </c>
      <c r="AU133" s="117">
        <v>0</v>
      </c>
      <c r="AV133" s="117">
        <v>0</v>
      </c>
      <c r="AW133" s="117">
        <v>0</v>
      </c>
      <c r="AX133" s="117">
        <v>0</v>
      </c>
      <c r="AY133" s="117">
        <v>0</v>
      </c>
      <c r="AZ133" s="117">
        <v>0</v>
      </c>
      <c r="BA133" s="117">
        <v>0</v>
      </c>
      <c r="BB133" s="117">
        <v>0</v>
      </c>
      <c r="BC133" s="117">
        <v>0</v>
      </c>
    </row>
    <row r="134" spans="1:56" outlineLevel="2">
      <c r="A134" s="694"/>
      <c r="B134" s="695"/>
      <c r="C134" s="695"/>
      <c r="D134" s="67">
        <v>5</v>
      </c>
      <c r="E134" s="71">
        <f t="shared" si="26"/>
        <v>0</v>
      </c>
      <c r="F134" s="117">
        <v>0</v>
      </c>
      <c r="G134" s="117">
        <v>0</v>
      </c>
      <c r="H134" s="117">
        <v>0</v>
      </c>
      <c r="I134" s="117">
        <v>0</v>
      </c>
      <c r="J134" s="117">
        <v>0</v>
      </c>
      <c r="K134" s="117">
        <v>0</v>
      </c>
      <c r="L134" s="117">
        <v>0</v>
      </c>
      <c r="M134" s="117">
        <v>0</v>
      </c>
      <c r="N134" s="117">
        <v>0</v>
      </c>
      <c r="O134" s="117">
        <v>0</v>
      </c>
      <c r="P134" s="117">
        <v>0</v>
      </c>
      <c r="Q134" s="117">
        <v>0</v>
      </c>
      <c r="R134" s="117">
        <v>0</v>
      </c>
      <c r="S134" s="117">
        <v>0</v>
      </c>
      <c r="T134" s="117">
        <v>0</v>
      </c>
      <c r="U134" s="117">
        <v>0</v>
      </c>
      <c r="V134" s="117">
        <v>0</v>
      </c>
      <c r="W134" s="117">
        <v>0</v>
      </c>
      <c r="X134" s="117">
        <v>0</v>
      </c>
      <c r="Y134" s="117">
        <v>0</v>
      </c>
      <c r="Z134" s="117">
        <v>0</v>
      </c>
      <c r="AA134" s="117">
        <v>0</v>
      </c>
      <c r="AB134" s="117">
        <v>0</v>
      </c>
      <c r="AC134" s="117">
        <v>0</v>
      </c>
      <c r="AD134" s="117">
        <v>0</v>
      </c>
      <c r="AE134" s="117">
        <v>0</v>
      </c>
      <c r="AF134" s="117">
        <v>0</v>
      </c>
      <c r="AG134" s="117">
        <v>0</v>
      </c>
      <c r="AH134" s="117">
        <v>0</v>
      </c>
      <c r="AI134" s="117">
        <v>0</v>
      </c>
      <c r="AJ134" s="117">
        <v>0</v>
      </c>
      <c r="AK134" s="117">
        <v>0</v>
      </c>
      <c r="AL134" s="117">
        <v>0</v>
      </c>
      <c r="AM134" s="117">
        <v>0</v>
      </c>
      <c r="AN134" s="117">
        <v>0</v>
      </c>
      <c r="AO134" s="117">
        <v>0</v>
      </c>
      <c r="AP134" s="117">
        <v>0</v>
      </c>
      <c r="AQ134" s="117">
        <v>0</v>
      </c>
      <c r="AR134" s="117">
        <v>0</v>
      </c>
      <c r="AS134" s="117">
        <v>0</v>
      </c>
      <c r="AT134" s="117">
        <v>0</v>
      </c>
      <c r="AU134" s="117">
        <v>0</v>
      </c>
      <c r="AV134" s="117">
        <v>0</v>
      </c>
      <c r="AW134" s="117">
        <v>0</v>
      </c>
      <c r="AX134" s="117">
        <v>0</v>
      </c>
      <c r="AY134" s="117">
        <v>0</v>
      </c>
      <c r="AZ134" s="117">
        <v>0</v>
      </c>
      <c r="BA134" s="117">
        <v>0</v>
      </c>
      <c r="BB134" s="117">
        <v>0</v>
      </c>
      <c r="BC134" s="117">
        <v>0</v>
      </c>
    </row>
    <row r="135" spans="1:56" outlineLevel="2">
      <c r="A135" s="694"/>
      <c r="B135" s="695"/>
      <c r="C135" s="695"/>
      <c r="D135" s="67">
        <v>6</v>
      </c>
      <c r="E135" s="71">
        <f t="shared" si="26"/>
        <v>0</v>
      </c>
      <c r="F135" s="117">
        <v>0</v>
      </c>
      <c r="G135" s="117">
        <v>0</v>
      </c>
      <c r="H135" s="117">
        <v>0</v>
      </c>
      <c r="I135" s="117">
        <v>0</v>
      </c>
      <c r="J135" s="117">
        <v>0</v>
      </c>
      <c r="K135" s="117">
        <v>0</v>
      </c>
      <c r="L135" s="117">
        <v>0</v>
      </c>
      <c r="M135" s="117">
        <v>0</v>
      </c>
      <c r="N135" s="117">
        <v>0</v>
      </c>
      <c r="O135" s="117">
        <v>0</v>
      </c>
      <c r="P135" s="117">
        <v>0</v>
      </c>
      <c r="Q135" s="117">
        <v>0</v>
      </c>
      <c r="R135" s="117">
        <v>0</v>
      </c>
      <c r="S135" s="117">
        <v>0</v>
      </c>
      <c r="T135" s="117">
        <v>0</v>
      </c>
      <c r="U135" s="117">
        <v>0</v>
      </c>
      <c r="V135" s="117">
        <v>0</v>
      </c>
      <c r="W135" s="117">
        <v>0</v>
      </c>
      <c r="X135" s="117">
        <v>0</v>
      </c>
      <c r="Y135" s="117">
        <v>0</v>
      </c>
      <c r="Z135" s="117">
        <v>0</v>
      </c>
      <c r="AA135" s="117">
        <v>0</v>
      </c>
      <c r="AB135" s="117">
        <v>0</v>
      </c>
      <c r="AC135" s="117">
        <v>0</v>
      </c>
      <c r="AD135" s="117">
        <v>0</v>
      </c>
      <c r="AE135" s="117">
        <v>0</v>
      </c>
      <c r="AF135" s="117">
        <v>0</v>
      </c>
      <c r="AG135" s="117">
        <v>0</v>
      </c>
      <c r="AH135" s="117">
        <v>0</v>
      </c>
      <c r="AI135" s="117">
        <v>0</v>
      </c>
      <c r="AJ135" s="117">
        <v>0</v>
      </c>
      <c r="AK135" s="117">
        <v>0</v>
      </c>
      <c r="AL135" s="117">
        <v>0</v>
      </c>
      <c r="AM135" s="117">
        <v>0</v>
      </c>
      <c r="AN135" s="117">
        <v>0</v>
      </c>
      <c r="AO135" s="117">
        <v>0</v>
      </c>
      <c r="AP135" s="117">
        <v>0</v>
      </c>
      <c r="AQ135" s="117">
        <v>0</v>
      </c>
      <c r="AR135" s="117">
        <v>0</v>
      </c>
      <c r="AS135" s="117">
        <v>0</v>
      </c>
      <c r="AT135" s="117">
        <v>0</v>
      </c>
      <c r="AU135" s="117">
        <v>0</v>
      </c>
      <c r="AV135" s="117">
        <v>0</v>
      </c>
      <c r="AW135" s="117">
        <v>0</v>
      </c>
      <c r="AX135" s="117">
        <v>0</v>
      </c>
      <c r="AY135" s="117">
        <v>0</v>
      </c>
      <c r="AZ135" s="117">
        <v>0</v>
      </c>
      <c r="BA135" s="117">
        <v>0</v>
      </c>
      <c r="BB135" s="117">
        <v>0</v>
      </c>
      <c r="BC135" s="117">
        <v>0</v>
      </c>
    </row>
    <row r="136" spans="1:56" outlineLevel="2">
      <c r="A136" s="694"/>
      <c r="B136" s="695"/>
      <c r="C136" s="695"/>
      <c r="D136" s="67">
        <v>7</v>
      </c>
      <c r="E136" s="71">
        <f t="shared" si="26"/>
        <v>0</v>
      </c>
      <c r="F136" s="117">
        <v>0</v>
      </c>
      <c r="G136" s="117">
        <v>0</v>
      </c>
      <c r="H136" s="117">
        <v>0</v>
      </c>
      <c r="I136" s="117">
        <v>0</v>
      </c>
      <c r="J136" s="117">
        <v>0</v>
      </c>
      <c r="K136" s="117">
        <v>0</v>
      </c>
      <c r="L136" s="117">
        <v>0</v>
      </c>
      <c r="M136" s="117">
        <v>0</v>
      </c>
      <c r="N136" s="117">
        <v>0</v>
      </c>
      <c r="O136" s="117">
        <v>0</v>
      </c>
      <c r="P136" s="117">
        <v>0</v>
      </c>
      <c r="Q136" s="117">
        <v>0</v>
      </c>
      <c r="R136" s="117">
        <v>0</v>
      </c>
      <c r="S136" s="117">
        <v>0</v>
      </c>
      <c r="T136" s="117">
        <v>0</v>
      </c>
      <c r="U136" s="117">
        <v>0</v>
      </c>
      <c r="V136" s="117">
        <v>0</v>
      </c>
      <c r="W136" s="117">
        <v>0</v>
      </c>
      <c r="X136" s="117">
        <v>0</v>
      </c>
      <c r="Y136" s="117">
        <v>0</v>
      </c>
      <c r="Z136" s="117">
        <v>0</v>
      </c>
      <c r="AA136" s="117">
        <v>0</v>
      </c>
      <c r="AB136" s="117">
        <v>0</v>
      </c>
      <c r="AC136" s="117">
        <v>0</v>
      </c>
      <c r="AD136" s="117">
        <v>0</v>
      </c>
      <c r="AE136" s="117">
        <v>0</v>
      </c>
      <c r="AF136" s="117">
        <v>0</v>
      </c>
      <c r="AG136" s="117">
        <v>0</v>
      </c>
      <c r="AH136" s="117">
        <v>0</v>
      </c>
      <c r="AI136" s="117">
        <v>0</v>
      </c>
      <c r="AJ136" s="117">
        <v>0</v>
      </c>
      <c r="AK136" s="117">
        <v>0</v>
      </c>
      <c r="AL136" s="117">
        <v>0</v>
      </c>
      <c r="AM136" s="117">
        <v>0</v>
      </c>
      <c r="AN136" s="117">
        <v>0</v>
      </c>
      <c r="AO136" s="117">
        <v>0</v>
      </c>
      <c r="AP136" s="117">
        <v>0</v>
      </c>
      <c r="AQ136" s="117">
        <v>0</v>
      </c>
      <c r="AR136" s="117">
        <v>0</v>
      </c>
      <c r="AS136" s="117">
        <v>0</v>
      </c>
      <c r="AT136" s="117">
        <v>0</v>
      </c>
      <c r="AU136" s="117">
        <v>0</v>
      </c>
      <c r="AV136" s="117">
        <v>0</v>
      </c>
      <c r="AW136" s="117">
        <v>0</v>
      </c>
      <c r="AX136" s="117">
        <v>0</v>
      </c>
      <c r="AY136" s="117">
        <v>0</v>
      </c>
      <c r="AZ136" s="117">
        <v>0</v>
      </c>
      <c r="BA136" s="117">
        <v>0</v>
      </c>
      <c r="BB136" s="117">
        <v>0</v>
      </c>
      <c r="BC136" s="117">
        <v>0</v>
      </c>
    </row>
    <row r="137" spans="1:56" outlineLevel="2">
      <c r="A137" s="694"/>
      <c r="B137" s="695"/>
      <c r="C137" s="695"/>
      <c r="D137" s="67">
        <v>8</v>
      </c>
      <c r="E137" s="71">
        <f t="shared" si="26"/>
        <v>0</v>
      </c>
      <c r="F137" s="117">
        <v>0</v>
      </c>
      <c r="G137" s="117">
        <v>0</v>
      </c>
      <c r="H137" s="117">
        <v>0</v>
      </c>
      <c r="I137" s="117">
        <v>0</v>
      </c>
      <c r="J137" s="117">
        <v>0</v>
      </c>
      <c r="K137" s="117">
        <v>0</v>
      </c>
      <c r="L137" s="117">
        <v>0</v>
      </c>
      <c r="M137" s="117">
        <v>0</v>
      </c>
      <c r="N137" s="117">
        <v>0</v>
      </c>
      <c r="O137" s="117">
        <v>0</v>
      </c>
      <c r="P137" s="117">
        <v>0</v>
      </c>
      <c r="Q137" s="117">
        <v>0</v>
      </c>
      <c r="R137" s="117">
        <v>0</v>
      </c>
      <c r="S137" s="117">
        <v>0</v>
      </c>
      <c r="T137" s="117">
        <v>0</v>
      </c>
      <c r="U137" s="117">
        <v>0</v>
      </c>
      <c r="V137" s="117">
        <v>0</v>
      </c>
      <c r="W137" s="117">
        <v>0</v>
      </c>
      <c r="X137" s="117">
        <v>0</v>
      </c>
      <c r="Y137" s="117">
        <v>0</v>
      </c>
      <c r="Z137" s="117">
        <v>0</v>
      </c>
      <c r="AA137" s="117">
        <v>0</v>
      </c>
      <c r="AB137" s="117">
        <v>0</v>
      </c>
      <c r="AC137" s="117">
        <v>0</v>
      </c>
      <c r="AD137" s="117">
        <v>0</v>
      </c>
      <c r="AE137" s="117">
        <v>0</v>
      </c>
      <c r="AF137" s="117">
        <v>0</v>
      </c>
      <c r="AG137" s="117">
        <v>0</v>
      </c>
      <c r="AH137" s="117">
        <v>0</v>
      </c>
      <c r="AI137" s="117">
        <v>0</v>
      </c>
      <c r="AJ137" s="117">
        <v>0</v>
      </c>
      <c r="AK137" s="117">
        <v>0</v>
      </c>
      <c r="AL137" s="117">
        <v>0</v>
      </c>
      <c r="AM137" s="117">
        <v>0</v>
      </c>
      <c r="AN137" s="117">
        <v>0</v>
      </c>
      <c r="AO137" s="117">
        <v>0</v>
      </c>
      <c r="AP137" s="117">
        <v>0</v>
      </c>
      <c r="AQ137" s="117">
        <v>0</v>
      </c>
      <c r="AR137" s="117">
        <v>0</v>
      </c>
      <c r="AS137" s="117">
        <v>0</v>
      </c>
      <c r="AT137" s="117">
        <v>0</v>
      </c>
      <c r="AU137" s="117">
        <v>0</v>
      </c>
      <c r="AV137" s="117">
        <v>0</v>
      </c>
      <c r="AW137" s="117">
        <v>0</v>
      </c>
      <c r="AX137" s="117">
        <v>0</v>
      </c>
      <c r="AY137" s="117">
        <v>0</v>
      </c>
      <c r="AZ137" s="117">
        <v>0</v>
      </c>
      <c r="BA137" s="117">
        <v>0</v>
      </c>
      <c r="BB137" s="117">
        <v>0</v>
      </c>
      <c r="BC137" s="117">
        <v>0</v>
      </c>
    </row>
    <row r="138" spans="1:56" outlineLevel="2">
      <c r="A138" s="694"/>
      <c r="B138" s="695"/>
      <c r="C138" s="695"/>
      <c r="D138" s="67">
        <v>9</v>
      </c>
      <c r="E138" s="71">
        <f t="shared" si="26"/>
        <v>0</v>
      </c>
      <c r="F138" s="117">
        <v>0</v>
      </c>
      <c r="G138" s="117">
        <v>0</v>
      </c>
      <c r="H138" s="117">
        <v>0</v>
      </c>
      <c r="I138" s="117">
        <v>0</v>
      </c>
      <c r="J138" s="117">
        <v>0</v>
      </c>
      <c r="K138" s="117">
        <v>0</v>
      </c>
      <c r="L138" s="117">
        <v>0</v>
      </c>
      <c r="M138" s="117">
        <v>0</v>
      </c>
      <c r="N138" s="117">
        <v>0</v>
      </c>
      <c r="O138" s="117">
        <v>0</v>
      </c>
      <c r="P138" s="117">
        <v>0</v>
      </c>
      <c r="Q138" s="117">
        <v>0</v>
      </c>
      <c r="R138" s="117">
        <v>0</v>
      </c>
      <c r="S138" s="117">
        <v>0</v>
      </c>
      <c r="T138" s="117">
        <v>0</v>
      </c>
      <c r="U138" s="117">
        <v>0</v>
      </c>
      <c r="V138" s="117">
        <v>0</v>
      </c>
      <c r="W138" s="117">
        <v>0</v>
      </c>
      <c r="X138" s="117">
        <v>0</v>
      </c>
      <c r="Y138" s="117">
        <v>0</v>
      </c>
      <c r="Z138" s="117">
        <v>0</v>
      </c>
      <c r="AA138" s="117">
        <v>0</v>
      </c>
      <c r="AB138" s="117">
        <v>0</v>
      </c>
      <c r="AC138" s="117">
        <v>0</v>
      </c>
      <c r="AD138" s="117">
        <v>0</v>
      </c>
      <c r="AE138" s="117">
        <v>0</v>
      </c>
      <c r="AF138" s="117">
        <v>0</v>
      </c>
      <c r="AG138" s="117">
        <v>0</v>
      </c>
      <c r="AH138" s="117">
        <v>0</v>
      </c>
      <c r="AI138" s="117">
        <v>0</v>
      </c>
      <c r="AJ138" s="117">
        <v>0</v>
      </c>
      <c r="AK138" s="117">
        <v>0</v>
      </c>
      <c r="AL138" s="117">
        <v>0</v>
      </c>
      <c r="AM138" s="117">
        <v>0</v>
      </c>
      <c r="AN138" s="117">
        <v>0</v>
      </c>
      <c r="AO138" s="117">
        <v>0</v>
      </c>
      <c r="AP138" s="117">
        <v>0</v>
      </c>
      <c r="AQ138" s="117">
        <v>0</v>
      </c>
      <c r="AR138" s="117">
        <v>0</v>
      </c>
      <c r="AS138" s="117">
        <v>0</v>
      </c>
      <c r="AT138" s="117">
        <v>0</v>
      </c>
      <c r="AU138" s="117">
        <v>0</v>
      </c>
      <c r="AV138" s="117">
        <v>0</v>
      </c>
      <c r="AW138" s="117">
        <v>0</v>
      </c>
      <c r="AX138" s="117">
        <v>0</v>
      </c>
      <c r="AY138" s="117">
        <v>0</v>
      </c>
      <c r="AZ138" s="117">
        <v>0</v>
      </c>
      <c r="BA138" s="117">
        <v>0</v>
      </c>
      <c r="BB138" s="117">
        <v>0</v>
      </c>
      <c r="BC138" s="117">
        <v>0</v>
      </c>
    </row>
    <row r="139" spans="1:56" ht="15" outlineLevel="2" thickBot="1">
      <c r="A139" s="694"/>
      <c r="B139" s="695"/>
      <c r="C139" s="695"/>
      <c r="D139" s="68">
        <v>10</v>
      </c>
      <c r="E139" s="72">
        <f t="shared" si="26"/>
        <v>0</v>
      </c>
      <c r="F139" s="117">
        <v>0</v>
      </c>
      <c r="G139" s="117">
        <v>0</v>
      </c>
      <c r="H139" s="117">
        <v>0</v>
      </c>
      <c r="I139" s="117">
        <v>0</v>
      </c>
      <c r="J139" s="117">
        <v>0</v>
      </c>
      <c r="K139" s="117">
        <v>0</v>
      </c>
      <c r="L139" s="117">
        <v>0</v>
      </c>
      <c r="M139" s="117">
        <v>0</v>
      </c>
      <c r="N139" s="117">
        <v>0</v>
      </c>
      <c r="O139" s="117">
        <v>0</v>
      </c>
      <c r="P139" s="117">
        <v>0</v>
      </c>
      <c r="Q139" s="117">
        <v>0</v>
      </c>
      <c r="R139" s="117">
        <v>0</v>
      </c>
      <c r="S139" s="117">
        <v>0</v>
      </c>
      <c r="T139" s="117">
        <v>0</v>
      </c>
      <c r="U139" s="117">
        <v>0</v>
      </c>
      <c r="V139" s="117">
        <v>0</v>
      </c>
      <c r="W139" s="117">
        <v>0</v>
      </c>
      <c r="X139" s="117">
        <v>0</v>
      </c>
      <c r="Y139" s="117">
        <v>0</v>
      </c>
      <c r="Z139" s="117">
        <v>0</v>
      </c>
      <c r="AA139" s="117">
        <v>0</v>
      </c>
      <c r="AB139" s="117">
        <v>0</v>
      </c>
      <c r="AC139" s="117">
        <v>0</v>
      </c>
      <c r="AD139" s="117">
        <v>0</v>
      </c>
      <c r="AE139" s="117">
        <v>0</v>
      </c>
      <c r="AF139" s="117">
        <v>0</v>
      </c>
      <c r="AG139" s="117">
        <v>0</v>
      </c>
      <c r="AH139" s="117">
        <v>0</v>
      </c>
      <c r="AI139" s="117">
        <v>0</v>
      </c>
      <c r="AJ139" s="117">
        <v>0</v>
      </c>
      <c r="AK139" s="117">
        <v>0</v>
      </c>
      <c r="AL139" s="117">
        <v>0</v>
      </c>
      <c r="AM139" s="117">
        <v>0</v>
      </c>
      <c r="AN139" s="117">
        <v>0</v>
      </c>
      <c r="AO139" s="117">
        <v>0</v>
      </c>
      <c r="AP139" s="117">
        <v>0</v>
      </c>
      <c r="AQ139" s="117">
        <v>0</v>
      </c>
      <c r="AR139" s="117">
        <v>0</v>
      </c>
      <c r="AS139" s="117">
        <v>0</v>
      </c>
      <c r="AT139" s="117">
        <v>0</v>
      </c>
      <c r="AU139" s="117">
        <v>0</v>
      </c>
      <c r="AV139" s="117">
        <v>0</v>
      </c>
      <c r="AW139" s="117">
        <v>0</v>
      </c>
      <c r="AX139" s="117">
        <v>0</v>
      </c>
      <c r="AY139" s="117">
        <v>0</v>
      </c>
      <c r="AZ139" s="117">
        <v>0</v>
      </c>
      <c r="BA139" s="117">
        <v>0</v>
      </c>
      <c r="BB139" s="117">
        <v>0</v>
      </c>
      <c r="BC139" s="117">
        <v>0</v>
      </c>
      <c r="BD139" s="432"/>
    </row>
    <row r="140" spans="1:56" outlineLevel="2">
      <c r="A140" s="694" t="s">
        <v>205</v>
      </c>
      <c r="B140" s="695" t="s">
        <v>201</v>
      </c>
      <c r="C140" s="695">
        <v>637001</v>
      </c>
      <c r="D140" s="66">
        <v>1</v>
      </c>
      <c r="E140" s="71">
        <f t="shared" si="26"/>
        <v>0</v>
      </c>
      <c r="F140" s="116">
        <v>0</v>
      </c>
      <c r="G140" s="116">
        <v>0</v>
      </c>
      <c r="H140" s="116">
        <v>0</v>
      </c>
      <c r="I140" s="116">
        <v>0</v>
      </c>
      <c r="J140" s="116">
        <v>0</v>
      </c>
      <c r="K140" s="116">
        <v>0</v>
      </c>
      <c r="L140" s="116">
        <v>0</v>
      </c>
      <c r="M140" s="116">
        <v>0</v>
      </c>
      <c r="N140" s="116">
        <v>0</v>
      </c>
      <c r="O140" s="116">
        <v>0</v>
      </c>
      <c r="P140" s="116">
        <v>0</v>
      </c>
      <c r="Q140" s="116">
        <v>0</v>
      </c>
      <c r="R140" s="116">
        <v>0</v>
      </c>
      <c r="S140" s="116">
        <v>0</v>
      </c>
      <c r="T140" s="116">
        <v>0</v>
      </c>
      <c r="U140" s="116">
        <v>0</v>
      </c>
      <c r="V140" s="116">
        <v>0</v>
      </c>
      <c r="W140" s="116">
        <v>0</v>
      </c>
      <c r="X140" s="116">
        <v>0</v>
      </c>
      <c r="Y140" s="116">
        <v>0</v>
      </c>
      <c r="Z140" s="116">
        <v>0</v>
      </c>
      <c r="AA140" s="116">
        <v>0</v>
      </c>
      <c r="AB140" s="116">
        <v>0</v>
      </c>
      <c r="AC140" s="116">
        <v>0</v>
      </c>
      <c r="AD140" s="116">
        <v>0</v>
      </c>
      <c r="AE140" s="116">
        <v>0</v>
      </c>
      <c r="AF140" s="116">
        <v>0</v>
      </c>
      <c r="AG140" s="116">
        <v>0</v>
      </c>
      <c r="AH140" s="116">
        <v>0</v>
      </c>
      <c r="AI140" s="116">
        <v>0</v>
      </c>
      <c r="AJ140" s="116">
        <v>0</v>
      </c>
      <c r="AK140" s="116">
        <v>0</v>
      </c>
      <c r="AL140" s="116">
        <v>0</v>
      </c>
      <c r="AM140" s="116">
        <v>0</v>
      </c>
      <c r="AN140" s="116">
        <v>0</v>
      </c>
      <c r="AO140" s="116">
        <v>0</v>
      </c>
      <c r="AP140" s="116">
        <v>0</v>
      </c>
      <c r="AQ140" s="116">
        <v>0</v>
      </c>
      <c r="AR140" s="116">
        <v>0</v>
      </c>
      <c r="AS140" s="116">
        <v>0</v>
      </c>
      <c r="AT140" s="116">
        <v>0</v>
      </c>
      <c r="AU140" s="116">
        <v>0</v>
      </c>
      <c r="AV140" s="116">
        <v>0</v>
      </c>
      <c r="AW140" s="116">
        <v>0</v>
      </c>
      <c r="AX140" s="116">
        <v>0</v>
      </c>
      <c r="AY140" s="116">
        <v>0</v>
      </c>
      <c r="AZ140" s="116">
        <v>0</v>
      </c>
      <c r="BA140" s="116">
        <v>0</v>
      </c>
      <c r="BB140" s="116">
        <v>0</v>
      </c>
      <c r="BC140" s="116">
        <v>0</v>
      </c>
    </row>
    <row r="141" spans="1:56" outlineLevel="2">
      <c r="A141" s="694"/>
      <c r="B141" s="695"/>
      <c r="C141" s="695"/>
      <c r="D141" s="67">
        <v>2</v>
      </c>
      <c r="E141" s="71">
        <f t="shared" si="26"/>
        <v>0</v>
      </c>
      <c r="F141" s="117">
        <v>0</v>
      </c>
      <c r="G141" s="117">
        <v>0</v>
      </c>
      <c r="H141" s="117">
        <v>0</v>
      </c>
      <c r="I141" s="117">
        <v>0</v>
      </c>
      <c r="J141" s="117">
        <v>0</v>
      </c>
      <c r="K141" s="117">
        <v>0</v>
      </c>
      <c r="L141" s="117">
        <v>0</v>
      </c>
      <c r="M141" s="117">
        <v>0</v>
      </c>
      <c r="N141" s="117">
        <v>0</v>
      </c>
      <c r="O141" s="117">
        <v>0</v>
      </c>
      <c r="P141" s="117">
        <v>0</v>
      </c>
      <c r="Q141" s="117">
        <v>0</v>
      </c>
      <c r="R141" s="117">
        <v>0</v>
      </c>
      <c r="S141" s="117">
        <v>0</v>
      </c>
      <c r="T141" s="117">
        <v>0</v>
      </c>
      <c r="U141" s="117">
        <v>0</v>
      </c>
      <c r="V141" s="117">
        <v>0</v>
      </c>
      <c r="W141" s="117">
        <v>0</v>
      </c>
      <c r="X141" s="117">
        <v>0</v>
      </c>
      <c r="Y141" s="117">
        <v>0</v>
      </c>
      <c r="Z141" s="117">
        <v>0</v>
      </c>
      <c r="AA141" s="117">
        <v>0</v>
      </c>
      <c r="AB141" s="117">
        <v>0</v>
      </c>
      <c r="AC141" s="117">
        <v>0</v>
      </c>
      <c r="AD141" s="117">
        <v>0</v>
      </c>
      <c r="AE141" s="117">
        <v>0</v>
      </c>
      <c r="AF141" s="117">
        <v>0</v>
      </c>
      <c r="AG141" s="117">
        <v>0</v>
      </c>
      <c r="AH141" s="117">
        <v>0</v>
      </c>
      <c r="AI141" s="117">
        <v>0</v>
      </c>
      <c r="AJ141" s="117">
        <v>0</v>
      </c>
      <c r="AK141" s="117">
        <v>0</v>
      </c>
      <c r="AL141" s="117">
        <v>0</v>
      </c>
      <c r="AM141" s="117">
        <v>0</v>
      </c>
      <c r="AN141" s="117">
        <v>0</v>
      </c>
      <c r="AO141" s="117">
        <v>0</v>
      </c>
      <c r="AP141" s="117">
        <v>0</v>
      </c>
      <c r="AQ141" s="117">
        <v>0</v>
      </c>
      <c r="AR141" s="117">
        <v>0</v>
      </c>
      <c r="AS141" s="117">
        <v>0</v>
      </c>
      <c r="AT141" s="117">
        <v>0</v>
      </c>
      <c r="AU141" s="117">
        <v>0</v>
      </c>
      <c r="AV141" s="117">
        <v>0</v>
      </c>
      <c r="AW141" s="117">
        <v>0</v>
      </c>
      <c r="AX141" s="117">
        <v>0</v>
      </c>
      <c r="AY141" s="117">
        <v>0</v>
      </c>
      <c r="AZ141" s="117">
        <v>0</v>
      </c>
      <c r="BA141" s="117">
        <v>0</v>
      </c>
      <c r="BB141" s="117">
        <v>0</v>
      </c>
      <c r="BC141" s="117">
        <v>0</v>
      </c>
    </row>
    <row r="142" spans="1:56" outlineLevel="2">
      <c r="A142" s="694"/>
      <c r="B142" s="695"/>
      <c r="C142" s="695"/>
      <c r="D142" s="67">
        <v>3</v>
      </c>
      <c r="E142" s="71">
        <f t="shared" si="26"/>
        <v>0</v>
      </c>
      <c r="F142" s="117">
        <v>0</v>
      </c>
      <c r="G142" s="117">
        <v>0</v>
      </c>
      <c r="H142" s="117">
        <v>0</v>
      </c>
      <c r="I142" s="117">
        <v>0</v>
      </c>
      <c r="J142" s="117">
        <v>0</v>
      </c>
      <c r="K142" s="117">
        <v>0</v>
      </c>
      <c r="L142" s="117">
        <v>0</v>
      </c>
      <c r="M142" s="117">
        <v>0</v>
      </c>
      <c r="N142" s="117">
        <v>0</v>
      </c>
      <c r="O142" s="117">
        <v>0</v>
      </c>
      <c r="P142" s="117">
        <v>0</v>
      </c>
      <c r="Q142" s="117">
        <v>0</v>
      </c>
      <c r="R142" s="117">
        <v>0</v>
      </c>
      <c r="S142" s="117">
        <v>0</v>
      </c>
      <c r="T142" s="117">
        <v>0</v>
      </c>
      <c r="U142" s="117">
        <v>0</v>
      </c>
      <c r="V142" s="117">
        <v>0</v>
      </c>
      <c r="W142" s="117">
        <v>0</v>
      </c>
      <c r="X142" s="117">
        <v>0</v>
      </c>
      <c r="Y142" s="117">
        <v>0</v>
      </c>
      <c r="Z142" s="117">
        <v>0</v>
      </c>
      <c r="AA142" s="117">
        <v>0</v>
      </c>
      <c r="AB142" s="117">
        <v>0</v>
      </c>
      <c r="AC142" s="117">
        <v>0</v>
      </c>
      <c r="AD142" s="117">
        <v>0</v>
      </c>
      <c r="AE142" s="117">
        <v>0</v>
      </c>
      <c r="AF142" s="117">
        <v>0</v>
      </c>
      <c r="AG142" s="117">
        <v>0</v>
      </c>
      <c r="AH142" s="117">
        <v>0</v>
      </c>
      <c r="AI142" s="117">
        <v>0</v>
      </c>
      <c r="AJ142" s="117">
        <v>0</v>
      </c>
      <c r="AK142" s="117">
        <v>0</v>
      </c>
      <c r="AL142" s="117">
        <v>0</v>
      </c>
      <c r="AM142" s="117">
        <v>0</v>
      </c>
      <c r="AN142" s="117">
        <v>0</v>
      </c>
      <c r="AO142" s="117">
        <v>0</v>
      </c>
      <c r="AP142" s="117">
        <v>0</v>
      </c>
      <c r="AQ142" s="117">
        <v>0</v>
      </c>
      <c r="AR142" s="117">
        <v>0</v>
      </c>
      <c r="AS142" s="117">
        <v>0</v>
      </c>
      <c r="AT142" s="117">
        <v>0</v>
      </c>
      <c r="AU142" s="117">
        <v>0</v>
      </c>
      <c r="AV142" s="117">
        <v>0</v>
      </c>
      <c r="AW142" s="117">
        <v>0</v>
      </c>
      <c r="AX142" s="117">
        <v>0</v>
      </c>
      <c r="AY142" s="117">
        <v>0</v>
      </c>
      <c r="AZ142" s="117">
        <v>0</v>
      </c>
      <c r="BA142" s="117">
        <v>0</v>
      </c>
      <c r="BB142" s="117">
        <v>0</v>
      </c>
      <c r="BC142" s="117">
        <v>0</v>
      </c>
    </row>
    <row r="143" spans="1:56" outlineLevel="2">
      <c r="A143" s="694"/>
      <c r="B143" s="695"/>
      <c r="C143" s="695"/>
      <c r="D143" s="67">
        <v>4</v>
      </c>
      <c r="E143" s="71">
        <f t="shared" si="26"/>
        <v>0</v>
      </c>
      <c r="F143" s="117">
        <v>0</v>
      </c>
      <c r="G143" s="117">
        <v>0</v>
      </c>
      <c r="H143" s="117">
        <v>0</v>
      </c>
      <c r="I143" s="117">
        <v>0</v>
      </c>
      <c r="J143" s="117">
        <v>0</v>
      </c>
      <c r="K143" s="117">
        <v>0</v>
      </c>
      <c r="L143" s="117">
        <v>0</v>
      </c>
      <c r="M143" s="117">
        <v>0</v>
      </c>
      <c r="N143" s="117">
        <v>0</v>
      </c>
      <c r="O143" s="117">
        <v>0</v>
      </c>
      <c r="P143" s="117">
        <v>0</v>
      </c>
      <c r="Q143" s="117">
        <v>0</v>
      </c>
      <c r="R143" s="117">
        <v>0</v>
      </c>
      <c r="S143" s="117">
        <v>0</v>
      </c>
      <c r="T143" s="117">
        <v>0</v>
      </c>
      <c r="U143" s="117">
        <v>0</v>
      </c>
      <c r="V143" s="117">
        <v>0</v>
      </c>
      <c r="W143" s="117">
        <v>0</v>
      </c>
      <c r="X143" s="117">
        <v>0</v>
      </c>
      <c r="Y143" s="117">
        <v>0</v>
      </c>
      <c r="Z143" s="117">
        <v>0</v>
      </c>
      <c r="AA143" s="117">
        <v>0</v>
      </c>
      <c r="AB143" s="117">
        <v>0</v>
      </c>
      <c r="AC143" s="117">
        <v>0</v>
      </c>
      <c r="AD143" s="117">
        <v>0</v>
      </c>
      <c r="AE143" s="117">
        <v>0</v>
      </c>
      <c r="AF143" s="117">
        <v>0</v>
      </c>
      <c r="AG143" s="117">
        <v>0</v>
      </c>
      <c r="AH143" s="117">
        <v>0</v>
      </c>
      <c r="AI143" s="117">
        <v>0</v>
      </c>
      <c r="AJ143" s="117">
        <v>0</v>
      </c>
      <c r="AK143" s="117">
        <v>0</v>
      </c>
      <c r="AL143" s="117">
        <v>0</v>
      </c>
      <c r="AM143" s="117">
        <v>0</v>
      </c>
      <c r="AN143" s="117">
        <v>0</v>
      </c>
      <c r="AO143" s="117">
        <v>0</v>
      </c>
      <c r="AP143" s="117">
        <v>0</v>
      </c>
      <c r="AQ143" s="117">
        <v>0</v>
      </c>
      <c r="AR143" s="117">
        <v>0</v>
      </c>
      <c r="AS143" s="117">
        <v>0</v>
      </c>
      <c r="AT143" s="117">
        <v>0</v>
      </c>
      <c r="AU143" s="117">
        <v>0</v>
      </c>
      <c r="AV143" s="117">
        <v>0</v>
      </c>
      <c r="AW143" s="117">
        <v>0</v>
      </c>
      <c r="AX143" s="117">
        <v>0</v>
      </c>
      <c r="AY143" s="117">
        <v>0</v>
      </c>
      <c r="AZ143" s="117">
        <v>0</v>
      </c>
      <c r="BA143" s="117">
        <v>0</v>
      </c>
      <c r="BB143" s="117">
        <v>0</v>
      </c>
      <c r="BC143" s="117">
        <v>0</v>
      </c>
    </row>
    <row r="144" spans="1:56" outlineLevel="2">
      <c r="A144" s="694"/>
      <c r="B144" s="695"/>
      <c r="C144" s="695"/>
      <c r="D144" s="67">
        <v>5</v>
      </c>
      <c r="E144" s="71">
        <f t="shared" si="26"/>
        <v>0</v>
      </c>
      <c r="F144" s="117">
        <v>0</v>
      </c>
      <c r="G144" s="117">
        <v>0</v>
      </c>
      <c r="H144" s="117">
        <v>0</v>
      </c>
      <c r="I144" s="117">
        <v>0</v>
      </c>
      <c r="J144" s="117">
        <v>0</v>
      </c>
      <c r="K144" s="117">
        <v>0</v>
      </c>
      <c r="L144" s="117">
        <v>0</v>
      </c>
      <c r="M144" s="117">
        <v>0</v>
      </c>
      <c r="N144" s="117">
        <v>0</v>
      </c>
      <c r="O144" s="117">
        <v>0</v>
      </c>
      <c r="P144" s="117">
        <v>0</v>
      </c>
      <c r="Q144" s="117">
        <v>0</v>
      </c>
      <c r="R144" s="117">
        <v>0</v>
      </c>
      <c r="S144" s="117">
        <v>0</v>
      </c>
      <c r="T144" s="117">
        <v>0</v>
      </c>
      <c r="U144" s="117">
        <v>0</v>
      </c>
      <c r="V144" s="117">
        <v>0</v>
      </c>
      <c r="W144" s="117">
        <v>0</v>
      </c>
      <c r="X144" s="117">
        <v>0</v>
      </c>
      <c r="Y144" s="117">
        <v>0</v>
      </c>
      <c r="Z144" s="117">
        <v>0</v>
      </c>
      <c r="AA144" s="117">
        <v>0</v>
      </c>
      <c r="AB144" s="117">
        <v>0</v>
      </c>
      <c r="AC144" s="117">
        <v>0</v>
      </c>
      <c r="AD144" s="117">
        <v>0</v>
      </c>
      <c r="AE144" s="117">
        <v>0</v>
      </c>
      <c r="AF144" s="117">
        <v>0</v>
      </c>
      <c r="AG144" s="117">
        <v>0</v>
      </c>
      <c r="AH144" s="117">
        <v>0</v>
      </c>
      <c r="AI144" s="117">
        <v>0</v>
      </c>
      <c r="AJ144" s="117">
        <v>0</v>
      </c>
      <c r="AK144" s="117">
        <v>0</v>
      </c>
      <c r="AL144" s="117">
        <v>0</v>
      </c>
      <c r="AM144" s="117">
        <v>0</v>
      </c>
      <c r="AN144" s="117">
        <v>0</v>
      </c>
      <c r="AO144" s="117">
        <v>0</v>
      </c>
      <c r="AP144" s="117">
        <v>0</v>
      </c>
      <c r="AQ144" s="117">
        <v>0</v>
      </c>
      <c r="AR144" s="117">
        <v>0</v>
      </c>
      <c r="AS144" s="117">
        <v>0</v>
      </c>
      <c r="AT144" s="117">
        <v>0</v>
      </c>
      <c r="AU144" s="117">
        <v>0</v>
      </c>
      <c r="AV144" s="117">
        <v>0</v>
      </c>
      <c r="AW144" s="117">
        <v>0</v>
      </c>
      <c r="AX144" s="117">
        <v>0</v>
      </c>
      <c r="AY144" s="117">
        <v>0</v>
      </c>
      <c r="AZ144" s="117">
        <v>0</v>
      </c>
      <c r="BA144" s="117">
        <v>0</v>
      </c>
      <c r="BB144" s="117">
        <v>0</v>
      </c>
      <c r="BC144" s="117">
        <v>0</v>
      </c>
    </row>
    <row r="145" spans="1:55" outlineLevel="2">
      <c r="A145" s="694"/>
      <c r="B145" s="695"/>
      <c r="C145" s="695"/>
      <c r="D145" s="67">
        <v>6</v>
      </c>
      <c r="E145" s="71">
        <f t="shared" si="26"/>
        <v>0</v>
      </c>
      <c r="F145" s="117">
        <v>0</v>
      </c>
      <c r="G145" s="117">
        <v>0</v>
      </c>
      <c r="H145" s="117">
        <v>0</v>
      </c>
      <c r="I145" s="117">
        <v>0</v>
      </c>
      <c r="J145" s="117">
        <v>0</v>
      </c>
      <c r="K145" s="117">
        <v>0</v>
      </c>
      <c r="L145" s="117">
        <v>0</v>
      </c>
      <c r="M145" s="117">
        <v>0</v>
      </c>
      <c r="N145" s="117">
        <v>0</v>
      </c>
      <c r="O145" s="117">
        <v>0</v>
      </c>
      <c r="P145" s="117">
        <v>0</v>
      </c>
      <c r="Q145" s="117">
        <v>0</v>
      </c>
      <c r="R145" s="117">
        <v>0</v>
      </c>
      <c r="S145" s="117">
        <v>0</v>
      </c>
      <c r="T145" s="117">
        <v>0</v>
      </c>
      <c r="U145" s="117">
        <v>0</v>
      </c>
      <c r="V145" s="117">
        <v>0</v>
      </c>
      <c r="W145" s="117">
        <v>0</v>
      </c>
      <c r="X145" s="117">
        <v>0</v>
      </c>
      <c r="Y145" s="117">
        <v>0</v>
      </c>
      <c r="Z145" s="117">
        <v>0</v>
      </c>
      <c r="AA145" s="117">
        <v>0</v>
      </c>
      <c r="AB145" s="117">
        <v>0</v>
      </c>
      <c r="AC145" s="117">
        <v>0</v>
      </c>
      <c r="AD145" s="117">
        <v>0</v>
      </c>
      <c r="AE145" s="117">
        <v>0</v>
      </c>
      <c r="AF145" s="117">
        <v>0</v>
      </c>
      <c r="AG145" s="117">
        <v>0</v>
      </c>
      <c r="AH145" s="117">
        <v>0</v>
      </c>
      <c r="AI145" s="117">
        <v>0</v>
      </c>
      <c r="AJ145" s="117">
        <v>0</v>
      </c>
      <c r="AK145" s="117">
        <v>0</v>
      </c>
      <c r="AL145" s="117">
        <v>0</v>
      </c>
      <c r="AM145" s="117">
        <v>0</v>
      </c>
      <c r="AN145" s="117">
        <v>0</v>
      </c>
      <c r="AO145" s="117">
        <v>0</v>
      </c>
      <c r="AP145" s="117">
        <v>0</v>
      </c>
      <c r="AQ145" s="117">
        <v>0</v>
      </c>
      <c r="AR145" s="117">
        <v>0</v>
      </c>
      <c r="AS145" s="117">
        <v>0</v>
      </c>
      <c r="AT145" s="117">
        <v>0</v>
      </c>
      <c r="AU145" s="117">
        <v>0</v>
      </c>
      <c r="AV145" s="117">
        <v>0</v>
      </c>
      <c r="AW145" s="117">
        <v>0</v>
      </c>
      <c r="AX145" s="117">
        <v>0</v>
      </c>
      <c r="AY145" s="117">
        <v>0</v>
      </c>
      <c r="AZ145" s="117">
        <v>0</v>
      </c>
      <c r="BA145" s="117">
        <v>0</v>
      </c>
      <c r="BB145" s="117">
        <v>0</v>
      </c>
      <c r="BC145" s="117">
        <v>0</v>
      </c>
    </row>
    <row r="146" spans="1:55" outlineLevel="2">
      <c r="A146" s="694"/>
      <c r="B146" s="695"/>
      <c r="C146" s="695"/>
      <c r="D146" s="67">
        <v>7</v>
      </c>
      <c r="E146" s="71">
        <f t="shared" si="26"/>
        <v>0</v>
      </c>
      <c r="F146" s="117">
        <v>0</v>
      </c>
      <c r="G146" s="117">
        <v>0</v>
      </c>
      <c r="H146" s="117">
        <v>0</v>
      </c>
      <c r="I146" s="117">
        <v>0</v>
      </c>
      <c r="J146" s="117">
        <v>0</v>
      </c>
      <c r="K146" s="117">
        <v>0</v>
      </c>
      <c r="L146" s="117">
        <v>0</v>
      </c>
      <c r="M146" s="117">
        <v>0</v>
      </c>
      <c r="N146" s="117">
        <v>0</v>
      </c>
      <c r="O146" s="117">
        <v>0</v>
      </c>
      <c r="P146" s="117">
        <v>0</v>
      </c>
      <c r="Q146" s="117">
        <v>0</v>
      </c>
      <c r="R146" s="117">
        <v>0</v>
      </c>
      <c r="S146" s="117">
        <v>0</v>
      </c>
      <c r="T146" s="117">
        <v>0</v>
      </c>
      <c r="U146" s="117">
        <v>0</v>
      </c>
      <c r="V146" s="117">
        <v>0</v>
      </c>
      <c r="W146" s="117">
        <v>0</v>
      </c>
      <c r="X146" s="117">
        <v>0</v>
      </c>
      <c r="Y146" s="117">
        <v>0</v>
      </c>
      <c r="Z146" s="117">
        <v>0</v>
      </c>
      <c r="AA146" s="117">
        <v>0</v>
      </c>
      <c r="AB146" s="117">
        <v>0</v>
      </c>
      <c r="AC146" s="117">
        <v>0</v>
      </c>
      <c r="AD146" s="117">
        <v>0</v>
      </c>
      <c r="AE146" s="117">
        <v>0</v>
      </c>
      <c r="AF146" s="117">
        <v>0</v>
      </c>
      <c r="AG146" s="117">
        <v>0</v>
      </c>
      <c r="AH146" s="117">
        <v>0</v>
      </c>
      <c r="AI146" s="117">
        <v>0</v>
      </c>
      <c r="AJ146" s="117">
        <v>0</v>
      </c>
      <c r="AK146" s="117">
        <v>0</v>
      </c>
      <c r="AL146" s="117">
        <v>0</v>
      </c>
      <c r="AM146" s="117">
        <v>0</v>
      </c>
      <c r="AN146" s="117">
        <v>0</v>
      </c>
      <c r="AO146" s="117">
        <v>0</v>
      </c>
      <c r="AP146" s="117">
        <v>0</v>
      </c>
      <c r="AQ146" s="117">
        <v>0</v>
      </c>
      <c r="AR146" s="117">
        <v>0</v>
      </c>
      <c r="AS146" s="117">
        <v>0</v>
      </c>
      <c r="AT146" s="117">
        <v>0</v>
      </c>
      <c r="AU146" s="117">
        <v>0</v>
      </c>
      <c r="AV146" s="117">
        <v>0</v>
      </c>
      <c r="AW146" s="117">
        <v>0</v>
      </c>
      <c r="AX146" s="117">
        <v>0</v>
      </c>
      <c r="AY146" s="117">
        <v>0</v>
      </c>
      <c r="AZ146" s="117">
        <v>0</v>
      </c>
      <c r="BA146" s="117">
        <v>0</v>
      </c>
      <c r="BB146" s="117">
        <v>0</v>
      </c>
      <c r="BC146" s="117">
        <v>0</v>
      </c>
    </row>
    <row r="147" spans="1:55" outlineLevel="2">
      <c r="A147" s="694"/>
      <c r="B147" s="695"/>
      <c r="C147" s="695"/>
      <c r="D147" s="67">
        <v>8</v>
      </c>
      <c r="E147" s="71">
        <f t="shared" si="26"/>
        <v>0</v>
      </c>
      <c r="F147" s="117">
        <v>0</v>
      </c>
      <c r="G147" s="117">
        <v>0</v>
      </c>
      <c r="H147" s="117">
        <v>0</v>
      </c>
      <c r="I147" s="117">
        <v>0</v>
      </c>
      <c r="J147" s="117">
        <v>0</v>
      </c>
      <c r="K147" s="117">
        <v>0</v>
      </c>
      <c r="L147" s="117">
        <v>0</v>
      </c>
      <c r="M147" s="117">
        <v>0</v>
      </c>
      <c r="N147" s="117">
        <v>0</v>
      </c>
      <c r="O147" s="117">
        <v>0</v>
      </c>
      <c r="P147" s="117">
        <v>0</v>
      </c>
      <c r="Q147" s="117">
        <v>0</v>
      </c>
      <c r="R147" s="117">
        <v>0</v>
      </c>
      <c r="S147" s="117">
        <v>0</v>
      </c>
      <c r="T147" s="117">
        <v>0</v>
      </c>
      <c r="U147" s="117">
        <v>0</v>
      </c>
      <c r="V147" s="117">
        <v>0</v>
      </c>
      <c r="W147" s="117">
        <v>0</v>
      </c>
      <c r="X147" s="117">
        <v>0</v>
      </c>
      <c r="Y147" s="117">
        <v>0</v>
      </c>
      <c r="Z147" s="117">
        <v>0</v>
      </c>
      <c r="AA147" s="117">
        <v>0</v>
      </c>
      <c r="AB147" s="117">
        <v>0</v>
      </c>
      <c r="AC147" s="117">
        <v>0</v>
      </c>
      <c r="AD147" s="117">
        <v>0</v>
      </c>
      <c r="AE147" s="117">
        <v>0</v>
      </c>
      <c r="AF147" s="117">
        <v>0</v>
      </c>
      <c r="AG147" s="117">
        <v>0</v>
      </c>
      <c r="AH147" s="117">
        <v>0</v>
      </c>
      <c r="AI147" s="117">
        <v>0</v>
      </c>
      <c r="AJ147" s="117">
        <v>0</v>
      </c>
      <c r="AK147" s="117">
        <v>0</v>
      </c>
      <c r="AL147" s="117">
        <v>0</v>
      </c>
      <c r="AM147" s="117">
        <v>0</v>
      </c>
      <c r="AN147" s="117">
        <v>0</v>
      </c>
      <c r="AO147" s="117">
        <v>0</v>
      </c>
      <c r="AP147" s="117">
        <v>0</v>
      </c>
      <c r="AQ147" s="117">
        <v>0</v>
      </c>
      <c r="AR147" s="117">
        <v>0</v>
      </c>
      <c r="AS147" s="117">
        <v>0</v>
      </c>
      <c r="AT147" s="117">
        <v>0</v>
      </c>
      <c r="AU147" s="117">
        <v>0</v>
      </c>
      <c r="AV147" s="117">
        <v>0</v>
      </c>
      <c r="AW147" s="117">
        <v>0</v>
      </c>
      <c r="AX147" s="117">
        <v>0</v>
      </c>
      <c r="AY147" s="117">
        <v>0</v>
      </c>
      <c r="AZ147" s="117">
        <v>0</v>
      </c>
      <c r="BA147" s="117">
        <v>0</v>
      </c>
      <c r="BB147" s="117">
        <v>0</v>
      </c>
      <c r="BC147" s="117">
        <v>0</v>
      </c>
    </row>
    <row r="148" spans="1:55" outlineLevel="2">
      <c r="A148" s="694"/>
      <c r="B148" s="695"/>
      <c r="C148" s="695"/>
      <c r="D148" s="67">
        <v>9</v>
      </c>
      <c r="E148" s="71">
        <f t="shared" si="26"/>
        <v>0</v>
      </c>
      <c r="F148" s="117">
        <v>0</v>
      </c>
      <c r="G148" s="117">
        <v>0</v>
      </c>
      <c r="H148" s="117">
        <v>0</v>
      </c>
      <c r="I148" s="117">
        <v>0</v>
      </c>
      <c r="J148" s="117">
        <v>0</v>
      </c>
      <c r="K148" s="117">
        <v>0</v>
      </c>
      <c r="L148" s="117">
        <v>0</v>
      </c>
      <c r="M148" s="117">
        <v>0</v>
      </c>
      <c r="N148" s="117">
        <v>0</v>
      </c>
      <c r="O148" s="117">
        <v>0</v>
      </c>
      <c r="P148" s="117">
        <v>0</v>
      </c>
      <c r="Q148" s="117">
        <v>0</v>
      </c>
      <c r="R148" s="117">
        <v>0</v>
      </c>
      <c r="S148" s="117">
        <v>0</v>
      </c>
      <c r="T148" s="117">
        <v>0</v>
      </c>
      <c r="U148" s="117">
        <v>0</v>
      </c>
      <c r="V148" s="117">
        <v>0</v>
      </c>
      <c r="W148" s="117">
        <v>0</v>
      </c>
      <c r="X148" s="117">
        <v>0</v>
      </c>
      <c r="Y148" s="117">
        <v>0</v>
      </c>
      <c r="Z148" s="117">
        <v>0</v>
      </c>
      <c r="AA148" s="117">
        <v>0</v>
      </c>
      <c r="AB148" s="117">
        <v>0</v>
      </c>
      <c r="AC148" s="117">
        <v>0</v>
      </c>
      <c r="AD148" s="117">
        <v>0</v>
      </c>
      <c r="AE148" s="117">
        <v>0</v>
      </c>
      <c r="AF148" s="117">
        <v>0</v>
      </c>
      <c r="AG148" s="117">
        <v>0</v>
      </c>
      <c r="AH148" s="117">
        <v>0</v>
      </c>
      <c r="AI148" s="117">
        <v>0</v>
      </c>
      <c r="AJ148" s="117">
        <v>0</v>
      </c>
      <c r="AK148" s="117">
        <v>0</v>
      </c>
      <c r="AL148" s="117">
        <v>0</v>
      </c>
      <c r="AM148" s="117">
        <v>0</v>
      </c>
      <c r="AN148" s="117">
        <v>0</v>
      </c>
      <c r="AO148" s="117">
        <v>0</v>
      </c>
      <c r="AP148" s="117">
        <v>0</v>
      </c>
      <c r="AQ148" s="117">
        <v>0</v>
      </c>
      <c r="AR148" s="117">
        <v>0</v>
      </c>
      <c r="AS148" s="117">
        <v>0</v>
      </c>
      <c r="AT148" s="117">
        <v>0</v>
      </c>
      <c r="AU148" s="117">
        <v>0</v>
      </c>
      <c r="AV148" s="117">
        <v>0</v>
      </c>
      <c r="AW148" s="117">
        <v>0</v>
      </c>
      <c r="AX148" s="117">
        <v>0</v>
      </c>
      <c r="AY148" s="117">
        <v>0</v>
      </c>
      <c r="AZ148" s="117">
        <v>0</v>
      </c>
      <c r="BA148" s="117">
        <v>0</v>
      </c>
      <c r="BB148" s="117">
        <v>0</v>
      </c>
      <c r="BC148" s="117">
        <v>0</v>
      </c>
    </row>
    <row r="149" spans="1:55" ht="15" outlineLevel="2" thickBot="1">
      <c r="A149" s="694"/>
      <c r="B149" s="695"/>
      <c r="C149" s="695"/>
      <c r="D149" s="68">
        <v>10</v>
      </c>
      <c r="E149" s="72">
        <f t="shared" si="26"/>
        <v>0</v>
      </c>
      <c r="F149" s="118">
        <v>0</v>
      </c>
      <c r="G149" s="118">
        <v>0</v>
      </c>
      <c r="H149" s="118">
        <v>0</v>
      </c>
      <c r="I149" s="118">
        <v>0</v>
      </c>
      <c r="J149" s="118">
        <v>0</v>
      </c>
      <c r="K149" s="118">
        <v>0</v>
      </c>
      <c r="L149" s="118">
        <v>0</v>
      </c>
      <c r="M149" s="118">
        <v>0</v>
      </c>
      <c r="N149" s="118">
        <v>0</v>
      </c>
      <c r="O149" s="118">
        <v>0</v>
      </c>
      <c r="P149" s="118">
        <v>0</v>
      </c>
      <c r="Q149" s="118">
        <v>0</v>
      </c>
      <c r="R149" s="118">
        <v>0</v>
      </c>
      <c r="S149" s="118">
        <v>0</v>
      </c>
      <c r="T149" s="118">
        <v>0</v>
      </c>
      <c r="U149" s="118">
        <v>0</v>
      </c>
      <c r="V149" s="118">
        <v>0</v>
      </c>
      <c r="W149" s="118">
        <v>0</v>
      </c>
      <c r="X149" s="118">
        <v>0</v>
      </c>
      <c r="Y149" s="118">
        <v>0</v>
      </c>
      <c r="Z149" s="118">
        <v>0</v>
      </c>
      <c r="AA149" s="118">
        <v>0</v>
      </c>
      <c r="AB149" s="118">
        <v>0</v>
      </c>
      <c r="AC149" s="118">
        <v>0</v>
      </c>
      <c r="AD149" s="118">
        <v>0</v>
      </c>
      <c r="AE149" s="118">
        <v>0</v>
      </c>
      <c r="AF149" s="118">
        <v>0</v>
      </c>
      <c r="AG149" s="118">
        <v>0</v>
      </c>
      <c r="AH149" s="118">
        <v>0</v>
      </c>
      <c r="AI149" s="118">
        <v>0</v>
      </c>
      <c r="AJ149" s="118">
        <v>0</v>
      </c>
      <c r="AK149" s="118">
        <v>0</v>
      </c>
      <c r="AL149" s="118">
        <v>0</v>
      </c>
      <c r="AM149" s="118">
        <v>0</v>
      </c>
      <c r="AN149" s="118">
        <v>0</v>
      </c>
      <c r="AO149" s="118">
        <v>0</v>
      </c>
      <c r="AP149" s="118">
        <v>0</v>
      </c>
      <c r="AQ149" s="118">
        <v>0</v>
      </c>
      <c r="AR149" s="118">
        <v>0</v>
      </c>
      <c r="AS149" s="118">
        <v>0</v>
      </c>
      <c r="AT149" s="118">
        <v>0</v>
      </c>
      <c r="AU149" s="118">
        <v>0</v>
      </c>
      <c r="AV149" s="118">
        <v>0</v>
      </c>
      <c r="AW149" s="118">
        <v>0</v>
      </c>
      <c r="AX149" s="118">
        <v>0</v>
      </c>
      <c r="AY149" s="118">
        <v>0</v>
      </c>
      <c r="AZ149" s="118">
        <v>0</v>
      </c>
      <c r="BA149" s="118">
        <v>0</v>
      </c>
      <c r="BB149" s="118">
        <v>0</v>
      </c>
      <c r="BC149" s="118">
        <v>0</v>
      </c>
    </row>
    <row r="150" spans="1:55" ht="15" thickBot="1">
      <c r="A150" s="16" t="s">
        <v>220</v>
      </c>
      <c r="B150" s="16"/>
      <c r="C150" s="16"/>
      <c r="D150" s="27"/>
      <c r="E150" s="124">
        <f t="shared" ref="E150:BC150" si="27">SUM(E151:E170)</f>
        <v>137133.59693718751</v>
      </c>
      <c r="F150" s="125">
        <f t="shared" si="27"/>
        <v>1438.2642150000001</v>
      </c>
      <c r="G150" s="125">
        <f t="shared" ref="G150:Q150" si="28">SUM(G151:G170)</f>
        <v>1438.2642150000001</v>
      </c>
      <c r="H150" s="125">
        <f t="shared" si="28"/>
        <v>2314.0308825000006</v>
      </c>
      <c r="I150" s="125">
        <f t="shared" si="28"/>
        <v>2666.0507400000001</v>
      </c>
      <c r="J150" s="125">
        <f t="shared" si="28"/>
        <v>1964.4584399999997</v>
      </c>
      <c r="K150" s="125">
        <f t="shared" si="28"/>
        <v>2490.6526649999992</v>
      </c>
      <c r="L150" s="125">
        <f t="shared" si="28"/>
        <v>1964.4584399999997</v>
      </c>
      <c r="M150" s="125">
        <f t="shared" si="28"/>
        <v>1918.7733600000001</v>
      </c>
      <c r="N150" s="125">
        <f t="shared" si="28"/>
        <v>1747.4543099999996</v>
      </c>
      <c r="O150" s="125">
        <f t="shared" si="28"/>
        <v>1576.1352599999998</v>
      </c>
      <c r="P150" s="125">
        <f t="shared" si="28"/>
        <v>1404.81621</v>
      </c>
      <c r="Q150" s="125">
        <f t="shared" si="28"/>
        <v>1576.1352599999998</v>
      </c>
      <c r="R150" s="125">
        <f t="shared" ref="R150:AI150" si="29">SUM(R151:R170)</f>
        <v>1613.6622899999998</v>
      </c>
      <c r="S150" s="125">
        <f t="shared" si="29"/>
        <v>2666.0507400000001</v>
      </c>
      <c r="T150" s="125">
        <f t="shared" si="29"/>
        <v>2666.0507400000001</v>
      </c>
      <c r="U150" s="125">
        <f t="shared" si="29"/>
        <v>1882.67398875</v>
      </c>
      <c r="V150" s="125">
        <f t="shared" si="29"/>
        <v>2067.2498699999996</v>
      </c>
      <c r="W150" s="125">
        <f t="shared" si="29"/>
        <v>2620.9775137499992</v>
      </c>
      <c r="X150" s="125">
        <f t="shared" si="29"/>
        <v>986.30824499999994</v>
      </c>
      <c r="Y150" s="125">
        <f t="shared" si="29"/>
        <v>2315.2545899999996</v>
      </c>
      <c r="Z150" s="125">
        <f t="shared" si="29"/>
        <v>2139.8565150000004</v>
      </c>
      <c r="AA150" s="125">
        <f t="shared" si="29"/>
        <v>2841.4488149999993</v>
      </c>
      <c r="AB150" s="125">
        <f t="shared" si="29"/>
        <v>2841.4488149999993</v>
      </c>
      <c r="AC150" s="125">
        <f t="shared" si="29"/>
        <v>2490.6526649999992</v>
      </c>
      <c r="AD150" s="125">
        <f t="shared" si="29"/>
        <v>1789.0603649999998</v>
      </c>
      <c r="AE150" s="125">
        <f t="shared" si="29"/>
        <v>1613.6622899999998</v>
      </c>
      <c r="AF150" s="125">
        <f t="shared" si="29"/>
        <v>1613.6622899999998</v>
      </c>
      <c r="AG150" s="125">
        <f t="shared" si="29"/>
        <v>1698.0981075</v>
      </c>
      <c r="AH150" s="125">
        <f t="shared" si="29"/>
        <v>19556.477460000013</v>
      </c>
      <c r="AI150" s="125">
        <f t="shared" si="29"/>
        <v>3821.7291675000019</v>
      </c>
      <c r="AJ150" s="125">
        <f t="shared" si="27"/>
        <v>2090.0924099999997</v>
      </c>
      <c r="AK150" s="125">
        <f t="shared" si="27"/>
        <v>1918.7733600000001</v>
      </c>
      <c r="AL150" s="125">
        <f t="shared" si="27"/>
        <v>2604.0495600000004</v>
      </c>
      <c r="AM150" s="125">
        <f t="shared" si="27"/>
        <v>1918.7733600000001</v>
      </c>
      <c r="AN150" s="125">
        <f t="shared" si="27"/>
        <v>4233.4160962499982</v>
      </c>
      <c r="AO150" s="125">
        <f t="shared" si="27"/>
        <v>3377.8406024999995</v>
      </c>
      <c r="AP150" s="125">
        <f t="shared" si="27"/>
        <v>901.46452499999987</v>
      </c>
      <c r="AQ150" s="125">
        <f t="shared" si="27"/>
        <v>2264.2667774999995</v>
      </c>
      <c r="AR150" s="125">
        <f t="shared" si="27"/>
        <v>3795.946330312499</v>
      </c>
      <c r="AS150" s="125">
        <f t="shared" si="27"/>
        <v>2342.1761550000001</v>
      </c>
      <c r="AT150" s="125">
        <f t="shared" si="27"/>
        <v>922.67545499999994</v>
      </c>
      <c r="AU150" s="125">
        <f t="shared" si="27"/>
        <v>1987.30098</v>
      </c>
      <c r="AV150" s="125">
        <f t="shared" si="27"/>
        <v>1277.5506300000002</v>
      </c>
      <c r="AW150" s="125">
        <f t="shared" si="27"/>
        <v>16344.222611250003</v>
      </c>
      <c r="AX150" s="125">
        <f t="shared" si="27"/>
        <v>6751.3302450000001</v>
      </c>
      <c r="AY150" s="125">
        <f t="shared" si="27"/>
        <v>2148.1505325000007</v>
      </c>
      <c r="AZ150" s="125">
        <f t="shared" si="27"/>
        <v>2531.7488418749999</v>
      </c>
      <c r="BA150" s="125">
        <f t="shared" si="27"/>
        <v>0</v>
      </c>
      <c r="BB150" s="125">
        <f t="shared" si="27"/>
        <v>0</v>
      </c>
      <c r="BC150" s="125">
        <f t="shared" si="27"/>
        <v>0</v>
      </c>
    </row>
    <row r="151" spans="1:55">
      <c r="A151" s="694" t="s">
        <v>221</v>
      </c>
      <c r="B151" s="695"/>
      <c r="C151" s="695"/>
      <c r="D151" s="66">
        <v>1</v>
      </c>
      <c r="E151" s="70">
        <f t="shared" ref="E151:E170" si="30">SUM(F151:BC151)</f>
        <v>54853.438774875009</v>
      </c>
      <c r="F151" s="116">
        <f>F$4*0.04/2</f>
        <v>575.30568600000004</v>
      </c>
      <c r="G151" s="116">
        <f t="shared" ref="G151:Q152" si="31">G$4*0.04/2</f>
        <v>575.30568600000004</v>
      </c>
      <c r="H151" s="116">
        <f t="shared" si="31"/>
        <v>925.61235300000021</v>
      </c>
      <c r="I151" s="116">
        <f t="shared" si="31"/>
        <v>1066.420296</v>
      </c>
      <c r="J151" s="116">
        <f t="shared" si="31"/>
        <v>785.78337599999986</v>
      </c>
      <c r="K151" s="116">
        <f t="shared" si="31"/>
        <v>996.26106599999969</v>
      </c>
      <c r="L151" s="116">
        <f t="shared" si="31"/>
        <v>785.78337599999986</v>
      </c>
      <c r="M151" s="116">
        <f t="shared" si="31"/>
        <v>767.50934400000006</v>
      </c>
      <c r="N151" s="116">
        <f t="shared" si="31"/>
        <v>698.98172399999987</v>
      </c>
      <c r="O151" s="116">
        <f t="shared" si="31"/>
        <v>630.45410399999992</v>
      </c>
      <c r="P151" s="116">
        <f t="shared" si="31"/>
        <v>561.92648399999996</v>
      </c>
      <c r="Q151" s="116">
        <f t="shared" si="31"/>
        <v>630.45410399999992</v>
      </c>
      <c r="R151" s="116">
        <f t="shared" ref="R151:AI152" si="32">R$4*0.04/2</f>
        <v>645.4649159999999</v>
      </c>
      <c r="S151" s="116">
        <f t="shared" si="32"/>
        <v>1066.420296</v>
      </c>
      <c r="T151" s="116">
        <f t="shared" si="32"/>
        <v>1066.420296</v>
      </c>
      <c r="U151" s="116">
        <f t="shared" si="32"/>
        <v>753.06959549999999</v>
      </c>
      <c r="V151" s="116">
        <f t="shared" si="32"/>
        <v>826.89994799999988</v>
      </c>
      <c r="W151" s="116">
        <f t="shared" si="32"/>
        <v>1048.3910054999997</v>
      </c>
      <c r="X151" s="116">
        <f t="shared" si="32"/>
        <v>394.52329799999995</v>
      </c>
      <c r="Y151" s="116">
        <f t="shared" si="32"/>
        <v>926.10183599999982</v>
      </c>
      <c r="Z151" s="116">
        <f t="shared" si="32"/>
        <v>855.94260600000007</v>
      </c>
      <c r="AA151" s="116">
        <f t="shared" si="32"/>
        <v>1136.5795259999998</v>
      </c>
      <c r="AB151" s="116">
        <f t="shared" si="32"/>
        <v>1136.5795259999998</v>
      </c>
      <c r="AC151" s="116">
        <f t="shared" si="32"/>
        <v>996.26106599999969</v>
      </c>
      <c r="AD151" s="116">
        <f t="shared" si="32"/>
        <v>715.62414599999988</v>
      </c>
      <c r="AE151" s="116">
        <f t="shared" si="32"/>
        <v>645.4649159999999</v>
      </c>
      <c r="AF151" s="116">
        <f t="shared" si="32"/>
        <v>645.4649159999999</v>
      </c>
      <c r="AG151" s="116">
        <f t="shared" si="32"/>
        <v>679.23924299999999</v>
      </c>
      <c r="AH151" s="116">
        <f t="shared" si="32"/>
        <v>7822.5909840000049</v>
      </c>
      <c r="AI151" s="116">
        <f t="shared" si="32"/>
        <v>1528.6916670000007</v>
      </c>
      <c r="AJ151" s="116">
        <f t="shared" ref="AJ151:AY152" si="33">AJ$4*0.04/2</f>
        <v>836.0369639999999</v>
      </c>
      <c r="AK151" s="116">
        <f t="shared" si="33"/>
        <v>767.50934400000006</v>
      </c>
      <c r="AL151" s="116">
        <f t="shared" si="33"/>
        <v>1041.6198240000001</v>
      </c>
      <c r="AM151" s="116">
        <f t="shared" si="33"/>
        <v>767.50934400000006</v>
      </c>
      <c r="AN151" s="116">
        <f t="shared" si="33"/>
        <v>1693.3664384999993</v>
      </c>
      <c r="AO151" s="116">
        <f t="shared" si="33"/>
        <v>1351.1362409999997</v>
      </c>
      <c r="AP151" s="116">
        <f t="shared" si="33"/>
        <v>360.58580999999992</v>
      </c>
      <c r="AQ151" s="116">
        <f t="shared" si="33"/>
        <v>905.70671099999981</v>
      </c>
      <c r="AR151" s="116">
        <f t="shared" si="33"/>
        <v>1518.3785321249995</v>
      </c>
      <c r="AS151" s="116">
        <f t="shared" si="33"/>
        <v>936.87046200000009</v>
      </c>
      <c r="AT151" s="116">
        <f t="shared" si="33"/>
        <v>369.07018199999999</v>
      </c>
      <c r="AU151" s="116">
        <f t="shared" si="33"/>
        <v>794.92039199999999</v>
      </c>
      <c r="AV151" s="116">
        <f t="shared" si="33"/>
        <v>511.02025200000003</v>
      </c>
      <c r="AW151" s="116">
        <f t="shared" si="33"/>
        <v>6537.6890445000008</v>
      </c>
      <c r="AX151" s="116">
        <f t="shared" si="33"/>
        <v>2700.5320980000001</v>
      </c>
      <c r="AY151" s="116">
        <f t="shared" si="33"/>
        <v>859.26021300000025</v>
      </c>
      <c r="AZ151" s="116">
        <f t="shared" ref="AO151:AZ152" si="34">AZ$4*0.04/2</f>
        <v>1012.69953675</v>
      </c>
      <c r="BA151" s="116">
        <v>0</v>
      </c>
      <c r="BB151" s="116">
        <v>0</v>
      </c>
      <c r="BC151" s="116">
        <v>0</v>
      </c>
    </row>
    <row r="152" spans="1:55">
      <c r="A152" s="694"/>
      <c r="B152" s="695"/>
      <c r="C152" s="695"/>
      <c r="D152" s="67">
        <v>2</v>
      </c>
      <c r="E152" s="71">
        <f t="shared" si="30"/>
        <v>54853.438774875009</v>
      </c>
      <c r="F152" s="117">
        <f>F$4*0.04/2</f>
        <v>575.30568600000004</v>
      </c>
      <c r="G152" s="117">
        <f t="shared" si="31"/>
        <v>575.30568600000004</v>
      </c>
      <c r="H152" s="117">
        <f t="shared" si="31"/>
        <v>925.61235300000021</v>
      </c>
      <c r="I152" s="117">
        <f t="shared" si="31"/>
        <v>1066.420296</v>
      </c>
      <c r="J152" s="117">
        <f t="shared" si="31"/>
        <v>785.78337599999986</v>
      </c>
      <c r="K152" s="117">
        <f t="shared" si="31"/>
        <v>996.26106599999969</v>
      </c>
      <c r="L152" s="117">
        <f t="shared" si="31"/>
        <v>785.78337599999986</v>
      </c>
      <c r="M152" s="117">
        <f t="shared" si="31"/>
        <v>767.50934400000006</v>
      </c>
      <c r="N152" s="117">
        <f t="shared" si="31"/>
        <v>698.98172399999987</v>
      </c>
      <c r="O152" s="117">
        <f t="shared" si="31"/>
        <v>630.45410399999992</v>
      </c>
      <c r="P152" s="117">
        <f t="shared" si="31"/>
        <v>561.92648399999996</v>
      </c>
      <c r="Q152" s="117">
        <f t="shared" si="31"/>
        <v>630.45410399999992</v>
      </c>
      <c r="R152" s="117">
        <f t="shared" si="32"/>
        <v>645.4649159999999</v>
      </c>
      <c r="S152" s="117">
        <f t="shared" si="32"/>
        <v>1066.420296</v>
      </c>
      <c r="T152" s="117">
        <f t="shared" si="32"/>
        <v>1066.420296</v>
      </c>
      <c r="U152" s="117">
        <f t="shared" si="32"/>
        <v>753.06959549999999</v>
      </c>
      <c r="V152" s="117">
        <f t="shared" si="32"/>
        <v>826.89994799999988</v>
      </c>
      <c r="W152" s="117">
        <f t="shared" si="32"/>
        <v>1048.3910054999997</v>
      </c>
      <c r="X152" s="117">
        <f t="shared" si="32"/>
        <v>394.52329799999995</v>
      </c>
      <c r="Y152" s="117">
        <f t="shared" si="32"/>
        <v>926.10183599999982</v>
      </c>
      <c r="Z152" s="117">
        <f t="shared" si="32"/>
        <v>855.94260600000007</v>
      </c>
      <c r="AA152" s="117">
        <f t="shared" si="32"/>
        <v>1136.5795259999998</v>
      </c>
      <c r="AB152" s="117">
        <f t="shared" si="32"/>
        <v>1136.5795259999998</v>
      </c>
      <c r="AC152" s="117">
        <f t="shared" si="32"/>
        <v>996.26106599999969</v>
      </c>
      <c r="AD152" s="117">
        <f t="shared" si="32"/>
        <v>715.62414599999988</v>
      </c>
      <c r="AE152" s="117">
        <f t="shared" si="32"/>
        <v>645.4649159999999</v>
      </c>
      <c r="AF152" s="117">
        <f t="shared" si="32"/>
        <v>645.4649159999999</v>
      </c>
      <c r="AG152" s="117">
        <f t="shared" si="32"/>
        <v>679.23924299999999</v>
      </c>
      <c r="AH152" s="117">
        <f t="shared" si="32"/>
        <v>7822.5909840000049</v>
      </c>
      <c r="AI152" s="117">
        <f t="shared" si="32"/>
        <v>1528.6916670000007</v>
      </c>
      <c r="AJ152" s="117">
        <f t="shared" si="33"/>
        <v>836.0369639999999</v>
      </c>
      <c r="AK152" s="117">
        <f t="shared" si="33"/>
        <v>767.50934400000006</v>
      </c>
      <c r="AL152" s="117">
        <f t="shared" si="33"/>
        <v>1041.6198240000001</v>
      </c>
      <c r="AM152" s="117">
        <f t="shared" si="33"/>
        <v>767.50934400000006</v>
      </c>
      <c r="AN152" s="117">
        <f t="shared" si="33"/>
        <v>1693.3664384999993</v>
      </c>
      <c r="AO152" s="117">
        <f t="shared" si="34"/>
        <v>1351.1362409999997</v>
      </c>
      <c r="AP152" s="117">
        <f t="shared" si="34"/>
        <v>360.58580999999992</v>
      </c>
      <c r="AQ152" s="117">
        <f t="shared" si="34"/>
        <v>905.70671099999981</v>
      </c>
      <c r="AR152" s="117">
        <f t="shared" si="34"/>
        <v>1518.3785321249995</v>
      </c>
      <c r="AS152" s="117">
        <f t="shared" si="34"/>
        <v>936.87046200000009</v>
      </c>
      <c r="AT152" s="117">
        <f t="shared" si="34"/>
        <v>369.07018199999999</v>
      </c>
      <c r="AU152" s="117">
        <f t="shared" si="34"/>
        <v>794.92039199999999</v>
      </c>
      <c r="AV152" s="117">
        <f t="shared" si="34"/>
        <v>511.02025200000003</v>
      </c>
      <c r="AW152" s="117">
        <f t="shared" si="34"/>
        <v>6537.6890445000008</v>
      </c>
      <c r="AX152" s="117">
        <f t="shared" si="34"/>
        <v>2700.5320980000001</v>
      </c>
      <c r="AY152" s="117">
        <f t="shared" si="34"/>
        <v>859.26021300000025</v>
      </c>
      <c r="AZ152" s="117">
        <f t="shared" si="34"/>
        <v>1012.69953675</v>
      </c>
      <c r="BA152" s="117">
        <v>0</v>
      </c>
      <c r="BB152" s="117">
        <v>0</v>
      </c>
      <c r="BC152" s="117">
        <v>0</v>
      </c>
    </row>
    <row r="153" spans="1:55">
      <c r="A153" s="694"/>
      <c r="B153" s="695"/>
      <c r="C153" s="695"/>
      <c r="D153" s="67">
        <v>3</v>
      </c>
      <c r="E153" s="71">
        <f t="shared" si="30"/>
        <v>0</v>
      </c>
      <c r="F153" s="117">
        <v>0</v>
      </c>
      <c r="G153" s="117">
        <v>0</v>
      </c>
      <c r="H153" s="117">
        <v>0</v>
      </c>
      <c r="I153" s="117">
        <v>0</v>
      </c>
      <c r="J153" s="117">
        <v>0</v>
      </c>
      <c r="K153" s="117">
        <v>0</v>
      </c>
      <c r="L153" s="117">
        <v>0</v>
      </c>
      <c r="M153" s="117">
        <v>0</v>
      </c>
      <c r="N153" s="117">
        <v>0</v>
      </c>
      <c r="O153" s="117">
        <v>0</v>
      </c>
      <c r="P153" s="117">
        <v>0</v>
      </c>
      <c r="Q153" s="117">
        <v>0</v>
      </c>
      <c r="R153" s="117">
        <v>0</v>
      </c>
      <c r="S153" s="117">
        <v>0</v>
      </c>
      <c r="T153" s="117">
        <v>0</v>
      </c>
      <c r="U153" s="117">
        <v>0</v>
      </c>
      <c r="V153" s="117">
        <v>0</v>
      </c>
      <c r="W153" s="117">
        <v>0</v>
      </c>
      <c r="X153" s="117">
        <v>0</v>
      </c>
      <c r="Y153" s="117">
        <v>0</v>
      </c>
      <c r="Z153" s="117">
        <v>0</v>
      </c>
      <c r="AA153" s="117">
        <v>0</v>
      </c>
      <c r="AB153" s="117">
        <v>0</v>
      </c>
      <c r="AC153" s="117">
        <v>0</v>
      </c>
      <c r="AD153" s="117">
        <v>0</v>
      </c>
      <c r="AE153" s="117">
        <v>0</v>
      </c>
      <c r="AF153" s="117">
        <v>0</v>
      </c>
      <c r="AG153" s="117">
        <v>0</v>
      </c>
      <c r="AH153" s="117">
        <v>0</v>
      </c>
      <c r="AI153" s="117">
        <v>0</v>
      </c>
      <c r="AJ153" s="117">
        <v>0</v>
      </c>
      <c r="AK153" s="117">
        <v>0</v>
      </c>
      <c r="AL153" s="117">
        <v>0</v>
      </c>
      <c r="AM153" s="117">
        <v>0</v>
      </c>
      <c r="AN153" s="117">
        <v>0</v>
      </c>
      <c r="AO153" s="117">
        <v>0</v>
      </c>
      <c r="AP153" s="117">
        <v>0</v>
      </c>
      <c r="AQ153" s="117">
        <v>0</v>
      </c>
      <c r="AR153" s="117">
        <v>0</v>
      </c>
      <c r="AS153" s="117">
        <v>0</v>
      </c>
      <c r="AT153" s="117">
        <v>0</v>
      </c>
      <c r="AU153" s="117">
        <v>0</v>
      </c>
      <c r="AV153" s="117">
        <v>0</v>
      </c>
      <c r="AW153" s="117">
        <v>0</v>
      </c>
      <c r="AX153" s="117">
        <v>0</v>
      </c>
      <c r="AY153" s="117">
        <v>0</v>
      </c>
      <c r="AZ153" s="117">
        <v>0</v>
      </c>
      <c r="BA153" s="117">
        <v>0</v>
      </c>
      <c r="BB153" s="117">
        <v>0</v>
      </c>
      <c r="BC153" s="117">
        <v>0</v>
      </c>
    </row>
    <row r="154" spans="1:55">
      <c r="A154" s="694"/>
      <c r="B154" s="695"/>
      <c r="C154" s="695"/>
      <c r="D154" s="67">
        <v>4</v>
      </c>
      <c r="E154" s="71">
        <f t="shared" si="30"/>
        <v>0</v>
      </c>
      <c r="F154" s="117">
        <v>0</v>
      </c>
      <c r="G154" s="117">
        <v>0</v>
      </c>
      <c r="H154" s="117">
        <v>0</v>
      </c>
      <c r="I154" s="117">
        <v>0</v>
      </c>
      <c r="J154" s="117">
        <v>0</v>
      </c>
      <c r="K154" s="117">
        <v>0</v>
      </c>
      <c r="L154" s="117">
        <v>0</v>
      </c>
      <c r="M154" s="117">
        <v>0</v>
      </c>
      <c r="N154" s="117">
        <v>0</v>
      </c>
      <c r="O154" s="117">
        <v>0</v>
      </c>
      <c r="P154" s="117">
        <v>0</v>
      </c>
      <c r="Q154" s="117">
        <v>0</v>
      </c>
      <c r="R154" s="117">
        <v>0</v>
      </c>
      <c r="S154" s="117">
        <v>0</v>
      </c>
      <c r="T154" s="117">
        <v>0</v>
      </c>
      <c r="U154" s="117">
        <v>0</v>
      </c>
      <c r="V154" s="117">
        <v>0</v>
      </c>
      <c r="W154" s="117">
        <v>0</v>
      </c>
      <c r="X154" s="117">
        <v>0</v>
      </c>
      <c r="Y154" s="117">
        <v>0</v>
      </c>
      <c r="Z154" s="117">
        <v>0</v>
      </c>
      <c r="AA154" s="117">
        <v>0</v>
      </c>
      <c r="AB154" s="117">
        <v>0</v>
      </c>
      <c r="AC154" s="117">
        <v>0</v>
      </c>
      <c r="AD154" s="117">
        <v>0</v>
      </c>
      <c r="AE154" s="117">
        <v>0</v>
      </c>
      <c r="AF154" s="117">
        <v>0</v>
      </c>
      <c r="AG154" s="117">
        <v>0</v>
      </c>
      <c r="AH154" s="117">
        <v>0</v>
      </c>
      <c r="AI154" s="117">
        <v>0</v>
      </c>
      <c r="AJ154" s="117">
        <v>0</v>
      </c>
      <c r="AK154" s="117">
        <v>0</v>
      </c>
      <c r="AL154" s="117">
        <v>0</v>
      </c>
      <c r="AM154" s="117">
        <v>0</v>
      </c>
      <c r="AN154" s="117">
        <v>0</v>
      </c>
      <c r="AO154" s="117">
        <v>0</v>
      </c>
      <c r="AP154" s="117">
        <v>0</v>
      </c>
      <c r="AQ154" s="117">
        <v>0</v>
      </c>
      <c r="AR154" s="117">
        <v>0</v>
      </c>
      <c r="AS154" s="117">
        <v>0</v>
      </c>
      <c r="AT154" s="117">
        <v>0</v>
      </c>
      <c r="AU154" s="117">
        <v>0</v>
      </c>
      <c r="AV154" s="117">
        <v>0</v>
      </c>
      <c r="AW154" s="117">
        <v>0</v>
      </c>
      <c r="AX154" s="117">
        <v>0</v>
      </c>
      <c r="AY154" s="117">
        <v>0</v>
      </c>
      <c r="AZ154" s="117">
        <v>0</v>
      </c>
      <c r="BA154" s="117">
        <v>0</v>
      </c>
      <c r="BB154" s="117">
        <v>0</v>
      </c>
      <c r="BC154" s="117">
        <v>0</v>
      </c>
    </row>
    <row r="155" spans="1:55">
      <c r="A155" s="694"/>
      <c r="B155" s="695"/>
      <c r="C155" s="695"/>
      <c r="D155" s="67">
        <v>5</v>
      </c>
      <c r="E155" s="71">
        <f t="shared" si="30"/>
        <v>0</v>
      </c>
      <c r="F155" s="117">
        <v>0</v>
      </c>
      <c r="G155" s="117">
        <v>0</v>
      </c>
      <c r="H155" s="117">
        <v>0</v>
      </c>
      <c r="I155" s="117">
        <v>0</v>
      </c>
      <c r="J155" s="117">
        <v>0</v>
      </c>
      <c r="K155" s="117">
        <v>0</v>
      </c>
      <c r="L155" s="117">
        <v>0</v>
      </c>
      <c r="M155" s="117">
        <v>0</v>
      </c>
      <c r="N155" s="117">
        <v>0</v>
      </c>
      <c r="O155" s="117">
        <v>0</v>
      </c>
      <c r="P155" s="117">
        <v>0</v>
      </c>
      <c r="Q155" s="117">
        <v>0</v>
      </c>
      <c r="R155" s="117">
        <v>0</v>
      </c>
      <c r="S155" s="117">
        <v>0</v>
      </c>
      <c r="T155" s="117">
        <v>0</v>
      </c>
      <c r="U155" s="117">
        <v>0</v>
      </c>
      <c r="V155" s="117">
        <v>0</v>
      </c>
      <c r="W155" s="117">
        <v>0</v>
      </c>
      <c r="X155" s="117">
        <v>0</v>
      </c>
      <c r="Y155" s="117">
        <v>0</v>
      </c>
      <c r="Z155" s="117">
        <v>0</v>
      </c>
      <c r="AA155" s="117">
        <v>0</v>
      </c>
      <c r="AB155" s="117">
        <v>0</v>
      </c>
      <c r="AC155" s="117">
        <v>0</v>
      </c>
      <c r="AD155" s="117">
        <v>0</v>
      </c>
      <c r="AE155" s="117">
        <v>0</v>
      </c>
      <c r="AF155" s="117">
        <v>0</v>
      </c>
      <c r="AG155" s="117">
        <v>0</v>
      </c>
      <c r="AH155" s="117">
        <v>0</v>
      </c>
      <c r="AI155" s="117">
        <v>0</v>
      </c>
      <c r="AJ155" s="117">
        <v>0</v>
      </c>
      <c r="AK155" s="117">
        <v>0</v>
      </c>
      <c r="AL155" s="117">
        <v>0</v>
      </c>
      <c r="AM155" s="117">
        <v>0</v>
      </c>
      <c r="AN155" s="117">
        <v>0</v>
      </c>
      <c r="AO155" s="117">
        <v>0</v>
      </c>
      <c r="AP155" s="117">
        <v>0</v>
      </c>
      <c r="AQ155" s="117">
        <v>0</v>
      </c>
      <c r="AR155" s="117">
        <v>0</v>
      </c>
      <c r="AS155" s="117">
        <v>0</v>
      </c>
      <c r="AT155" s="117">
        <v>0</v>
      </c>
      <c r="AU155" s="117">
        <v>0</v>
      </c>
      <c r="AV155" s="117">
        <v>0</v>
      </c>
      <c r="AW155" s="117">
        <v>0</v>
      </c>
      <c r="AX155" s="117">
        <v>0</v>
      </c>
      <c r="AY155" s="117">
        <v>0</v>
      </c>
      <c r="AZ155" s="117">
        <v>0</v>
      </c>
      <c r="BA155" s="117">
        <v>0</v>
      </c>
      <c r="BB155" s="117">
        <v>0</v>
      </c>
      <c r="BC155" s="117">
        <v>0</v>
      </c>
    </row>
    <row r="156" spans="1:55">
      <c r="A156" s="694"/>
      <c r="B156" s="695"/>
      <c r="C156" s="695"/>
      <c r="D156" s="67">
        <v>6</v>
      </c>
      <c r="E156" s="71">
        <f t="shared" si="30"/>
        <v>0</v>
      </c>
      <c r="F156" s="117">
        <v>0</v>
      </c>
      <c r="G156" s="117">
        <v>0</v>
      </c>
      <c r="H156" s="117">
        <v>0</v>
      </c>
      <c r="I156" s="117">
        <v>0</v>
      </c>
      <c r="J156" s="117">
        <v>0</v>
      </c>
      <c r="K156" s="117">
        <v>0</v>
      </c>
      <c r="L156" s="117">
        <v>0</v>
      </c>
      <c r="M156" s="117">
        <v>0</v>
      </c>
      <c r="N156" s="117">
        <v>0</v>
      </c>
      <c r="O156" s="117">
        <v>0</v>
      </c>
      <c r="P156" s="117">
        <v>0</v>
      </c>
      <c r="Q156" s="117">
        <v>0</v>
      </c>
      <c r="R156" s="117">
        <v>0</v>
      </c>
      <c r="S156" s="117">
        <v>0</v>
      </c>
      <c r="T156" s="117">
        <v>0</v>
      </c>
      <c r="U156" s="117">
        <v>0</v>
      </c>
      <c r="V156" s="117">
        <v>0</v>
      </c>
      <c r="W156" s="117">
        <v>0</v>
      </c>
      <c r="X156" s="117">
        <v>0</v>
      </c>
      <c r="Y156" s="117">
        <v>0</v>
      </c>
      <c r="Z156" s="117">
        <v>0</v>
      </c>
      <c r="AA156" s="117">
        <v>0</v>
      </c>
      <c r="AB156" s="117">
        <v>0</v>
      </c>
      <c r="AC156" s="117">
        <v>0</v>
      </c>
      <c r="AD156" s="117">
        <v>0</v>
      </c>
      <c r="AE156" s="117">
        <v>0</v>
      </c>
      <c r="AF156" s="117">
        <v>0</v>
      </c>
      <c r="AG156" s="117">
        <v>0</v>
      </c>
      <c r="AH156" s="117">
        <v>0</v>
      </c>
      <c r="AI156" s="117">
        <v>0</v>
      </c>
      <c r="AJ156" s="117">
        <v>0</v>
      </c>
      <c r="AK156" s="117">
        <v>0</v>
      </c>
      <c r="AL156" s="117">
        <v>0</v>
      </c>
      <c r="AM156" s="117">
        <v>0</v>
      </c>
      <c r="AN156" s="117">
        <v>0</v>
      </c>
      <c r="AO156" s="117">
        <v>0</v>
      </c>
      <c r="AP156" s="117">
        <v>0</v>
      </c>
      <c r="AQ156" s="117">
        <v>0</v>
      </c>
      <c r="AR156" s="117">
        <v>0</v>
      </c>
      <c r="AS156" s="117">
        <v>0</v>
      </c>
      <c r="AT156" s="117">
        <v>0</v>
      </c>
      <c r="AU156" s="117">
        <v>0</v>
      </c>
      <c r="AV156" s="117">
        <v>0</v>
      </c>
      <c r="AW156" s="117">
        <v>0</v>
      </c>
      <c r="AX156" s="117">
        <v>0</v>
      </c>
      <c r="AY156" s="117">
        <v>0</v>
      </c>
      <c r="AZ156" s="117">
        <v>0</v>
      </c>
      <c r="BA156" s="117">
        <v>0</v>
      </c>
      <c r="BB156" s="117">
        <v>0</v>
      </c>
      <c r="BC156" s="117">
        <v>0</v>
      </c>
    </row>
    <row r="157" spans="1:55">
      <c r="A157" s="694"/>
      <c r="B157" s="695"/>
      <c r="C157" s="695"/>
      <c r="D157" s="67">
        <v>7</v>
      </c>
      <c r="E157" s="71">
        <f t="shared" si="30"/>
        <v>0</v>
      </c>
      <c r="F157" s="117">
        <v>0</v>
      </c>
      <c r="G157" s="117">
        <v>0</v>
      </c>
      <c r="H157" s="117">
        <v>0</v>
      </c>
      <c r="I157" s="117">
        <v>0</v>
      </c>
      <c r="J157" s="117">
        <v>0</v>
      </c>
      <c r="K157" s="117">
        <v>0</v>
      </c>
      <c r="L157" s="117">
        <v>0</v>
      </c>
      <c r="M157" s="117">
        <v>0</v>
      </c>
      <c r="N157" s="117">
        <v>0</v>
      </c>
      <c r="O157" s="117">
        <v>0</v>
      </c>
      <c r="P157" s="117">
        <v>0</v>
      </c>
      <c r="Q157" s="117">
        <v>0</v>
      </c>
      <c r="R157" s="117">
        <v>0</v>
      </c>
      <c r="S157" s="117">
        <v>0</v>
      </c>
      <c r="T157" s="117">
        <v>0</v>
      </c>
      <c r="U157" s="117">
        <v>0</v>
      </c>
      <c r="V157" s="117">
        <v>0</v>
      </c>
      <c r="W157" s="117">
        <v>0</v>
      </c>
      <c r="X157" s="117">
        <v>0</v>
      </c>
      <c r="Y157" s="117">
        <v>0</v>
      </c>
      <c r="Z157" s="117">
        <v>0</v>
      </c>
      <c r="AA157" s="117">
        <v>0</v>
      </c>
      <c r="AB157" s="117">
        <v>0</v>
      </c>
      <c r="AC157" s="117">
        <v>0</v>
      </c>
      <c r="AD157" s="117">
        <v>0</v>
      </c>
      <c r="AE157" s="117">
        <v>0</v>
      </c>
      <c r="AF157" s="117">
        <v>0</v>
      </c>
      <c r="AG157" s="117">
        <v>0</v>
      </c>
      <c r="AH157" s="117">
        <v>0</v>
      </c>
      <c r="AI157" s="117">
        <v>0</v>
      </c>
      <c r="AJ157" s="117">
        <v>0</v>
      </c>
      <c r="AK157" s="117">
        <v>0</v>
      </c>
      <c r="AL157" s="117">
        <v>0</v>
      </c>
      <c r="AM157" s="117">
        <v>0</v>
      </c>
      <c r="AN157" s="117">
        <v>0</v>
      </c>
      <c r="AO157" s="117">
        <v>0</v>
      </c>
      <c r="AP157" s="117">
        <v>0</v>
      </c>
      <c r="AQ157" s="117">
        <v>0</v>
      </c>
      <c r="AR157" s="117">
        <v>0</v>
      </c>
      <c r="AS157" s="117">
        <v>0</v>
      </c>
      <c r="AT157" s="117">
        <v>0</v>
      </c>
      <c r="AU157" s="117">
        <v>0</v>
      </c>
      <c r="AV157" s="117">
        <v>0</v>
      </c>
      <c r="AW157" s="117">
        <v>0</v>
      </c>
      <c r="AX157" s="117">
        <v>0</v>
      </c>
      <c r="AY157" s="117">
        <v>0</v>
      </c>
      <c r="AZ157" s="117">
        <v>0</v>
      </c>
      <c r="BA157" s="117">
        <v>0</v>
      </c>
      <c r="BB157" s="117">
        <v>0</v>
      </c>
      <c r="BC157" s="117">
        <v>0</v>
      </c>
    </row>
    <row r="158" spans="1:55">
      <c r="A158" s="694"/>
      <c r="B158" s="695"/>
      <c r="C158" s="695"/>
      <c r="D158" s="67">
        <v>8</v>
      </c>
      <c r="E158" s="71">
        <f t="shared" si="30"/>
        <v>0</v>
      </c>
      <c r="F158" s="117">
        <v>0</v>
      </c>
      <c r="G158" s="117">
        <v>0</v>
      </c>
      <c r="H158" s="117">
        <v>0</v>
      </c>
      <c r="I158" s="117">
        <v>0</v>
      </c>
      <c r="J158" s="117">
        <v>0</v>
      </c>
      <c r="K158" s="117">
        <v>0</v>
      </c>
      <c r="L158" s="117">
        <v>0</v>
      </c>
      <c r="M158" s="117">
        <v>0</v>
      </c>
      <c r="N158" s="117">
        <v>0</v>
      </c>
      <c r="O158" s="117">
        <v>0</v>
      </c>
      <c r="P158" s="117">
        <v>0</v>
      </c>
      <c r="Q158" s="117">
        <v>0</v>
      </c>
      <c r="R158" s="117">
        <v>0</v>
      </c>
      <c r="S158" s="117">
        <v>0</v>
      </c>
      <c r="T158" s="117">
        <v>0</v>
      </c>
      <c r="U158" s="117">
        <v>0</v>
      </c>
      <c r="V158" s="117">
        <v>0</v>
      </c>
      <c r="W158" s="117">
        <v>0</v>
      </c>
      <c r="X158" s="117">
        <v>0</v>
      </c>
      <c r="Y158" s="117">
        <v>0</v>
      </c>
      <c r="Z158" s="117">
        <v>0</v>
      </c>
      <c r="AA158" s="117">
        <v>0</v>
      </c>
      <c r="AB158" s="117">
        <v>0</v>
      </c>
      <c r="AC158" s="117">
        <v>0</v>
      </c>
      <c r="AD158" s="117">
        <v>0</v>
      </c>
      <c r="AE158" s="117">
        <v>0</v>
      </c>
      <c r="AF158" s="117">
        <v>0</v>
      </c>
      <c r="AG158" s="117">
        <v>0</v>
      </c>
      <c r="AH158" s="117">
        <v>0</v>
      </c>
      <c r="AI158" s="117">
        <v>0</v>
      </c>
      <c r="AJ158" s="117">
        <v>0</v>
      </c>
      <c r="AK158" s="117">
        <v>0</v>
      </c>
      <c r="AL158" s="117">
        <v>0</v>
      </c>
      <c r="AM158" s="117">
        <v>0</v>
      </c>
      <c r="AN158" s="117">
        <v>0</v>
      </c>
      <c r="AO158" s="117">
        <v>0</v>
      </c>
      <c r="AP158" s="117">
        <v>0</v>
      </c>
      <c r="AQ158" s="117">
        <v>0</v>
      </c>
      <c r="AR158" s="117">
        <v>0</v>
      </c>
      <c r="AS158" s="117">
        <v>0</v>
      </c>
      <c r="AT158" s="117">
        <v>0</v>
      </c>
      <c r="AU158" s="117">
        <v>0</v>
      </c>
      <c r="AV158" s="117">
        <v>0</v>
      </c>
      <c r="AW158" s="117">
        <v>0</v>
      </c>
      <c r="AX158" s="117">
        <v>0</v>
      </c>
      <c r="AY158" s="117">
        <v>0</v>
      </c>
      <c r="AZ158" s="117">
        <v>0</v>
      </c>
      <c r="BA158" s="117">
        <v>0</v>
      </c>
      <c r="BB158" s="117">
        <v>0</v>
      </c>
      <c r="BC158" s="117">
        <v>0</v>
      </c>
    </row>
    <row r="159" spans="1:55">
      <c r="A159" s="694"/>
      <c r="B159" s="695"/>
      <c r="C159" s="695"/>
      <c r="D159" s="67">
        <v>9</v>
      </c>
      <c r="E159" s="71">
        <f t="shared" si="30"/>
        <v>0</v>
      </c>
      <c r="F159" s="117">
        <v>0</v>
      </c>
      <c r="G159" s="117">
        <v>0</v>
      </c>
      <c r="H159" s="117">
        <v>0</v>
      </c>
      <c r="I159" s="117">
        <v>0</v>
      </c>
      <c r="J159" s="117">
        <v>0</v>
      </c>
      <c r="K159" s="117">
        <v>0</v>
      </c>
      <c r="L159" s="117">
        <v>0</v>
      </c>
      <c r="M159" s="117">
        <v>0</v>
      </c>
      <c r="N159" s="117">
        <v>0</v>
      </c>
      <c r="O159" s="117">
        <v>0</v>
      </c>
      <c r="P159" s="117">
        <v>0</v>
      </c>
      <c r="Q159" s="117">
        <v>0</v>
      </c>
      <c r="R159" s="117">
        <v>0</v>
      </c>
      <c r="S159" s="117">
        <v>0</v>
      </c>
      <c r="T159" s="117">
        <v>0</v>
      </c>
      <c r="U159" s="117">
        <v>0</v>
      </c>
      <c r="V159" s="117">
        <v>0</v>
      </c>
      <c r="W159" s="117">
        <v>0</v>
      </c>
      <c r="X159" s="117">
        <v>0</v>
      </c>
      <c r="Y159" s="117">
        <v>0</v>
      </c>
      <c r="Z159" s="117">
        <v>0</v>
      </c>
      <c r="AA159" s="117">
        <v>0</v>
      </c>
      <c r="AB159" s="117">
        <v>0</v>
      </c>
      <c r="AC159" s="117">
        <v>0</v>
      </c>
      <c r="AD159" s="117">
        <v>0</v>
      </c>
      <c r="AE159" s="117">
        <v>0</v>
      </c>
      <c r="AF159" s="117">
        <v>0</v>
      </c>
      <c r="AG159" s="117">
        <v>0</v>
      </c>
      <c r="AH159" s="117">
        <v>0</v>
      </c>
      <c r="AI159" s="117">
        <v>0</v>
      </c>
      <c r="AJ159" s="117">
        <v>0</v>
      </c>
      <c r="AK159" s="117">
        <v>0</v>
      </c>
      <c r="AL159" s="117">
        <v>0</v>
      </c>
      <c r="AM159" s="117">
        <v>0</v>
      </c>
      <c r="AN159" s="117">
        <v>0</v>
      </c>
      <c r="AO159" s="117">
        <v>0</v>
      </c>
      <c r="AP159" s="117">
        <v>0</v>
      </c>
      <c r="AQ159" s="117">
        <v>0</v>
      </c>
      <c r="AR159" s="117">
        <v>0</v>
      </c>
      <c r="AS159" s="117">
        <v>0</v>
      </c>
      <c r="AT159" s="117">
        <v>0</v>
      </c>
      <c r="AU159" s="117">
        <v>0</v>
      </c>
      <c r="AV159" s="117">
        <v>0</v>
      </c>
      <c r="AW159" s="117">
        <v>0</v>
      </c>
      <c r="AX159" s="117">
        <v>0</v>
      </c>
      <c r="AY159" s="117">
        <v>0</v>
      </c>
      <c r="AZ159" s="117">
        <v>0</v>
      </c>
      <c r="BA159" s="117">
        <v>0</v>
      </c>
      <c r="BB159" s="117">
        <v>0</v>
      </c>
      <c r="BC159" s="117">
        <v>0</v>
      </c>
    </row>
    <row r="160" spans="1:55" ht="15" thickBot="1">
      <c r="A160" s="694"/>
      <c r="B160" s="695"/>
      <c r="C160" s="695"/>
      <c r="D160" s="68">
        <v>10</v>
      </c>
      <c r="E160" s="72">
        <f t="shared" si="30"/>
        <v>0</v>
      </c>
      <c r="F160" s="118">
        <v>0</v>
      </c>
      <c r="G160" s="118">
        <v>0</v>
      </c>
      <c r="H160" s="118">
        <v>0</v>
      </c>
      <c r="I160" s="118">
        <v>0</v>
      </c>
      <c r="J160" s="118">
        <v>0</v>
      </c>
      <c r="K160" s="118">
        <v>0</v>
      </c>
      <c r="L160" s="118">
        <v>0</v>
      </c>
      <c r="M160" s="118">
        <v>0</v>
      </c>
      <c r="N160" s="118">
        <v>0</v>
      </c>
      <c r="O160" s="118">
        <v>0</v>
      </c>
      <c r="P160" s="118">
        <v>0</v>
      </c>
      <c r="Q160" s="118">
        <v>0</v>
      </c>
      <c r="R160" s="118">
        <v>0</v>
      </c>
      <c r="S160" s="118">
        <v>0</v>
      </c>
      <c r="T160" s="118">
        <v>0</v>
      </c>
      <c r="U160" s="118">
        <v>0</v>
      </c>
      <c r="V160" s="118">
        <v>0</v>
      </c>
      <c r="W160" s="118">
        <v>0</v>
      </c>
      <c r="X160" s="118">
        <v>0</v>
      </c>
      <c r="Y160" s="118">
        <v>0</v>
      </c>
      <c r="Z160" s="118">
        <v>0</v>
      </c>
      <c r="AA160" s="118">
        <v>0</v>
      </c>
      <c r="AB160" s="118">
        <v>0</v>
      </c>
      <c r="AC160" s="118">
        <v>0</v>
      </c>
      <c r="AD160" s="118">
        <v>0</v>
      </c>
      <c r="AE160" s="118">
        <v>0</v>
      </c>
      <c r="AF160" s="118">
        <v>0</v>
      </c>
      <c r="AG160" s="118">
        <v>0</v>
      </c>
      <c r="AH160" s="118">
        <v>0</v>
      </c>
      <c r="AI160" s="118">
        <v>0</v>
      </c>
      <c r="AJ160" s="118">
        <v>0</v>
      </c>
      <c r="AK160" s="118">
        <v>0</v>
      </c>
      <c r="AL160" s="118">
        <v>0</v>
      </c>
      <c r="AM160" s="118">
        <v>0</v>
      </c>
      <c r="AN160" s="118">
        <v>0</v>
      </c>
      <c r="AO160" s="118">
        <v>0</v>
      </c>
      <c r="AP160" s="118">
        <v>0</v>
      </c>
      <c r="AQ160" s="118">
        <v>0</v>
      </c>
      <c r="AR160" s="118">
        <v>0</v>
      </c>
      <c r="AS160" s="118">
        <v>0</v>
      </c>
      <c r="AT160" s="118">
        <v>0</v>
      </c>
      <c r="AU160" s="118">
        <v>0</v>
      </c>
      <c r="AV160" s="118">
        <v>0</v>
      </c>
      <c r="AW160" s="118">
        <v>0</v>
      </c>
      <c r="AX160" s="118">
        <v>0</v>
      </c>
      <c r="AY160" s="118">
        <v>0</v>
      </c>
      <c r="AZ160" s="118">
        <v>0</v>
      </c>
      <c r="BA160" s="118">
        <v>0</v>
      </c>
      <c r="BB160" s="118">
        <v>0</v>
      </c>
      <c r="BC160" s="118">
        <v>0</v>
      </c>
    </row>
    <row r="161" spans="1:55">
      <c r="A161" s="694" t="s">
        <v>222</v>
      </c>
      <c r="B161" s="695"/>
      <c r="C161" s="695" t="s">
        <v>223</v>
      </c>
      <c r="D161" s="66">
        <v>1</v>
      </c>
      <c r="E161" s="71">
        <f t="shared" si="30"/>
        <v>0</v>
      </c>
      <c r="F161" s="116">
        <v>0</v>
      </c>
      <c r="G161" s="116">
        <v>0</v>
      </c>
      <c r="H161" s="116">
        <v>0</v>
      </c>
      <c r="I161" s="116">
        <v>0</v>
      </c>
      <c r="J161" s="116">
        <v>0</v>
      </c>
      <c r="K161" s="116">
        <v>0</v>
      </c>
      <c r="L161" s="116">
        <v>0</v>
      </c>
      <c r="M161" s="116">
        <v>0</v>
      </c>
      <c r="N161" s="116">
        <v>0</v>
      </c>
      <c r="O161" s="116">
        <v>0</v>
      </c>
      <c r="P161" s="116">
        <v>0</v>
      </c>
      <c r="Q161" s="116">
        <v>0</v>
      </c>
      <c r="R161" s="116">
        <v>0</v>
      </c>
      <c r="S161" s="116">
        <v>0</v>
      </c>
      <c r="T161" s="116">
        <v>0</v>
      </c>
      <c r="U161" s="116">
        <v>0</v>
      </c>
      <c r="V161" s="116">
        <v>0</v>
      </c>
      <c r="W161" s="116">
        <v>0</v>
      </c>
      <c r="X161" s="116">
        <v>0</v>
      </c>
      <c r="Y161" s="116">
        <v>0</v>
      </c>
      <c r="Z161" s="116">
        <v>0</v>
      </c>
      <c r="AA161" s="116">
        <v>0</v>
      </c>
      <c r="AB161" s="116">
        <v>0</v>
      </c>
      <c r="AC161" s="116">
        <v>0</v>
      </c>
      <c r="AD161" s="116">
        <v>0</v>
      </c>
      <c r="AE161" s="116">
        <v>0</v>
      </c>
      <c r="AF161" s="116">
        <v>0</v>
      </c>
      <c r="AG161" s="116">
        <v>0</v>
      </c>
      <c r="AH161" s="116">
        <v>0</v>
      </c>
      <c r="AI161" s="116">
        <v>0</v>
      </c>
      <c r="AJ161" s="116">
        <v>0</v>
      </c>
      <c r="AK161" s="116">
        <v>0</v>
      </c>
      <c r="AL161" s="116">
        <v>0</v>
      </c>
      <c r="AM161" s="116">
        <v>0</v>
      </c>
      <c r="AN161" s="116">
        <v>0</v>
      </c>
      <c r="AO161" s="116">
        <v>0</v>
      </c>
      <c r="AP161" s="116">
        <v>0</v>
      </c>
      <c r="AQ161" s="116">
        <v>0</v>
      </c>
      <c r="AR161" s="116">
        <v>0</v>
      </c>
      <c r="AS161" s="116">
        <v>0</v>
      </c>
      <c r="AT161" s="116">
        <v>0</v>
      </c>
      <c r="AU161" s="116">
        <v>0</v>
      </c>
      <c r="AV161" s="116">
        <v>0</v>
      </c>
      <c r="AW161" s="116">
        <v>0</v>
      </c>
      <c r="AX161" s="116">
        <v>0</v>
      </c>
      <c r="AY161" s="116">
        <v>0</v>
      </c>
      <c r="AZ161" s="116">
        <v>0</v>
      </c>
      <c r="BA161" s="116">
        <v>0</v>
      </c>
      <c r="BB161" s="116">
        <v>0</v>
      </c>
      <c r="BC161" s="116">
        <v>0</v>
      </c>
    </row>
    <row r="162" spans="1:55">
      <c r="A162" s="694"/>
      <c r="B162" s="695"/>
      <c r="C162" s="695"/>
      <c r="D162" s="67">
        <v>2</v>
      </c>
      <c r="E162" s="71">
        <f t="shared" si="30"/>
        <v>27426.719387437504</v>
      </c>
      <c r="F162" s="117">
        <f>F$4*0.01</f>
        <v>287.65284300000002</v>
      </c>
      <c r="G162" s="117">
        <f t="shared" ref="G162:Q162" si="35">G$4*0.01</f>
        <v>287.65284300000002</v>
      </c>
      <c r="H162" s="117">
        <f t="shared" si="35"/>
        <v>462.80617650000011</v>
      </c>
      <c r="I162" s="117">
        <f t="shared" si="35"/>
        <v>533.210148</v>
      </c>
      <c r="J162" s="117">
        <f t="shared" si="35"/>
        <v>392.89168799999993</v>
      </c>
      <c r="K162" s="117">
        <f t="shared" si="35"/>
        <v>498.13053299999984</v>
      </c>
      <c r="L162" s="117">
        <f t="shared" si="35"/>
        <v>392.89168799999993</v>
      </c>
      <c r="M162" s="117">
        <f t="shared" si="35"/>
        <v>383.75467200000003</v>
      </c>
      <c r="N162" s="117">
        <f t="shared" si="35"/>
        <v>349.49086199999994</v>
      </c>
      <c r="O162" s="117">
        <f t="shared" si="35"/>
        <v>315.22705199999996</v>
      </c>
      <c r="P162" s="117">
        <f t="shared" si="35"/>
        <v>280.96324199999998</v>
      </c>
      <c r="Q162" s="117">
        <f t="shared" si="35"/>
        <v>315.22705199999996</v>
      </c>
      <c r="R162" s="117">
        <f t="shared" ref="R162:AI162" si="36">R$4*0.01</f>
        <v>322.73245799999995</v>
      </c>
      <c r="S162" s="117">
        <f t="shared" si="36"/>
        <v>533.210148</v>
      </c>
      <c r="T162" s="117">
        <f t="shared" si="36"/>
        <v>533.210148</v>
      </c>
      <c r="U162" s="117">
        <f t="shared" si="36"/>
        <v>376.53479775</v>
      </c>
      <c r="V162" s="117">
        <f t="shared" si="36"/>
        <v>413.44997399999994</v>
      </c>
      <c r="W162" s="117">
        <f t="shared" si="36"/>
        <v>524.19550274999983</v>
      </c>
      <c r="X162" s="117">
        <f t="shared" si="36"/>
        <v>197.26164899999998</v>
      </c>
      <c r="Y162" s="117">
        <f t="shared" si="36"/>
        <v>463.05091799999991</v>
      </c>
      <c r="Z162" s="117">
        <f t="shared" si="36"/>
        <v>427.97130300000003</v>
      </c>
      <c r="AA162" s="117">
        <f t="shared" si="36"/>
        <v>568.28976299999988</v>
      </c>
      <c r="AB162" s="117">
        <f t="shared" si="36"/>
        <v>568.28976299999988</v>
      </c>
      <c r="AC162" s="117">
        <f t="shared" si="36"/>
        <v>498.13053299999984</v>
      </c>
      <c r="AD162" s="117">
        <f t="shared" si="36"/>
        <v>357.81207299999994</v>
      </c>
      <c r="AE162" s="117">
        <f t="shared" si="36"/>
        <v>322.73245799999995</v>
      </c>
      <c r="AF162" s="117">
        <f t="shared" si="36"/>
        <v>322.73245799999995</v>
      </c>
      <c r="AG162" s="117">
        <f t="shared" si="36"/>
        <v>339.61962149999999</v>
      </c>
      <c r="AH162" s="117">
        <f t="shared" si="36"/>
        <v>3911.2954920000025</v>
      </c>
      <c r="AI162" s="117">
        <f t="shared" si="36"/>
        <v>764.34583350000037</v>
      </c>
      <c r="AJ162" s="117">
        <f t="shared" ref="AJ162:AZ162" si="37">AJ$4*0.01</f>
        <v>418.01848199999995</v>
      </c>
      <c r="AK162" s="117">
        <f t="shared" si="37"/>
        <v>383.75467200000003</v>
      </c>
      <c r="AL162" s="117">
        <f t="shared" si="37"/>
        <v>520.80991200000005</v>
      </c>
      <c r="AM162" s="117">
        <f t="shared" si="37"/>
        <v>383.75467200000003</v>
      </c>
      <c r="AN162" s="117">
        <f t="shared" si="37"/>
        <v>846.68321924999964</v>
      </c>
      <c r="AO162" s="117">
        <f t="shared" si="37"/>
        <v>675.56812049999985</v>
      </c>
      <c r="AP162" s="117">
        <f t="shared" si="37"/>
        <v>180.29290499999996</v>
      </c>
      <c r="AQ162" s="117">
        <f t="shared" si="37"/>
        <v>452.85335549999991</v>
      </c>
      <c r="AR162" s="117">
        <f t="shared" si="37"/>
        <v>759.18926606249977</v>
      </c>
      <c r="AS162" s="117">
        <f t="shared" si="37"/>
        <v>468.43523100000004</v>
      </c>
      <c r="AT162" s="117">
        <f t="shared" si="37"/>
        <v>184.53509099999999</v>
      </c>
      <c r="AU162" s="117">
        <f t="shared" si="37"/>
        <v>397.460196</v>
      </c>
      <c r="AV162" s="117">
        <f t="shared" si="37"/>
        <v>255.51012600000001</v>
      </c>
      <c r="AW162" s="117">
        <f t="shared" si="37"/>
        <v>3268.8445222500004</v>
      </c>
      <c r="AX162" s="117">
        <f t="shared" si="37"/>
        <v>1350.2660490000001</v>
      </c>
      <c r="AY162" s="117">
        <f t="shared" si="37"/>
        <v>429.63010650000012</v>
      </c>
      <c r="AZ162" s="117">
        <f t="shared" si="37"/>
        <v>506.349768375</v>
      </c>
      <c r="BA162" s="117">
        <v>0</v>
      </c>
      <c r="BB162" s="117">
        <v>0</v>
      </c>
      <c r="BC162" s="117">
        <v>0</v>
      </c>
    </row>
    <row r="163" spans="1:55">
      <c r="A163" s="694"/>
      <c r="B163" s="695"/>
      <c r="C163" s="695"/>
      <c r="D163" s="67">
        <v>3</v>
      </c>
      <c r="E163" s="71">
        <f t="shared" si="30"/>
        <v>0</v>
      </c>
      <c r="F163" s="117">
        <v>0</v>
      </c>
      <c r="G163" s="117">
        <v>0</v>
      </c>
      <c r="H163" s="117">
        <v>0</v>
      </c>
      <c r="I163" s="117">
        <v>0</v>
      </c>
      <c r="J163" s="117">
        <v>0</v>
      </c>
      <c r="K163" s="117">
        <v>0</v>
      </c>
      <c r="L163" s="117">
        <v>0</v>
      </c>
      <c r="M163" s="117">
        <v>0</v>
      </c>
      <c r="N163" s="117">
        <v>0</v>
      </c>
      <c r="O163" s="117">
        <v>0</v>
      </c>
      <c r="P163" s="117">
        <v>0</v>
      </c>
      <c r="Q163" s="117">
        <v>0</v>
      </c>
      <c r="R163" s="117">
        <v>0</v>
      </c>
      <c r="S163" s="117">
        <v>0</v>
      </c>
      <c r="T163" s="117">
        <v>0</v>
      </c>
      <c r="U163" s="117">
        <v>0</v>
      </c>
      <c r="V163" s="117">
        <v>0</v>
      </c>
      <c r="W163" s="117">
        <v>0</v>
      </c>
      <c r="X163" s="117">
        <v>0</v>
      </c>
      <c r="Y163" s="117">
        <v>0</v>
      </c>
      <c r="Z163" s="117">
        <v>0</v>
      </c>
      <c r="AA163" s="117">
        <v>0</v>
      </c>
      <c r="AB163" s="117">
        <v>0</v>
      </c>
      <c r="AC163" s="117">
        <v>0</v>
      </c>
      <c r="AD163" s="117">
        <v>0</v>
      </c>
      <c r="AE163" s="117">
        <v>0</v>
      </c>
      <c r="AF163" s="117">
        <v>0</v>
      </c>
      <c r="AG163" s="117">
        <v>0</v>
      </c>
      <c r="AH163" s="117">
        <v>0</v>
      </c>
      <c r="AI163" s="117">
        <v>0</v>
      </c>
      <c r="AJ163" s="117">
        <v>0</v>
      </c>
      <c r="AK163" s="117">
        <v>0</v>
      </c>
      <c r="AL163" s="117">
        <v>0</v>
      </c>
      <c r="AM163" s="117">
        <v>0</v>
      </c>
      <c r="AN163" s="117">
        <v>0</v>
      </c>
      <c r="AO163" s="117">
        <v>0</v>
      </c>
      <c r="AP163" s="117">
        <v>0</v>
      </c>
      <c r="AQ163" s="117">
        <v>0</v>
      </c>
      <c r="AR163" s="117">
        <v>0</v>
      </c>
      <c r="AS163" s="117">
        <v>0</v>
      </c>
      <c r="AT163" s="117">
        <v>0</v>
      </c>
      <c r="AU163" s="117">
        <v>0</v>
      </c>
      <c r="AV163" s="117">
        <v>0</v>
      </c>
      <c r="AW163" s="117">
        <v>0</v>
      </c>
      <c r="AX163" s="117">
        <v>0</v>
      </c>
      <c r="AY163" s="117">
        <v>0</v>
      </c>
      <c r="AZ163" s="117">
        <v>0</v>
      </c>
      <c r="BA163" s="117">
        <v>0</v>
      </c>
      <c r="BB163" s="117">
        <v>0</v>
      </c>
      <c r="BC163" s="117">
        <v>0</v>
      </c>
    </row>
    <row r="164" spans="1:55">
      <c r="A164" s="694"/>
      <c r="B164" s="695"/>
      <c r="C164" s="695"/>
      <c r="D164" s="67">
        <v>4</v>
      </c>
      <c r="E164" s="71">
        <f t="shared" si="30"/>
        <v>0</v>
      </c>
      <c r="F164" s="117">
        <v>0</v>
      </c>
      <c r="G164" s="117">
        <v>0</v>
      </c>
      <c r="H164" s="117">
        <v>0</v>
      </c>
      <c r="I164" s="117">
        <v>0</v>
      </c>
      <c r="J164" s="117">
        <v>0</v>
      </c>
      <c r="K164" s="117">
        <v>0</v>
      </c>
      <c r="L164" s="117">
        <v>0</v>
      </c>
      <c r="M164" s="117">
        <v>0</v>
      </c>
      <c r="N164" s="117">
        <v>0</v>
      </c>
      <c r="O164" s="117">
        <v>0</v>
      </c>
      <c r="P164" s="117">
        <v>0</v>
      </c>
      <c r="Q164" s="117">
        <v>0</v>
      </c>
      <c r="R164" s="117">
        <v>0</v>
      </c>
      <c r="S164" s="117">
        <v>0</v>
      </c>
      <c r="T164" s="117">
        <v>0</v>
      </c>
      <c r="U164" s="117">
        <v>0</v>
      </c>
      <c r="V164" s="117">
        <v>0</v>
      </c>
      <c r="W164" s="117">
        <v>0</v>
      </c>
      <c r="X164" s="117">
        <v>0</v>
      </c>
      <c r="Y164" s="117">
        <v>0</v>
      </c>
      <c r="Z164" s="117">
        <v>0</v>
      </c>
      <c r="AA164" s="117">
        <v>0</v>
      </c>
      <c r="AB164" s="117">
        <v>0</v>
      </c>
      <c r="AC164" s="117">
        <v>0</v>
      </c>
      <c r="AD164" s="117">
        <v>0</v>
      </c>
      <c r="AE164" s="117">
        <v>0</v>
      </c>
      <c r="AF164" s="117">
        <v>0</v>
      </c>
      <c r="AG164" s="117">
        <v>0</v>
      </c>
      <c r="AH164" s="117">
        <v>0</v>
      </c>
      <c r="AI164" s="117">
        <v>0</v>
      </c>
      <c r="AJ164" s="117">
        <v>0</v>
      </c>
      <c r="AK164" s="117">
        <v>0</v>
      </c>
      <c r="AL164" s="117">
        <v>0</v>
      </c>
      <c r="AM164" s="117">
        <v>0</v>
      </c>
      <c r="AN164" s="117">
        <v>0</v>
      </c>
      <c r="AO164" s="117">
        <v>0</v>
      </c>
      <c r="AP164" s="117">
        <v>0</v>
      </c>
      <c r="AQ164" s="117">
        <v>0</v>
      </c>
      <c r="AR164" s="117">
        <v>0</v>
      </c>
      <c r="AS164" s="117">
        <v>0</v>
      </c>
      <c r="AT164" s="117">
        <v>0</v>
      </c>
      <c r="AU164" s="117">
        <v>0</v>
      </c>
      <c r="AV164" s="117">
        <v>0</v>
      </c>
      <c r="AW164" s="117">
        <v>0</v>
      </c>
      <c r="AX164" s="117">
        <v>0</v>
      </c>
      <c r="AY164" s="117">
        <v>0</v>
      </c>
      <c r="AZ164" s="117">
        <v>0</v>
      </c>
      <c r="BA164" s="117">
        <v>0</v>
      </c>
      <c r="BB164" s="117">
        <v>0</v>
      </c>
      <c r="BC164" s="117">
        <v>0</v>
      </c>
    </row>
    <row r="165" spans="1:55">
      <c r="A165" s="694"/>
      <c r="B165" s="695"/>
      <c r="C165" s="695"/>
      <c r="D165" s="67">
        <v>5</v>
      </c>
      <c r="E165" s="71">
        <f t="shared" si="30"/>
        <v>0</v>
      </c>
      <c r="F165" s="117">
        <v>0</v>
      </c>
      <c r="G165" s="117">
        <v>0</v>
      </c>
      <c r="H165" s="117">
        <v>0</v>
      </c>
      <c r="I165" s="117">
        <v>0</v>
      </c>
      <c r="J165" s="117">
        <v>0</v>
      </c>
      <c r="K165" s="117">
        <v>0</v>
      </c>
      <c r="L165" s="117">
        <v>0</v>
      </c>
      <c r="M165" s="117">
        <v>0</v>
      </c>
      <c r="N165" s="117">
        <v>0</v>
      </c>
      <c r="O165" s="117">
        <v>0</v>
      </c>
      <c r="P165" s="117">
        <v>0</v>
      </c>
      <c r="Q165" s="117">
        <v>0</v>
      </c>
      <c r="R165" s="117">
        <v>0</v>
      </c>
      <c r="S165" s="117">
        <v>0</v>
      </c>
      <c r="T165" s="117">
        <v>0</v>
      </c>
      <c r="U165" s="117">
        <v>0</v>
      </c>
      <c r="V165" s="117">
        <v>0</v>
      </c>
      <c r="W165" s="117">
        <v>0</v>
      </c>
      <c r="X165" s="117">
        <v>0</v>
      </c>
      <c r="Y165" s="117">
        <v>0</v>
      </c>
      <c r="Z165" s="117">
        <v>0</v>
      </c>
      <c r="AA165" s="117">
        <v>0</v>
      </c>
      <c r="AB165" s="117">
        <v>0</v>
      </c>
      <c r="AC165" s="117">
        <v>0</v>
      </c>
      <c r="AD165" s="117">
        <v>0</v>
      </c>
      <c r="AE165" s="117">
        <v>0</v>
      </c>
      <c r="AF165" s="117">
        <v>0</v>
      </c>
      <c r="AG165" s="117">
        <v>0</v>
      </c>
      <c r="AH165" s="117">
        <v>0</v>
      </c>
      <c r="AI165" s="117">
        <v>0</v>
      </c>
      <c r="AJ165" s="117">
        <v>0</v>
      </c>
      <c r="AK165" s="117">
        <v>0</v>
      </c>
      <c r="AL165" s="117">
        <v>0</v>
      </c>
      <c r="AM165" s="117">
        <v>0</v>
      </c>
      <c r="AN165" s="117">
        <v>0</v>
      </c>
      <c r="AO165" s="117">
        <v>0</v>
      </c>
      <c r="AP165" s="117">
        <v>0</v>
      </c>
      <c r="AQ165" s="117">
        <v>0</v>
      </c>
      <c r="AR165" s="117">
        <v>0</v>
      </c>
      <c r="AS165" s="117">
        <v>0</v>
      </c>
      <c r="AT165" s="117">
        <v>0</v>
      </c>
      <c r="AU165" s="117">
        <v>0</v>
      </c>
      <c r="AV165" s="117">
        <v>0</v>
      </c>
      <c r="AW165" s="117">
        <v>0</v>
      </c>
      <c r="AX165" s="117">
        <v>0</v>
      </c>
      <c r="AY165" s="117">
        <v>0</v>
      </c>
      <c r="AZ165" s="117">
        <v>0</v>
      </c>
      <c r="BA165" s="117">
        <v>0</v>
      </c>
      <c r="BB165" s="117">
        <v>0</v>
      </c>
      <c r="BC165" s="117">
        <v>0</v>
      </c>
    </row>
    <row r="166" spans="1:55">
      <c r="A166" s="694"/>
      <c r="B166" s="695"/>
      <c r="C166" s="695"/>
      <c r="D166" s="67">
        <v>6</v>
      </c>
      <c r="E166" s="71">
        <f t="shared" si="30"/>
        <v>0</v>
      </c>
      <c r="F166" s="117">
        <v>0</v>
      </c>
      <c r="G166" s="117">
        <v>0</v>
      </c>
      <c r="H166" s="117">
        <v>0</v>
      </c>
      <c r="I166" s="117">
        <v>0</v>
      </c>
      <c r="J166" s="117">
        <v>0</v>
      </c>
      <c r="K166" s="117">
        <v>0</v>
      </c>
      <c r="L166" s="117">
        <v>0</v>
      </c>
      <c r="M166" s="117">
        <v>0</v>
      </c>
      <c r="N166" s="117">
        <v>0</v>
      </c>
      <c r="O166" s="117">
        <v>0</v>
      </c>
      <c r="P166" s="117">
        <v>0</v>
      </c>
      <c r="Q166" s="117">
        <v>0</v>
      </c>
      <c r="R166" s="117">
        <v>0</v>
      </c>
      <c r="S166" s="117">
        <v>0</v>
      </c>
      <c r="T166" s="117">
        <v>0</v>
      </c>
      <c r="U166" s="117">
        <v>0</v>
      </c>
      <c r="V166" s="117">
        <v>0</v>
      </c>
      <c r="W166" s="117">
        <v>0</v>
      </c>
      <c r="X166" s="117">
        <v>0</v>
      </c>
      <c r="Y166" s="117">
        <v>0</v>
      </c>
      <c r="Z166" s="117">
        <v>0</v>
      </c>
      <c r="AA166" s="117">
        <v>0</v>
      </c>
      <c r="AB166" s="117">
        <v>0</v>
      </c>
      <c r="AC166" s="117">
        <v>0</v>
      </c>
      <c r="AD166" s="117">
        <v>0</v>
      </c>
      <c r="AE166" s="117">
        <v>0</v>
      </c>
      <c r="AF166" s="117">
        <v>0</v>
      </c>
      <c r="AG166" s="117">
        <v>0</v>
      </c>
      <c r="AH166" s="117">
        <v>0</v>
      </c>
      <c r="AI166" s="117">
        <v>0</v>
      </c>
      <c r="AJ166" s="117">
        <v>0</v>
      </c>
      <c r="AK166" s="117">
        <v>0</v>
      </c>
      <c r="AL166" s="117">
        <v>0</v>
      </c>
      <c r="AM166" s="117">
        <v>0</v>
      </c>
      <c r="AN166" s="117">
        <v>0</v>
      </c>
      <c r="AO166" s="117">
        <v>0</v>
      </c>
      <c r="AP166" s="117">
        <v>0</v>
      </c>
      <c r="AQ166" s="117">
        <v>0</v>
      </c>
      <c r="AR166" s="117">
        <v>0</v>
      </c>
      <c r="AS166" s="117">
        <v>0</v>
      </c>
      <c r="AT166" s="117">
        <v>0</v>
      </c>
      <c r="AU166" s="117">
        <v>0</v>
      </c>
      <c r="AV166" s="117">
        <v>0</v>
      </c>
      <c r="AW166" s="117">
        <v>0</v>
      </c>
      <c r="AX166" s="117">
        <v>0</v>
      </c>
      <c r="AY166" s="117">
        <v>0</v>
      </c>
      <c r="AZ166" s="117">
        <v>0</v>
      </c>
      <c r="BA166" s="117">
        <v>0</v>
      </c>
      <c r="BB166" s="117">
        <v>0</v>
      </c>
      <c r="BC166" s="117">
        <v>0</v>
      </c>
    </row>
    <row r="167" spans="1:55">
      <c r="A167" s="694"/>
      <c r="B167" s="695"/>
      <c r="C167" s="695"/>
      <c r="D167" s="67">
        <v>7</v>
      </c>
      <c r="E167" s="71">
        <f t="shared" si="30"/>
        <v>0</v>
      </c>
      <c r="F167" s="117">
        <v>0</v>
      </c>
      <c r="G167" s="117">
        <v>0</v>
      </c>
      <c r="H167" s="117">
        <v>0</v>
      </c>
      <c r="I167" s="117">
        <v>0</v>
      </c>
      <c r="J167" s="117">
        <v>0</v>
      </c>
      <c r="K167" s="117">
        <v>0</v>
      </c>
      <c r="L167" s="117">
        <v>0</v>
      </c>
      <c r="M167" s="117">
        <v>0</v>
      </c>
      <c r="N167" s="117">
        <v>0</v>
      </c>
      <c r="O167" s="117">
        <v>0</v>
      </c>
      <c r="P167" s="117">
        <v>0</v>
      </c>
      <c r="Q167" s="117">
        <v>0</v>
      </c>
      <c r="R167" s="117">
        <v>0</v>
      </c>
      <c r="S167" s="117">
        <v>0</v>
      </c>
      <c r="T167" s="117">
        <v>0</v>
      </c>
      <c r="U167" s="117">
        <v>0</v>
      </c>
      <c r="V167" s="117">
        <v>0</v>
      </c>
      <c r="W167" s="117">
        <v>0</v>
      </c>
      <c r="X167" s="117">
        <v>0</v>
      </c>
      <c r="Y167" s="117">
        <v>0</v>
      </c>
      <c r="Z167" s="117">
        <v>0</v>
      </c>
      <c r="AA167" s="117">
        <v>0</v>
      </c>
      <c r="AB167" s="117">
        <v>0</v>
      </c>
      <c r="AC167" s="117">
        <v>0</v>
      </c>
      <c r="AD167" s="117">
        <v>0</v>
      </c>
      <c r="AE167" s="117">
        <v>0</v>
      </c>
      <c r="AF167" s="117">
        <v>0</v>
      </c>
      <c r="AG167" s="117">
        <v>0</v>
      </c>
      <c r="AH167" s="117">
        <v>0</v>
      </c>
      <c r="AI167" s="117">
        <v>0</v>
      </c>
      <c r="AJ167" s="117">
        <v>0</v>
      </c>
      <c r="AK167" s="117">
        <v>0</v>
      </c>
      <c r="AL167" s="117">
        <v>0</v>
      </c>
      <c r="AM167" s="117">
        <v>0</v>
      </c>
      <c r="AN167" s="117">
        <v>0</v>
      </c>
      <c r="AO167" s="117">
        <v>0</v>
      </c>
      <c r="AP167" s="117">
        <v>0</v>
      </c>
      <c r="AQ167" s="117">
        <v>0</v>
      </c>
      <c r="AR167" s="117">
        <v>0</v>
      </c>
      <c r="AS167" s="117">
        <v>0</v>
      </c>
      <c r="AT167" s="117">
        <v>0</v>
      </c>
      <c r="AU167" s="117">
        <v>0</v>
      </c>
      <c r="AV167" s="117">
        <v>0</v>
      </c>
      <c r="AW167" s="117">
        <v>0</v>
      </c>
      <c r="AX167" s="117">
        <v>0</v>
      </c>
      <c r="AY167" s="117">
        <v>0</v>
      </c>
      <c r="AZ167" s="117">
        <v>0</v>
      </c>
      <c r="BA167" s="117">
        <v>0</v>
      </c>
      <c r="BB167" s="117">
        <v>0</v>
      </c>
      <c r="BC167" s="117">
        <v>0</v>
      </c>
    </row>
    <row r="168" spans="1:55">
      <c r="A168" s="694"/>
      <c r="B168" s="695"/>
      <c r="C168" s="695"/>
      <c r="D168" s="67">
        <v>8</v>
      </c>
      <c r="E168" s="71">
        <f t="shared" si="30"/>
        <v>0</v>
      </c>
      <c r="F168" s="117">
        <v>0</v>
      </c>
      <c r="G168" s="117">
        <v>0</v>
      </c>
      <c r="H168" s="117">
        <v>0</v>
      </c>
      <c r="I168" s="117">
        <v>0</v>
      </c>
      <c r="J168" s="117">
        <v>0</v>
      </c>
      <c r="K168" s="117">
        <v>0</v>
      </c>
      <c r="L168" s="117">
        <v>0</v>
      </c>
      <c r="M168" s="117">
        <v>0</v>
      </c>
      <c r="N168" s="117">
        <v>0</v>
      </c>
      <c r="O168" s="117">
        <v>0</v>
      </c>
      <c r="P168" s="117">
        <v>0</v>
      </c>
      <c r="Q168" s="117">
        <v>0</v>
      </c>
      <c r="R168" s="117">
        <v>0</v>
      </c>
      <c r="S168" s="117">
        <v>0</v>
      </c>
      <c r="T168" s="117">
        <v>0</v>
      </c>
      <c r="U168" s="117">
        <v>0</v>
      </c>
      <c r="V168" s="117">
        <v>0</v>
      </c>
      <c r="W168" s="117">
        <v>0</v>
      </c>
      <c r="X168" s="117">
        <v>0</v>
      </c>
      <c r="Y168" s="117">
        <v>0</v>
      </c>
      <c r="Z168" s="117">
        <v>0</v>
      </c>
      <c r="AA168" s="117">
        <v>0</v>
      </c>
      <c r="AB168" s="117">
        <v>0</v>
      </c>
      <c r="AC168" s="117">
        <v>0</v>
      </c>
      <c r="AD168" s="117">
        <v>0</v>
      </c>
      <c r="AE168" s="117">
        <v>0</v>
      </c>
      <c r="AF168" s="117">
        <v>0</v>
      </c>
      <c r="AG168" s="117">
        <v>0</v>
      </c>
      <c r="AH168" s="117">
        <v>0</v>
      </c>
      <c r="AI168" s="117">
        <v>0</v>
      </c>
      <c r="AJ168" s="117">
        <v>0</v>
      </c>
      <c r="AK168" s="117">
        <v>0</v>
      </c>
      <c r="AL168" s="117">
        <v>0</v>
      </c>
      <c r="AM168" s="117">
        <v>0</v>
      </c>
      <c r="AN168" s="117">
        <v>0</v>
      </c>
      <c r="AO168" s="117">
        <v>0</v>
      </c>
      <c r="AP168" s="117">
        <v>0</v>
      </c>
      <c r="AQ168" s="117">
        <v>0</v>
      </c>
      <c r="AR168" s="117">
        <v>0</v>
      </c>
      <c r="AS168" s="117">
        <v>0</v>
      </c>
      <c r="AT168" s="117">
        <v>0</v>
      </c>
      <c r="AU168" s="117">
        <v>0</v>
      </c>
      <c r="AV168" s="117">
        <v>0</v>
      </c>
      <c r="AW168" s="117">
        <v>0</v>
      </c>
      <c r="AX168" s="117">
        <v>0</v>
      </c>
      <c r="AY168" s="117">
        <v>0</v>
      </c>
      <c r="AZ168" s="117">
        <v>0</v>
      </c>
      <c r="BA168" s="117">
        <v>0</v>
      </c>
      <c r="BB168" s="117">
        <v>0</v>
      </c>
      <c r="BC168" s="117">
        <v>0</v>
      </c>
    </row>
    <row r="169" spans="1:55">
      <c r="A169" s="694"/>
      <c r="B169" s="695"/>
      <c r="C169" s="695"/>
      <c r="D169" s="67">
        <v>9</v>
      </c>
      <c r="E169" s="71">
        <f t="shared" si="30"/>
        <v>0</v>
      </c>
      <c r="F169" s="117">
        <v>0</v>
      </c>
      <c r="G169" s="117">
        <v>0</v>
      </c>
      <c r="H169" s="117">
        <v>0</v>
      </c>
      <c r="I169" s="117">
        <v>0</v>
      </c>
      <c r="J169" s="117">
        <v>0</v>
      </c>
      <c r="K169" s="117">
        <v>0</v>
      </c>
      <c r="L169" s="117">
        <v>0</v>
      </c>
      <c r="M169" s="117">
        <v>0</v>
      </c>
      <c r="N169" s="117">
        <v>0</v>
      </c>
      <c r="O169" s="117">
        <v>0</v>
      </c>
      <c r="P169" s="117">
        <v>0</v>
      </c>
      <c r="Q169" s="117">
        <v>0</v>
      </c>
      <c r="R169" s="117">
        <v>0</v>
      </c>
      <c r="S169" s="117">
        <v>0</v>
      </c>
      <c r="T169" s="117">
        <v>0</v>
      </c>
      <c r="U169" s="117">
        <v>0</v>
      </c>
      <c r="V169" s="117">
        <v>0</v>
      </c>
      <c r="W169" s="117">
        <v>0</v>
      </c>
      <c r="X169" s="117">
        <v>0</v>
      </c>
      <c r="Y169" s="117">
        <v>0</v>
      </c>
      <c r="Z169" s="117">
        <v>0</v>
      </c>
      <c r="AA169" s="117">
        <v>0</v>
      </c>
      <c r="AB169" s="117">
        <v>0</v>
      </c>
      <c r="AC169" s="117">
        <v>0</v>
      </c>
      <c r="AD169" s="117">
        <v>0</v>
      </c>
      <c r="AE169" s="117">
        <v>0</v>
      </c>
      <c r="AF169" s="117">
        <v>0</v>
      </c>
      <c r="AG169" s="117">
        <v>0</v>
      </c>
      <c r="AH169" s="117">
        <v>0</v>
      </c>
      <c r="AI169" s="117">
        <v>0</v>
      </c>
      <c r="AJ169" s="117">
        <v>0</v>
      </c>
      <c r="AK169" s="117">
        <v>0</v>
      </c>
      <c r="AL169" s="117">
        <v>0</v>
      </c>
      <c r="AM169" s="117">
        <v>0</v>
      </c>
      <c r="AN169" s="117">
        <v>0</v>
      </c>
      <c r="AO169" s="117">
        <v>0</v>
      </c>
      <c r="AP169" s="117">
        <v>0</v>
      </c>
      <c r="AQ169" s="117">
        <v>0</v>
      </c>
      <c r="AR169" s="117">
        <v>0</v>
      </c>
      <c r="AS169" s="117">
        <v>0</v>
      </c>
      <c r="AT169" s="117">
        <v>0</v>
      </c>
      <c r="AU169" s="117">
        <v>0</v>
      </c>
      <c r="AV169" s="117">
        <v>0</v>
      </c>
      <c r="AW169" s="117">
        <v>0</v>
      </c>
      <c r="AX169" s="117">
        <v>0</v>
      </c>
      <c r="AY169" s="117">
        <v>0</v>
      </c>
      <c r="AZ169" s="117">
        <v>0</v>
      </c>
      <c r="BA169" s="117">
        <v>0</v>
      </c>
      <c r="BB169" s="117">
        <v>0</v>
      </c>
      <c r="BC169" s="117">
        <v>0</v>
      </c>
    </row>
    <row r="170" spans="1:55" ht="15" thickBot="1">
      <c r="A170" s="694"/>
      <c r="B170" s="695"/>
      <c r="C170" s="695"/>
      <c r="D170" s="68">
        <v>10</v>
      </c>
      <c r="E170" s="72">
        <f t="shared" si="30"/>
        <v>0</v>
      </c>
      <c r="F170" s="118">
        <v>0</v>
      </c>
      <c r="G170" s="118">
        <v>0</v>
      </c>
      <c r="H170" s="118">
        <v>0</v>
      </c>
      <c r="I170" s="118">
        <v>0</v>
      </c>
      <c r="J170" s="118">
        <v>0</v>
      </c>
      <c r="K170" s="118">
        <v>0</v>
      </c>
      <c r="L170" s="118">
        <v>0</v>
      </c>
      <c r="M170" s="118">
        <v>0</v>
      </c>
      <c r="N170" s="118">
        <v>0</v>
      </c>
      <c r="O170" s="118">
        <v>0</v>
      </c>
      <c r="P170" s="118">
        <v>0</v>
      </c>
      <c r="Q170" s="118">
        <v>0</v>
      </c>
      <c r="R170" s="118">
        <v>0</v>
      </c>
      <c r="S170" s="118">
        <v>0</v>
      </c>
      <c r="T170" s="118">
        <v>0</v>
      </c>
      <c r="U170" s="118">
        <v>0</v>
      </c>
      <c r="V170" s="118">
        <v>0</v>
      </c>
      <c r="W170" s="118">
        <v>0</v>
      </c>
      <c r="X170" s="118">
        <v>0</v>
      </c>
      <c r="Y170" s="118">
        <v>0</v>
      </c>
      <c r="Z170" s="118">
        <v>0</v>
      </c>
      <c r="AA170" s="118">
        <v>0</v>
      </c>
      <c r="AB170" s="118">
        <v>0</v>
      </c>
      <c r="AC170" s="118">
        <v>0</v>
      </c>
      <c r="AD170" s="118">
        <v>0</v>
      </c>
      <c r="AE170" s="118">
        <v>0</v>
      </c>
      <c r="AF170" s="118">
        <v>0</v>
      </c>
      <c r="AG170" s="118">
        <v>0</v>
      </c>
      <c r="AH170" s="118">
        <v>0</v>
      </c>
      <c r="AI170" s="118">
        <v>0</v>
      </c>
      <c r="AJ170" s="118">
        <v>0</v>
      </c>
      <c r="AK170" s="118">
        <v>0</v>
      </c>
      <c r="AL170" s="118">
        <v>0</v>
      </c>
      <c r="AM170" s="118">
        <v>0</v>
      </c>
      <c r="AN170" s="118">
        <v>0</v>
      </c>
      <c r="AO170" s="118">
        <v>0</v>
      </c>
      <c r="AP170" s="118">
        <v>0</v>
      </c>
      <c r="AQ170" s="118">
        <v>0</v>
      </c>
      <c r="AR170" s="118">
        <v>0</v>
      </c>
      <c r="AS170" s="118">
        <v>0</v>
      </c>
      <c r="AT170" s="118">
        <v>0</v>
      </c>
      <c r="AU170" s="118">
        <v>0</v>
      </c>
      <c r="AV170" s="118">
        <v>0</v>
      </c>
      <c r="AW170" s="118">
        <v>0</v>
      </c>
      <c r="AX170" s="118">
        <v>0</v>
      </c>
      <c r="AY170" s="118">
        <v>0</v>
      </c>
      <c r="AZ170" s="118">
        <v>0</v>
      </c>
      <c r="BA170" s="118">
        <v>0</v>
      </c>
      <c r="BB170" s="118">
        <v>0</v>
      </c>
      <c r="BC170" s="118">
        <v>0</v>
      </c>
    </row>
    <row r="171" spans="1:55" ht="15" thickBot="1">
      <c r="A171" s="698" t="s">
        <v>84</v>
      </c>
      <c r="B171" s="699"/>
      <c r="C171" s="699"/>
      <c r="D171" s="79"/>
      <c r="E171" s="76">
        <f t="shared" ref="E171:BC171" si="38">SUM(E172:E191)</f>
        <v>0</v>
      </c>
      <c r="F171" s="77">
        <f t="shared" si="38"/>
        <v>0</v>
      </c>
      <c r="G171" s="77">
        <f t="shared" ref="G171:Q171" si="39">SUM(G172:G191)</f>
        <v>0</v>
      </c>
      <c r="H171" s="77">
        <f t="shared" si="39"/>
        <v>0</v>
      </c>
      <c r="I171" s="77">
        <f t="shared" si="39"/>
        <v>0</v>
      </c>
      <c r="J171" s="77">
        <f t="shared" si="39"/>
        <v>0</v>
      </c>
      <c r="K171" s="77">
        <f t="shared" si="39"/>
        <v>0</v>
      </c>
      <c r="L171" s="77">
        <f t="shared" si="39"/>
        <v>0</v>
      </c>
      <c r="M171" s="77">
        <f t="shared" si="39"/>
        <v>0</v>
      </c>
      <c r="N171" s="77">
        <f t="shared" si="39"/>
        <v>0</v>
      </c>
      <c r="O171" s="77">
        <f t="shared" si="39"/>
        <v>0</v>
      </c>
      <c r="P171" s="77">
        <f t="shared" si="39"/>
        <v>0</v>
      </c>
      <c r="Q171" s="77">
        <f t="shared" si="39"/>
        <v>0</v>
      </c>
      <c r="R171" s="77">
        <f t="shared" ref="R171:AI171" si="40">SUM(R172:R191)</f>
        <v>0</v>
      </c>
      <c r="S171" s="77">
        <f t="shared" si="40"/>
        <v>0</v>
      </c>
      <c r="T171" s="77">
        <f t="shared" si="40"/>
        <v>0</v>
      </c>
      <c r="U171" s="77">
        <f t="shared" si="40"/>
        <v>0</v>
      </c>
      <c r="V171" s="77">
        <f t="shared" si="40"/>
        <v>0</v>
      </c>
      <c r="W171" s="77">
        <f t="shared" si="40"/>
        <v>0</v>
      </c>
      <c r="X171" s="77">
        <f t="shared" si="40"/>
        <v>0</v>
      </c>
      <c r="Y171" s="77">
        <f t="shared" si="40"/>
        <v>0</v>
      </c>
      <c r="Z171" s="77">
        <f t="shared" si="40"/>
        <v>0</v>
      </c>
      <c r="AA171" s="77">
        <f t="shared" si="40"/>
        <v>0</v>
      </c>
      <c r="AB171" s="77">
        <f t="shared" si="40"/>
        <v>0</v>
      </c>
      <c r="AC171" s="77">
        <f t="shared" si="40"/>
        <v>0</v>
      </c>
      <c r="AD171" s="77">
        <f t="shared" si="40"/>
        <v>0</v>
      </c>
      <c r="AE171" s="77">
        <f t="shared" si="40"/>
        <v>0</v>
      </c>
      <c r="AF171" s="77">
        <f t="shared" si="40"/>
        <v>0</v>
      </c>
      <c r="AG171" s="77">
        <f t="shared" si="40"/>
        <v>0</v>
      </c>
      <c r="AH171" s="77">
        <f t="shared" si="40"/>
        <v>0</v>
      </c>
      <c r="AI171" s="77">
        <f t="shared" si="40"/>
        <v>0</v>
      </c>
      <c r="AJ171" s="77">
        <f t="shared" si="38"/>
        <v>0</v>
      </c>
      <c r="AK171" s="77">
        <f t="shared" si="38"/>
        <v>0</v>
      </c>
      <c r="AL171" s="77">
        <f t="shared" si="38"/>
        <v>0</v>
      </c>
      <c r="AM171" s="77">
        <f t="shared" si="38"/>
        <v>0</v>
      </c>
      <c r="AN171" s="77">
        <f t="shared" si="38"/>
        <v>0</v>
      </c>
      <c r="AO171" s="77">
        <f t="shared" si="38"/>
        <v>0</v>
      </c>
      <c r="AP171" s="77">
        <f t="shared" si="38"/>
        <v>0</v>
      </c>
      <c r="AQ171" s="77">
        <f t="shared" si="38"/>
        <v>0</v>
      </c>
      <c r="AR171" s="77">
        <f t="shared" si="38"/>
        <v>0</v>
      </c>
      <c r="AS171" s="77">
        <f t="shared" si="38"/>
        <v>0</v>
      </c>
      <c r="AT171" s="77">
        <f t="shared" si="38"/>
        <v>0</v>
      </c>
      <c r="AU171" s="77">
        <f t="shared" si="38"/>
        <v>0</v>
      </c>
      <c r="AV171" s="77">
        <f t="shared" si="38"/>
        <v>0</v>
      </c>
      <c r="AW171" s="77">
        <f t="shared" si="38"/>
        <v>0</v>
      </c>
      <c r="AX171" s="77">
        <f t="shared" si="38"/>
        <v>0</v>
      </c>
      <c r="AY171" s="77">
        <f t="shared" si="38"/>
        <v>0</v>
      </c>
      <c r="AZ171" s="77">
        <f t="shared" si="38"/>
        <v>0</v>
      </c>
      <c r="BA171" s="77">
        <f t="shared" si="38"/>
        <v>0</v>
      </c>
      <c r="BB171" s="77">
        <f t="shared" si="38"/>
        <v>0</v>
      </c>
      <c r="BC171" s="77">
        <f t="shared" si="38"/>
        <v>0</v>
      </c>
    </row>
    <row r="172" spans="1:55">
      <c r="A172" s="694" t="s">
        <v>224</v>
      </c>
      <c r="B172" s="695" t="s">
        <v>201</v>
      </c>
      <c r="C172" s="695">
        <v>633013</v>
      </c>
      <c r="D172" s="66">
        <v>1</v>
      </c>
      <c r="E172" s="63">
        <f t="shared" ref="E172:E191" si="41">SUM(F172:BC172)</f>
        <v>0</v>
      </c>
      <c r="F172" s="119">
        <v>0</v>
      </c>
      <c r="G172" s="119">
        <v>0</v>
      </c>
      <c r="H172" s="119">
        <v>0</v>
      </c>
      <c r="I172" s="119">
        <v>0</v>
      </c>
      <c r="J172" s="119">
        <v>0</v>
      </c>
      <c r="K172" s="119">
        <v>0</v>
      </c>
      <c r="L172" s="119">
        <v>0</v>
      </c>
      <c r="M172" s="119">
        <v>0</v>
      </c>
      <c r="N172" s="119">
        <v>0</v>
      </c>
      <c r="O172" s="119">
        <v>0</v>
      </c>
      <c r="P172" s="119">
        <v>0</v>
      </c>
      <c r="Q172" s="119">
        <v>0</v>
      </c>
      <c r="R172" s="119">
        <v>0</v>
      </c>
      <c r="S172" s="119">
        <v>0</v>
      </c>
      <c r="T172" s="119">
        <v>0</v>
      </c>
      <c r="U172" s="119">
        <v>0</v>
      </c>
      <c r="V172" s="119">
        <v>0</v>
      </c>
      <c r="W172" s="119">
        <v>0</v>
      </c>
      <c r="X172" s="119">
        <v>0</v>
      </c>
      <c r="Y172" s="119">
        <v>0</v>
      </c>
      <c r="Z172" s="119">
        <v>0</v>
      </c>
      <c r="AA172" s="119">
        <v>0</v>
      </c>
      <c r="AB172" s="119">
        <v>0</v>
      </c>
      <c r="AC172" s="119">
        <v>0</v>
      </c>
      <c r="AD172" s="119">
        <v>0</v>
      </c>
      <c r="AE172" s="119">
        <v>0</v>
      </c>
      <c r="AF172" s="119">
        <v>0</v>
      </c>
      <c r="AG172" s="119">
        <v>0</v>
      </c>
      <c r="AH172" s="119">
        <v>0</v>
      </c>
      <c r="AI172" s="119">
        <v>0</v>
      </c>
      <c r="AJ172" s="119">
        <v>0</v>
      </c>
      <c r="AK172" s="119">
        <v>0</v>
      </c>
      <c r="AL172" s="119">
        <v>0</v>
      </c>
      <c r="AM172" s="119">
        <v>0</v>
      </c>
      <c r="AN172" s="119">
        <v>0</v>
      </c>
      <c r="AO172" s="119">
        <v>0</v>
      </c>
      <c r="AP172" s="119">
        <v>0</v>
      </c>
      <c r="AQ172" s="119">
        <v>0</v>
      </c>
      <c r="AR172" s="119">
        <v>0</v>
      </c>
      <c r="AS172" s="119">
        <v>0</v>
      </c>
      <c r="AT172" s="119">
        <v>0</v>
      </c>
      <c r="AU172" s="119">
        <v>0</v>
      </c>
      <c r="AV172" s="119">
        <v>0</v>
      </c>
      <c r="AW172" s="119">
        <v>0</v>
      </c>
      <c r="AX172" s="119">
        <v>0</v>
      </c>
      <c r="AY172" s="119">
        <v>0</v>
      </c>
      <c r="AZ172" s="119">
        <v>0</v>
      </c>
      <c r="BA172" s="119">
        <v>0</v>
      </c>
      <c r="BB172" s="119">
        <v>0</v>
      </c>
      <c r="BC172" s="119">
        <v>0</v>
      </c>
    </row>
    <row r="173" spans="1:55">
      <c r="A173" s="694"/>
      <c r="B173" s="695"/>
      <c r="C173" s="695"/>
      <c r="D173" s="67">
        <v>2</v>
      </c>
      <c r="E173" s="64">
        <f t="shared" si="41"/>
        <v>0</v>
      </c>
      <c r="F173" s="120">
        <v>0</v>
      </c>
      <c r="G173" s="120">
        <v>0</v>
      </c>
      <c r="H173" s="120">
        <v>0</v>
      </c>
      <c r="I173" s="120">
        <v>0</v>
      </c>
      <c r="J173" s="120">
        <v>0</v>
      </c>
      <c r="K173" s="120">
        <v>0</v>
      </c>
      <c r="L173" s="120">
        <v>0</v>
      </c>
      <c r="M173" s="120">
        <v>0</v>
      </c>
      <c r="N173" s="120">
        <v>0</v>
      </c>
      <c r="O173" s="120">
        <v>0</v>
      </c>
      <c r="P173" s="120">
        <v>0</v>
      </c>
      <c r="Q173" s="120">
        <v>0</v>
      </c>
      <c r="R173" s="120">
        <v>0</v>
      </c>
      <c r="S173" s="120">
        <v>0</v>
      </c>
      <c r="T173" s="120">
        <v>0</v>
      </c>
      <c r="U173" s="120">
        <v>0</v>
      </c>
      <c r="V173" s="120">
        <v>0</v>
      </c>
      <c r="W173" s="120">
        <v>0</v>
      </c>
      <c r="X173" s="120">
        <v>0</v>
      </c>
      <c r="Y173" s="120">
        <v>0</v>
      </c>
      <c r="Z173" s="120">
        <v>0</v>
      </c>
      <c r="AA173" s="120">
        <v>0</v>
      </c>
      <c r="AB173" s="120">
        <v>0</v>
      </c>
      <c r="AC173" s="120">
        <v>0</v>
      </c>
      <c r="AD173" s="120">
        <v>0</v>
      </c>
      <c r="AE173" s="120">
        <v>0</v>
      </c>
      <c r="AF173" s="120">
        <v>0</v>
      </c>
      <c r="AG173" s="120">
        <v>0</v>
      </c>
      <c r="AH173" s="120">
        <v>0</v>
      </c>
      <c r="AI173" s="120">
        <v>0</v>
      </c>
      <c r="AJ173" s="120">
        <v>0</v>
      </c>
      <c r="AK173" s="120">
        <v>0</v>
      </c>
      <c r="AL173" s="120">
        <v>0</v>
      </c>
      <c r="AM173" s="120">
        <v>0</v>
      </c>
      <c r="AN173" s="120">
        <v>0</v>
      </c>
      <c r="AO173" s="120">
        <v>0</v>
      </c>
      <c r="AP173" s="120">
        <v>0</v>
      </c>
      <c r="AQ173" s="120">
        <v>0</v>
      </c>
      <c r="AR173" s="120">
        <v>0</v>
      </c>
      <c r="AS173" s="120">
        <v>0</v>
      </c>
      <c r="AT173" s="120">
        <v>0</v>
      </c>
      <c r="AU173" s="120">
        <v>0</v>
      </c>
      <c r="AV173" s="120">
        <v>0</v>
      </c>
      <c r="AW173" s="120">
        <v>0</v>
      </c>
      <c r="AX173" s="120">
        <v>0</v>
      </c>
      <c r="AY173" s="120">
        <v>0</v>
      </c>
      <c r="AZ173" s="120">
        <v>0</v>
      </c>
      <c r="BA173" s="120">
        <v>0</v>
      </c>
      <c r="BB173" s="120">
        <v>0</v>
      </c>
      <c r="BC173" s="120">
        <v>0</v>
      </c>
    </row>
    <row r="174" spans="1:55">
      <c r="A174" s="694"/>
      <c r="B174" s="695"/>
      <c r="C174" s="695"/>
      <c r="D174" s="67">
        <v>3</v>
      </c>
      <c r="E174" s="64">
        <f t="shared" si="41"/>
        <v>0</v>
      </c>
      <c r="F174" s="120">
        <v>0</v>
      </c>
      <c r="G174" s="120">
        <v>0</v>
      </c>
      <c r="H174" s="120">
        <v>0</v>
      </c>
      <c r="I174" s="120">
        <v>0</v>
      </c>
      <c r="J174" s="120">
        <v>0</v>
      </c>
      <c r="K174" s="120">
        <v>0</v>
      </c>
      <c r="L174" s="120">
        <v>0</v>
      </c>
      <c r="M174" s="120">
        <v>0</v>
      </c>
      <c r="N174" s="120">
        <v>0</v>
      </c>
      <c r="O174" s="120">
        <v>0</v>
      </c>
      <c r="P174" s="120">
        <v>0</v>
      </c>
      <c r="Q174" s="120">
        <v>0</v>
      </c>
      <c r="R174" s="120">
        <v>0</v>
      </c>
      <c r="S174" s="120">
        <v>0</v>
      </c>
      <c r="T174" s="120">
        <v>0</v>
      </c>
      <c r="U174" s="120">
        <v>0</v>
      </c>
      <c r="V174" s="120">
        <v>0</v>
      </c>
      <c r="W174" s="120">
        <v>0</v>
      </c>
      <c r="X174" s="120">
        <v>0</v>
      </c>
      <c r="Y174" s="120">
        <v>0</v>
      </c>
      <c r="Z174" s="120">
        <v>0</v>
      </c>
      <c r="AA174" s="120">
        <v>0</v>
      </c>
      <c r="AB174" s="120">
        <v>0</v>
      </c>
      <c r="AC174" s="120">
        <v>0</v>
      </c>
      <c r="AD174" s="120">
        <v>0</v>
      </c>
      <c r="AE174" s="120">
        <v>0</v>
      </c>
      <c r="AF174" s="120">
        <v>0</v>
      </c>
      <c r="AG174" s="120">
        <v>0</v>
      </c>
      <c r="AH174" s="120">
        <v>0</v>
      </c>
      <c r="AI174" s="120">
        <v>0</v>
      </c>
      <c r="AJ174" s="120">
        <v>0</v>
      </c>
      <c r="AK174" s="120">
        <v>0</v>
      </c>
      <c r="AL174" s="120">
        <v>0</v>
      </c>
      <c r="AM174" s="120">
        <v>0</v>
      </c>
      <c r="AN174" s="120">
        <v>0</v>
      </c>
      <c r="AO174" s="120">
        <v>0</v>
      </c>
      <c r="AP174" s="120">
        <v>0</v>
      </c>
      <c r="AQ174" s="120">
        <v>0</v>
      </c>
      <c r="AR174" s="120">
        <v>0</v>
      </c>
      <c r="AS174" s="120">
        <v>0</v>
      </c>
      <c r="AT174" s="120">
        <v>0</v>
      </c>
      <c r="AU174" s="120">
        <v>0</v>
      </c>
      <c r="AV174" s="120">
        <v>0</v>
      </c>
      <c r="AW174" s="120">
        <v>0</v>
      </c>
      <c r="AX174" s="120">
        <v>0</v>
      </c>
      <c r="AY174" s="120">
        <v>0</v>
      </c>
      <c r="AZ174" s="120">
        <v>0</v>
      </c>
      <c r="BA174" s="120">
        <v>0</v>
      </c>
      <c r="BB174" s="120">
        <v>0</v>
      </c>
      <c r="BC174" s="120">
        <v>0</v>
      </c>
    </row>
    <row r="175" spans="1:55">
      <c r="A175" s="694"/>
      <c r="B175" s="695"/>
      <c r="C175" s="695"/>
      <c r="D175" s="67">
        <v>4</v>
      </c>
      <c r="E175" s="64">
        <f t="shared" si="41"/>
        <v>0</v>
      </c>
      <c r="F175" s="120">
        <v>0</v>
      </c>
      <c r="G175" s="120">
        <v>0</v>
      </c>
      <c r="H175" s="120">
        <v>0</v>
      </c>
      <c r="I175" s="120">
        <v>0</v>
      </c>
      <c r="J175" s="120">
        <v>0</v>
      </c>
      <c r="K175" s="120">
        <v>0</v>
      </c>
      <c r="L175" s="120">
        <v>0</v>
      </c>
      <c r="M175" s="120">
        <v>0</v>
      </c>
      <c r="N175" s="120">
        <v>0</v>
      </c>
      <c r="O175" s="120">
        <v>0</v>
      </c>
      <c r="P175" s="120">
        <v>0</v>
      </c>
      <c r="Q175" s="120">
        <v>0</v>
      </c>
      <c r="R175" s="120">
        <v>0</v>
      </c>
      <c r="S175" s="120">
        <v>0</v>
      </c>
      <c r="T175" s="120">
        <v>0</v>
      </c>
      <c r="U175" s="120">
        <v>0</v>
      </c>
      <c r="V175" s="120">
        <v>0</v>
      </c>
      <c r="W175" s="120">
        <v>0</v>
      </c>
      <c r="X175" s="120">
        <v>0</v>
      </c>
      <c r="Y175" s="120">
        <v>0</v>
      </c>
      <c r="Z175" s="120">
        <v>0</v>
      </c>
      <c r="AA175" s="120">
        <v>0</v>
      </c>
      <c r="AB175" s="120">
        <v>0</v>
      </c>
      <c r="AC175" s="120">
        <v>0</v>
      </c>
      <c r="AD175" s="120">
        <v>0</v>
      </c>
      <c r="AE175" s="120">
        <v>0</v>
      </c>
      <c r="AF175" s="120">
        <v>0</v>
      </c>
      <c r="AG175" s="120">
        <v>0</v>
      </c>
      <c r="AH175" s="120">
        <v>0</v>
      </c>
      <c r="AI175" s="120">
        <v>0</v>
      </c>
      <c r="AJ175" s="120">
        <v>0</v>
      </c>
      <c r="AK175" s="120">
        <v>0</v>
      </c>
      <c r="AL175" s="120">
        <v>0</v>
      </c>
      <c r="AM175" s="120">
        <v>0</v>
      </c>
      <c r="AN175" s="120">
        <v>0</v>
      </c>
      <c r="AO175" s="120">
        <v>0</v>
      </c>
      <c r="AP175" s="120">
        <v>0</v>
      </c>
      <c r="AQ175" s="120">
        <v>0</v>
      </c>
      <c r="AR175" s="120">
        <v>0</v>
      </c>
      <c r="AS175" s="120">
        <v>0</v>
      </c>
      <c r="AT175" s="120">
        <v>0</v>
      </c>
      <c r="AU175" s="120">
        <v>0</v>
      </c>
      <c r="AV175" s="120">
        <v>0</v>
      </c>
      <c r="AW175" s="120">
        <v>0</v>
      </c>
      <c r="AX175" s="120">
        <v>0</v>
      </c>
      <c r="AY175" s="120">
        <v>0</v>
      </c>
      <c r="AZ175" s="120">
        <v>0</v>
      </c>
      <c r="BA175" s="120">
        <v>0</v>
      </c>
      <c r="BB175" s="120">
        <v>0</v>
      </c>
      <c r="BC175" s="120">
        <v>0</v>
      </c>
    </row>
    <row r="176" spans="1:55">
      <c r="A176" s="694"/>
      <c r="B176" s="695"/>
      <c r="C176" s="695"/>
      <c r="D176" s="67">
        <v>5</v>
      </c>
      <c r="E176" s="64">
        <f t="shared" si="41"/>
        <v>0</v>
      </c>
      <c r="F176" s="120">
        <v>0</v>
      </c>
      <c r="G176" s="120">
        <v>0</v>
      </c>
      <c r="H176" s="120">
        <v>0</v>
      </c>
      <c r="I176" s="120">
        <v>0</v>
      </c>
      <c r="J176" s="120">
        <v>0</v>
      </c>
      <c r="K176" s="120">
        <v>0</v>
      </c>
      <c r="L176" s="120">
        <v>0</v>
      </c>
      <c r="M176" s="120">
        <v>0</v>
      </c>
      <c r="N176" s="120">
        <v>0</v>
      </c>
      <c r="O176" s="120">
        <v>0</v>
      </c>
      <c r="P176" s="120">
        <v>0</v>
      </c>
      <c r="Q176" s="120">
        <v>0</v>
      </c>
      <c r="R176" s="120">
        <v>0</v>
      </c>
      <c r="S176" s="120">
        <v>0</v>
      </c>
      <c r="T176" s="120">
        <v>0</v>
      </c>
      <c r="U176" s="120">
        <v>0</v>
      </c>
      <c r="V176" s="120">
        <v>0</v>
      </c>
      <c r="W176" s="120">
        <v>0</v>
      </c>
      <c r="X176" s="120">
        <v>0</v>
      </c>
      <c r="Y176" s="120">
        <v>0</v>
      </c>
      <c r="Z176" s="120">
        <v>0</v>
      </c>
      <c r="AA176" s="120">
        <v>0</v>
      </c>
      <c r="AB176" s="120">
        <v>0</v>
      </c>
      <c r="AC176" s="120">
        <v>0</v>
      </c>
      <c r="AD176" s="120">
        <v>0</v>
      </c>
      <c r="AE176" s="120">
        <v>0</v>
      </c>
      <c r="AF176" s="120">
        <v>0</v>
      </c>
      <c r="AG176" s="120">
        <v>0</v>
      </c>
      <c r="AH176" s="120">
        <v>0</v>
      </c>
      <c r="AI176" s="120">
        <v>0</v>
      </c>
      <c r="AJ176" s="120">
        <v>0</v>
      </c>
      <c r="AK176" s="120">
        <v>0</v>
      </c>
      <c r="AL176" s="120">
        <v>0</v>
      </c>
      <c r="AM176" s="120">
        <v>0</v>
      </c>
      <c r="AN176" s="120">
        <v>0</v>
      </c>
      <c r="AO176" s="120">
        <v>0</v>
      </c>
      <c r="AP176" s="120">
        <v>0</v>
      </c>
      <c r="AQ176" s="120">
        <v>0</v>
      </c>
      <c r="AR176" s="120">
        <v>0</v>
      </c>
      <c r="AS176" s="120">
        <v>0</v>
      </c>
      <c r="AT176" s="120">
        <v>0</v>
      </c>
      <c r="AU176" s="120">
        <v>0</v>
      </c>
      <c r="AV176" s="120">
        <v>0</v>
      </c>
      <c r="AW176" s="120">
        <v>0</v>
      </c>
      <c r="AX176" s="120">
        <v>0</v>
      </c>
      <c r="AY176" s="120">
        <v>0</v>
      </c>
      <c r="AZ176" s="120">
        <v>0</v>
      </c>
      <c r="BA176" s="120">
        <v>0</v>
      </c>
      <c r="BB176" s="120">
        <v>0</v>
      </c>
      <c r="BC176" s="120">
        <v>0</v>
      </c>
    </row>
    <row r="177" spans="1:55">
      <c r="A177" s="694"/>
      <c r="B177" s="695"/>
      <c r="C177" s="695"/>
      <c r="D177" s="67">
        <v>6</v>
      </c>
      <c r="E177" s="64">
        <f t="shared" si="41"/>
        <v>0</v>
      </c>
      <c r="F177" s="120">
        <v>0</v>
      </c>
      <c r="G177" s="120">
        <v>0</v>
      </c>
      <c r="H177" s="120">
        <v>0</v>
      </c>
      <c r="I177" s="120">
        <v>0</v>
      </c>
      <c r="J177" s="120">
        <v>0</v>
      </c>
      <c r="K177" s="120">
        <v>0</v>
      </c>
      <c r="L177" s="120">
        <v>0</v>
      </c>
      <c r="M177" s="120">
        <v>0</v>
      </c>
      <c r="N177" s="120">
        <v>0</v>
      </c>
      <c r="O177" s="120">
        <v>0</v>
      </c>
      <c r="P177" s="120">
        <v>0</v>
      </c>
      <c r="Q177" s="120">
        <v>0</v>
      </c>
      <c r="R177" s="120">
        <v>0</v>
      </c>
      <c r="S177" s="120">
        <v>0</v>
      </c>
      <c r="T177" s="120">
        <v>0</v>
      </c>
      <c r="U177" s="120">
        <v>0</v>
      </c>
      <c r="V177" s="120">
        <v>0</v>
      </c>
      <c r="W177" s="120">
        <v>0</v>
      </c>
      <c r="X177" s="120">
        <v>0</v>
      </c>
      <c r="Y177" s="120">
        <v>0</v>
      </c>
      <c r="Z177" s="120">
        <v>0</v>
      </c>
      <c r="AA177" s="120">
        <v>0</v>
      </c>
      <c r="AB177" s="120">
        <v>0</v>
      </c>
      <c r="AC177" s="120">
        <v>0</v>
      </c>
      <c r="AD177" s="120">
        <v>0</v>
      </c>
      <c r="AE177" s="120">
        <v>0</v>
      </c>
      <c r="AF177" s="120">
        <v>0</v>
      </c>
      <c r="AG177" s="120">
        <v>0</v>
      </c>
      <c r="AH177" s="120">
        <v>0</v>
      </c>
      <c r="AI177" s="120">
        <v>0</v>
      </c>
      <c r="AJ177" s="120">
        <v>0</v>
      </c>
      <c r="AK177" s="120">
        <v>0</v>
      </c>
      <c r="AL177" s="120">
        <v>0</v>
      </c>
      <c r="AM177" s="120">
        <v>0</v>
      </c>
      <c r="AN177" s="120">
        <v>0</v>
      </c>
      <c r="AO177" s="120">
        <v>0</v>
      </c>
      <c r="AP177" s="120">
        <v>0</v>
      </c>
      <c r="AQ177" s="120">
        <v>0</v>
      </c>
      <c r="AR177" s="120">
        <v>0</v>
      </c>
      <c r="AS177" s="120">
        <v>0</v>
      </c>
      <c r="AT177" s="120">
        <v>0</v>
      </c>
      <c r="AU177" s="120">
        <v>0</v>
      </c>
      <c r="AV177" s="120">
        <v>0</v>
      </c>
      <c r="AW177" s="120">
        <v>0</v>
      </c>
      <c r="AX177" s="120">
        <v>0</v>
      </c>
      <c r="AY177" s="120">
        <v>0</v>
      </c>
      <c r="AZ177" s="120">
        <v>0</v>
      </c>
      <c r="BA177" s="120">
        <v>0</v>
      </c>
      <c r="BB177" s="120">
        <v>0</v>
      </c>
      <c r="BC177" s="120">
        <v>0</v>
      </c>
    </row>
    <row r="178" spans="1:55">
      <c r="A178" s="694"/>
      <c r="B178" s="695"/>
      <c r="C178" s="695"/>
      <c r="D178" s="67">
        <v>7</v>
      </c>
      <c r="E178" s="64">
        <f t="shared" si="41"/>
        <v>0</v>
      </c>
      <c r="F178" s="120">
        <v>0</v>
      </c>
      <c r="G178" s="120">
        <v>0</v>
      </c>
      <c r="H178" s="120">
        <v>0</v>
      </c>
      <c r="I178" s="120">
        <v>0</v>
      </c>
      <c r="J178" s="120">
        <v>0</v>
      </c>
      <c r="K178" s="120">
        <v>0</v>
      </c>
      <c r="L178" s="120">
        <v>0</v>
      </c>
      <c r="M178" s="120">
        <v>0</v>
      </c>
      <c r="N178" s="120">
        <v>0</v>
      </c>
      <c r="O178" s="120">
        <v>0</v>
      </c>
      <c r="P178" s="120">
        <v>0</v>
      </c>
      <c r="Q178" s="120">
        <v>0</v>
      </c>
      <c r="R178" s="120">
        <v>0</v>
      </c>
      <c r="S178" s="120">
        <v>0</v>
      </c>
      <c r="T178" s="120">
        <v>0</v>
      </c>
      <c r="U178" s="120">
        <v>0</v>
      </c>
      <c r="V178" s="120">
        <v>0</v>
      </c>
      <c r="W178" s="120">
        <v>0</v>
      </c>
      <c r="X178" s="120">
        <v>0</v>
      </c>
      <c r="Y178" s="120">
        <v>0</v>
      </c>
      <c r="Z178" s="120">
        <v>0</v>
      </c>
      <c r="AA178" s="120">
        <v>0</v>
      </c>
      <c r="AB178" s="120">
        <v>0</v>
      </c>
      <c r="AC178" s="120">
        <v>0</v>
      </c>
      <c r="AD178" s="120">
        <v>0</v>
      </c>
      <c r="AE178" s="120">
        <v>0</v>
      </c>
      <c r="AF178" s="120">
        <v>0</v>
      </c>
      <c r="AG178" s="120">
        <v>0</v>
      </c>
      <c r="AH178" s="120">
        <v>0</v>
      </c>
      <c r="AI178" s="120">
        <v>0</v>
      </c>
      <c r="AJ178" s="120">
        <v>0</v>
      </c>
      <c r="AK178" s="120">
        <v>0</v>
      </c>
      <c r="AL178" s="120">
        <v>0</v>
      </c>
      <c r="AM178" s="120">
        <v>0</v>
      </c>
      <c r="AN178" s="120">
        <v>0</v>
      </c>
      <c r="AO178" s="120">
        <v>0</v>
      </c>
      <c r="AP178" s="120">
        <v>0</v>
      </c>
      <c r="AQ178" s="120">
        <v>0</v>
      </c>
      <c r="AR178" s="120">
        <v>0</v>
      </c>
      <c r="AS178" s="120">
        <v>0</v>
      </c>
      <c r="AT178" s="120">
        <v>0</v>
      </c>
      <c r="AU178" s="120">
        <v>0</v>
      </c>
      <c r="AV178" s="120">
        <v>0</v>
      </c>
      <c r="AW178" s="120">
        <v>0</v>
      </c>
      <c r="AX178" s="120">
        <v>0</v>
      </c>
      <c r="AY178" s="120">
        <v>0</v>
      </c>
      <c r="AZ178" s="120">
        <v>0</v>
      </c>
      <c r="BA178" s="120">
        <v>0</v>
      </c>
      <c r="BB178" s="120">
        <v>0</v>
      </c>
      <c r="BC178" s="120">
        <v>0</v>
      </c>
    </row>
    <row r="179" spans="1:55">
      <c r="A179" s="694"/>
      <c r="B179" s="695"/>
      <c r="C179" s="695"/>
      <c r="D179" s="67">
        <v>8</v>
      </c>
      <c r="E179" s="64">
        <f t="shared" si="41"/>
        <v>0</v>
      </c>
      <c r="F179" s="120">
        <v>0</v>
      </c>
      <c r="G179" s="120">
        <v>0</v>
      </c>
      <c r="H179" s="120">
        <v>0</v>
      </c>
      <c r="I179" s="120">
        <v>0</v>
      </c>
      <c r="J179" s="120">
        <v>0</v>
      </c>
      <c r="K179" s="120">
        <v>0</v>
      </c>
      <c r="L179" s="120">
        <v>0</v>
      </c>
      <c r="M179" s="120">
        <v>0</v>
      </c>
      <c r="N179" s="120">
        <v>0</v>
      </c>
      <c r="O179" s="120">
        <v>0</v>
      </c>
      <c r="P179" s="120">
        <v>0</v>
      </c>
      <c r="Q179" s="120">
        <v>0</v>
      </c>
      <c r="R179" s="120">
        <v>0</v>
      </c>
      <c r="S179" s="120">
        <v>0</v>
      </c>
      <c r="T179" s="120">
        <v>0</v>
      </c>
      <c r="U179" s="120">
        <v>0</v>
      </c>
      <c r="V179" s="120">
        <v>0</v>
      </c>
      <c r="W179" s="120">
        <v>0</v>
      </c>
      <c r="X179" s="120">
        <v>0</v>
      </c>
      <c r="Y179" s="120">
        <v>0</v>
      </c>
      <c r="Z179" s="120">
        <v>0</v>
      </c>
      <c r="AA179" s="120">
        <v>0</v>
      </c>
      <c r="AB179" s="120">
        <v>0</v>
      </c>
      <c r="AC179" s="120">
        <v>0</v>
      </c>
      <c r="AD179" s="120">
        <v>0</v>
      </c>
      <c r="AE179" s="120">
        <v>0</v>
      </c>
      <c r="AF179" s="120">
        <v>0</v>
      </c>
      <c r="AG179" s="120">
        <v>0</v>
      </c>
      <c r="AH179" s="120">
        <v>0</v>
      </c>
      <c r="AI179" s="120">
        <v>0</v>
      </c>
      <c r="AJ179" s="120">
        <v>0</v>
      </c>
      <c r="AK179" s="120">
        <v>0</v>
      </c>
      <c r="AL179" s="120">
        <v>0</v>
      </c>
      <c r="AM179" s="120">
        <v>0</v>
      </c>
      <c r="AN179" s="120">
        <v>0</v>
      </c>
      <c r="AO179" s="120">
        <v>0</v>
      </c>
      <c r="AP179" s="120">
        <v>0</v>
      </c>
      <c r="AQ179" s="120">
        <v>0</v>
      </c>
      <c r="AR179" s="120">
        <v>0</v>
      </c>
      <c r="AS179" s="120">
        <v>0</v>
      </c>
      <c r="AT179" s="120">
        <v>0</v>
      </c>
      <c r="AU179" s="120">
        <v>0</v>
      </c>
      <c r="AV179" s="120">
        <v>0</v>
      </c>
      <c r="AW179" s="120">
        <v>0</v>
      </c>
      <c r="AX179" s="120">
        <v>0</v>
      </c>
      <c r="AY179" s="120">
        <v>0</v>
      </c>
      <c r="AZ179" s="120">
        <v>0</v>
      </c>
      <c r="BA179" s="120">
        <v>0</v>
      </c>
      <c r="BB179" s="120">
        <v>0</v>
      </c>
      <c r="BC179" s="120">
        <v>0</v>
      </c>
    </row>
    <row r="180" spans="1:55">
      <c r="A180" s="694"/>
      <c r="B180" s="695"/>
      <c r="C180" s="695"/>
      <c r="D180" s="67">
        <v>9</v>
      </c>
      <c r="E180" s="64">
        <f t="shared" si="41"/>
        <v>0</v>
      </c>
      <c r="F180" s="120">
        <v>0</v>
      </c>
      <c r="G180" s="120">
        <v>0</v>
      </c>
      <c r="H180" s="120">
        <v>0</v>
      </c>
      <c r="I180" s="120">
        <v>0</v>
      </c>
      <c r="J180" s="120">
        <v>0</v>
      </c>
      <c r="K180" s="120">
        <v>0</v>
      </c>
      <c r="L180" s="120">
        <v>0</v>
      </c>
      <c r="M180" s="120">
        <v>0</v>
      </c>
      <c r="N180" s="120">
        <v>0</v>
      </c>
      <c r="O180" s="120">
        <v>0</v>
      </c>
      <c r="P180" s="120">
        <v>0</v>
      </c>
      <c r="Q180" s="120">
        <v>0</v>
      </c>
      <c r="R180" s="120">
        <v>0</v>
      </c>
      <c r="S180" s="120">
        <v>0</v>
      </c>
      <c r="T180" s="120">
        <v>0</v>
      </c>
      <c r="U180" s="120">
        <v>0</v>
      </c>
      <c r="V180" s="120">
        <v>0</v>
      </c>
      <c r="W180" s="120">
        <v>0</v>
      </c>
      <c r="X180" s="120">
        <v>0</v>
      </c>
      <c r="Y180" s="120">
        <v>0</v>
      </c>
      <c r="Z180" s="120">
        <v>0</v>
      </c>
      <c r="AA180" s="120">
        <v>0</v>
      </c>
      <c r="AB180" s="120">
        <v>0</v>
      </c>
      <c r="AC180" s="120">
        <v>0</v>
      </c>
      <c r="AD180" s="120">
        <v>0</v>
      </c>
      <c r="AE180" s="120">
        <v>0</v>
      </c>
      <c r="AF180" s="120">
        <v>0</v>
      </c>
      <c r="AG180" s="120">
        <v>0</v>
      </c>
      <c r="AH180" s="120">
        <v>0</v>
      </c>
      <c r="AI180" s="120">
        <v>0</v>
      </c>
      <c r="AJ180" s="120">
        <v>0</v>
      </c>
      <c r="AK180" s="120">
        <v>0</v>
      </c>
      <c r="AL180" s="120">
        <v>0</v>
      </c>
      <c r="AM180" s="120">
        <v>0</v>
      </c>
      <c r="AN180" s="120">
        <v>0</v>
      </c>
      <c r="AO180" s="120">
        <v>0</v>
      </c>
      <c r="AP180" s="120">
        <v>0</v>
      </c>
      <c r="AQ180" s="120">
        <v>0</v>
      </c>
      <c r="AR180" s="120">
        <v>0</v>
      </c>
      <c r="AS180" s="120">
        <v>0</v>
      </c>
      <c r="AT180" s="120">
        <v>0</v>
      </c>
      <c r="AU180" s="120">
        <v>0</v>
      </c>
      <c r="AV180" s="120">
        <v>0</v>
      </c>
      <c r="AW180" s="120">
        <v>0</v>
      </c>
      <c r="AX180" s="120">
        <v>0</v>
      </c>
      <c r="AY180" s="120">
        <v>0</v>
      </c>
      <c r="AZ180" s="120">
        <v>0</v>
      </c>
      <c r="BA180" s="120">
        <v>0</v>
      </c>
      <c r="BB180" s="120">
        <v>0</v>
      </c>
      <c r="BC180" s="120">
        <v>0</v>
      </c>
    </row>
    <row r="181" spans="1:55" ht="15" thickBot="1">
      <c r="A181" s="694"/>
      <c r="B181" s="695"/>
      <c r="C181" s="695"/>
      <c r="D181" s="68">
        <v>10</v>
      </c>
      <c r="E181" s="65">
        <f t="shared" si="41"/>
        <v>0</v>
      </c>
      <c r="F181" s="121">
        <v>0</v>
      </c>
      <c r="G181" s="121">
        <v>0</v>
      </c>
      <c r="H181" s="121">
        <v>0</v>
      </c>
      <c r="I181" s="121">
        <v>0</v>
      </c>
      <c r="J181" s="121">
        <v>0</v>
      </c>
      <c r="K181" s="121">
        <v>0</v>
      </c>
      <c r="L181" s="121">
        <v>0</v>
      </c>
      <c r="M181" s="121">
        <v>0</v>
      </c>
      <c r="N181" s="121">
        <v>0</v>
      </c>
      <c r="O181" s="121">
        <v>0</v>
      </c>
      <c r="P181" s="121">
        <v>0</v>
      </c>
      <c r="Q181" s="121">
        <v>0</v>
      </c>
      <c r="R181" s="121">
        <v>0</v>
      </c>
      <c r="S181" s="121">
        <v>0</v>
      </c>
      <c r="T181" s="121">
        <v>0</v>
      </c>
      <c r="U181" s="121">
        <v>0</v>
      </c>
      <c r="V181" s="121">
        <v>0</v>
      </c>
      <c r="W181" s="121">
        <v>0</v>
      </c>
      <c r="X181" s="121">
        <v>0</v>
      </c>
      <c r="Y181" s="121">
        <v>0</v>
      </c>
      <c r="Z181" s="121">
        <v>0</v>
      </c>
      <c r="AA181" s="121">
        <v>0</v>
      </c>
      <c r="AB181" s="121">
        <v>0</v>
      </c>
      <c r="AC181" s="121">
        <v>0</v>
      </c>
      <c r="AD181" s="121">
        <v>0</v>
      </c>
      <c r="AE181" s="121">
        <v>0</v>
      </c>
      <c r="AF181" s="121">
        <v>0</v>
      </c>
      <c r="AG181" s="121">
        <v>0</v>
      </c>
      <c r="AH181" s="121">
        <v>0</v>
      </c>
      <c r="AI181" s="121">
        <v>0</v>
      </c>
      <c r="AJ181" s="121">
        <v>0</v>
      </c>
      <c r="AK181" s="121">
        <v>0</v>
      </c>
      <c r="AL181" s="121">
        <v>0</v>
      </c>
      <c r="AM181" s="121">
        <v>0</v>
      </c>
      <c r="AN181" s="121">
        <v>0</v>
      </c>
      <c r="AO181" s="121">
        <v>0</v>
      </c>
      <c r="AP181" s="121">
        <v>0</v>
      </c>
      <c r="AQ181" s="121">
        <v>0</v>
      </c>
      <c r="AR181" s="121">
        <v>0</v>
      </c>
      <c r="AS181" s="121">
        <v>0</v>
      </c>
      <c r="AT181" s="121">
        <v>0</v>
      </c>
      <c r="AU181" s="121">
        <v>0</v>
      </c>
      <c r="AV181" s="121">
        <v>0</v>
      </c>
      <c r="AW181" s="121">
        <v>0</v>
      </c>
      <c r="AX181" s="121">
        <v>0</v>
      </c>
      <c r="AY181" s="121">
        <v>0</v>
      </c>
      <c r="AZ181" s="121">
        <v>0</v>
      </c>
      <c r="BA181" s="121">
        <v>0</v>
      </c>
      <c r="BB181" s="121">
        <v>0</v>
      </c>
      <c r="BC181" s="121">
        <v>0</v>
      </c>
    </row>
    <row r="182" spans="1:55">
      <c r="A182" s="694" t="s">
        <v>225</v>
      </c>
      <c r="B182" s="695"/>
      <c r="C182" s="695">
        <v>637031</v>
      </c>
      <c r="D182" s="66">
        <v>1</v>
      </c>
      <c r="E182" s="64">
        <f t="shared" si="41"/>
        <v>0</v>
      </c>
      <c r="F182" s="119">
        <v>0</v>
      </c>
      <c r="G182" s="119">
        <v>0</v>
      </c>
      <c r="H182" s="119">
        <v>0</v>
      </c>
      <c r="I182" s="119">
        <v>0</v>
      </c>
      <c r="J182" s="119">
        <v>0</v>
      </c>
      <c r="K182" s="119">
        <v>0</v>
      </c>
      <c r="L182" s="119">
        <v>0</v>
      </c>
      <c r="M182" s="119">
        <v>0</v>
      </c>
      <c r="N182" s="119">
        <v>0</v>
      </c>
      <c r="O182" s="119">
        <v>0</v>
      </c>
      <c r="P182" s="119">
        <v>0</v>
      </c>
      <c r="Q182" s="119">
        <v>0</v>
      </c>
      <c r="R182" s="119">
        <v>0</v>
      </c>
      <c r="S182" s="119">
        <v>0</v>
      </c>
      <c r="T182" s="119">
        <v>0</v>
      </c>
      <c r="U182" s="119">
        <v>0</v>
      </c>
      <c r="V182" s="119">
        <v>0</v>
      </c>
      <c r="W182" s="119">
        <v>0</v>
      </c>
      <c r="X182" s="119">
        <v>0</v>
      </c>
      <c r="Y182" s="119">
        <v>0</v>
      </c>
      <c r="Z182" s="119">
        <v>0</v>
      </c>
      <c r="AA182" s="119">
        <v>0</v>
      </c>
      <c r="AB182" s="119">
        <v>0</v>
      </c>
      <c r="AC182" s="119">
        <v>0</v>
      </c>
      <c r="AD182" s="119">
        <v>0</v>
      </c>
      <c r="AE182" s="119">
        <v>0</v>
      </c>
      <c r="AF182" s="119">
        <v>0</v>
      </c>
      <c r="AG182" s="119">
        <v>0</v>
      </c>
      <c r="AH182" s="119">
        <v>0</v>
      </c>
      <c r="AI182" s="119">
        <v>0</v>
      </c>
      <c r="AJ182" s="119">
        <v>0</v>
      </c>
      <c r="AK182" s="119">
        <v>0</v>
      </c>
      <c r="AL182" s="119">
        <v>0</v>
      </c>
      <c r="AM182" s="119">
        <v>0</v>
      </c>
      <c r="AN182" s="119">
        <v>0</v>
      </c>
      <c r="AO182" s="119">
        <v>0</v>
      </c>
      <c r="AP182" s="119">
        <v>0</v>
      </c>
      <c r="AQ182" s="119">
        <v>0</v>
      </c>
      <c r="AR182" s="119">
        <v>0</v>
      </c>
      <c r="AS182" s="119">
        <v>0</v>
      </c>
      <c r="AT182" s="119">
        <v>0</v>
      </c>
      <c r="AU182" s="119">
        <v>0</v>
      </c>
      <c r="AV182" s="119">
        <v>0</v>
      </c>
      <c r="AW182" s="119">
        <v>0</v>
      </c>
      <c r="AX182" s="119">
        <v>0</v>
      </c>
      <c r="AY182" s="119">
        <v>0</v>
      </c>
      <c r="AZ182" s="119">
        <v>0</v>
      </c>
      <c r="BA182" s="119">
        <v>0</v>
      </c>
      <c r="BB182" s="119">
        <v>0</v>
      </c>
      <c r="BC182" s="119">
        <v>0</v>
      </c>
    </row>
    <row r="183" spans="1:55">
      <c r="A183" s="694"/>
      <c r="B183" s="695"/>
      <c r="C183" s="695"/>
      <c r="D183" s="67">
        <v>2</v>
      </c>
      <c r="E183" s="64">
        <f t="shared" si="41"/>
        <v>0</v>
      </c>
      <c r="F183" s="120">
        <v>0</v>
      </c>
      <c r="G183" s="120">
        <v>0</v>
      </c>
      <c r="H183" s="120">
        <v>0</v>
      </c>
      <c r="I183" s="120">
        <v>0</v>
      </c>
      <c r="J183" s="120">
        <v>0</v>
      </c>
      <c r="K183" s="120">
        <v>0</v>
      </c>
      <c r="L183" s="120">
        <v>0</v>
      </c>
      <c r="M183" s="120">
        <v>0</v>
      </c>
      <c r="N183" s="120">
        <v>0</v>
      </c>
      <c r="O183" s="120">
        <v>0</v>
      </c>
      <c r="P183" s="120">
        <v>0</v>
      </c>
      <c r="Q183" s="120">
        <v>0</v>
      </c>
      <c r="R183" s="120">
        <v>0</v>
      </c>
      <c r="S183" s="120">
        <v>0</v>
      </c>
      <c r="T183" s="120">
        <v>0</v>
      </c>
      <c r="U183" s="120">
        <v>0</v>
      </c>
      <c r="V183" s="120">
        <v>0</v>
      </c>
      <c r="W183" s="120">
        <v>0</v>
      </c>
      <c r="X183" s="120">
        <v>0</v>
      </c>
      <c r="Y183" s="120">
        <v>0</v>
      </c>
      <c r="Z183" s="120">
        <v>0</v>
      </c>
      <c r="AA183" s="120">
        <v>0</v>
      </c>
      <c r="AB183" s="120">
        <v>0</v>
      </c>
      <c r="AC183" s="120">
        <v>0</v>
      </c>
      <c r="AD183" s="120">
        <v>0</v>
      </c>
      <c r="AE183" s="120">
        <v>0</v>
      </c>
      <c r="AF183" s="120">
        <v>0</v>
      </c>
      <c r="AG183" s="120">
        <v>0</v>
      </c>
      <c r="AH183" s="120">
        <v>0</v>
      </c>
      <c r="AI183" s="120">
        <v>0</v>
      </c>
      <c r="AJ183" s="120">
        <v>0</v>
      </c>
      <c r="AK183" s="120">
        <v>0</v>
      </c>
      <c r="AL183" s="120">
        <v>0</v>
      </c>
      <c r="AM183" s="120">
        <v>0</v>
      </c>
      <c r="AN183" s="120">
        <v>0</v>
      </c>
      <c r="AO183" s="120">
        <v>0</v>
      </c>
      <c r="AP183" s="120">
        <v>0</v>
      </c>
      <c r="AQ183" s="120">
        <v>0</v>
      </c>
      <c r="AR183" s="120">
        <v>0</v>
      </c>
      <c r="AS183" s="120">
        <v>0</v>
      </c>
      <c r="AT183" s="120">
        <v>0</v>
      </c>
      <c r="AU183" s="120">
        <v>0</v>
      </c>
      <c r="AV183" s="120">
        <v>0</v>
      </c>
      <c r="AW183" s="120">
        <v>0</v>
      </c>
      <c r="AX183" s="120">
        <v>0</v>
      </c>
      <c r="AY183" s="120">
        <v>0</v>
      </c>
      <c r="AZ183" s="120">
        <v>0</v>
      </c>
      <c r="BA183" s="120">
        <v>0</v>
      </c>
      <c r="BB183" s="120">
        <v>0</v>
      </c>
      <c r="BC183" s="120">
        <v>0</v>
      </c>
    </row>
    <row r="184" spans="1:55">
      <c r="A184" s="694"/>
      <c r="B184" s="695"/>
      <c r="C184" s="695"/>
      <c r="D184" s="67">
        <v>3</v>
      </c>
      <c r="E184" s="64">
        <f t="shared" si="41"/>
        <v>0</v>
      </c>
      <c r="F184" s="120">
        <v>0</v>
      </c>
      <c r="G184" s="120">
        <v>0</v>
      </c>
      <c r="H184" s="120">
        <v>0</v>
      </c>
      <c r="I184" s="120">
        <v>0</v>
      </c>
      <c r="J184" s="120">
        <v>0</v>
      </c>
      <c r="K184" s="120">
        <v>0</v>
      </c>
      <c r="L184" s="120">
        <v>0</v>
      </c>
      <c r="M184" s="120">
        <v>0</v>
      </c>
      <c r="N184" s="120">
        <v>0</v>
      </c>
      <c r="O184" s="120">
        <v>0</v>
      </c>
      <c r="P184" s="120">
        <v>0</v>
      </c>
      <c r="Q184" s="120">
        <v>0</v>
      </c>
      <c r="R184" s="120">
        <v>0</v>
      </c>
      <c r="S184" s="120">
        <v>0</v>
      </c>
      <c r="T184" s="120">
        <v>0</v>
      </c>
      <c r="U184" s="120">
        <v>0</v>
      </c>
      <c r="V184" s="120">
        <v>0</v>
      </c>
      <c r="W184" s="120">
        <v>0</v>
      </c>
      <c r="X184" s="120">
        <v>0</v>
      </c>
      <c r="Y184" s="120">
        <v>0</v>
      </c>
      <c r="Z184" s="120">
        <v>0</v>
      </c>
      <c r="AA184" s="120">
        <v>0</v>
      </c>
      <c r="AB184" s="120">
        <v>0</v>
      </c>
      <c r="AC184" s="120">
        <v>0</v>
      </c>
      <c r="AD184" s="120">
        <v>0</v>
      </c>
      <c r="AE184" s="120">
        <v>0</v>
      </c>
      <c r="AF184" s="120">
        <v>0</v>
      </c>
      <c r="AG184" s="120">
        <v>0</v>
      </c>
      <c r="AH184" s="120">
        <v>0</v>
      </c>
      <c r="AI184" s="120">
        <v>0</v>
      </c>
      <c r="AJ184" s="120">
        <v>0</v>
      </c>
      <c r="AK184" s="120">
        <v>0</v>
      </c>
      <c r="AL184" s="120">
        <v>0</v>
      </c>
      <c r="AM184" s="120">
        <v>0</v>
      </c>
      <c r="AN184" s="120">
        <v>0</v>
      </c>
      <c r="AO184" s="120">
        <v>0</v>
      </c>
      <c r="AP184" s="120">
        <v>0</v>
      </c>
      <c r="AQ184" s="120">
        <v>0</v>
      </c>
      <c r="AR184" s="120">
        <v>0</v>
      </c>
      <c r="AS184" s="120">
        <v>0</v>
      </c>
      <c r="AT184" s="120">
        <v>0</v>
      </c>
      <c r="AU184" s="120">
        <v>0</v>
      </c>
      <c r="AV184" s="120">
        <v>0</v>
      </c>
      <c r="AW184" s="120">
        <v>0</v>
      </c>
      <c r="AX184" s="120">
        <v>0</v>
      </c>
      <c r="AY184" s="120">
        <v>0</v>
      </c>
      <c r="AZ184" s="120">
        <v>0</v>
      </c>
      <c r="BA184" s="120">
        <v>0</v>
      </c>
      <c r="BB184" s="120">
        <v>0</v>
      </c>
      <c r="BC184" s="120">
        <v>0</v>
      </c>
    </row>
    <row r="185" spans="1:55">
      <c r="A185" s="694"/>
      <c r="B185" s="695"/>
      <c r="C185" s="695"/>
      <c r="D185" s="67">
        <v>4</v>
      </c>
      <c r="E185" s="64">
        <f t="shared" si="41"/>
        <v>0</v>
      </c>
      <c r="F185" s="120">
        <v>0</v>
      </c>
      <c r="G185" s="120">
        <v>0</v>
      </c>
      <c r="H185" s="120">
        <v>0</v>
      </c>
      <c r="I185" s="120">
        <v>0</v>
      </c>
      <c r="J185" s="120">
        <v>0</v>
      </c>
      <c r="K185" s="120">
        <v>0</v>
      </c>
      <c r="L185" s="120">
        <v>0</v>
      </c>
      <c r="M185" s="120">
        <v>0</v>
      </c>
      <c r="N185" s="120">
        <v>0</v>
      </c>
      <c r="O185" s="120">
        <v>0</v>
      </c>
      <c r="P185" s="120">
        <v>0</v>
      </c>
      <c r="Q185" s="120">
        <v>0</v>
      </c>
      <c r="R185" s="120">
        <v>0</v>
      </c>
      <c r="S185" s="120">
        <v>0</v>
      </c>
      <c r="T185" s="120">
        <v>0</v>
      </c>
      <c r="U185" s="120">
        <v>0</v>
      </c>
      <c r="V185" s="120">
        <v>0</v>
      </c>
      <c r="W185" s="120">
        <v>0</v>
      </c>
      <c r="X185" s="120">
        <v>0</v>
      </c>
      <c r="Y185" s="120">
        <v>0</v>
      </c>
      <c r="Z185" s="120">
        <v>0</v>
      </c>
      <c r="AA185" s="120">
        <v>0</v>
      </c>
      <c r="AB185" s="120">
        <v>0</v>
      </c>
      <c r="AC185" s="120">
        <v>0</v>
      </c>
      <c r="AD185" s="120">
        <v>0</v>
      </c>
      <c r="AE185" s="120">
        <v>0</v>
      </c>
      <c r="AF185" s="120">
        <v>0</v>
      </c>
      <c r="AG185" s="120">
        <v>0</v>
      </c>
      <c r="AH185" s="120">
        <v>0</v>
      </c>
      <c r="AI185" s="120">
        <v>0</v>
      </c>
      <c r="AJ185" s="120">
        <v>0</v>
      </c>
      <c r="AK185" s="120">
        <v>0</v>
      </c>
      <c r="AL185" s="120">
        <v>0</v>
      </c>
      <c r="AM185" s="120">
        <v>0</v>
      </c>
      <c r="AN185" s="120">
        <v>0</v>
      </c>
      <c r="AO185" s="120">
        <v>0</v>
      </c>
      <c r="AP185" s="120">
        <v>0</v>
      </c>
      <c r="AQ185" s="120">
        <v>0</v>
      </c>
      <c r="AR185" s="120">
        <v>0</v>
      </c>
      <c r="AS185" s="120">
        <v>0</v>
      </c>
      <c r="AT185" s="120">
        <v>0</v>
      </c>
      <c r="AU185" s="120">
        <v>0</v>
      </c>
      <c r="AV185" s="120">
        <v>0</v>
      </c>
      <c r="AW185" s="120">
        <v>0</v>
      </c>
      <c r="AX185" s="120">
        <v>0</v>
      </c>
      <c r="AY185" s="120">
        <v>0</v>
      </c>
      <c r="AZ185" s="120">
        <v>0</v>
      </c>
      <c r="BA185" s="120">
        <v>0</v>
      </c>
      <c r="BB185" s="120">
        <v>0</v>
      </c>
      <c r="BC185" s="120">
        <v>0</v>
      </c>
    </row>
    <row r="186" spans="1:55">
      <c r="A186" s="694"/>
      <c r="B186" s="695"/>
      <c r="C186" s="695"/>
      <c r="D186" s="67">
        <v>5</v>
      </c>
      <c r="E186" s="64">
        <f t="shared" si="41"/>
        <v>0</v>
      </c>
      <c r="F186" s="120">
        <v>0</v>
      </c>
      <c r="G186" s="120">
        <v>0</v>
      </c>
      <c r="H186" s="120">
        <v>0</v>
      </c>
      <c r="I186" s="120">
        <v>0</v>
      </c>
      <c r="J186" s="120">
        <v>0</v>
      </c>
      <c r="K186" s="120">
        <v>0</v>
      </c>
      <c r="L186" s="120">
        <v>0</v>
      </c>
      <c r="M186" s="120">
        <v>0</v>
      </c>
      <c r="N186" s="120">
        <v>0</v>
      </c>
      <c r="O186" s="120">
        <v>0</v>
      </c>
      <c r="P186" s="120">
        <v>0</v>
      </c>
      <c r="Q186" s="120">
        <v>0</v>
      </c>
      <c r="R186" s="120">
        <v>0</v>
      </c>
      <c r="S186" s="120">
        <v>0</v>
      </c>
      <c r="T186" s="120">
        <v>0</v>
      </c>
      <c r="U186" s="120">
        <v>0</v>
      </c>
      <c r="V186" s="120">
        <v>0</v>
      </c>
      <c r="W186" s="120">
        <v>0</v>
      </c>
      <c r="X186" s="120">
        <v>0</v>
      </c>
      <c r="Y186" s="120">
        <v>0</v>
      </c>
      <c r="Z186" s="120">
        <v>0</v>
      </c>
      <c r="AA186" s="120">
        <v>0</v>
      </c>
      <c r="AB186" s="120">
        <v>0</v>
      </c>
      <c r="AC186" s="120">
        <v>0</v>
      </c>
      <c r="AD186" s="120">
        <v>0</v>
      </c>
      <c r="AE186" s="120">
        <v>0</v>
      </c>
      <c r="AF186" s="120">
        <v>0</v>
      </c>
      <c r="AG186" s="120">
        <v>0</v>
      </c>
      <c r="AH186" s="120">
        <v>0</v>
      </c>
      <c r="AI186" s="120">
        <v>0</v>
      </c>
      <c r="AJ186" s="120">
        <v>0</v>
      </c>
      <c r="AK186" s="120">
        <v>0</v>
      </c>
      <c r="AL186" s="120">
        <v>0</v>
      </c>
      <c r="AM186" s="120">
        <v>0</v>
      </c>
      <c r="AN186" s="120">
        <v>0</v>
      </c>
      <c r="AO186" s="120">
        <v>0</v>
      </c>
      <c r="AP186" s="120">
        <v>0</v>
      </c>
      <c r="AQ186" s="120">
        <v>0</v>
      </c>
      <c r="AR186" s="120">
        <v>0</v>
      </c>
      <c r="AS186" s="120">
        <v>0</v>
      </c>
      <c r="AT186" s="120">
        <v>0</v>
      </c>
      <c r="AU186" s="120">
        <v>0</v>
      </c>
      <c r="AV186" s="120">
        <v>0</v>
      </c>
      <c r="AW186" s="120">
        <v>0</v>
      </c>
      <c r="AX186" s="120">
        <v>0</v>
      </c>
      <c r="AY186" s="120">
        <v>0</v>
      </c>
      <c r="AZ186" s="120">
        <v>0</v>
      </c>
      <c r="BA186" s="120">
        <v>0</v>
      </c>
      <c r="BB186" s="120">
        <v>0</v>
      </c>
      <c r="BC186" s="120">
        <v>0</v>
      </c>
    </row>
    <row r="187" spans="1:55">
      <c r="A187" s="694"/>
      <c r="B187" s="695"/>
      <c r="C187" s="695"/>
      <c r="D187" s="67">
        <v>6</v>
      </c>
      <c r="E187" s="64">
        <f t="shared" si="41"/>
        <v>0</v>
      </c>
      <c r="F187" s="120">
        <v>0</v>
      </c>
      <c r="G187" s="120">
        <v>0</v>
      </c>
      <c r="H187" s="120">
        <v>0</v>
      </c>
      <c r="I187" s="120">
        <v>0</v>
      </c>
      <c r="J187" s="120">
        <v>0</v>
      </c>
      <c r="K187" s="120">
        <v>0</v>
      </c>
      <c r="L187" s="120">
        <v>0</v>
      </c>
      <c r="M187" s="120">
        <v>0</v>
      </c>
      <c r="N187" s="120">
        <v>0</v>
      </c>
      <c r="O187" s="120">
        <v>0</v>
      </c>
      <c r="P187" s="120">
        <v>0</v>
      </c>
      <c r="Q187" s="120">
        <v>0</v>
      </c>
      <c r="R187" s="120">
        <v>0</v>
      </c>
      <c r="S187" s="120">
        <v>0</v>
      </c>
      <c r="T187" s="120">
        <v>0</v>
      </c>
      <c r="U187" s="120">
        <v>0</v>
      </c>
      <c r="V187" s="120">
        <v>0</v>
      </c>
      <c r="W187" s="120">
        <v>0</v>
      </c>
      <c r="X187" s="120">
        <v>0</v>
      </c>
      <c r="Y187" s="120">
        <v>0</v>
      </c>
      <c r="Z187" s="120">
        <v>0</v>
      </c>
      <c r="AA187" s="120">
        <v>0</v>
      </c>
      <c r="AB187" s="120">
        <v>0</v>
      </c>
      <c r="AC187" s="120">
        <v>0</v>
      </c>
      <c r="AD187" s="120">
        <v>0</v>
      </c>
      <c r="AE187" s="120">
        <v>0</v>
      </c>
      <c r="AF187" s="120">
        <v>0</v>
      </c>
      <c r="AG187" s="120">
        <v>0</v>
      </c>
      <c r="AH187" s="120">
        <v>0</v>
      </c>
      <c r="AI187" s="120">
        <v>0</v>
      </c>
      <c r="AJ187" s="120">
        <v>0</v>
      </c>
      <c r="AK187" s="120">
        <v>0</v>
      </c>
      <c r="AL187" s="120">
        <v>0</v>
      </c>
      <c r="AM187" s="120">
        <v>0</v>
      </c>
      <c r="AN187" s="120">
        <v>0</v>
      </c>
      <c r="AO187" s="120">
        <v>0</v>
      </c>
      <c r="AP187" s="120">
        <v>0</v>
      </c>
      <c r="AQ187" s="120">
        <v>0</v>
      </c>
      <c r="AR187" s="120">
        <v>0</v>
      </c>
      <c r="AS187" s="120">
        <v>0</v>
      </c>
      <c r="AT187" s="120">
        <v>0</v>
      </c>
      <c r="AU187" s="120">
        <v>0</v>
      </c>
      <c r="AV187" s="120">
        <v>0</v>
      </c>
      <c r="AW187" s="120">
        <v>0</v>
      </c>
      <c r="AX187" s="120">
        <v>0</v>
      </c>
      <c r="AY187" s="120">
        <v>0</v>
      </c>
      <c r="AZ187" s="120">
        <v>0</v>
      </c>
      <c r="BA187" s="120">
        <v>0</v>
      </c>
      <c r="BB187" s="120">
        <v>0</v>
      </c>
      <c r="BC187" s="120">
        <v>0</v>
      </c>
    </row>
    <row r="188" spans="1:55">
      <c r="A188" s="694"/>
      <c r="B188" s="695"/>
      <c r="C188" s="695"/>
      <c r="D188" s="67">
        <v>7</v>
      </c>
      <c r="E188" s="64">
        <f t="shared" si="41"/>
        <v>0</v>
      </c>
      <c r="F188" s="120">
        <v>0</v>
      </c>
      <c r="G188" s="120">
        <v>0</v>
      </c>
      <c r="H188" s="120">
        <v>0</v>
      </c>
      <c r="I188" s="120">
        <v>0</v>
      </c>
      <c r="J188" s="120">
        <v>0</v>
      </c>
      <c r="K188" s="120">
        <v>0</v>
      </c>
      <c r="L188" s="120">
        <v>0</v>
      </c>
      <c r="M188" s="120">
        <v>0</v>
      </c>
      <c r="N188" s="120">
        <v>0</v>
      </c>
      <c r="O188" s="120">
        <v>0</v>
      </c>
      <c r="P188" s="120">
        <v>0</v>
      </c>
      <c r="Q188" s="120">
        <v>0</v>
      </c>
      <c r="R188" s="120">
        <v>0</v>
      </c>
      <c r="S188" s="120">
        <v>0</v>
      </c>
      <c r="T188" s="120">
        <v>0</v>
      </c>
      <c r="U188" s="120">
        <v>0</v>
      </c>
      <c r="V188" s="120">
        <v>0</v>
      </c>
      <c r="W188" s="120">
        <v>0</v>
      </c>
      <c r="X188" s="120">
        <v>0</v>
      </c>
      <c r="Y188" s="120">
        <v>0</v>
      </c>
      <c r="Z188" s="120">
        <v>0</v>
      </c>
      <c r="AA188" s="120">
        <v>0</v>
      </c>
      <c r="AB188" s="120">
        <v>0</v>
      </c>
      <c r="AC188" s="120">
        <v>0</v>
      </c>
      <c r="AD188" s="120">
        <v>0</v>
      </c>
      <c r="AE188" s="120">
        <v>0</v>
      </c>
      <c r="AF188" s="120">
        <v>0</v>
      </c>
      <c r="AG188" s="120">
        <v>0</v>
      </c>
      <c r="AH188" s="120">
        <v>0</v>
      </c>
      <c r="AI188" s="120">
        <v>0</v>
      </c>
      <c r="AJ188" s="120">
        <v>0</v>
      </c>
      <c r="AK188" s="120">
        <v>0</v>
      </c>
      <c r="AL188" s="120">
        <v>0</v>
      </c>
      <c r="AM188" s="120">
        <v>0</v>
      </c>
      <c r="AN188" s="120">
        <v>0</v>
      </c>
      <c r="AO188" s="120">
        <v>0</v>
      </c>
      <c r="AP188" s="120">
        <v>0</v>
      </c>
      <c r="AQ188" s="120">
        <v>0</v>
      </c>
      <c r="AR188" s="120">
        <v>0</v>
      </c>
      <c r="AS188" s="120">
        <v>0</v>
      </c>
      <c r="AT188" s="120">
        <v>0</v>
      </c>
      <c r="AU188" s="120">
        <v>0</v>
      </c>
      <c r="AV188" s="120">
        <v>0</v>
      </c>
      <c r="AW188" s="120">
        <v>0</v>
      </c>
      <c r="AX188" s="120">
        <v>0</v>
      </c>
      <c r="AY188" s="120">
        <v>0</v>
      </c>
      <c r="AZ188" s="120">
        <v>0</v>
      </c>
      <c r="BA188" s="120">
        <v>0</v>
      </c>
      <c r="BB188" s="120">
        <v>0</v>
      </c>
      <c r="BC188" s="120">
        <v>0</v>
      </c>
    </row>
    <row r="189" spans="1:55">
      <c r="A189" s="694"/>
      <c r="B189" s="695"/>
      <c r="C189" s="695"/>
      <c r="D189" s="67">
        <v>8</v>
      </c>
      <c r="E189" s="64">
        <f t="shared" si="41"/>
        <v>0</v>
      </c>
      <c r="F189" s="120">
        <v>0</v>
      </c>
      <c r="G189" s="120">
        <v>0</v>
      </c>
      <c r="H189" s="120">
        <v>0</v>
      </c>
      <c r="I189" s="120">
        <v>0</v>
      </c>
      <c r="J189" s="120">
        <v>0</v>
      </c>
      <c r="K189" s="120">
        <v>0</v>
      </c>
      <c r="L189" s="120">
        <v>0</v>
      </c>
      <c r="M189" s="120">
        <v>0</v>
      </c>
      <c r="N189" s="120">
        <v>0</v>
      </c>
      <c r="O189" s="120">
        <v>0</v>
      </c>
      <c r="P189" s="120">
        <v>0</v>
      </c>
      <c r="Q189" s="120">
        <v>0</v>
      </c>
      <c r="R189" s="120">
        <v>0</v>
      </c>
      <c r="S189" s="120">
        <v>0</v>
      </c>
      <c r="T189" s="120">
        <v>0</v>
      </c>
      <c r="U189" s="120">
        <v>0</v>
      </c>
      <c r="V189" s="120">
        <v>0</v>
      </c>
      <c r="W189" s="120">
        <v>0</v>
      </c>
      <c r="X189" s="120">
        <v>0</v>
      </c>
      <c r="Y189" s="120">
        <v>0</v>
      </c>
      <c r="Z189" s="120">
        <v>0</v>
      </c>
      <c r="AA189" s="120">
        <v>0</v>
      </c>
      <c r="AB189" s="120">
        <v>0</v>
      </c>
      <c r="AC189" s="120">
        <v>0</v>
      </c>
      <c r="AD189" s="120">
        <v>0</v>
      </c>
      <c r="AE189" s="120">
        <v>0</v>
      </c>
      <c r="AF189" s="120">
        <v>0</v>
      </c>
      <c r="AG189" s="120">
        <v>0</v>
      </c>
      <c r="AH189" s="120">
        <v>0</v>
      </c>
      <c r="AI189" s="120">
        <v>0</v>
      </c>
      <c r="AJ189" s="120">
        <v>0</v>
      </c>
      <c r="AK189" s="120">
        <v>0</v>
      </c>
      <c r="AL189" s="120">
        <v>0</v>
      </c>
      <c r="AM189" s="120">
        <v>0</v>
      </c>
      <c r="AN189" s="120">
        <v>0</v>
      </c>
      <c r="AO189" s="120">
        <v>0</v>
      </c>
      <c r="AP189" s="120">
        <v>0</v>
      </c>
      <c r="AQ189" s="120">
        <v>0</v>
      </c>
      <c r="AR189" s="120">
        <v>0</v>
      </c>
      <c r="AS189" s="120">
        <v>0</v>
      </c>
      <c r="AT189" s="120">
        <v>0</v>
      </c>
      <c r="AU189" s="120">
        <v>0</v>
      </c>
      <c r="AV189" s="120">
        <v>0</v>
      </c>
      <c r="AW189" s="120">
        <v>0</v>
      </c>
      <c r="AX189" s="120">
        <v>0</v>
      </c>
      <c r="AY189" s="120">
        <v>0</v>
      </c>
      <c r="AZ189" s="120">
        <v>0</v>
      </c>
      <c r="BA189" s="120">
        <v>0</v>
      </c>
      <c r="BB189" s="120">
        <v>0</v>
      </c>
      <c r="BC189" s="120">
        <v>0</v>
      </c>
    </row>
    <row r="190" spans="1:55">
      <c r="A190" s="694"/>
      <c r="B190" s="695"/>
      <c r="C190" s="695"/>
      <c r="D190" s="67">
        <v>9</v>
      </c>
      <c r="E190" s="64">
        <f t="shared" si="41"/>
        <v>0</v>
      </c>
      <c r="F190" s="120">
        <v>0</v>
      </c>
      <c r="G190" s="120">
        <v>0</v>
      </c>
      <c r="H190" s="120">
        <v>0</v>
      </c>
      <c r="I190" s="120">
        <v>0</v>
      </c>
      <c r="J190" s="120">
        <v>0</v>
      </c>
      <c r="K190" s="120">
        <v>0</v>
      </c>
      <c r="L190" s="120">
        <v>0</v>
      </c>
      <c r="M190" s="120">
        <v>0</v>
      </c>
      <c r="N190" s="120">
        <v>0</v>
      </c>
      <c r="O190" s="120">
        <v>0</v>
      </c>
      <c r="P190" s="120">
        <v>0</v>
      </c>
      <c r="Q190" s="120">
        <v>0</v>
      </c>
      <c r="R190" s="120">
        <v>0</v>
      </c>
      <c r="S190" s="120">
        <v>0</v>
      </c>
      <c r="T190" s="120">
        <v>0</v>
      </c>
      <c r="U190" s="120">
        <v>0</v>
      </c>
      <c r="V190" s="120">
        <v>0</v>
      </c>
      <c r="W190" s="120">
        <v>0</v>
      </c>
      <c r="X190" s="120">
        <v>0</v>
      </c>
      <c r="Y190" s="120">
        <v>0</v>
      </c>
      <c r="Z190" s="120">
        <v>0</v>
      </c>
      <c r="AA190" s="120">
        <v>0</v>
      </c>
      <c r="AB190" s="120">
        <v>0</v>
      </c>
      <c r="AC190" s="120">
        <v>0</v>
      </c>
      <c r="AD190" s="120">
        <v>0</v>
      </c>
      <c r="AE190" s="120">
        <v>0</v>
      </c>
      <c r="AF190" s="120">
        <v>0</v>
      </c>
      <c r="AG190" s="120">
        <v>0</v>
      </c>
      <c r="AH190" s="120">
        <v>0</v>
      </c>
      <c r="AI190" s="120">
        <v>0</v>
      </c>
      <c r="AJ190" s="120">
        <v>0</v>
      </c>
      <c r="AK190" s="120">
        <v>0</v>
      </c>
      <c r="AL190" s="120">
        <v>0</v>
      </c>
      <c r="AM190" s="120">
        <v>0</v>
      </c>
      <c r="AN190" s="120">
        <v>0</v>
      </c>
      <c r="AO190" s="120">
        <v>0</v>
      </c>
      <c r="AP190" s="120">
        <v>0</v>
      </c>
      <c r="AQ190" s="120">
        <v>0</v>
      </c>
      <c r="AR190" s="120">
        <v>0</v>
      </c>
      <c r="AS190" s="120">
        <v>0</v>
      </c>
      <c r="AT190" s="120">
        <v>0</v>
      </c>
      <c r="AU190" s="120">
        <v>0</v>
      </c>
      <c r="AV190" s="120">
        <v>0</v>
      </c>
      <c r="AW190" s="120">
        <v>0</v>
      </c>
      <c r="AX190" s="120">
        <v>0</v>
      </c>
      <c r="AY190" s="120">
        <v>0</v>
      </c>
      <c r="AZ190" s="120">
        <v>0</v>
      </c>
      <c r="BA190" s="120">
        <v>0</v>
      </c>
      <c r="BB190" s="120">
        <v>0</v>
      </c>
      <c r="BC190" s="120">
        <v>0</v>
      </c>
    </row>
    <row r="191" spans="1:55" ht="15" thickBot="1">
      <c r="A191" s="694"/>
      <c r="B191" s="695"/>
      <c r="C191" s="695"/>
      <c r="D191" s="68">
        <v>10</v>
      </c>
      <c r="E191" s="65">
        <f t="shared" si="41"/>
        <v>0</v>
      </c>
      <c r="F191" s="121">
        <v>0</v>
      </c>
      <c r="G191" s="121">
        <v>0</v>
      </c>
      <c r="H191" s="121">
        <v>0</v>
      </c>
      <c r="I191" s="121">
        <v>0</v>
      </c>
      <c r="J191" s="121">
        <v>0</v>
      </c>
      <c r="K191" s="121">
        <v>0</v>
      </c>
      <c r="L191" s="121">
        <v>0</v>
      </c>
      <c r="M191" s="121">
        <v>0</v>
      </c>
      <c r="N191" s="121">
        <v>0</v>
      </c>
      <c r="O191" s="121">
        <v>0</v>
      </c>
      <c r="P191" s="121">
        <v>0</v>
      </c>
      <c r="Q191" s="121">
        <v>0</v>
      </c>
      <c r="R191" s="121">
        <v>0</v>
      </c>
      <c r="S191" s="121">
        <v>0</v>
      </c>
      <c r="T191" s="121">
        <v>0</v>
      </c>
      <c r="U191" s="121">
        <v>0</v>
      </c>
      <c r="V191" s="121">
        <v>0</v>
      </c>
      <c r="W191" s="121">
        <v>0</v>
      </c>
      <c r="X191" s="121">
        <v>0</v>
      </c>
      <c r="Y191" s="121">
        <v>0</v>
      </c>
      <c r="Z191" s="121">
        <v>0</v>
      </c>
      <c r="AA191" s="121">
        <v>0</v>
      </c>
      <c r="AB191" s="121">
        <v>0</v>
      </c>
      <c r="AC191" s="121">
        <v>0</v>
      </c>
      <c r="AD191" s="121">
        <v>0</v>
      </c>
      <c r="AE191" s="121">
        <v>0</v>
      </c>
      <c r="AF191" s="121">
        <v>0</v>
      </c>
      <c r="AG191" s="121">
        <v>0</v>
      </c>
      <c r="AH191" s="121">
        <v>0</v>
      </c>
      <c r="AI191" s="121">
        <v>0</v>
      </c>
      <c r="AJ191" s="121">
        <v>0</v>
      </c>
      <c r="AK191" s="121">
        <v>0</v>
      </c>
      <c r="AL191" s="121">
        <v>0</v>
      </c>
      <c r="AM191" s="121">
        <v>0</v>
      </c>
      <c r="AN191" s="121">
        <v>0</v>
      </c>
      <c r="AO191" s="121">
        <v>0</v>
      </c>
      <c r="AP191" s="121">
        <v>0</v>
      </c>
      <c r="AQ191" s="121">
        <v>0</v>
      </c>
      <c r="AR191" s="121">
        <v>0</v>
      </c>
      <c r="AS191" s="121">
        <v>0</v>
      </c>
      <c r="AT191" s="121">
        <v>0</v>
      </c>
      <c r="AU191" s="121">
        <v>0</v>
      </c>
      <c r="AV191" s="121">
        <v>0</v>
      </c>
      <c r="AW191" s="121">
        <v>0</v>
      </c>
      <c r="AX191" s="121">
        <v>0</v>
      </c>
      <c r="AY191" s="121">
        <v>0</v>
      </c>
      <c r="AZ191" s="121">
        <v>0</v>
      </c>
      <c r="BA191" s="121">
        <v>0</v>
      </c>
      <c r="BB191" s="121">
        <v>0</v>
      </c>
      <c r="BC191" s="121">
        <v>0</v>
      </c>
    </row>
  </sheetData>
  <mergeCells count="59">
    <mergeCell ref="A4:C4"/>
    <mergeCell ref="C6:C15"/>
    <mergeCell ref="A6:A15"/>
    <mergeCell ref="B6:B15"/>
    <mergeCell ref="A1:D1"/>
    <mergeCell ref="A2:D2"/>
    <mergeCell ref="A16:A25"/>
    <mergeCell ref="B16:B25"/>
    <mergeCell ref="C16:C25"/>
    <mergeCell ref="A57:A66"/>
    <mergeCell ref="B57:B66"/>
    <mergeCell ref="C57:C66"/>
    <mergeCell ref="A47:A56"/>
    <mergeCell ref="B47:B56"/>
    <mergeCell ref="C47:C56"/>
    <mergeCell ref="A171:C171"/>
    <mergeCell ref="A172:A181"/>
    <mergeCell ref="B172:B181"/>
    <mergeCell ref="C172:C181"/>
    <mergeCell ref="A182:A191"/>
    <mergeCell ref="B182:B191"/>
    <mergeCell ref="C182:C191"/>
    <mergeCell ref="A67:A76"/>
    <mergeCell ref="B67:B76"/>
    <mergeCell ref="C67:C76"/>
    <mergeCell ref="A26:A35"/>
    <mergeCell ref="B26:B35"/>
    <mergeCell ref="C26:C35"/>
    <mergeCell ref="A37:A46"/>
    <mergeCell ref="B37:B46"/>
    <mergeCell ref="C37:C46"/>
    <mergeCell ref="A110:A119"/>
    <mergeCell ref="B110:B119"/>
    <mergeCell ref="C110:C119"/>
    <mergeCell ref="A77:C77"/>
    <mergeCell ref="A79:A88"/>
    <mergeCell ref="B79:B88"/>
    <mergeCell ref="C79:C88"/>
    <mergeCell ref="A89:A98"/>
    <mergeCell ref="B89:B98"/>
    <mergeCell ref="C89:C98"/>
    <mergeCell ref="A100:A109"/>
    <mergeCell ref="B100:B109"/>
    <mergeCell ref="C100:C109"/>
    <mergeCell ref="A161:A170"/>
    <mergeCell ref="B161:B170"/>
    <mergeCell ref="C161:C170"/>
    <mergeCell ref="A140:A149"/>
    <mergeCell ref="B140:B149"/>
    <mergeCell ref="C140:C149"/>
    <mergeCell ref="A151:A160"/>
    <mergeCell ref="B151:B160"/>
    <mergeCell ref="C151:C160"/>
    <mergeCell ref="A120:A129"/>
    <mergeCell ref="B120:B129"/>
    <mergeCell ref="C120:C129"/>
    <mergeCell ref="A130:A139"/>
    <mergeCell ref="B130:B139"/>
    <mergeCell ref="C130:C139"/>
  </mergeCells>
  <conditionalFormatting sqref="F2 AJ2:BC2">
    <cfRule type="cellIs" dxfId="35" priority="3" operator="equal">
      <formula>0</formula>
    </cfRule>
  </conditionalFormatting>
  <conditionalFormatting sqref="R2:AI2">
    <cfRule type="cellIs" dxfId="34" priority="2" operator="equal">
      <formula>0</formula>
    </cfRule>
  </conditionalFormatting>
  <conditionalFormatting sqref="G2:Q2">
    <cfRule type="cellIs" dxfId="33" priority="1" operator="equal">
      <formula>0</formula>
    </cfRule>
  </conditionalFormatting>
  <pageMargins left="0.7" right="0.7" top="0.75" bottom="0.75" header="0.3" footer="0.3"/>
  <pageSetup paperSize="9" scale="29" orientation="portrait" r:id="rId1"/>
  <ignoredErrors>
    <ignoredError sqref="E36 E9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13">
    <tabColor rgb="FFFFFFCC"/>
    <outlinePr summaryBelow="0" summaryRight="0"/>
  </sheetPr>
  <dimension ref="A1:AB85"/>
  <sheetViews>
    <sheetView zoomScale="85" zoomScaleNormal="85" zoomScalePageLayoutView="85" workbookViewId="0">
      <pane ySplit="3" topLeftCell="A75" activePane="bottomLeft" state="frozen"/>
      <selection pane="bottomLeft" activeCell="F98" sqref="F98"/>
    </sheetView>
  </sheetViews>
  <sheetFormatPr defaultColWidth="8.77734375" defaultRowHeight="14.4" outlineLevelRow="1" outlineLevelCol="1"/>
  <cols>
    <col min="1" max="1" width="22.44140625" customWidth="1"/>
    <col min="2" max="2" width="23.33203125" customWidth="1"/>
    <col min="3" max="3" width="22.44140625" customWidth="1"/>
    <col min="5" max="5" width="17.77734375" customWidth="1"/>
    <col min="6" max="25" width="18.6640625" customWidth="1" outlineLevel="1"/>
    <col min="26" max="26" width="18.6640625" customWidth="1"/>
    <col min="28" max="28" width="10.77734375" bestFit="1" customWidth="1"/>
  </cols>
  <sheetData>
    <row r="1" spans="1:26" ht="28.8">
      <c r="A1" s="706"/>
      <c r="B1" s="706"/>
      <c r="C1" s="706"/>
      <c r="D1" s="706"/>
      <c r="F1" s="705" t="s">
        <v>226</v>
      </c>
      <c r="G1" s="705"/>
      <c r="H1" s="705"/>
      <c r="I1" s="705"/>
      <c r="J1" s="705"/>
      <c r="K1" s="705"/>
      <c r="L1" s="705"/>
      <c r="M1" s="705"/>
      <c r="N1" s="705"/>
      <c r="O1" s="705"/>
      <c r="P1" s="705"/>
      <c r="Q1" s="705"/>
      <c r="R1" s="705"/>
      <c r="S1" s="705"/>
      <c r="T1" s="705"/>
      <c r="U1" s="705"/>
      <c r="V1" s="705"/>
      <c r="W1" s="705"/>
      <c r="X1" s="705"/>
      <c r="Y1" s="705"/>
      <c r="Z1" s="705"/>
    </row>
    <row r="2" spans="1:26" ht="36" customHeight="1" thickBot="1">
      <c r="A2" s="696" t="s">
        <v>206</v>
      </c>
      <c r="B2" s="696"/>
      <c r="C2" s="696"/>
      <c r="D2" s="697"/>
      <c r="E2" s="69" t="s">
        <v>119</v>
      </c>
      <c r="F2" s="265" t="str">
        <f>MODULY_CBA!B3</f>
        <v>Zákonodárne zbory</v>
      </c>
      <c r="G2" s="265" t="str">
        <f>MODULY_CBA!$B4</f>
        <v>Volebné obdobia</v>
      </c>
      <c r="H2" s="265" t="str">
        <f>MODULY_CBA!$B5</f>
        <v>Organizačná štruktúra</v>
      </c>
      <c r="I2" s="265" t="str">
        <f>MODULY_CBA!$B6</f>
        <v>Poslanci</v>
      </c>
      <c r="J2" s="265" t="str">
        <f>MODULY_CBA!$B7</f>
        <v>Poslanecké kluby</v>
      </c>
      <c r="K2" s="265" t="str">
        <f>MODULY_CBA!$B8</f>
        <v>Výbory</v>
      </c>
      <c r="L2" s="265" t="str">
        <f>MODULY_CBA!$B9</f>
        <v>Komisie</v>
      </c>
      <c r="M2" s="265" t="str">
        <f>MODULY_CBA!$B10</f>
        <v>Delegácie</v>
      </c>
      <c r="N2" s="265" t="str">
        <f>MODULY_CBA!$B11</f>
        <v>Skupiny priateľstva</v>
      </c>
      <c r="O2" s="265" t="str">
        <f>MODULY_CBA!$B12</f>
        <v>Asistenti poslancov</v>
      </c>
      <c r="P2" s="265" t="str">
        <f>MODULY_CBA!$B13</f>
        <v>Kancelárie poslancov</v>
      </c>
      <c r="Q2" s="265" t="str">
        <f>MODULY_CBA!$B14</f>
        <v>Zahraničné pracovné cesty</v>
      </c>
      <c r="R2" s="265" t="str">
        <f>MODULY_CBA!$B15</f>
        <v>Účasť poslancov na schôdzach NR SR</v>
      </c>
      <c r="S2" s="265" t="str">
        <f>MODULY_CBA!$B16</f>
        <v>Ospravedlnenia poslancov</v>
      </c>
      <c r="T2" s="265" t="str">
        <f>MODULY_CBA!$B17</f>
        <v>Rozhodnutia predsedu NR SR</v>
      </c>
      <c r="U2" s="265" t="str">
        <f>MODULY_CBA!$B18</f>
        <v>Hodina otázok</v>
      </c>
      <c r="V2" s="265" t="str">
        <f>MODULY_CBA!$B19</f>
        <v>Interpelácie</v>
      </c>
      <c r="W2" s="265" t="str">
        <f>MODULY_CBA!$B20</f>
        <v>Pozmeňovacie návrhy</v>
      </c>
      <c r="X2" s="265" t="str">
        <f>MODULY_CBA!$B21</f>
        <v>Doručovanie materiálov</v>
      </c>
      <c r="Y2" s="265" t="str">
        <f>MODULY_CBA!$B22</f>
        <v>Parlamentné tlače</v>
      </c>
      <c r="Z2" s="265" t="str">
        <f>MODULY_CBA!$B23</f>
        <v>Harmonogram schôdze</v>
      </c>
    </row>
    <row r="3" spans="1:26" ht="15" thickBot="1">
      <c r="A3" s="39" t="s">
        <v>190</v>
      </c>
      <c r="B3" s="74" t="s">
        <v>191</v>
      </c>
      <c r="C3" s="74" t="s">
        <v>192</v>
      </c>
      <c r="D3" s="74" t="s">
        <v>105</v>
      </c>
      <c r="E3" s="16"/>
      <c r="F3" s="16"/>
      <c r="G3" s="16"/>
      <c r="H3" s="16"/>
      <c r="I3" s="16"/>
      <c r="J3" s="16"/>
      <c r="K3" s="16"/>
      <c r="L3" s="16"/>
      <c r="M3" s="16"/>
      <c r="N3" s="16"/>
      <c r="O3" s="16"/>
      <c r="P3" s="16"/>
      <c r="Q3" s="16"/>
      <c r="R3" s="16"/>
      <c r="S3" s="16"/>
      <c r="T3" s="16"/>
      <c r="U3" s="16"/>
      <c r="V3" s="16"/>
      <c r="W3" s="16"/>
      <c r="X3" s="16"/>
      <c r="Y3" s="16"/>
      <c r="Z3" s="16"/>
    </row>
    <row r="4" spans="1:26" ht="15" thickBot="1">
      <c r="A4" s="704" t="s">
        <v>227</v>
      </c>
      <c r="B4" s="704"/>
      <c r="C4" s="704"/>
      <c r="D4" s="73"/>
      <c r="E4" s="76">
        <f t="shared" ref="E4:F4" si="0">SUM(E5:E34)</f>
        <v>0</v>
      </c>
      <c r="F4" s="77">
        <f t="shared" si="0"/>
        <v>0</v>
      </c>
      <c r="G4" s="77">
        <f t="shared" ref="G4:Z4" si="1">SUM(G5:G34)</f>
        <v>0</v>
      </c>
      <c r="H4" s="77">
        <f t="shared" si="1"/>
        <v>0</v>
      </c>
      <c r="I4" s="77">
        <f t="shared" si="1"/>
        <v>0</v>
      </c>
      <c r="J4" s="77">
        <f t="shared" si="1"/>
        <v>0</v>
      </c>
      <c r="K4" s="77">
        <f t="shared" si="1"/>
        <v>0</v>
      </c>
      <c r="L4" s="77">
        <f t="shared" si="1"/>
        <v>0</v>
      </c>
      <c r="M4" s="77">
        <f t="shared" si="1"/>
        <v>0</v>
      </c>
      <c r="N4" s="77">
        <f t="shared" si="1"/>
        <v>0</v>
      </c>
      <c r="O4" s="77">
        <f t="shared" si="1"/>
        <v>0</v>
      </c>
      <c r="P4" s="77">
        <f t="shared" si="1"/>
        <v>0</v>
      </c>
      <c r="Q4" s="77">
        <f t="shared" si="1"/>
        <v>0</v>
      </c>
      <c r="R4" s="77">
        <f t="shared" si="1"/>
        <v>0</v>
      </c>
      <c r="S4" s="77">
        <f t="shared" si="1"/>
        <v>0</v>
      </c>
      <c r="T4" s="77">
        <f t="shared" si="1"/>
        <v>0</v>
      </c>
      <c r="U4" s="77">
        <f t="shared" si="1"/>
        <v>0</v>
      </c>
      <c r="V4" s="77">
        <f t="shared" si="1"/>
        <v>0</v>
      </c>
      <c r="W4" s="77">
        <f t="shared" si="1"/>
        <v>0</v>
      </c>
      <c r="X4" s="77">
        <f t="shared" si="1"/>
        <v>0</v>
      </c>
      <c r="Y4" s="77">
        <f t="shared" si="1"/>
        <v>0</v>
      </c>
      <c r="Z4" s="77">
        <f t="shared" si="1"/>
        <v>0</v>
      </c>
    </row>
    <row r="5" spans="1:26" outlineLevel="1">
      <c r="A5" s="694" t="s">
        <v>228</v>
      </c>
      <c r="B5" s="694" t="s">
        <v>229</v>
      </c>
      <c r="C5" s="695">
        <v>713002</v>
      </c>
      <c r="D5" s="66">
        <v>1</v>
      </c>
      <c r="E5" s="70">
        <f t="shared" ref="E5:E34" si="2">SUM(F5:Z5)</f>
        <v>0</v>
      </c>
      <c r="F5" s="117">
        <f>IFERROR(SUMIFS('Rozpočet - HW a licencie'!$I$3:$I$44,'Rozpočet - HW a licencie'!$A$3:$A$44,'TCO TO BE- SW'!F$2,'Rozpočet - HW a licencie'!$C$3:$C$44,"HW",'Rozpočet - HW a licencie'!$G$3:$G$44,'TCO TO BE - HW'!$D5,'Rozpočet - HW a licencie'!$D$3:$D$44,'TCO TO BE - HW'!$B$5)+SUMIFS('Rozpočet - HW a licencie'!$I$3:$I$44,'Rozpočet - HW a licencie'!$A$3:$A$44,'TCO TO BE- SW'!F$2,'Rozpočet - HW a licencie'!$C$3:$C$44,"SW pre HW",'Rozpočet - HW a licencie'!$G$3:$G$44,'TCO TO BE - HW'!$D5,'Rozpočet - HW a licencie'!$D$3:$D$44,'TCO TO BE - HW'!$B$5),)</f>
        <v>0</v>
      </c>
      <c r="G5" s="117">
        <f>IFERROR(SUMIFS('Rozpočet - HW a licencie'!$I$3:$I$44,'Rozpočet - HW a licencie'!$A$3:$A$44,'TCO TO BE- SW'!AJ$2,'Rozpočet - HW a licencie'!$C$3:$C$44,"HW",'Rozpočet - HW a licencie'!$G$3:$G$44,'TCO TO BE - HW'!$D5,'Rozpočet - HW a licencie'!$D$3:$D$44,'TCO TO BE - HW'!$B$5)+SUMIFS('Rozpočet - HW a licencie'!$I$3:$I$44,'Rozpočet - HW a licencie'!$A$3:$A$44,'TCO TO BE- SW'!AJ$2,'Rozpočet - HW a licencie'!$C$3:$C$44,"SW pre HW",'Rozpočet - HW a licencie'!$G$3:$G$44,'TCO TO BE - HW'!$D5,'Rozpočet - HW a licencie'!$D$3:$D$44,'TCO TO BE - HW'!$B$5),)</f>
        <v>0</v>
      </c>
      <c r="H5" s="117">
        <f>IFERROR(SUMIFS('Rozpočet - HW a licencie'!$I$3:$I$44,'Rozpočet - HW a licencie'!$A$3:$A$44,'TCO TO BE- SW'!AK$2,'Rozpočet - HW a licencie'!$C$3:$C$44,"HW",'Rozpočet - HW a licencie'!$G$3:$G$44,'TCO TO BE - HW'!$D5,'Rozpočet - HW a licencie'!$D$3:$D$44,'TCO TO BE - HW'!$B$5)+SUMIFS('Rozpočet - HW a licencie'!$I$3:$I$44,'Rozpočet - HW a licencie'!$A$3:$A$44,'TCO TO BE- SW'!AK$2,'Rozpočet - HW a licencie'!$C$3:$C$44,"SW pre HW",'Rozpočet - HW a licencie'!$G$3:$G$44,'TCO TO BE - HW'!$D5,'Rozpočet - HW a licencie'!$D$3:$D$44,'TCO TO BE - HW'!$B$5),)</f>
        <v>0</v>
      </c>
      <c r="I5" s="117">
        <f>IFERROR(SUMIFS('Rozpočet - HW a licencie'!$I$3:$I$44,'Rozpočet - HW a licencie'!$A$3:$A$44,'TCO TO BE- SW'!AL$2,'Rozpočet - HW a licencie'!$C$3:$C$44,"HW",'Rozpočet - HW a licencie'!$G$3:$G$44,'TCO TO BE - HW'!$D5,'Rozpočet - HW a licencie'!$D$3:$D$44,'TCO TO BE - HW'!$B$5)+SUMIFS('Rozpočet - HW a licencie'!$I$3:$I$44,'Rozpočet - HW a licencie'!$A$3:$A$44,'TCO TO BE- SW'!AL$2,'Rozpočet - HW a licencie'!$C$3:$C$44,"SW pre HW",'Rozpočet - HW a licencie'!$G$3:$G$44,'TCO TO BE - HW'!$D5,'Rozpočet - HW a licencie'!$D$3:$D$44,'TCO TO BE - HW'!$B$5),)</f>
        <v>0</v>
      </c>
      <c r="J5" s="117">
        <f>IFERROR(SUMIFS('Rozpočet - HW a licencie'!$I$3:$I$44,'Rozpočet - HW a licencie'!$A$3:$A$44,'TCO TO BE- SW'!AM$2,'Rozpočet - HW a licencie'!$C$3:$C$44,"HW",'Rozpočet - HW a licencie'!$G$3:$G$44,'TCO TO BE - HW'!$D5,'Rozpočet - HW a licencie'!$D$3:$D$44,'TCO TO BE - HW'!$B$5)+SUMIFS('Rozpočet - HW a licencie'!$I$3:$I$44,'Rozpočet - HW a licencie'!$A$3:$A$44,'TCO TO BE- SW'!AM$2,'Rozpočet - HW a licencie'!$C$3:$C$44,"SW pre HW",'Rozpočet - HW a licencie'!$G$3:$G$44,'TCO TO BE - HW'!$D5,'Rozpočet - HW a licencie'!$D$3:$D$44,'TCO TO BE - HW'!$B$5),)</f>
        <v>0</v>
      </c>
      <c r="K5" s="117">
        <f>IFERROR(SUMIFS('Rozpočet - HW a licencie'!$I$3:$I$44,'Rozpočet - HW a licencie'!$A$3:$A$44,'TCO TO BE- SW'!AN$2,'Rozpočet - HW a licencie'!$C$3:$C$44,"HW",'Rozpočet - HW a licencie'!$G$3:$G$44,'TCO TO BE - HW'!$D5,'Rozpočet - HW a licencie'!$D$3:$D$44,'TCO TO BE - HW'!$B$5)+SUMIFS('Rozpočet - HW a licencie'!$I$3:$I$44,'Rozpočet - HW a licencie'!$A$3:$A$44,'TCO TO BE- SW'!AN$2,'Rozpočet - HW a licencie'!$C$3:$C$44,"SW pre HW",'Rozpočet - HW a licencie'!$G$3:$G$44,'TCO TO BE - HW'!$D5,'Rozpočet - HW a licencie'!$D$3:$D$44,'TCO TO BE - HW'!$B$5),)</f>
        <v>0</v>
      </c>
      <c r="L5" s="117">
        <f>IFERROR(SUMIFS('Rozpočet - HW a licencie'!$I$3:$I$44,'Rozpočet - HW a licencie'!$A$3:$A$44,'TCO TO BE- SW'!AO$2,'Rozpočet - HW a licencie'!$C$3:$C$44,"HW",'Rozpočet - HW a licencie'!$G$3:$G$44,'TCO TO BE - HW'!$D5,'Rozpočet - HW a licencie'!$D$3:$D$44,'TCO TO BE - HW'!$B$5)+SUMIFS('Rozpočet - HW a licencie'!$I$3:$I$44,'Rozpočet - HW a licencie'!$A$3:$A$44,'TCO TO BE- SW'!AO$2,'Rozpočet - HW a licencie'!$C$3:$C$44,"SW pre HW",'Rozpočet - HW a licencie'!$G$3:$G$44,'TCO TO BE - HW'!$D5,'Rozpočet - HW a licencie'!$D$3:$D$44,'TCO TO BE - HW'!$B$5),)</f>
        <v>0</v>
      </c>
      <c r="M5" s="117">
        <f>IFERROR(SUMIFS('Rozpočet - HW a licencie'!$I$3:$I$44,'Rozpočet - HW a licencie'!$A$3:$A$44,'TCO TO BE- SW'!AP$2,'Rozpočet - HW a licencie'!$C$3:$C$44,"HW",'Rozpočet - HW a licencie'!$G$3:$G$44,'TCO TO BE - HW'!$D5,'Rozpočet - HW a licencie'!$D$3:$D$44,'TCO TO BE - HW'!$B$5)+SUMIFS('Rozpočet - HW a licencie'!$I$3:$I$44,'Rozpočet - HW a licencie'!$A$3:$A$44,'TCO TO BE- SW'!AP$2,'Rozpočet - HW a licencie'!$C$3:$C$44,"SW pre HW",'Rozpočet - HW a licencie'!$G$3:$G$44,'TCO TO BE - HW'!$D5,'Rozpočet - HW a licencie'!$D$3:$D$44,'TCO TO BE - HW'!$B$5),)</f>
        <v>0</v>
      </c>
      <c r="N5" s="117">
        <f>IFERROR(SUMIFS('Rozpočet - HW a licencie'!$I$3:$I$44,'Rozpočet - HW a licencie'!$A$3:$A$44,'TCO TO BE- SW'!AQ$2,'Rozpočet - HW a licencie'!$C$3:$C$44,"HW",'Rozpočet - HW a licencie'!$G$3:$G$44,'TCO TO BE - HW'!$D5,'Rozpočet - HW a licencie'!$D$3:$D$44,'TCO TO BE - HW'!$B$5)+SUMIFS('Rozpočet - HW a licencie'!$I$3:$I$44,'Rozpočet - HW a licencie'!$A$3:$A$44,'TCO TO BE- SW'!AQ$2,'Rozpočet - HW a licencie'!$C$3:$C$44,"SW pre HW",'Rozpočet - HW a licencie'!$G$3:$G$44,'TCO TO BE - HW'!$D5,'Rozpočet - HW a licencie'!$D$3:$D$44,'TCO TO BE - HW'!$B$5),)</f>
        <v>0</v>
      </c>
      <c r="O5" s="117">
        <f>IFERROR(SUMIFS('Rozpočet - HW a licencie'!$I$3:$I$44,'Rozpočet - HW a licencie'!$A$3:$A$44,'TCO TO BE- SW'!AR$2,'Rozpočet - HW a licencie'!$C$3:$C$44,"HW",'Rozpočet - HW a licencie'!$G$3:$G$44,'TCO TO BE - HW'!$D5,'Rozpočet - HW a licencie'!$D$3:$D$44,'TCO TO BE - HW'!$B$5)+SUMIFS('Rozpočet - HW a licencie'!$I$3:$I$44,'Rozpočet - HW a licencie'!$A$3:$A$44,'TCO TO BE- SW'!AR$2,'Rozpočet - HW a licencie'!$C$3:$C$44,"SW pre HW",'Rozpočet - HW a licencie'!$G$3:$G$44,'TCO TO BE - HW'!$D5,'Rozpočet - HW a licencie'!$D$3:$D$44,'TCO TO BE - HW'!$B$5),)</f>
        <v>0</v>
      </c>
      <c r="P5" s="117">
        <f>IFERROR(SUMIFS('Rozpočet - HW a licencie'!$I$3:$I$44,'Rozpočet - HW a licencie'!$A$3:$A$44,'TCO TO BE- SW'!AS$2,'Rozpočet - HW a licencie'!$C$3:$C$44,"HW",'Rozpočet - HW a licencie'!$G$3:$G$44,'TCO TO BE - HW'!$D5,'Rozpočet - HW a licencie'!$D$3:$D$44,'TCO TO BE - HW'!$B$5)+SUMIFS('Rozpočet - HW a licencie'!$I$3:$I$44,'Rozpočet - HW a licencie'!$A$3:$A$44,'TCO TO BE- SW'!AS$2,'Rozpočet - HW a licencie'!$C$3:$C$44,"SW pre HW",'Rozpočet - HW a licencie'!$G$3:$G$44,'TCO TO BE - HW'!$D5,'Rozpočet - HW a licencie'!$D$3:$D$44,'TCO TO BE - HW'!$B$5),)</f>
        <v>0</v>
      </c>
      <c r="Q5" s="117">
        <f>IFERROR(SUMIFS('Rozpočet - HW a licencie'!$I$3:$I$44,'Rozpočet - HW a licencie'!$A$3:$A$44,'TCO TO BE- SW'!AT$2,'Rozpočet - HW a licencie'!$C$3:$C$44,"HW",'Rozpočet - HW a licencie'!$G$3:$G$44,'TCO TO BE - HW'!$D5,'Rozpočet - HW a licencie'!$D$3:$D$44,'TCO TO BE - HW'!$B$5)+SUMIFS('Rozpočet - HW a licencie'!$I$3:$I$44,'Rozpočet - HW a licencie'!$A$3:$A$44,'TCO TO BE- SW'!AT$2,'Rozpočet - HW a licencie'!$C$3:$C$44,"SW pre HW",'Rozpočet - HW a licencie'!$G$3:$G$44,'TCO TO BE - HW'!$D5,'Rozpočet - HW a licencie'!$D$3:$D$44,'TCO TO BE - HW'!$B$5),)</f>
        <v>0</v>
      </c>
      <c r="R5" s="117">
        <f>IFERROR(SUMIFS('Rozpočet - HW a licencie'!$I$3:$I$44,'Rozpočet - HW a licencie'!$A$3:$A$44,'TCO TO BE- SW'!AU$2,'Rozpočet - HW a licencie'!$C$3:$C$44,"HW",'Rozpočet - HW a licencie'!$G$3:$G$44,'TCO TO BE - HW'!$D5,'Rozpočet - HW a licencie'!$D$3:$D$44,'TCO TO BE - HW'!$B$5)+SUMIFS('Rozpočet - HW a licencie'!$I$3:$I$44,'Rozpočet - HW a licencie'!$A$3:$A$44,'TCO TO BE- SW'!AU$2,'Rozpočet - HW a licencie'!$C$3:$C$44,"SW pre HW",'Rozpočet - HW a licencie'!$G$3:$G$44,'TCO TO BE - HW'!$D5,'Rozpočet - HW a licencie'!$D$3:$D$44,'TCO TO BE - HW'!$B$5),)</f>
        <v>0</v>
      </c>
      <c r="S5" s="117">
        <f>IFERROR(SUMIFS('Rozpočet - HW a licencie'!$I$3:$I$44,'Rozpočet - HW a licencie'!$A$3:$A$44,'TCO TO BE- SW'!AV$2,'Rozpočet - HW a licencie'!$C$3:$C$44,"HW",'Rozpočet - HW a licencie'!$G$3:$G$44,'TCO TO BE - HW'!$D5,'Rozpočet - HW a licencie'!$D$3:$D$44,'TCO TO BE - HW'!$B$5)+SUMIFS('Rozpočet - HW a licencie'!$I$3:$I$44,'Rozpočet - HW a licencie'!$A$3:$A$44,'TCO TO BE- SW'!AV$2,'Rozpočet - HW a licencie'!$C$3:$C$44,"SW pre HW",'Rozpočet - HW a licencie'!$G$3:$G$44,'TCO TO BE - HW'!$D5,'Rozpočet - HW a licencie'!$D$3:$D$44,'TCO TO BE - HW'!$B$5),)</f>
        <v>0</v>
      </c>
      <c r="T5" s="117">
        <f>IFERROR(SUMIFS('Rozpočet - HW a licencie'!$I$3:$I$44,'Rozpočet - HW a licencie'!$A$3:$A$44,'TCO TO BE- SW'!AW$2,'Rozpočet - HW a licencie'!$C$3:$C$44,"HW",'Rozpočet - HW a licencie'!$G$3:$G$44,'TCO TO BE - HW'!$D5,'Rozpočet - HW a licencie'!$D$3:$D$44,'TCO TO BE - HW'!$B$5)+SUMIFS('Rozpočet - HW a licencie'!$I$3:$I$44,'Rozpočet - HW a licencie'!$A$3:$A$44,'TCO TO BE- SW'!AW$2,'Rozpočet - HW a licencie'!$C$3:$C$44,"SW pre HW",'Rozpočet - HW a licencie'!$G$3:$G$44,'TCO TO BE - HW'!$D5,'Rozpočet - HW a licencie'!$D$3:$D$44,'TCO TO BE - HW'!$B$5),)</f>
        <v>0</v>
      </c>
      <c r="U5" s="117">
        <f>IFERROR(SUMIFS('Rozpočet - HW a licencie'!$I$3:$I$44,'Rozpočet - HW a licencie'!$A$3:$A$44,'TCO TO BE- SW'!AX$2,'Rozpočet - HW a licencie'!$C$3:$C$44,"HW",'Rozpočet - HW a licencie'!$G$3:$G$44,'TCO TO BE - HW'!$D5,'Rozpočet - HW a licencie'!$D$3:$D$44,'TCO TO BE - HW'!$B$5)+SUMIFS('Rozpočet - HW a licencie'!$I$3:$I$44,'Rozpočet - HW a licencie'!$A$3:$A$44,'TCO TO BE- SW'!AX$2,'Rozpočet - HW a licencie'!$C$3:$C$44,"SW pre HW",'Rozpočet - HW a licencie'!$G$3:$G$44,'TCO TO BE - HW'!$D5,'Rozpočet - HW a licencie'!$D$3:$D$44,'TCO TO BE - HW'!$B$5),)</f>
        <v>0</v>
      </c>
      <c r="V5" s="117">
        <f>IFERROR(SUMIFS('Rozpočet - HW a licencie'!$I$3:$I$44,'Rozpočet - HW a licencie'!$A$3:$A$44,'TCO TO BE- SW'!AY$2,'Rozpočet - HW a licencie'!$C$3:$C$44,"HW",'Rozpočet - HW a licencie'!$G$3:$G$44,'TCO TO BE - HW'!$D5,'Rozpočet - HW a licencie'!$D$3:$D$44,'TCO TO BE - HW'!$B$5)+SUMIFS('Rozpočet - HW a licencie'!$I$3:$I$44,'Rozpočet - HW a licencie'!$A$3:$A$44,'TCO TO BE- SW'!AY$2,'Rozpočet - HW a licencie'!$C$3:$C$44,"SW pre HW",'Rozpočet - HW a licencie'!$G$3:$G$44,'TCO TO BE - HW'!$D5,'Rozpočet - HW a licencie'!$D$3:$D$44,'TCO TO BE - HW'!$B$5),)</f>
        <v>0</v>
      </c>
      <c r="W5" s="117">
        <f>IFERROR(SUMIFS('Rozpočet - HW a licencie'!$I$3:$I$44,'Rozpočet - HW a licencie'!$A$3:$A$44,'TCO TO BE- SW'!AZ$2,'Rozpočet - HW a licencie'!$C$3:$C$44,"HW",'Rozpočet - HW a licencie'!$G$3:$G$44,'TCO TO BE - HW'!$D5,'Rozpočet - HW a licencie'!$D$3:$D$44,'TCO TO BE - HW'!$B$5)+SUMIFS('Rozpočet - HW a licencie'!$I$3:$I$44,'Rozpočet - HW a licencie'!$A$3:$A$44,'TCO TO BE- SW'!AZ$2,'Rozpočet - HW a licencie'!$C$3:$C$44,"SW pre HW",'Rozpočet - HW a licencie'!$G$3:$G$44,'TCO TO BE - HW'!$D5,'Rozpočet - HW a licencie'!$D$3:$D$44,'TCO TO BE - HW'!$B$5),)</f>
        <v>0</v>
      </c>
      <c r="X5" s="117">
        <f>IFERROR(SUMIFS('Rozpočet - HW a licencie'!$I$3:$I$44,'Rozpočet - HW a licencie'!$A$3:$A$44,'TCO TO BE- SW'!BA$2,'Rozpočet - HW a licencie'!$C$3:$C$44,"HW",'Rozpočet - HW a licencie'!$G$3:$G$44,'TCO TO BE - HW'!$D5,'Rozpočet - HW a licencie'!$D$3:$D$44,'TCO TO BE - HW'!$B$5)+SUMIFS('Rozpočet - HW a licencie'!$I$3:$I$44,'Rozpočet - HW a licencie'!$A$3:$A$44,'TCO TO BE- SW'!BA$2,'Rozpočet - HW a licencie'!$C$3:$C$44,"SW pre HW",'Rozpočet - HW a licencie'!$G$3:$G$44,'TCO TO BE - HW'!$D5,'Rozpočet - HW a licencie'!$D$3:$D$44,'TCO TO BE - HW'!$B$5),)</f>
        <v>0</v>
      </c>
      <c r="Y5" s="117">
        <f>IFERROR(SUMIFS('Rozpočet - HW a licencie'!$I$3:$I$44,'Rozpočet - HW a licencie'!$A$3:$A$44,'TCO TO BE- SW'!BB$2,'Rozpočet - HW a licencie'!$C$3:$C$44,"HW",'Rozpočet - HW a licencie'!$G$3:$G$44,'TCO TO BE - HW'!$D5,'Rozpočet - HW a licencie'!$D$3:$D$44,'TCO TO BE - HW'!$B$5)+SUMIFS('Rozpočet - HW a licencie'!$I$3:$I$44,'Rozpočet - HW a licencie'!$A$3:$A$44,'TCO TO BE- SW'!BB$2,'Rozpočet - HW a licencie'!$C$3:$C$44,"SW pre HW",'Rozpočet - HW a licencie'!$G$3:$G$44,'TCO TO BE - HW'!$D5,'Rozpočet - HW a licencie'!$D$3:$D$44,'TCO TO BE - HW'!$B$5),)</f>
        <v>0</v>
      </c>
      <c r="Z5" s="117">
        <f>IFERROR(SUMIFS('Rozpočet - HW a licencie'!$I$3:$I$44,'Rozpočet - HW a licencie'!$A$3:$A$44,'TCO TO BE- SW'!BC$2,'Rozpočet - HW a licencie'!$C$3:$C$44,"HW",'Rozpočet - HW a licencie'!$G$3:$G$44,'TCO TO BE - HW'!$D5,'Rozpočet - HW a licencie'!$D$3:$D$44,'TCO TO BE - HW'!$B$5)+SUMIFS('Rozpočet - HW a licencie'!$I$3:$I$44,'Rozpočet - HW a licencie'!$A$3:$A$44,'TCO TO BE- SW'!BC$2,'Rozpočet - HW a licencie'!$C$3:$C$44,"SW pre HW",'Rozpočet - HW a licencie'!$G$3:$G$44,'TCO TO BE - HW'!$D5,'Rozpočet - HW a licencie'!$D$3:$D$44,'TCO TO BE - HW'!$B$5),)</f>
        <v>0</v>
      </c>
    </row>
    <row r="6" spans="1:26" outlineLevel="1">
      <c r="A6" s="694"/>
      <c r="B6" s="695"/>
      <c r="C6" s="695"/>
      <c r="D6" s="67">
        <v>2</v>
      </c>
      <c r="E6" s="71">
        <f t="shared" si="2"/>
        <v>0</v>
      </c>
      <c r="F6" s="117">
        <f>IFERROR(SUMIFS('Rozpočet - HW a licencie'!$I$3:$I$44,'Rozpočet - HW a licencie'!$A$3:$A$44,'TCO TO BE- SW'!F$2,'Rozpočet - HW a licencie'!$C$3:$C$44,"HW",'Rozpočet - HW a licencie'!$G$3:$G$44,'TCO TO BE - HW'!$D6,'Rozpočet - HW a licencie'!$D$3:$D$44,'TCO TO BE - HW'!$B$5)+SUMIFS('Rozpočet - HW a licencie'!$I$3:$I$44,'Rozpočet - HW a licencie'!$A$3:$A$44,'TCO TO BE- SW'!F$2,'Rozpočet - HW a licencie'!$C$3:$C$44,"SW pre HW",'Rozpočet - HW a licencie'!$G$3:$G$44,'TCO TO BE - HW'!$D6,'Rozpočet - HW a licencie'!$D$3:$D$44,'TCO TO BE - HW'!$B$5),)</f>
        <v>0</v>
      </c>
      <c r="G6" s="117">
        <f>IFERROR(SUMIFS('Rozpočet - HW a licencie'!$I$3:$I$44,'Rozpočet - HW a licencie'!$A$3:$A$44,'TCO TO BE- SW'!AJ$2,'Rozpočet - HW a licencie'!$C$3:$C$44,"HW",'Rozpočet - HW a licencie'!$G$3:$G$44,'TCO TO BE - HW'!$D6,'Rozpočet - HW a licencie'!$D$3:$D$44,'TCO TO BE - HW'!$B$5)+SUMIFS('Rozpočet - HW a licencie'!$I$3:$I$44,'Rozpočet - HW a licencie'!$A$3:$A$44,'TCO TO BE- SW'!AJ$2,'Rozpočet - HW a licencie'!$C$3:$C$44,"SW pre HW",'Rozpočet - HW a licencie'!$G$3:$G$44,'TCO TO BE - HW'!$D6,'Rozpočet - HW a licencie'!$D$3:$D$44,'TCO TO BE - HW'!$B$5),)</f>
        <v>0</v>
      </c>
      <c r="H6" s="117">
        <f>IFERROR(SUMIFS('Rozpočet - HW a licencie'!$I$3:$I$44,'Rozpočet - HW a licencie'!$A$3:$A$44,'TCO TO BE- SW'!AK$2,'Rozpočet - HW a licencie'!$C$3:$C$44,"HW",'Rozpočet - HW a licencie'!$G$3:$G$44,'TCO TO BE - HW'!$D6,'Rozpočet - HW a licencie'!$D$3:$D$44,'TCO TO BE - HW'!$B$5)+SUMIFS('Rozpočet - HW a licencie'!$I$3:$I$44,'Rozpočet - HW a licencie'!$A$3:$A$44,'TCO TO BE- SW'!AK$2,'Rozpočet - HW a licencie'!$C$3:$C$44,"SW pre HW",'Rozpočet - HW a licencie'!$G$3:$G$44,'TCO TO BE - HW'!$D6,'Rozpočet - HW a licencie'!$D$3:$D$44,'TCO TO BE - HW'!$B$5),)</f>
        <v>0</v>
      </c>
      <c r="I6" s="117">
        <f>IFERROR(SUMIFS('Rozpočet - HW a licencie'!$I$3:$I$44,'Rozpočet - HW a licencie'!$A$3:$A$44,'TCO TO BE- SW'!AL$2,'Rozpočet - HW a licencie'!$C$3:$C$44,"HW",'Rozpočet - HW a licencie'!$G$3:$G$44,'TCO TO BE - HW'!$D6,'Rozpočet - HW a licencie'!$D$3:$D$44,'TCO TO BE - HW'!$B$5)+SUMIFS('Rozpočet - HW a licencie'!$I$3:$I$44,'Rozpočet - HW a licencie'!$A$3:$A$44,'TCO TO BE- SW'!AL$2,'Rozpočet - HW a licencie'!$C$3:$C$44,"SW pre HW",'Rozpočet - HW a licencie'!$G$3:$G$44,'TCO TO BE - HW'!$D6,'Rozpočet - HW a licencie'!$D$3:$D$44,'TCO TO BE - HW'!$B$5),)</f>
        <v>0</v>
      </c>
      <c r="J6" s="117">
        <f>IFERROR(SUMIFS('Rozpočet - HW a licencie'!$I$3:$I$44,'Rozpočet - HW a licencie'!$A$3:$A$44,'TCO TO BE- SW'!AM$2,'Rozpočet - HW a licencie'!$C$3:$C$44,"HW",'Rozpočet - HW a licencie'!$G$3:$G$44,'TCO TO BE - HW'!$D6,'Rozpočet - HW a licencie'!$D$3:$D$44,'TCO TO BE - HW'!$B$5)+SUMIFS('Rozpočet - HW a licencie'!$I$3:$I$44,'Rozpočet - HW a licencie'!$A$3:$A$44,'TCO TO BE- SW'!AM$2,'Rozpočet - HW a licencie'!$C$3:$C$44,"SW pre HW",'Rozpočet - HW a licencie'!$G$3:$G$44,'TCO TO BE - HW'!$D6,'Rozpočet - HW a licencie'!$D$3:$D$44,'TCO TO BE - HW'!$B$5),)</f>
        <v>0</v>
      </c>
      <c r="K6" s="117">
        <f>IFERROR(SUMIFS('Rozpočet - HW a licencie'!$I$3:$I$44,'Rozpočet - HW a licencie'!$A$3:$A$44,'TCO TO BE- SW'!AN$2,'Rozpočet - HW a licencie'!$C$3:$C$44,"HW",'Rozpočet - HW a licencie'!$G$3:$G$44,'TCO TO BE - HW'!$D6,'Rozpočet - HW a licencie'!$D$3:$D$44,'TCO TO BE - HW'!$B$5)+SUMIFS('Rozpočet - HW a licencie'!$I$3:$I$44,'Rozpočet - HW a licencie'!$A$3:$A$44,'TCO TO BE- SW'!AN$2,'Rozpočet - HW a licencie'!$C$3:$C$44,"SW pre HW",'Rozpočet - HW a licencie'!$G$3:$G$44,'TCO TO BE - HW'!$D6,'Rozpočet - HW a licencie'!$D$3:$D$44,'TCO TO BE - HW'!$B$5),)</f>
        <v>0</v>
      </c>
      <c r="L6" s="117">
        <f>IFERROR(SUMIFS('Rozpočet - HW a licencie'!$I$3:$I$44,'Rozpočet - HW a licencie'!$A$3:$A$44,'TCO TO BE- SW'!AO$2,'Rozpočet - HW a licencie'!$C$3:$C$44,"HW",'Rozpočet - HW a licencie'!$G$3:$G$44,'TCO TO BE - HW'!$D6,'Rozpočet - HW a licencie'!$D$3:$D$44,'TCO TO BE - HW'!$B$5)+SUMIFS('Rozpočet - HW a licencie'!$I$3:$I$44,'Rozpočet - HW a licencie'!$A$3:$A$44,'TCO TO BE- SW'!AO$2,'Rozpočet - HW a licencie'!$C$3:$C$44,"SW pre HW",'Rozpočet - HW a licencie'!$G$3:$G$44,'TCO TO BE - HW'!$D6,'Rozpočet - HW a licencie'!$D$3:$D$44,'TCO TO BE - HW'!$B$5),)</f>
        <v>0</v>
      </c>
      <c r="M6" s="117">
        <f>IFERROR(SUMIFS('Rozpočet - HW a licencie'!$I$3:$I$44,'Rozpočet - HW a licencie'!$A$3:$A$44,'TCO TO BE- SW'!AP$2,'Rozpočet - HW a licencie'!$C$3:$C$44,"HW",'Rozpočet - HW a licencie'!$G$3:$G$44,'TCO TO BE - HW'!$D6,'Rozpočet - HW a licencie'!$D$3:$D$44,'TCO TO BE - HW'!$B$5)+SUMIFS('Rozpočet - HW a licencie'!$I$3:$I$44,'Rozpočet - HW a licencie'!$A$3:$A$44,'TCO TO BE- SW'!AP$2,'Rozpočet - HW a licencie'!$C$3:$C$44,"SW pre HW",'Rozpočet - HW a licencie'!$G$3:$G$44,'TCO TO BE - HW'!$D6,'Rozpočet - HW a licencie'!$D$3:$D$44,'TCO TO BE - HW'!$B$5),)</f>
        <v>0</v>
      </c>
      <c r="N6" s="117">
        <f>IFERROR(SUMIFS('Rozpočet - HW a licencie'!$I$3:$I$44,'Rozpočet - HW a licencie'!$A$3:$A$44,'TCO TO BE- SW'!AQ$2,'Rozpočet - HW a licencie'!$C$3:$C$44,"HW",'Rozpočet - HW a licencie'!$G$3:$G$44,'TCO TO BE - HW'!$D6,'Rozpočet - HW a licencie'!$D$3:$D$44,'TCO TO BE - HW'!$B$5)+SUMIFS('Rozpočet - HW a licencie'!$I$3:$I$44,'Rozpočet - HW a licencie'!$A$3:$A$44,'TCO TO BE- SW'!AQ$2,'Rozpočet - HW a licencie'!$C$3:$C$44,"SW pre HW",'Rozpočet - HW a licencie'!$G$3:$G$44,'TCO TO BE - HW'!$D6,'Rozpočet - HW a licencie'!$D$3:$D$44,'TCO TO BE - HW'!$B$5),)</f>
        <v>0</v>
      </c>
      <c r="O6" s="117">
        <f>IFERROR(SUMIFS('Rozpočet - HW a licencie'!$I$3:$I$44,'Rozpočet - HW a licencie'!$A$3:$A$44,'TCO TO BE- SW'!AR$2,'Rozpočet - HW a licencie'!$C$3:$C$44,"HW",'Rozpočet - HW a licencie'!$G$3:$G$44,'TCO TO BE - HW'!$D6,'Rozpočet - HW a licencie'!$D$3:$D$44,'TCO TO BE - HW'!$B$5)+SUMIFS('Rozpočet - HW a licencie'!$I$3:$I$44,'Rozpočet - HW a licencie'!$A$3:$A$44,'TCO TO BE- SW'!AR$2,'Rozpočet - HW a licencie'!$C$3:$C$44,"SW pre HW",'Rozpočet - HW a licencie'!$G$3:$G$44,'TCO TO BE - HW'!$D6,'Rozpočet - HW a licencie'!$D$3:$D$44,'TCO TO BE - HW'!$B$5),)</f>
        <v>0</v>
      </c>
      <c r="P6" s="117">
        <f>IFERROR(SUMIFS('Rozpočet - HW a licencie'!$I$3:$I$44,'Rozpočet - HW a licencie'!$A$3:$A$44,'TCO TO BE- SW'!AS$2,'Rozpočet - HW a licencie'!$C$3:$C$44,"HW",'Rozpočet - HW a licencie'!$G$3:$G$44,'TCO TO BE - HW'!$D6,'Rozpočet - HW a licencie'!$D$3:$D$44,'TCO TO BE - HW'!$B$5)+SUMIFS('Rozpočet - HW a licencie'!$I$3:$I$44,'Rozpočet - HW a licencie'!$A$3:$A$44,'TCO TO BE- SW'!AS$2,'Rozpočet - HW a licencie'!$C$3:$C$44,"SW pre HW",'Rozpočet - HW a licencie'!$G$3:$G$44,'TCO TO BE - HW'!$D6,'Rozpočet - HW a licencie'!$D$3:$D$44,'TCO TO BE - HW'!$B$5),)</f>
        <v>0</v>
      </c>
      <c r="Q6" s="117">
        <f>IFERROR(SUMIFS('Rozpočet - HW a licencie'!$I$3:$I$44,'Rozpočet - HW a licencie'!$A$3:$A$44,'TCO TO BE- SW'!AT$2,'Rozpočet - HW a licencie'!$C$3:$C$44,"HW",'Rozpočet - HW a licencie'!$G$3:$G$44,'TCO TO BE - HW'!$D6,'Rozpočet - HW a licencie'!$D$3:$D$44,'TCO TO BE - HW'!$B$5)+SUMIFS('Rozpočet - HW a licencie'!$I$3:$I$44,'Rozpočet - HW a licencie'!$A$3:$A$44,'TCO TO BE- SW'!AT$2,'Rozpočet - HW a licencie'!$C$3:$C$44,"SW pre HW",'Rozpočet - HW a licencie'!$G$3:$G$44,'TCO TO BE - HW'!$D6,'Rozpočet - HW a licencie'!$D$3:$D$44,'TCO TO BE - HW'!$B$5),)</f>
        <v>0</v>
      </c>
      <c r="R6" s="117">
        <f>IFERROR(SUMIFS('Rozpočet - HW a licencie'!$I$3:$I$44,'Rozpočet - HW a licencie'!$A$3:$A$44,'TCO TO BE- SW'!AU$2,'Rozpočet - HW a licencie'!$C$3:$C$44,"HW",'Rozpočet - HW a licencie'!$G$3:$G$44,'TCO TO BE - HW'!$D6,'Rozpočet - HW a licencie'!$D$3:$D$44,'TCO TO BE - HW'!$B$5)+SUMIFS('Rozpočet - HW a licencie'!$I$3:$I$44,'Rozpočet - HW a licencie'!$A$3:$A$44,'TCO TO BE- SW'!AU$2,'Rozpočet - HW a licencie'!$C$3:$C$44,"SW pre HW",'Rozpočet - HW a licencie'!$G$3:$G$44,'TCO TO BE - HW'!$D6,'Rozpočet - HW a licencie'!$D$3:$D$44,'TCO TO BE - HW'!$B$5),)</f>
        <v>0</v>
      </c>
      <c r="S6" s="117">
        <f>IFERROR(SUMIFS('Rozpočet - HW a licencie'!$I$3:$I$44,'Rozpočet - HW a licencie'!$A$3:$A$44,'TCO TO BE- SW'!AV$2,'Rozpočet - HW a licencie'!$C$3:$C$44,"HW",'Rozpočet - HW a licencie'!$G$3:$G$44,'TCO TO BE - HW'!$D6,'Rozpočet - HW a licencie'!$D$3:$D$44,'TCO TO BE - HW'!$B$5)+SUMIFS('Rozpočet - HW a licencie'!$I$3:$I$44,'Rozpočet - HW a licencie'!$A$3:$A$44,'TCO TO BE- SW'!AV$2,'Rozpočet - HW a licencie'!$C$3:$C$44,"SW pre HW",'Rozpočet - HW a licencie'!$G$3:$G$44,'TCO TO BE - HW'!$D6,'Rozpočet - HW a licencie'!$D$3:$D$44,'TCO TO BE - HW'!$B$5),)</f>
        <v>0</v>
      </c>
      <c r="T6" s="117">
        <f>IFERROR(SUMIFS('Rozpočet - HW a licencie'!$I$3:$I$44,'Rozpočet - HW a licencie'!$A$3:$A$44,'TCO TO BE- SW'!AW$2,'Rozpočet - HW a licencie'!$C$3:$C$44,"HW",'Rozpočet - HW a licencie'!$G$3:$G$44,'TCO TO BE - HW'!$D6,'Rozpočet - HW a licencie'!$D$3:$D$44,'TCO TO BE - HW'!$B$5)+SUMIFS('Rozpočet - HW a licencie'!$I$3:$I$44,'Rozpočet - HW a licencie'!$A$3:$A$44,'TCO TO BE- SW'!AW$2,'Rozpočet - HW a licencie'!$C$3:$C$44,"SW pre HW",'Rozpočet - HW a licencie'!$G$3:$G$44,'TCO TO BE - HW'!$D6,'Rozpočet - HW a licencie'!$D$3:$D$44,'TCO TO BE - HW'!$B$5),)</f>
        <v>0</v>
      </c>
      <c r="U6" s="117">
        <f>IFERROR(SUMIFS('Rozpočet - HW a licencie'!$I$3:$I$44,'Rozpočet - HW a licencie'!$A$3:$A$44,'TCO TO BE- SW'!AX$2,'Rozpočet - HW a licencie'!$C$3:$C$44,"HW",'Rozpočet - HW a licencie'!$G$3:$G$44,'TCO TO BE - HW'!$D6,'Rozpočet - HW a licencie'!$D$3:$D$44,'TCO TO BE - HW'!$B$5)+SUMIFS('Rozpočet - HW a licencie'!$I$3:$I$44,'Rozpočet - HW a licencie'!$A$3:$A$44,'TCO TO BE- SW'!AX$2,'Rozpočet - HW a licencie'!$C$3:$C$44,"SW pre HW",'Rozpočet - HW a licencie'!$G$3:$G$44,'TCO TO BE - HW'!$D6,'Rozpočet - HW a licencie'!$D$3:$D$44,'TCO TO BE - HW'!$B$5),)</f>
        <v>0</v>
      </c>
      <c r="V6" s="117">
        <f>IFERROR(SUMIFS('Rozpočet - HW a licencie'!$I$3:$I$44,'Rozpočet - HW a licencie'!$A$3:$A$44,'TCO TO BE- SW'!AY$2,'Rozpočet - HW a licencie'!$C$3:$C$44,"HW",'Rozpočet - HW a licencie'!$G$3:$G$44,'TCO TO BE - HW'!$D6,'Rozpočet - HW a licencie'!$D$3:$D$44,'TCO TO BE - HW'!$B$5)+SUMIFS('Rozpočet - HW a licencie'!$I$3:$I$44,'Rozpočet - HW a licencie'!$A$3:$A$44,'TCO TO BE- SW'!AY$2,'Rozpočet - HW a licencie'!$C$3:$C$44,"SW pre HW",'Rozpočet - HW a licencie'!$G$3:$G$44,'TCO TO BE - HW'!$D6,'Rozpočet - HW a licencie'!$D$3:$D$44,'TCO TO BE - HW'!$B$5),)</f>
        <v>0</v>
      </c>
      <c r="W6" s="117">
        <f>IFERROR(SUMIFS('Rozpočet - HW a licencie'!$I$3:$I$44,'Rozpočet - HW a licencie'!$A$3:$A$44,'TCO TO BE- SW'!AZ$2,'Rozpočet - HW a licencie'!$C$3:$C$44,"HW",'Rozpočet - HW a licencie'!$G$3:$G$44,'TCO TO BE - HW'!$D6,'Rozpočet - HW a licencie'!$D$3:$D$44,'TCO TO BE - HW'!$B$5)+SUMIFS('Rozpočet - HW a licencie'!$I$3:$I$44,'Rozpočet - HW a licencie'!$A$3:$A$44,'TCO TO BE- SW'!AZ$2,'Rozpočet - HW a licencie'!$C$3:$C$44,"SW pre HW",'Rozpočet - HW a licencie'!$G$3:$G$44,'TCO TO BE - HW'!$D6,'Rozpočet - HW a licencie'!$D$3:$D$44,'TCO TO BE - HW'!$B$5),)</f>
        <v>0</v>
      </c>
      <c r="X6" s="117">
        <f>IFERROR(SUMIFS('Rozpočet - HW a licencie'!$I$3:$I$44,'Rozpočet - HW a licencie'!$A$3:$A$44,'TCO TO BE- SW'!BA$2,'Rozpočet - HW a licencie'!$C$3:$C$44,"HW",'Rozpočet - HW a licencie'!$G$3:$G$44,'TCO TO BE - HW'!$D6,'Rozpočet - HW a licencie'!$D$3:$D$44,'TCO TO BE - HW'!$B$5)+SUMIFS('Rozpočet - HW a licencie'!$I$3:$I$44,'Rozpočet - HW a licencie'!$A$3:$A$44,'TCO TO BE- SW'!BA$2,'Rozpočet - HW a licencie'!$C$3:$C$44,"SW pre HW",'Rozpočet - HW a licencie'!$G$3:$G$44,'TCO TO BE - HW'!$D6,'Rozpočet - HW a licencie'!$D$3:$D$44,'TCO TO BE - HW'!$B$5),)</f>
        <v>0</v>
      </c>
      <c r="Y6" s="117">
        <f>IFERROR(SUMIFS('Rozpočet - HW a licencie'!$I$3:$I$44,'Rozpočet - HW a licencie'!$A$3:$A$44,'TCO TO BE- SW'!BB$2,'Rozpočet - HW a licencie'!$C$3:$C$44,"HW",'Rozpočet - HW a licencie'!$G$3:$G$44,'TCO TO BE - HW'!$D6,'Rozpočet - HW a licencie'!$D$3:$D$44,'TCO TO BE - HW'!$B$5)+SUMIFS('Rozpočet - HW a licencie'!$I$3:$I$44,'Rozpočet - HW a licencie'!$A$3:$A$44,'TCO TO BE- SW'!BB$2,'Rozpočet - HW a licencie'!$C$3:$C$44,"SW pre HW",'Rozpočet - HW a licencie'!$G$3:$G$44,'TCO TO BE - HW'!$D6,'Rozpočet - HW a licencie'!$D$3:$D$44,'TCO TO BE - HW'!$B$5),)</f>
        <v>0</v>
      </c>
      <c r="Z6" s="117">
        <f>IFERROR(SUMIFS('Rozpočet - HW a licencie'!$I$3:$I$44,'Rozpočet - HW a licencie'!$A$3:$A$44,'TCO TO BE- SW'!BC$2,'Rozpočet - HW a licencie'!$C$3:$C$44,"HW",'Rozpočet - HW a licencie'!$G$3:$G$44,'TCO TO BE - HW'!$D6,'Rozpočet - HW a licencie'!$D$3:$D$44,'TCO TO BE - HW'!$B$5)+SUMIFS('Rozpočet - HW a licencie'!$I$3:$I$44,'Rozpočet - HW a licencie'!$A$3:$A$44,'TCO TO BE- SW'!BC$2,'Rozpočet - HW a licencie'!$C$3:$C$44,"SW pre HW",'Rozpočet - HW a licencie'!$G$3:$G$44,'TCO TO BE - HW'!$D6,'Rozpočet - HW a licencie'!$D$3:$D$44,'TCO TO BE - HW'!$B$5),)</f>
        <v>0</v>
      </c>
    </row>
    <row r="7" spans="1:26" outlineLevel="1">
      <c r="A7" s="694"/>
      <c r="B7" s="695"/>
      <c r="C7" s="695"/>
      <c r="D7" s="67">
        <v>3</v>
      </c>
      <c r="E7" s="71">
        <f t="shared" si="2"/>
        <v>0</v>
      </c>
      <c r="F7" s="117">
        <f>IFERROR(SUMIFS('Rozpočet - HW a licencie'!$I$3:$I$44,'Rozpočet - HW a licencie'!$A$3:$A$44,'TCO TO BE- SW'!F$2,'Rozpočet - HW a licencie'!$C$3:$C$44,"HW",'Rozpočet - HW a licencie'!$G$3:$G$44,'TCO TO BE - HW'!$D7,'Rozpočet - HW a licencie'!$D$3:$D$44,'TCO TO BE - HW'!$B$5)+SUMIFS('Rozpočet - HW a licencie'!$I$3:$I$44,'Rozpočet - HW a licencie'!$A$3:$A$44,'TCO TO BE- SW'!F$2,'Rozpočet - HW a licencie'!$C$3:$C$44,"SW pre HW",'Rozpočet - HW a licencie'!$G$3:$G$44,'TCO TO BE - HW'!$D7,'Rozpočet - HW a licencie'!$D$3:$D$44,'TCO TO BE - HW'!$B$5),)</f>
        <v>0</v>
      </c>
      <c r="G7" s="117">
        <f>IFERROR(SUMIFS('Rozpočet - HW a licencie'!$I$3:$I$44,'Rozpočet - HW a licencie'!$A$3:$A$44,'TCO TO BE- SW'!AJ$2,'Rozpočet - HW a licencie'!$C$3:$C$44,"HW",'Rozpočet - HW a licencie'!$G$3:$G$44,'TCO TO BE - HW'!$D7,'Rozpočet - HW a licencie'!$D$3:$D$44,'TCO TO BE - HW'!$B$5)+SUMIFS('Rozpočet - HW a licencie'!$I$3:$I$44,'Rozpočet - HW a licencie'!$A$3:$A$44,'TCO TO BE- SW'!AJ$2,'Rozpočet - HW a licencie'!$C$3:$C$44,"SW pre HW",'Rozpočet - HW a licencie'!$G$3:$G$44,'TCO TO BE - HW'!$D7,'Rozpočet - HW a licencie'!$D$3:$D$44,'TCO TO BE - HW'!$B$5),)</f>
        <v>0</v>
      </c>
      <c r="H7" s="117">
        <f>IFERROR(SUMIFS('Rozpočet - HW a licencie'!$I$3:$I$44,'Rozpočet - HW a licencie'!$A$3:$A$44,'TCO TO BE- SW'!AK$2,'Rozpočet - HW a licencie'!$C$3:$C$44,"HW",'Rozpočet - HW a licencie'!$G$3:$G$44,'TCO TO BE - HW'!$D7,'Rozpočet - HW a licencie'!$D$3:$D$44,'TCO TO BE - HW'!$B$5)+SUMIFS('Rozpočet - HW a licencie'!$I$3:$I$44,'Rozpočet - HW a licencie'!$A$3:$A$44,'TCO TO BE- SW'!AK$2,'Rozpočet - HW a licencie'!$C$3:$C$44,"SW pre HW",'Rozpočet - HW a licencie'!$G$3:$G$44,'TCO TO BE - HW'!$D7,'Rozpočet - HW a licencie'!$D$3:$D$44,'TCO TO BE - HW'!$B$5),)</f>
        <v>0</v>
      </c>
      <c r="I7" s="117">
        <f>IFERROR(SUMIFS('Rozpočet - HW a licencie'!$I$3:$I$44,'Rozpočet - HW a licencie'!$A$3:$A$44,'TCO TO BE- SW'!AL$2,'Rozpočet - HW a licencie'!$C$3:$C$44,"HW",'Rozpočet - HW a licencie'!$G$3:$G$44,'TCO TO BE - HW'!$D7,'Rozpočet - HW a licencie'!$D$3:$D$44,'TCO TO BE - HW'!$B$5)+SUMIFS('Rozpočet - HW a licencie'!$I$3:$I$44,'Rozpočet - HW a licencie'!$A$3:$A$44,'TCO TO BE- SW'!AL$2,'Rozpočet - HW a licencie'!$C$3:$C$44,"SW pre HW",'Rozpočet - HW a licencie'!$G$3:$G$44,'TCO TO BE - HW'!$D7,'Rozpočet - HW a licencie'!$D$3:$D$44,'TCO TO BE - HW'!$B$5),)</f>
        <v>0</v>
      </c>
      <c r="J7" s="117">
        <f>IFERROR(SUMIFS('Rozpočet - HW a licencie'!$I$3:$I$44,'Rozpočet - HW a licencie'!$A$3:$A$44,'TCO TO BE- SW'!AM$2,'Rozpočet - HW a licencie'!$C$3:$C$44,"HW",'Rozpočet - HW a licencie'!$G$3:$G$44,'TCO TO BE - HW'!$D7,'Rozpočet - HW a licencie'!$D$3:$D$44,'TCO TO BE - HW'!$B$5)+SUMIFS('Rozpočet - HW a licencie'!$I$3:$I$44,'Rozpočet - HW a licencie'!$A$3:$A$44,'TCO TO BE- SW'!AM$2,'Rozpočet - HW a licencie'!$C$3:$C$44,"SW pre HW",'Rozpočet - HW a licencie'!$G$3:$G$44,'TCO TO BE - HW'!$D7,'Rozpočet - HW a licencie'!$D$3:$D$44,'TCO TO BE - HW'!$B$5),)</f>
        <v>0</v>
      </c>
      <c r="K7" s="117">
        <f>IFERROR(SUMIFS('Rozpočet - HW a licencie'!$I$3:$I$44,'Rozpočet - HW a licencie'!$A$3:$A$44,'TCO TO BE- SW'!AN$2,'Rozpočet - HW a licencie'!$C$3:$C$44,"HW",'Rozpočet - HW a licencie'!$G$3:$G$44,'TCO TO BE - HW'!$D7,'Rozpočet - HW a licencie'!$D$3:$D$44,'TCO TO BE - HW'!$B$5)+SUMIFS('Rozpočet - HW a licencie'!$I$3:$I$44,'Rozpočet - HW a licencie'!$A$3:$A$44,'TCO TO BE- SW'!AN$2,'Rozpočet - HW a licencie'!$C$3:$C$44,"SW pre HW",'Rozpočet - HW a licencie'!$G$3:$G$44,'TCO TO BE - HW'!$D7,'Rozpočet - HW a licencie'!$D$3:$D$44,'TCO TO BE - HW'!$B$5),)</f>
        <v>0</v>
      </c>
      <c r="L7" s="117">
        <f>IFERROR(SUMIFS('Rozpočet - HW a licencie'!$I$3:$I$44,'Rozpočet - HW a licencie'!$A$3:$A$44,'TCO TO BE- SW'!AO$2,'Rozpočet - HW a licencie'!$C$3:$C$44,"HW",'Rozpočet - HW a licencie'!$G$3:$G$44,'TCO TO BE - HW'!$D7,'Rozpočet - HW a licencie'!$D$3:$D$44,'TCO TO BE - HW'!$B$5)+SUMIFS('Rozpočet - HW a licencie'!$I$3:$I$44,'Rozpočet - HW a licencie'!$A$3:$A$44,'TCO TO BE- SW'!AO$2,'Rozpočet - HW a licencie'!$C$3:$C$44,"SW pre HW",'Rozpočet - HW a licencie'!$G$3:$G$44,'TCO TO BE - HW'!$D7,'Rozpočet - HW a licencie'!$D$3:$D$44,'TCO TO BE - HW'!$B$5),)</f>
        <v>0</v>
      </c>
      <c r="M7" s="117">
        <f>IFERROR(SUMIFS('Rozpočet - HW a licencie'!$I$3:$I$44,'Rozpočet - HW a licencie'!$A$3:$A$44,'TCO TO BE- SW'!AP$2,'Rozpočet - HW a licencie'!$C$3:$C$44,"HW",'Rozpočet - HW a licencie'!$G$3:$G$44,'TCO TO BE - HW'!$D7,'Rozpočet - HW a licencie'!$D$3:$D$44,'TCO TO BE - HW'!$B$5)+SUMIFS('Rozpočet - HW a licencie'!$I$3:$I$44,'Rozpočet - HW a licencie'!$A$3:$A$44,'TCO TO BE- SW'!AP$2,'Rozpočet - HW a licencie'!$C$3:$C$44,"SW pre HW",'Rozpočet - HW a licencie'!$G$3:$G$44,'TCO TO BE - HW'!$D7,'Rozpočet - HW a licencie'!$D$3:$D$44,'TCO TO BE - HW'!$B$5),)</f>
        <v>0</v>
      </c>
      <c r="N7" s="117">
        <f>IFERROR(SUMIFS('Rozpočet - HW a licencie'!$I$3:$I$44,'Rozpočet - HW a licencie'!$A$3:$A$44,'TCO TO BE- SW'!AQ$2,'Rozpočet - HW a licencie'!$C$3:$C$44,"HW",'Rozpočet - HW a licencie'!$G$3:$G$44,'TCO TO BE - HW'!$D7,'Rozpočet - HW a licencie'!$D$3:$D$44,'TCO TO BE - HW'!$B$5)+SUMIFS('Rozpočet - HW a licencie'!$I$3:$I$44,'Rozpočet - HW a licencie'!$A$3:$A$44,'TCO TO BE- SW'!AQ$2,'Rozpočet - HW a licencie'!$C$3:$C$44,"SW pre HW",'Rozpočet - HW a licencie'!$G$3:$G$44,'TCO TO BE - HW'!$D7,'Rozpočet - HW a licencie'!$D$3:$D$44,'TCO TO BE - HW'!$B$5),)</f>
        <v>0</v>
      </c>
      <c r="O7" s="117">
        <f>IFERROR(SUMIFS('Rozpočet - HW a licencie'!$I$3:$I$44,'Rozpočet - HW a licencie'!$A$3:$A$44,'TCO TO BE- SW'!AR$2,'Rozpočet - HW a licencie'!$C$3:$C$44,"HW",'Rozpočet - HW a licencie'!$G$3:$G$44,'TCO TO BE - HW'!$D7,'Rozpočet - HW a licencie'!$D$3:$D$44,'TCO TO BE - HW'!$B$5)+SUMIFS('Rozpočet - HW a licencie'!$I$3:$I$44,'Rozpočet - HW a licencie'!$A$3:$A$44,'TCO TO BE- SW'!AR$2,'Rozpočet - HW a licencie'!$C$3:$C$44,"SW pre HW",'Rozpočet - HW a licencie'!$G$3:$G$44,'TCO TO BE - HW'!$D7,'Rozpočet - HW a licencie'!$D$3:$D$44,'TCO TO BE - HW'!$B$5),)</f>
        <v>0</v>
      </c>
      <c r="P7" s="117">
        <f>IFERROR(SUMIFS('Rozpočet - HW a licencie'!$I$3:$I$44,'Rozpočet - HW a licencie'!$A$3:$A$44,'TCO TO BE- SW'!AS$2,'Rozpočet - HW a licencie'!$C$3:$C$44,"HW",'Rozpočet - HW a licencie'!$G$3:$G$44,'TCO TO BE - HW'!$D7,'Rozpočet - HW a licencie'!$D$3:$D$44,'TCO TO BE - HW'!$B$5)+SUMIFS('Rozpočet - HW a licencie'!$I$3:$I$44,'Rozpočet - HW a licencie'!$A$3:$A$44,'TCO TO BE- SW'!AS$2,'Rozpočet - HW a licencie'!$C$3:$C$44,"SW pre HW",'Rozpočet - HW a licencie'!$G$3:$G$44,'TCO TO BE - HW'!$D7,'Rozpočet - HW a licencie'!$D$3:$D$44,'TCO TO BE - HW'!$B$5),)</f>
        <v>0</v>
      </c>
      <c r="Q7" s="117">
        <f>IFERROR(SUMIFS('Rozpočet - HW a licencie'!$I$3:$I$44,'Rozpočet - HW a licencie'!$A$3:$A$44,'TCO TO BE- SW'!AT$2,'Rozpočet - HW a licencie'!$C$3:$C$44,"HW",'Rozpočet - HW a licencie'!$G$3:$G$44,'TCO TO BE - HW'!$D7,'Rozpočet - HW a licencie'!$D$3:$D$44,'TCO TO BE - HW'!$B$5)+SUMIFS('Rozpočet - HW a licencie'!$I$3:$I$44,'Rozpočet - HW a licencie'!$A$3:$A$44,'TCO TO BE- SW'!AT$2,'Rozpočet - HW a licencie'!$C$3:$C$44,"SW pre HW",'Rozpočet - HW a licencie'!$G$3:$G$44,'TCO TO BE - HW'!$D7,'Rozpočet - HW a licencie'!$D$3:$D$44,'TCO TO BE - HW'!$B$5),)</f>
        <v>0</v>
      </c>
      <c r="R7" s="117">
        <f>IFERROR(SUMIFS('Rozpočet - HW a licencie'!$I$3:$I$44,'Rozpočet - HW a licencie'!$A$3:$A$44,'TCO TO BE- SW'!AU$2,'Rozpočet - HW a licencie'!$C$3:$C$44,"HW",'Rozpočet - HW a licencie'!$G$3:$G$44,'TCO TO BE - HW'!$D7,'Rozpočet - HW a licencie'!$D$3:$D$44,'TCO TO BE - HW'!$B$5)+SUMIFS('Rozpočet - HW a licencie'!$I$3:$I$44,'Rozpočet - HW a licencie'!$A$3:$A$44,'TCO TO BE- SW'!AU$2,'Rozpočet - HW a licencie'!$C$3:$C$44,"SW pre HW",'Rozpočet - HW a licencie'!$G$3:$G$44,'TCO TO BE - HW'!$D7,'Rozpočet - HW a licencie'!$D$3:$D$44,'TCO TO BE - HW'!$B$5),)</f>
        <v>0</v>
      </c>
      <c r="S7" s="117">
        <f>IFERROR(SUMIFS('Rozpočet - HW a licencie'!$I$3:$I$44,'Rozpočet - HW a licencie'!$A$3:$A$44,'TCO TO BE- SW'!AV$2,'Rozpočet - HW a licencie'!$C$3:$C$44,"HW",'Rozpočet - HW a licencie'!$G$3:$G$44,'TCO TO BE - HW'!$D7,'Rozpočet - HW a licencie'!$D$3:$D$44,'TCO TO BE - HW'!$B$5)+SUMIFS('Rozpočet - HW a licencie'!$I$3:$I$44,'Rozpočet - HW a licencie'!$A$3:$A$44,'TCO TO BE- SW'!AV$2,'Rozpočet - HW a licencie'!$C$3:$C$44,"SW pre HW",'Rozpočet - HW a licencie'!$G$3:$G$44,'TCO TO BE - HW'!$D7,'Rozpočet - HW a licencie'!$D$3:$D$44,'TCO TO BE - HW'!$B$5),)</f>
        <v>0</v>
      </c>
      <c r="T7" s="117">
        <f>IFERROR(SUMIFS('Rozpočet - HW a licencie'!$I$3:$I$44,'Rozpočet - HW a licencie'!$A$3:$A$44,'TCO TO BE- SW'!AW$2,'Rozpočet - HW a licencie'!$C$3:$C$44,"HW",'Rozpočet - HW a licencie'!$G$3:$G$44,'TCO TO BE - HW'!$D7,'Rozpočet - HW a licencie'!$D$3:$D$44,'TCO TO BE - HW'!$B$5)+SUMIFS('Rozpočet - HW a licencie'!$I$3:$I$44,'Rozpočet - HW a licencie'!$A$3:$A$44,'TCO TO BE- SW'!AW$2,'Rozpočet - HW a licencie'!$C$3:$C$44,"SW pre HW",'Rozpočet - HW a licencie'!$G$3:$G$44,'TCO TO BE - HW'!$D7,'Rozpočet - HW a licencie'!$D$3:$D$44,'TCO TO BE - HW'!$B$5),)</f>
        <v>0</v>
      </c>
      <c r="U7" s="117">
        <f>IFERROR(SUMIFS('Rozpočet - HW a licencie'!$I$3:$I$44,'Rozpočet - HW a licencie'!$A$3:$A$44,'TCO TO BE- SW'!AX$2,'Rozpočet - HW a licencie'!$C$3:$C$44,"HW",'Rozpočet - HW a licencie'!$G$3:$G$44,'TCO TO BE - HW'!$D7,'Rozpočet - HW a licencie'!$D$3:$D$44,'TCO TO BE - HW'!$B$5)+SUMIFS('Rozpočet - HW a licencie'!$I$3:$I$44,'Rozpočet - HW a licencie'!$A$3:$A$44,'TCO TO BE- SW'!AX$2,'Rozpočet - HW a licencie'!$C$3:$C$44,"SW pre HW",'Rozpočet - HW a licencie'!$G$3:$G$44,'TCO TO BE - HW'!$D7,'Rozpočet - HW a licencie'!$D$3:$D$44,'TCO TO BE - HW'!$B$5),)</f>
        <v>0</v>
      </c>
      <c r="V7" s="117">
        <f>IFERROR(SUMIFS('Rozpočet - HW a licencie'!$I$3:$I$44,'Rozpočet - HW a licencie'!$A$3:$A$44,'TCO TO BE- SW'!AY$2,'Rozpočet - HW a licencie'!$C$3:$C$44,"HW",'Rozpočet - HW a licencie'!$G$3:$G$44,'TCO TO BE - HW'!$D7,'Rozpočet - HW a licencie'!$D$3:$D$44,'TCO TO BE - HW'!$B$5)+SUMIFS('Rozpočet - HW a licencie'!$I$3:$I$44,'Rozpočet - HW a licencie'!$A$3:$A$44,'TCO TO BE- SW'!AY$2,'Rozpočet - HW a licencie'!$C$3:$C$44,"SW pre HW",'Rozpočet - HW a licencie'!$G$3:$G$44,'TCO TO BE - HW'!$D7,'Rozpočet - HW a licencie'!$D$3:$D$44,'TCO TO BE - HW'!$B$5),)</f>
        <v>0</v>
      </c>
      <c r="W7" s="117">
        <f>IFERROR(SUMIFS('Rozpočet - HW a licencie'!$I$3:$I$44,'Rozpočet - HW a licencie'!$A$3:$A$44,'TCO TO BE- SW'!AZ$2,'Rozpočet - HW a licencie'!$C$3:$C$44,"HW",'Rozpočet - HW a licencie'!$G$3:$G$44,'TCO TO BE - HW'!$D7,'Rozpočet - HW a licencie'!$D$3:$D$44,'TCO TO BE - HW'!$B$5)+SUMIFS('Rozpočet - HW a licencie'!$I$3:$I$44,'Rozpočet - HW a licencie'!$A$3:$A$44,'TCO TO BE- SW'!AZ$2,'Rozpočet - HW a licencie'!$C$3:$C$44,"SW pre HW",'Rozpočet - HW a licencie'!$G$3:$G$44,'TCO TO BE - HW'!$D7,'Rozpočet - HW a licencie'!$D$3:$D$44,'TCO TO BE - HW'!$B$5),)</f>
        <v>0</v>
      </c>
      <c r="X7" s="117">
        <f>IFERROR(SUMIFS('Rozpočet - HW a licencie'!$I$3:$I$44,'Rozpočet - HW a licencie'!$A$3:$A$44,'TCO TO BE- SW'!BA$2,'Rozpočet - HW a licencie'!$C$3:$C$44,"HW",'Rozpočet - HW a licencie'!$G$3:$G$44,'TCO TO BE - HW'!$D7,'Rozpočet - HW a licencie'!$D$3:$D$44,'TCO TO BE - HW'!$B$5)+SUMIFS('Rozpočet - HW a licencie'!$I$3:$I$44,'Rozpočet - HW a licencie'!$A$3:$A$44,'TCO TO BE- SW'!BA$2,'Rozpočet - HW a licencie'!$C$3:$C$44,"SW pre HW",'Rozpočet - HW a licencie'!$G$3:$G$44,'TCO TO BE - HW'!$D7,'Rozpočet - HW a licencie'!$D$3:$D$44,'TCO TO BE - HW'!$B$5),)</f>
        <v>0</v>
      </c>
      <c r="Y7" s="117">
        <f>IFERROR(SUMIFS('Rozpočet - HW a licencie'!$I$3:$I$44,'Rozpočet - HW a licencie'!$A$3:$A$44,'TCO TO BE- SW'!BB$2,'Rozpočet - HW a licencie'!$C$3:$C$44,"HW",'Rozpočet - HW a licencie'!$G$3:$G$44,'TCO TO BE - HW'!$D7,'Rozpočet - HW a licencie'!$D$3:$D$44,'TCO TO BE - HW'!$B$5)+SUMIFS('Rozpočet - HW a licencie'!$I$3:$I$44,'Rozpočet - HW a licencie'!$A$3:$A$44,'TCO TO BE- SW'!BB$2,'Rozpočet - HW a licencie'!$C$3:$C$44,"SW pre HW",'Rozpočet - HW a licencie'!$G$3:$G$44,'TCO TO BE - HW'!$D7,'Rozpočet - HW a licencie'!$D$3:$D$44,'TCO TO BE - HW'!$B$5),)</f>
        <v>0</v>
      </c>
      <c r="Z7" s="117">
        <f>IFERROR(SUMIFS('Rozpočet - HW a licencie'!$I$3:$I$44,'Rozpočet - HW a licencie'!$A$3:$A$44,'TCO TO BE- SW'!BC$2,'Rozpočet - HW a licencie'!$C$3:$C$44,"HW",'Rozpočet - HW a licencie'!$G$3:$G$44,'TCO TO BE - HW'!$D7,'Rozpočet - HW a licencie'!$D$3:$D$44,'TCO TO BE - HW'!$B$5)+SUMIFS('Rozpočet - HW a licencie'!$I$3:$I$44,'Rozpočet - HW a licencie'!$A$3:$A$44,'TCO TO BE- SW'!BC$2,'Rozpočet - HW a licencie'!$C$3:$C$44,"SW pre HW",'Rozpočet - HW a licencie'!$G$3:$G$44,'TCO TO BE - HW'!$D7,'Rozpočet - HW a licencie'!$D$3:$D$44,'TCO TO BE - HW'!$B$5),)</f>
        <v>0</v>
      </c>
    </row>
    <row r="8" spans="1:26" outlineLevel="1">
      <c r="A8" s="694"/>
      <c r="B8" s="695"/>
      <c r="C8" s="695"/>
      <c r="D8" s="67">
        <v>4</v>
      </c>
      <c r="E8" s="71">
        <f t="shared" si="2"/>
        <v>0</v>
      </c>
      <c r="F8" s="117">
        <f>IFERROR(SUMIFS('Rozpočet - HW a licencie'!$I$3:$I$44,'Rozpočet - HW a licencie'!$A$3:$A$44,'TCO TO BE- SW'!F$2,'Rozpočet - HW a licencie'!$C$3:$C$44,"HW",'Rozpočet - HW a licencie'!$G$3:$G$44,'TCO TO BE - HW'!$D8,'Rozpočet - HW a licencie'!$D$3:$D$44,'TCO TO BE - HW'!$B$5)+SUMIFS('Rozpočet - HW a licencie'!$I$3:$I$44,'Rozpočet - HW a licencie'!$A$3:$A$44,'TCO TO BE- SW'!F$2,'Rozpočet - HW a licencie'!$C$3:$C$44,"SW pre HW",'Rozpočet - HW a licencie'!$G$3:$G$44,'TCO TO BE - HW'!$D8,'Rozpočet - HW a licencie'!$D$3:$D$44,'TCO TO BE - HW'!$B$5),)</f>
        <v>0</v>
      </c>
      <c r="G8" s="117">
        <f>IFERROR(SUMIFS('Rozpočet - HW a licencie'!$I$3:$I$44,'Rozpočet - HW a licencie'!$A$3:$A$44,'TCO TO BE- SW'!AJ$2,'Rozpočet - HW a licencie'!$C$3:$C$44,"HW",'Rozpočet - HW a licencie'!$G$3:$G$44,'TCO TO BE - HW'!$D8,'Rozpočet - HW a licencie'!$D$3:$D$44,'TCO TO BE - HW'!$B$5)+SUMIFS('Rozpočet - HW a licencie'!$I$3:$I$44,'Rozpočet - HW a licencie'!$A$3:$A$44,'TCO TO BE- SW'!AJ$2,'Rozpočet - HW a licencie'!$C$3:$C$44,"SW pre HW",'Rozpočet - HW a licencie'!$G$3:$G$44,'TCO TO BE - HW'!$D8,'Rozpočet - HW a licencie'!$D$3:$D$44,'TCO TO BE - HW'!$B$5),)</f>
        <v>0</v>
      </c>
      <c r="H8" s="117">
        <f>IFERROR(SUMIFS('Rozpočet - HW a licencie'!$I$3:$I$44,'Rozpočet - HW a licencie'!$A$3:$A$44,'TCO TO BE- SW'!AK$2,'Rozpočet - HW a licencie'!$C$3:$C$44,"HW",'Rozpočet - HW a licencie'!$G$3:$G$44,'TCO TO BE - HW'!$D8,'Rozpočet - HW a licencie'!$D$3:$D$44,'TCO TO BE - HW'!$B$5)+SUMIFS('Rozpočet - HW a licencie'!$I$3:$I$44,'Rozpočet - HW a licencie'!$A$3:$A$44,'TCO TO BE- SW'!AK$2,'Rozpočet - HW a licencie'!$C$3:$C$44,"SW pre HW",'Rozpočet - HW a licencie'!$G$3:$G$44,'TCO TO BE - HW'!$D8,'Rozpočet - HW a licencie'!$D$3:$D$44,'TCO TO BE - HW'!$B$5),)</f>
        <v>0</v>
      </c>
      <c r="I8" s="117">
        <f>IFERROR(SUMIFS('Rozpočet - HW a licencie'!$I$3:$I$44,'Rozpočet - HW a licencie'!$A$3:$A$44,'TCO TO BE- SW'!AL$2,'Rozpočet - HW a licencie'!$C$3:$C$44,"HW",'Rozpočet - HW a licencie'!$G$3:$G$44,'TCO TO BE - HW'!$D8,'Rozpočet - HW a licencie'!$D$3:$D$44,'TCO TO BE - HW'!$B$5)+SUMIFS('Rozpočet - HW a licencie'!$I$3:$I$44,'Rozpočet - HW a licencie'!$A$3:$A$44,'TCO TO BE- SW'!AL$2,'Rozpočet - HW a licencie'!$C$3:$C$44,"SW pre HW",'Rozpočet - HW a licencie'!$G$3:$G$44,'TCO TO BE - HW'!$D8,'Rozpočet - HW a licencie'!$D$3:$D$44,'TCO TO BE - HW'!$B$5),)</f>
        <v>0</v>
      </c>
      <c r="J8" s="117">
        <f>IFERROR(SUMIFS('Rozpočet - HW a licencie'!$I$3:$I$44,'Rozpočet - HW a licencie'!$A$3:$A$44,'TCO TO BE- SW'!AM$2,'Rozpočet - HW a licencie'!$C$3:$C$44,"HW",'Rozpočet - HW a licencie'!$G$3:$G$44,'TCO TO BE - HW'!$D8,'Rozpočet - HW a licencie'!$D$3:$D$44,'TCO TO BE - HW'!$B$5)+SUMIFS('Rozpočet - HW a licencie'!$I$3:$I$44,'Rozpočet - HW a licencie'!$A$3:$A$44,'TCO TO BE- SW'!AM$2,'Rozpočet - HW a licencie'!$C$3:$C$44,"SW pre HW",'Rozpočet - HW a licencie'!$G$3:$G$44,'TCO TO BE - HW'!$D8,'Rozpočet - HW a licencie'!$D$3:$D$44,'TCO TO BE - HW'!$B$5),)</f>
        <v>0</v>
      </c>
      <c r="K8" s="117">
        <f>IFERROR(SUMIFS('Rozpočet - HW a licencie'!$I$3:$I$44,'Rozpočet - HW a licencie'!$A$3:$A$44,'TCO TO BE- SW'!AN$2,'Rozpočet - HW a licencie'!$C$3:$C$44,"HW",'Rozpočet - HW a licencie'!$G$3:$G$44,'TCO TO BE - HW'!$D8,'Rozpočet - HW a licencie'!$D$3:$D$44,'TCO TO BE - HW'!$B$5)+SUMIFS('Rozpočet - HW a licencie'!$I$3:$I$44,'Rozpočet - HW a licencie'!$A$3:$A$44,'TCO TO BE- SW'!AN$2,'Rozpočet - HW a licencie'!$C$3:$C$44,"SW pre HW",'Rozpočet - HW a licencie'!$G$3:$G$44,'TCO TO BE - HW'!$D8,'Rozpočet - HW a licencie'!$D$3:$D$44,'TCO TO BE - HW'!$B$5),)</f>
        <v>0</v>
      </c>
      <c r="L8" s="117">
        <f>IFERROR(SUMIFS('Rozpočet - HW a licencie'!$I$3:$I$44,'Rozpočet - HW a licencie'!$A$3:$A$44,'TCO TO BE- SW'!AO$2,'Rozpočet - HW a licencie'!$C$3:$C$44,"HW",'Rozpočet - HW a licencie'!$G$3:$G$44,'TCO TO BE - HW'!$D8,'Rozpočet - HW a licencie'!$D$3:$D$44,'TCO TO BE - HW'!$B$5)+SUMIFS('Rozpočet - HW a licencie'!$I$3:$I$44,'Rozpočet - HW a licencie'!$A$3:$A$44,'TCO TO BE- SW'!AO$2,'Rozpočet - HW a licencie'!$C$3:$C$44,"SW pre HW",'Rozpočet - HW a licencie'!$G$3:$G$44,'TCO TO BE - HW'!$D8,'Rozpočet - HW a licencie'!$D$3:$D$44,'TCO TO BE - HW'!$B$5),)</f>
        <v>0</v>
      </c>
      <c r="M8" s="117">
        <f>IFERROR(SUMIFS('Rozpočet - HW a licencie'!$I$3:$I$44,'Rozpočet - HW a licencie'!$A$3:$A$44,'TCO TO BE- SW'!AP$2,'Rozpočet - HW a licencie'!$C$3:$C$44,"HW",'Rozpočet - HW a licencie'!$G$3:$G$44,'TCO TO BE - HW'!$D8,'Rozpočet - HW a licencie'!$D$3:$D$44,'TCO TO BE - HW'!$B$5)+SUMIFS('Rozpočet - HW a licencie'!$I$3:$I$44,'Rozpočet - HW a licencie'!$A$3:$A$44,'TCO TO BE- SW'!AP$2,'Rozpočet - HW a licencie'!$C$3:$C$44,"SW pre HW",'Rozpočet - HW a licencie'!$G$3:$G$44,'TCO TO BE - HW'!$D8,'Rozpočet - HW a licencie'!$D$3:$D$44,'TCO TO BE - HW'!$B$5),)</f>
        <v>0</v>
      </c>
      <c r="N8" s="117">
        <f>IFERROR(SUMIFS('Rozpočet - HW a licencie'!$I$3:$I$44,'Rozpočet - HW a licencie'!$A$3:$A$44,'TCO TO BE- SW'!AQ$2,'Rozpočet - HW a licencie'!$C$3:$C$44,"HW",'Rozpočet - HW a licencie'!$G$3:$G$44,'TCO TO BE - HW'!$D8,'Rozpočet - HW a licencie'!$D$3:$D$44,'TCO TO BE - HW'!$B$5)+SUMIFS('Rozpočet - HW a licencie'!$I$3:$I$44,'Rozpočet - HW a licencie'!$A$3:$A$44,'TCO TO BE- SW'!AQ$2,'Rozpočet - HW a licencie'!$C$3:$C$44,"SW pre HW",'Rozpočet - HW a licencie'!$G$3:$G$44,'TCO TO BE - HW'!$D8,'Rozpočet - HW a licencie'!$D$3:$D$44,'TCO TO BE - HW'!$B$5),)</f>
        <v>0</v>
      </c>
      <c r="O8" s="117">
        <f>IFERROR(SUMIFS('Rozpočet - HW a licencie'!$I$3:$I$44,'Rozpočet - HW a licencie'!$A$3:$A$44,'TCO TO BE- SW'!AR$2,'Rozpočet - HW a licencie'!$C$3:$C$44,"HW",'Rozpočet - HW a licencie'!$G$3:$G$44,'TCO TO BE - HW'!$D8,'Rozpočet - HW a licencie'!$D$3:$D$44,'TCO TO BE - HW'!$B$5)+SUMIFS('Rozpočet - HW a licencie'!$I$3:$I$44,'Rozpočet - HW a licencie'!$A$3:$A$44,'TCO TO BE- SW'!AR$2,'Rozpočet - HW a licencie'!$C$3:$C$44,"SW pre HW",'Rozpočet - HW a licencie'!$G$3:$G$44,'TCO TO BE - HW'!$D8,'Rozpočet - HW a licencie'!$D$3:$D$44,'TCO TO BE - HW'!$B$5),)</f>
        <v>0</v>
      </c>
      <c r="P8" s="117">
        <f>IFERROR(SUMIFS('Rozpočet - HW a licencie'!$I$3:$I$44,'Rozpočet - HW a licencie'!$A$3:$A$44,'TCO TO BE- SW'!AS$2,'Rozpočet - HW a licencie'!$C$3:$C$44,"HW",'Rozpočet - HW a licencie'!$G$3:$G$44,'TCO TO BE - HW'!$D8,'Rozpočet - HW a licencie'!$D$3:$D$44,'TCO TO BE - HW'!$B$5)+SUMIFS('Rozpočet - HW a licencie'!$I$3:$I$44,'Rozpočet - HW a licencie'!$A$3:$A$44,'TCO TO BE- SW'!AS$2,'Rozpočet - HW a licencie'!$C$3:$C$44,"SW pre HW",'Rozpočet - HW a licencie'!$G$3:$G$44,'TCO TO BE - HW'!$D8,'Rozpočet - HW a licencie'!$D$3:$D$44,'TCO TO BE - HW'!$B$5),)</f>
        <v>0</v>
      </c>
      <c r="Q8" s="117">
        <f>IFERROR(SUMIFS('Rozpočet - HW a licencie'!$I$3:$I$44,'Rozpočet - HW a licencie'!$A$3:$A$44,'TCO TO BE- SW'!AT$2,'Rozpočet - HW a licencie'!$C$3:$C$44,"HW",'Rozpočet - HW a licencie'!$G$3:$G$44,'TCO TO BE - HW'!$D8,'Rozpočet - HW a licencie'!$D$3:$D$44,'TCO TO BE - HW'!$B$5)+SUMIFS('Rozpočet - HW a licencie'!$I$3:$I$44,'Rozpočet - HW a licencie'!$A$3:$A$44,'TCO TO BE- SW'!AT$2,'Rozpočet - HW a licencie'!$C$3:$C$44,"SW pre HW",'Rozpočet - HW a licencie'!$G$3:$G$44,'TCO TO BE - HW'!$D8,'Rozpočet - HW a licencie'!$D$3:$D$44,'TCO TO BE - HW'!$B$5),)</f>
        <v>0</v>
      </c>
      <c r="R8" s="117">
        <f>IFERROR(SUMIFS('Rozpočet - HW a licencie'!$I$3:$I$44,'Rozpočet - HW a licencie'!$A$3:$A$44,'TCO TO BE- SW'!AU$2,'Rozpočet - HW a licencie'!$C$3:$C$44,"HW",'Rozpočet - HW a licencie'!$G$3:$G$44,'TCO TO BE - HW'!$D8,'Rozpočet - HW a licencie'!$D$3:$D$44,'TCO TO BE - HW'!$B$5)+SUMIFS('Rozpočet - HW a licencie'!$I$3:$I$44,'Rozpočet - HW a licencie'!$A$3:$A$44,'TCO TO BE- SW'!AU$2,'Rozpočet - HW a licencie'!$C$3:$C$44,"SW pre HW",'Rozpočet - HW a licencie'!$G$3:$G$44,'TCO TO BE - HW'!$D8,'Rozpočet - HW a licencie'!$D$3:$D$44,'TCO TO BE - HW'!$B$5),)</f>
        <v>0</v>
      </c>
      <c r="S8" s="117">
        <f>IFERROR(SUMIFS('Rozpočet - HW a licencie'!$I$3:$I$44,'Rozpočet - HW a licencie'!$A$3:$A$44,'TCO TO BE- SW'!AV$2,'Rozpočet - HW a licencie'!$C$3:$C$44,"HW",'Rozpočet - HW a licencie'!$G$3:$G$44,'TCO TO BE - HW'!$D8,'Rozpočet - HW a licencie'!$D$3:$D$44,'TCO TO BE - HW'!$B$5)+SUMIFS('Rozpočet - HW a licencie'!$I$3:$I$44,'Rozpočet - HW a licencie'!$A$3:$A$44,'TCO TO BE- SW'!AV$2,'Rozpočet - HW a licencie'!$C$3:$C$44,"SW pre HW",'Rozpočet - HW a licencie'!$G$3:$G$44,'TCO TO BE - HW'!$D8,'Rozpočet - HW a licencie'!$D$3:$D$44,'TCO TO BE - HW'!$B$5),)</f>
        <v>0</v>
      </c>
      <c r="T8" s="117">
        <f>IFERROR(SUMIFS('Rozpočet - HW a licencie'!$I$3:$I$44,'Rozpočet - HW a licencie'!$A$3:$A$44,'TCO TO BE- SW'!AW$2,'Rozpočet - HW a licencie'!$C$3:$C$44,"HW",'Rozpočet - HW a licencie'!$G$3:$G$44,'TCO TO BE - HW'!$D8,'Rozpočet - HW a licencie'!$D$3:$D$44,'TCO TO BE - HW'!$B$5)+SUMIFS('Rozpočet - HW a licencie'!$I$3:$I$44,'Rozpočet - HW a licencie'!$A$3:$A$44,'TCO TO BE- SW'!AW$2,'Rozpočet - HW a licencie'!$C$3:$C$44,"SW pre HW",'Rozpočet - HW a licencie'!$G$3:$G$44,'TCO TO BE - HW'!$D8,'Rozpočet - HW a licencie'!$D$3:$D$44,'TCO TO BE - HW'!$B$5),)</f>
        <v>0</v>
      </c>
      <c r="U8" s="117">
        <f>IFERROR(SUMIFS('Rozpočet - HW a licencie'!$I$3:$I$44,'Rozpočet - HW a licencie'!$A$3:$A$44,'TCO TO BE- SW'!AX$2,'Rozpočet - HW a licencie'!$C$3:$C$44,"HW",'Rozpočet - HW a licencie'!$G$3:$G$44,'TCO TO BE - HW'!$D8,'Rozpočet - HW a licencie'!$D$3:$D$44,'TCO TO BE - HW'!$B$5)+SUMIFS('Rozpočet - HW a licencie'!$I$3:$I$44,'Rozpočet - HW a licencie'!$A$3:$A$44,'TCO TO BE- SW'!AX$2,'Rozpočet - HW a licencie'!$C$3:$C$44,"SW pre HW",'Rozpočet - HW a licencie'!$G$3:$G$44,'TCO TO BE - HW'!$D8,'Rozpočet - HW a licencie'!$D$3:$D$44,'TCO TO BE - HW'!$B$5),)</f>
        <v>0</v>
      </c>
      <c r="V8" s="117">
        <f>IFERROR(SUMIFS('Rozpočet - HW a licencie'!$I$3:$I$44,'Rozpočet - HW a licencie'!$A$3:$A$44,'TCO TO BE- SW'!AY$2,'Rozpočet - HW a licencie'!$C$3:$C$44,"HW",'Rozpočet - HW a licencie'!$G$3:$G$44,'TCO TO BE - HW'!$D8,'Rozpočet - HW a licencie'!$D$3:$D$44,'TCO TO BE - HW'!$B$5)+SUMIFS('Rozpočet - HW a licencie'!$I$3:$I$44,'Rozpočet - HW a licencie'!$A$3:$A$44,'TCO TO BE- SW'!AY$2,'Rozpočet - HW a licencie'!$C$3:$C$44,"SW pre HW",'Rozpočet - HW a licencie'!$G$3:$G$44,'TCO TO BE - HW'!$D8,'Rozpočet - HW a licencie'!$D$3:$D$44,'TCO TO BE - HW'!$B$5),)</f>
        <v>0</v>
      </c>
      <c r="W8" s="117">
        <f>IFERROR(SUMIFS('Rozpočet - HW a licencie'!$I$3:$I$44,'Rozpočet - HW a licencie'!$A$3:$A$44,'TCO TO BE- SW'!AZ$2,'Rozpočet - HW a licencie'!$C$3:$C$44,"HW",'Rozpočet - HW a licencie'!$G$3:$G$44,'TCO TO BE - HW'!$D8,'Rozpočet - HW a licencie'!$D$3:$D$44,'TCO TO BE - HW'!$B$5)+SUMIFS('Rozpočet - HW a licencie'!$I$3:$I$44,'Rozpočet - HW a licencie'!$A$3:$A$44,'TCO TO BE- SW'!AZ$2,'Rozpočet - HW a licencie'!$C$3:$C$44,"SW pre HW",'Rozpočet - HW a licencie'!$G$3:$G$44,'TCO TO BE - HW'!$D8,'Rozpočet - HW a licencie'!$D$3:$D$44,'TCO TO BE - HW'!$B$5),)</f>
        <v>0</v>
      </c>
      <c r="X8" s="117">
        <f>IFERROR(SUMIFS('Rozpočet - HW a licencie'!$I$3:$I$44,'Rozpočet - HW a licencie'!$A$3:$A$44,'TCO TO BE- SW'!BA$2,'Rozpočet - HW a licencie'!$C$3:$C$44,"HW",'Rozpočet - HW a licencie'!$G$3:$G$44,'TCO TO BE - HW'!$D8,'Rozpočet - HW a licencie'!$D$3:$D$44,'TCO TO BE - HW'!$B$5)+SUMIFS('Rozpočet - HW a licencie'!$I$3:$I$44,'Rozpočet - HW a licencie'!$A$3:$A$44,'TCO TO BE- SW'!BA$2,'Rozpočet - HW a licencie'!$C$3:$C$44,"SW pre HW",'Rozpočet - HW a licencie'!$G$3:$G$44,'TCO TO BE - HW'!$D8,'Rozpočet - HW a licencie'!$D$3:$D$44,'TCO TO BE - HW'!$B$5),)</f>
        <v>0</v>
      </c>
      <c r="Y8" s="117">
        <f>IFERROR(SUMIFS('Rozpočet - HW a licencie'!$I$3:$I$44,'Rozpočet - HW a licencie'!$A$3:$A$44,'TCO TO BE- SW'!BB$2,'Rozpočet - HW a licencie'!$C$3:$C$44,"HW",'Rozpočet - HW a licencie'!$G$3:$G$44,'TCO TO BE - HW'!$D8,'Rozpočet - HW a licencie'!$D$3:$D$44,'TCO TO BE - HW'!$B$5)+SUMIFS('Rozpočet - HW a licencie'!$I$3:$I$44,'Rozpočet - HW a licencie'!$A$3:$A$44,'TCO TO BE- SW'!BB$2,'Rozpočet - HW a licencie'!$C$3:$C$44,"SW pre HW",'Rozpočet - HW a licencie'!$G$3:$G$44,'TCO TO BE - HW'!$D8,'Rozpočet - HW a licencie'!$D$3:$D$44,'TCO TO BE - HW'!$B$5),)</f>
        <v>0</v>
      </c>
      <c r="Z8" s="117">
        <f>IFERROR(SUMIFS('Rozpočet - HW a licencie'!$I$3:$I$44,'Rozpočet - HW a licencie'!$A$3:$A$44,'TCO TO BE- SW'!BC$2,'Rozpočet - HW a licencie'!$C$3:$C$44,"HW",'Rozpočet - HW a licencie'!$G$3:$G$44,'TCO TO BE - HW'!$D8,'Rozpočet - HW a licencie'!$D$3:$D$44,'TCO TO BE - HW'!$B$5)+SUMIFS('Rozpočet - HW a licencie'!$I$3:$I$44,'Rozpočet - HW a licencie'!$A$3:$A$44,'TCO TO BE- SW'!BC$2,'Rozpočet - HW a licencie'!$C$3:$C$44,"SW pre HW",'Rozpočet - HW a licencie'!$G$3:$G$44,'TCO TO BE - HW'!$D8,'Rozpočet - HW a licencie'!$D$3:$D$44,'TCO TO BE - HW'!$B$5),)</f>
        <v>0</v>
      </c>
    </row>
    <row r="9" spans="1:26" outlineLevel="1">
      <c r="A9" s="694"/>
      <c r="B9" s="695"/>
      <c r="C9" s="695"/>
      <c r="D9" s="67">
        <v>5</v>
      </c>
      <c r="E9" s="71">
        <f t="shared" si="2"/>
        <v>0</v>
      </c>
      <c r="F9" s="117">
        <f>IFERROR(SUMIFS('Rozpočet - HW a licencie'!$I$3:$I$44,'Rozpočet - HW a licencie'!$A$3:$A$44,'TCO TO BE- SW'!F$2,'Rozpočet - HW a licencie'!$C$3:$C$44,"HW",'Rozpočet - HW a licencie'!$G$3:$G$44,'TCO TO BE - HW'!$D9,'Rozpočet - HW a licencie'!$D$3:$D$44,'TCO TO BE - HW'!$B$5)+SUMIFS('Rozpočet - HW a licencie'!$I$3:$I$44,'Rozpočet - HW a licencie'!$A$3:$A$44,'TCO TO BE- SW'!F$2,'Rozpočet - HW a licencie'!$C$3:$C$44,"SW pre HW",'Rozpočet - HW a licencie'!$G$3:$G$44,'TCO TO BE - HW'!$D9,'Rozpočet - HW a licencie'!$D$3:$D$44,'TCO TO BE - HW'!$B$5),)</f>
        <v>0</v>
      </c>
      <c r="G9" s="117">
        <f>IFERROR(SUMIFS('Rozpočet - HW a licencie'!$I$3:$I$44,'Rozpočet - HW a licencie'!$A$3:$A$44,'TCO TO BE- SW'!AJ$2,'Rozpočet - HW a licencie'!$C$3:$C$44,"HW",'Rozpočet - HW a licencie'!$G$3:$G$44,'TCO TO BE - HW'!$D9,'Rozpočet - HW a licencie'!$D$3:$D$44,'TCO TO BE - HW'!$B$5)+SUMIFS('Rozpočet - HW a licencie'!$I$3:$I$44,'Rozpočet - HW a licencie'!$A$3:$A$44,'TCO TO BE- SW'!AJ$2,'Rozpočet - HW a licencie'!$C$3:$C$44,"SW pre HW",'Rozpočet - HW a licencie'!$G$3:$G$44,'TCO TO BE - HW'!$D9,'Rozpočet - HW a licencie'!$D$3:$D$44,'TCO TO BE - HW'!$B$5),)</f>
        <v>0</v>
      </c>
      <c r="H9" s="117">
        <f>IFERROR(SUMIFS('Rozpočet - HW a licencie'!$I$3:$I$44,'Rozpočet - HW a licencie'!$A$3:$A$44,'TCO TO BE- SW'!AK$2,'Rozpočet - HW a licencie'!$C$3:$C$44,"HW",'Rozpočet - HW a licencie'!$G$3:$G$44,'TCO TO BE - HW'!$D9,'Rozpočet - HW a licencie'!$D$3:$D$44,'TCO TO BE - HW'!$B$5)+SUMIFS('Rozpočet - HW a licencie'!$I$3:$I$44,'Rozpočet - HW a licencie'!$A$3:$A$44,'TCO TO BE- SW'!AK$2,'Rozpočet - HW a licencie'!$C$3:$C$44,"SW pre HW",'Rozpočet - HW a licencie'!$G$3:$G$44,'TCO TO BE - HW'!$D9,'Rozpočet - HW a licencie'!$D$3:$D$44,'TCO TO BE - HW'!$B$5),)</f>
        <v>0</v>
      </c>
      <c r="I9" s="117">
        <f>IFERROR(SUMIFS('Rozpočet - HW a licencie'!$I$3:$I$44,'Rozpočet - HW a licencie'!$A$3:$A$44,'TCO TO BE- SW'!AL$2,'Rozpočet - HW a licencie'!$C$3:$C$44,"HW",'Rozpočet - HW a licencie'!$G$3:$G$44,'TCO TO BE - HW'!$D9,'Rozpočet - HW a licencie'!$D$3:$D$44,'TCO TO BE - HW'!$B$5)+SUMIFS('Rozpočet - HW a licencie'!$I$3:$I$44,'Rozpočet - HW a licencie'!$A$3:$A$44,'TCO TO BE- SW'!AL$2,'Rozpočet - HW a licencie'!$C$3:$C$44,"SW pre HW",'Rozpočet - HW a licencie'!$G$3:$G$44,'TCO TO BE - HW'!$D9,'Rozpočet - HW a licencie'!$D$3:$D$44,'TCO TO BE - HW'!$B$5),)</f>
        <v>0</v>
      </c>
      <c r="J9" s="117">
        <f>IFERROR(SUMIFS('Rozpočet - HW a licencie'!$I$3:$I$44,'Rozpočet - HW a licencie'!$A$3:$A$44,'TCO TO BE- SW'!AM$2,'Rozpočet - HW a licencie'!$C$3:$C$44,"HW",'Rozpočet - HW a licencie'!$G$3:$G$44,'TCO TO BE - HW'!$D9,'Rozpočet - HW a licencie'!$D$3:$D$44,'TCO TO BE - HW'!$B$5)+SUMIFS('Rozpočet - HW a licencie'!$I$3:$I$44,'Rozpočet - HW a licencie'!$A$3:$A$44,'TCO TO BE- SW'!AM$2,'Rozpočet - HW a licencie'!$C$3:$C$44,"SW pre HW",'Rozpočet - HW a licencie'!$G$3:$G$44,'TCO TO BE - HW'!$D9,'Rozpočet - HW a licencie'!$D$3:$D$44,'TCO TO BE - HW'!$B$5),)</f>
        <v>0</v>
      </c>
      <c r="K9" s="117">
        <f>IFERROR(SUMIFS('Rozpočet - HW a licencie'!$I$3:$I$44,'Rozpočet - HW a licencie'!$A$3:$A$44,'TCO TO BE- SW'!AN$2,'Rozpočet - HW a licencie'!$C$3:$C$44,"HW",'Rozpočet - HW a licencie'!$G$3:$G$44,'TCO TO BE - HW'!$D9,'Rozpočet - HW a licencie'!$D$3:$D$44,'TCO TO BE - HW'!$B$5)+SUMIFS('Rozpočet - HW a licencie'!$I$3:$I$44,'Rozpočet - HW a licencie'!$A$3:$A$44,'TCO TO BE- SW'!AN$2,'Rozpočet - HW a licencie'!$C$3:$C$44,"SW pre HW",'Rozpočet - HW a licencie'!$G$3:$G$44,'TCO TO BE - HW'!$D9,'Rozpočet - HW a licencie'!$D$3:$D$44,'TCO TO BE - HW'!$B$5),)</f>
        <v>0</v>
      </c>
      <c r="L9" s="117">
        <f>IFERROR(SUMIFS('Rozpočet - HW a licencie'!$I$3:$I$44,'Rozpočet - HW a licencie'!$A$3:$A$44,'TCO TO BE- SW'!AO$2,'Rozpočet - HW a licencie'!$C$3:$C$44,"HW",'Rozpočet - HW a licencie'!$G$3:$G$44,'TCO TO BE - HW'!$D9,'Rozpočet - HW a licencie'!$D$3:$D$44,'TCO TO BE - HW'!$B$5)+SUMIFS('Rozpočet - HW a licencie'!$I$3:$I$44,'Rozpočet - HW a licencie'!$A$3:$A$44,'TCO TO BE- SW'!AO$2,'Rozpočet - HW a licencie'!$C$3:$C$44,"SW pre HW",'Rozpočet - HW a licencie'!$G$3:$G$44,'TCO TO BE - HW'!$D9,'Rozpočet - HW a licencie'!$D$3:$D$44,'TCO TO BE - HW'!$B$5),)</f>
        <v>0</v>
      </c>
      <c r="M9" s="117">
        <f>IFERROR(SUMIFS('Rozpočet - HW a licencie'!$I$3:$I$44,'Rozpočet - HW a licencie'!$A$3:$A$44,'TCO TO BE- SW'!AP$2,'Rozpočet - HW a licencie'!$C$3:$C$44,"HW",'Rozpočet - HW a licencie'!$G$3:$G$44,'TCO TO BE - HW'!$D9,'Rozpočet - HW a licencie'!$D$3:$D$44,'TCO TO BE - HW'!$B$5)+SUMIFS('Rozpočet - HW a licencie'!$I$3:$I$44,'Rozpočet - HW a licencie'!$A$3:$A$44,'TCO TO BE- SW'!AP$2,'Rozpočet - HW a licencie'!$C$3:$C$44,"SW pre HW",'Rozpočet - HW a licencie'!$G$3:$G$44,'TCO TO BE - HW'!$D9,'Rozpočet - HW a licencie'!$D$3:$D$44,'TCO TO BE - HW'!$B$5),)</f>
        <v>0</v>
      </c>
      <c r="N9" s="117">
        <f>IFERROR(SUMIFS('Rozpočet - HW a licencie'!$I$3:$I$44,'Rozpočet - HW a licencie'!$A$3:$A$44,'TCO TO BE- SW'!AQ$2,'Rozpočet - HW a licencie'!$C$3:$C$44,"HW",'Rozpočet - HW a licencie'!$G$3:$G$44,'TCO TO BE - HW'!$D9,'Rozpočet - HW a licencie'!$D$3:$D$44,'TCO TO BE - HW'!$B$5)+SUMIFS('Rozpočet - HW a licencie'!$I$3:$I$44,'Rozpočet - HW a licencie'!$A$3:$A$44,'TCO TO BE- SW'!AQ$2,'Rozpočet - HW a licencie'!$C$3:$C$44,"SW pre HW",'Rozpočet - HW a licencie'!$G$3:$G$44,'TCO TO BE - HW'!$D9,'Rozpočet - HW a licencie'!$D$3:$D$44,'TCO TO BE - HW'!$B$5),)</f>
        <v>0</v>
      </c>
      <c r="O9" s="117">
        <f>IFERROR(SUMIFS('Rozpočet - HW a licencie'!$I$3:$I$44,'Rozpočet - HW a licencie'!$A$3:$A$44,'TCO TO BE- SW'!AR$2,'Rozpočet - HW a licencie'!$C$3:$C$44,"HW",'Rozpočet - HW a licencie'!$G$3:$G$44,'TCO TO BE - HW'!$D9,'Rozpočet - HW a licencie'!$D$3:$D$44,'TCO TO BE - HW'!$B$5)+SUMIFS('Rozpočet - HW a licencie'!$I$3:$I$44,'Rozpočet - HW a licencie'!$A$3:$A$44,'TCO TO BE- SW'!AR$2,'Rozpočet - HW a licencie'!$C$3:$C$44,"SW pre HW",'Rozpočet - HW a licencie'!$G$3:$G$44,'TCO TO BE - HW'!$D9,'Rozpočet - HW a licencie'!$D$3:$D$44,'TCO TO BE - HW'!$B$5),)</f>
        <v>0</v>
      </c>
      <c r="P9" s="117">
        <f>IFERROR(SUMIFS('Rozpočet - HW a licencie'!$I$3:$I$44,'Rozpočet - HW a licencie'!$A$3:$A$44,'TCO TO BE- SW'!AS$2,'Rozpočet - HW a licencie'!$C$3:$C$44,"HW",'Rozpočet - HW a licencie'!$G$3:$G$44,'TCO TO BE - HW'!$D9,'Rozpočet - HW a licencie'!$D$3:$D$44,'TCO TO BE - HW'!$B$5)+SUMIFS('Rozpočet - HW a licencie'!$I$3:$I$44,'Rozpočet - HW a licencie'!$A$3:$A$44,'TCO TO BE- SW'!AS$2,'Rozpočet - HW a licencie'!$C$3:$C$44,"SW pre HW",'Rozpočet - HW a licencie'!$G$3:$G$44,'TCO TO BE - HW'!$D9,'Rozpočet - HW a licencie'!$D$3:$D$44,'TCO TO BE - HW'!$B$5),)</f>
        <v>0</v>
      </c>
      <c r="Q9" s="117">
        <f>IFERROR(SUMIFS('Rozpočet - HW a licencie'!$I$3:$I$44,'Rozpočet - HW a licencie'!$A$3:$A$44,'TCO TO BE- SW'!AT$2,'Rozpočet - HW a licencie'!$C$3:$C$44,"HW",'Rozpočet - HW a licencie'!$G$3:$G$44,'TCO TO BE - HW'!$D9,'Rozpočet - HW a licencie'!$D$3:$D$44,'TCO TO BE - HW'!$B$5)+SUMIFS('Rozpočet - HW a licencie'!$I$3:$I$44,'Rozpočet - HW a licencie'!$A$3:$A$44,'TCO TO BE- SW'!AT$2,'Rozpočet - HW a licencie'!$C$3:$C$44,"SW pre HW",'Rozpočet - HW a licencie'!$G$3:$G$44,'TCO TO BE - HW'!$D9,'Rozpočet - HW a licencie'!$D$3:$D$44,'TCO TO BE - HW'!$B$5),)</f>
        <v>0</v>
      </c>
      <c r="R9" s="117">
        <f>IFERROR(SUMIFS('Rozpočet - HW a licencie'!$I$3:$I$44,'Rozpočet - HW a licencie'!$A$3:$A$44,'TCO TO BE- SW'!AU$2,'Rozpočet - HW a licencie'!$C$3:$C$44,"HW",'Rozpočet - HW a licencie'!$G$3:$G$44,'TCO TO BE - HW'!$D9,'Rozpočet - HW a licencie'!$D$3:$D$44,'TCO TO BE - HW'!$B$5)+SUMIFS('Rozpočet - HW a licencie'!$I$3:$I$44,'Rozpočet - HW a licencie'!$A$3:$A$44,'TCO TO BE- SW'!AU$2,'Rozpočet - HW a licencie'!$C$3:$C$44,"SW pre HW",'Rozpočet - HW a licencie'!$G$3:$G$44,'TCO TO BE - HW'!$D9,'Rozpočet - HW a licencie'!$D$3:$D$44,'TCO TO BE - HW'!$B$5),)</f>
        <v>0</v>
      </c>
      <c r="S9" s="117">
        <f>IFERROR(SUMIFS('Rozpočet - HW a licencie'!$I$3:$I$44,'Rozpočet - HW a licencie'!$A$3:$A$44,'TCO TO BE- SW'!AV$2,'Rozpočet - HW a licencie'!$C$3:$C$44,"HW",'Rozpočet - HW a licencie'!$G$3:$G$44,'TCO TO BE - HW'!$D9,'Rozpočet - HW a licencie'!$D$3:$D$44,'TCO TO BE - HW'!$B$5)+SUMIFS('Rozpočet - HW a licencie'!$I$3:$I$44,'Rozpočet - HW a licencie'!$A$3:$A$44,'TCO TO BE- SW'!AV$2,'Rozpočet - HW a licencie'!$C$3:$C$44,"SW pre HW",'Rozpočet - HW a licencie'!$G$3:$G$44,'TCO TO BE - HW'!$D9,'Rozpočet - HW a licencie'!$D$3:$D$44,'TCO TO BE - HW'!$B$5),)</f>
        <v>0</v>
      </c>
      <c r="T9" s="117">
        <f>IFERROR(SUMIFS('Rozpočet - HW a licencie'!$I$3:$I$44,'Rozpočet - HW a licencie'!$A$3:$A$44,'TCO TO BE- SW'!AW$2,'Rozpočet - HW a licencie'!$C$3:$C$44,"HW",'Rozpočet - HW a licencie'!$G$3:$G$44,'TCO TO BE - HW'!$D9,'Rozpočet - HW a licencie'!$D$3:$D$44,'TCO TO BE - HW'!$B$5)+SUMIFS('Rozpočet - HW a licencie'!$I$3:$I$44,'Rozpočet - HW a licencie'!$A$3:$A$44,'TCO TO BE- SW'!AW$2,'Rozpočet - HW a licencie'!$C$3:$C$44,"SW pre HW",'Rozpočet - HW a licencie'!$G$3:$G$44,'TCO TO BE - HW'!$D9,'Rozpočet - HW a licencie'!$D$3:$D$44,'TCO TO BE - HW'!$B$5),)</f>
        <v>0</v>
      </c>
      <c r="U9" s="117">
        <f>IFERROR(SUMIFS('Rozpočet - HW a licencie'!$I$3:$I$44,'Rozpočet - HW a licencie'!$A$3:$A$44,'TCO TO BE- SW'!AX$2,'Rozpočet - HW a licencie'!$C$3:$C$44,"HW",'Rozpočet - HW a licencie'!$G$3:$G$44,'TCO TO BE - HW'!$D9,'Rozpočet - HW a licencie'!$D$3:$D$44,'TCO TO BE - HW'!$B$5)+SUMIFS('Rozpočet - HW a licencie'!$I$3:$I$44,'Rozpočet - HW a licencie'!$A$3:$A$44,'TCO TO BE- SW'!AX$2,'Rozpočet - HW a licencie'!$C$3:$C$44,"SW pre HW",'Rozpočet - HW a licencie'!$G$3:$G$44,'TCO TO BE - HW'!$D9,'Rozpočet - HW a licencie'!$D$3:$D$44,'TCO TO BE - HW'!$B$5),)</f>
        <v>0</v>
      </c>
      <c r="V9" s="117">
        <f>IFERROR(SUMIFS('Rozpočet - HW a licencie'!$I$3:$I$44,'Rozpočet - HW a licencie'!$A$3:$A$44,'TCO TO BE- SW'!AY$2,'Rozpočet - HW a licencie'!$C$3:$C$44,"HW",'Rozpočet - HW a licencie'!$G$3:$G$44,'TCO TO BE - HW'!$D9,'Rozpočet - HW a licencie'!$D$3:$D$44,'TCO TO BE - HW'!$B$5)+SUMIFS('Rozpočet - HW a licencie'!$I$3:$I$44,'Rozpočet - HW a licencie'!$A$3:$A$44,'TCO TO BE- SW'!AY$2,'Rozpočet - HW a licencie'!$C$3:$C$44,"SW pre HW",'Rozpočet - HW a licencie'!$G$3:$G$44,'TCO TO BE - HW'!$D9,'Rozpočet - HW a licencie'!$D$3:$D$44,'TCO TO BE - HW'!$B$5),)</f>
        <v>0</v>
      </c>
      <c r="W9" s="117">
        <f>IFERROR(SUMIFS('Rozpočet - HW a licencie'!$I$3:$I$44,'Rozpočet - HW a licencie'!$A$3:$A$44,'TCO TO BE- SW'!AZ$2,'Rozpočet - HW a licencie'!$C$3:$C$44,"HW",'Rozpočet - HW a licencie'!$G$3:$G$44,'TCO TO BE - HW'!$D9,'Rozpočet - HW a licencie'!$D$3:$D$44,'TCO TO BE - HW'!$B$5)+SUMIFS('Rozpočet - HW a licencie'!$I$3:$I$44,'Rozpočet - HW a licencie'!$A$3:$A$44,'TCO TO BE- SW'!AZ$2,'Rozpočet - HW a licencie'!$C$3:$C$44,"SW pre HW",'Rozpočet - HW a licencie'!$G$3:$G$44,'TCO TO BE - HW'!$D9,'Rozpočet - HW a licencie'!$D$3:$D$44,'TCO TO BE - HW'!$B$5),)</f>
        <v>0</v>
      </c>
      <c r="X9" s="117">
        <f>IFERROR(SUMIFS('Rozpočet - HW a licencie'!$I$3:$I$44,'Rozpočet - HW a licencie'!$A$3:$A$44,'TCO TO BE- SW'!BA$2,'Rozpočet - HW a licencie'!$C$3:$C$44,"HW",'Rozpočet - HW a licencie'!$G$3:$G$44,'TCO TO BE - HW'!$D9,'Rozpočet - HW a licencie'!$D$3:$D$44,'TCO TO BE - HW'!$B$5)+SUMIFS('Rozpočet - HW a licencie'!$I$3:$I$44,'Rozpočet - HW a licencie'!$A$3:$A$44,'TCO TO BE- SW'!BA$2,'Rozpočet - HW a licencie'!$C$3:$C$44,"SW pre HW",'Rozpočet - HW a licencie'!$G$3:$G$44,'TCO TO BE - HW'!$D9,'Rozpočet - HW a licencie'!$D$3:$D$44,'TCO TO BE - HW'!$B$5),)</f>
        <v>0</v>
      </c>
      <c r="Y9" s="117">
        <f>IFERROR(SUMIFS('Rozpočet - HW a licencie'!$I$3:$I$44,'Rozpočet - HW a licencie'!$A$3:$A$44,'TCO TO BE- SW'!BB$2,'Rozpočet - HW a licencie'!$C$3:$C$44,"HW",'Rozpočet - HW a licencie'!$G$3:$G$44,'TCO TO BE - HW'!$D9,'Rozpočet - HW a licencie'!$D$3:$D$44,'TCO TO BE - HW'!$B$5)+SUMIFS('Rozpočet - HW a licencie'!$I$3:$I$44,'Rozpočet - HW a licencie'!$A$3:$A$44,'TCO TO BE- SW'!BB$2,'Rozpočet - HW a licencie'!$C$3:$C$44,"SW pre HW",'Rozpočet - HW a licencie'!$G$3:$G$44,'TCO TO BE - HW'!$D9,'Rozpočet - HW a licencie'!$D$3:$D$44,'TCO TO BE - HW'!$B$5),)</f>
        <v>0</v>
      </c>
      <c r="Z9" s="117">
        <f>IFERROR(SUMIFS('Rozpočet - HW a licencie'!$I$3:$I$44,'Rozpočet - HW a licencie'!$A$3:$A$44,'TCO TO BE- SW'!BC$2,'Rozpočet - HW a licencie'!$C$3:$C$44,"HW",'Rozpočet - HW a licencie'!$G$3:$G$44,'TCO TO BE - HW'!$D9,'Rozpočet - HW a licencie'!$D$3:$D$44,'TCO TO BE - HW'!$B$5)+SUMIFS('Rozpočet - HW a licencie'!$I$3:$I$44,'Rozpočet - HW a licencie'!$A$3:$A$44,'TCO TO BE- SW'!BC$2,'Rozpočet - HW a licencie'!$C$3:$C$44,"SW pre HW",'Rozpočet - HW a licencie'!$G$3:$G$44,'TCO TO BE - HW'!$D9,'Rozpočet - HW a licencie'!$D$3:$D$44,'TCO TO BE - HW'!$B$5),)</f>
        <v>0</v>
      </c>
    </row>
    <row r="10" spans="1:26" outlineLevel="1">
      <c r="A10" s="694"/>
      <c r="B10" s="695"/>
      <c r="C10" s="695"/>
      <c r="D10" s="67">
        <v>6</v>
      </c>
      <c r="E10" s="71">
        <f t="shared" si="2"/>
        <v>0</v>
      </c>
      <c r="F10" s="117">
        <f>IFERROR(SUMIFS('Rozpočet - HW a licencie'!$I$3:$I$44,'Rozpočet - HW a licencie'!$A$3:$A$44,'TCO TO BE- SW'!F$2,'Rozpočet - HW a licencie'!$C$3:$C$44,"HW",'Rozpočet - HW a licencie'!$G$3:$G$44,'TCO TO BE - HW'!$D10,'Rozpočet - HW a licencie'!$D$3:$D$44,'TCO TO BE - HW'!$B$5)+SUMIFS('Rozpočet - HW a licencie'!$I$3:$I$44,'Rozpočet - HW a licencie'!$A$3:$A$44,'TCO TO BE- SW'!F$2,'Rozpočet - HW a licencie'!$C$3:$C$44,"SW pre HW",'Rozpočet - HW a licencie'!$G$3:$G$44,'TCO TO BE - HW'!$D10,'Rozpočet - HW a licencie'!$D$3:$D$44,'TCO TO BE - HW'!$B$5),)</f>
        <v>0</v>
      </c>
      <c r="G10" s="117">
        <f>IFERROR(SUMIFS('Rozpočet - HW a licencie'!$I$3:$I$44,'Rozpočet - HW a licencie'!$A$3:$A$44,'TCO TO BE- SW'!AJ$2,'Rozpočet - HW a licencie'!$C$3:$C$44,"HW",'Rozpočet - HW a licencie'!$G$3:$G$44,'TCO TO BE - HW'!$D10,'Rozpočet - HW a licencie'!$D$3:$D$44,'TCO TO BE - HW'!$B$5)+SUMIFS('Rozpočet - HW a licencie'!$I$3:$I$44,'Rozpočet - HW a licencie'!$A$3:$A$44,'TCO TO BE- SW'!AJ$2,'Rozpočet - HW a licencie'!$C$3:$C$44,"SW pre HW",'Rozpočet - HW a licencie'!$G$3:$G$44,'TCO TO BE - HW'!$D10,'Rozpočet - HW a licencie'!$D$3:$D$44,'TCO TO BE - HW'!$B$5),)</f>
        <v>0</v>
      </c>
      <c r="H10" s="117">
        <f>IFERROR(SUMIFS('Rozpočet - HW a licencie'!$I$3:$I$44,'Rozpočet - HW a licencie'!$A$3:$A$44,'TCO TO BE- SW'!AK$2,'Rozpočet - HW a licencie'!$C$3:$C$44,"HW",'Rozpočet - HW a licencie'!$G$3:$G$44,'TCO TO BE - HW'!$D10,'Rozpočet - HW a licencie'!$D$3:$D$44,'TCO TO BE - HW'!$B$5)+SUMIFS('Rozpočet - HW a licencie'!$I$3:$I$44,'Rozpočet - HW a licencie'!$A$3:$A$44,'TCO TO BE- SW'!AK$2,'Rozpočet - HW a licencie'!$C$3:$C$44,"SW pre HW",'Rozpočet - HW a licencie'!$G$3:$G$44,'TCO TO BE - HW'!$D10,'Rozpočet - HW a licencie'!$D$3:$D$44,'TCO TO BE - HW'!$B$5),)</f>
        <v>0</v>
      </c>
      <c r="I10" s="117">
        <f>IFERROR(SUMIFS('Rozpočet - HW a licencie'!$I$3:$I$44,'Rozpočet - HW a licencie'!$A$3:$A$44,'TCO TO BE- SW'!AL$2,'Rozpočet - HW a licencie'!$C$3:$C$44,"HW",'Rozpočet - HW a licencie'!$G$3:$G$44,'TCO TO BE - HW'!$D10,'Rozpočet - HW a licencie'!$D$3:$D$44,'TCO TO BE - HW'!$B$5)+SUMIFS('Rozpočet - HW a licencie'!$I$3:$I$44,'Rozpočet - HW a licencie'!$A$3:$A$44,'TCO TO BE- SW'!AL$2,'Rozpočet - HW a licencie'!$C$3:$C$44,"SW pre HW",'Rozpočet - HW a licencie'!$G$3:$G$44,'TCO TO BE - HW'!$D10,'Rozpočet - HW a licencie'!$D$3:$D$44,'TCO TO BE - HW'!$B$5),)</f>
        <v>0</v>
      </c>
      <c r="J10" s="117">
        <f>IFERROR(SUMIFS('Rozpočet - HW a licencie'!$I$3:$I$44,'Rozpočet - HW a licencie'!$A$3:$A$44,'TCO TO BE- SW'!AM$2,'Rozpočet - HW a licencie'!$C$3:$C$44,"HW",'Rozpočet - HW a licencie'!$G$3:$G$44,'TCO TO BE - HW'!$D10,'Rozpočet - HW a licencie'!$D$3:$D$44,'TCO TO BE - HW'!$B$5)+SUMIFS('Rozpočet - HW a licencie'!$I$3:$I$44,'Rozpočet - HW a licencie'!$A$3:$A$44,'TCO TO BE- SW'!AM$2,'Rozpočet - HW a licencie'!$C$3:$C$44,"SW pre HW",'Rozpočet - HW a licencie'!$G$3:$G$44,'TCO TO BE - HW'!$D10,'Rozpočet - HW a licencie'!$D$3:$D$44,'TCO TO BE - HW'!$B$5),)</f>
        <v>0</v>
      </c>
      <c r="K10" s="117">
        <f>IFERROR(SUMIFS('Rozpočet - HW a licencie'!$I$3:$I$44,'Rozpočet - HW a licencie'!$A$3:$A$44,'TCO TO BE- SW'!AN$2,'Rozpočet - HW a licencie'!$C$3:$C$44,"HW",'Rozpočet - HW a licencie'!$G$3:$G$44,'TCO TO BE - HW'!$D10,'Rozpočet - HW a licencie'!$D$3:$D$44,'TCO TO BE - HW'!$B$5)+SUMIFS('Rozpočet - HW a licencie'!$I$3:$I$44,'Rozpočet - HW a licencie'!$A$3:$A$44,'TCO TO BE- SW'!AN$2,'Rozpočet - HW a licencie'!$C$3:$C$44,"SW pre HW",'Rozpočet - HW a licencie'!$G$3:$G$44,'TCO TO BE - HW'!$D10,'Rozpočet - HW a licencie'!$D$3:$D$44,'TCO TO BE - HW'!$B$5),)</f>
        <v>0</v>
      </c>
      <c r="L10" s="117">
        <f>IFERROR(SUMIFS('Rozpočet - HW a licencie'!$I$3:$I$44,'Rozpočet - HW a licencie'!$A$3:$A$44,'TCO TO BE- SW'!AO$2,'Rozpočet - HW a licencie'!$C$3:$C$44,"HW",'Rozpočet - HW a licencie'!$G$3:$G$44,'TCO TO BE - HW'!$D10,'Rozpočet - HW a licencie'!$D$3:$D$44,'TCO TO BE - HW'!$B$5)+SUMIFS('Rozpočet - HW a licencie'!$I$3:$I$44,'Rozpočet - HW a licencie'!$A$3:$A$44,'TCO TO BE- SW'!AO$2,'Rozpočet - HW a licencie'!$C$3:$C$44,"SW pre HW",'Rozpočet - HW a licencie'!$G$3:$G$44,'TCO TO BE - HW'!$D10,'Rozpočet - HW a licencie'!$D$3:$D$44,'TCO TO BE - HW'!$B$5),)</f>
        <v>0</v>
      </c>
      <c r="M10" s="117">
        <f>IFERROR(SUMIFS('Rozpočet - HW a licencie'!$I$3:$I$44,'Rozpočet - HW a licencie'!$A$3:$A$44,'TCO TO BE- SW'!AP$2,'Rozpočet - HW a licencie'!$C$3:$C$44,"HW",'Rozpočet - HW a licencie'!$G$3:$G$44,'TCO TO BE - HW'!$D10,'Rozpočet - HW a licencie'!$D$3:$D$44,'TCO TO BE - HW'!$B$5)+SUMIFS('Rozpočet - HW a licencie'!$I$3:$I$44,'Rozpočet - HW a licencie'!$A$3:$A$44,'TCO TO BE- SW'!AP$2,'Rozpočet - HW a licencie'!$C$3:$C$44,"SW pre HW",'Rozpočet - HW a licencie'!$G$3:$G$44,'TCO TO BE - HW'!$D10,'Rozpočet - HW a licencie'!$D$3:$D$44,'TCO TO BE - HW'!$B$5),)</f>
        <v>0</v>
      </c>
      <c r="N10" s="117">
        <f>IFERROR(SUMIFS('Rozpočet - HW a licencie'!$I$3:$I$44,'Rozpočet - HW a licencie'!$A$3:$A$44,'TCO TO BE- SW'!AQ$2,'Rozpočet - HW a licencie'!$C$3:$C$44,"HW",'Rozpočet - HW a licencie'!$G$3:$G$44,'TCO TO BE - HW'!$D10,'Rozpočet - HW a licencie'!$D$3:$D$44,'TCO TO BE - HW'!$B$5)+SUMIFS('Rozpočet - HW a licencie'!$I$3:$I$44,'Rozpočet - HW a licencie'!$A$3:$A$44,'TCO TO BE- SW'!AQ$2,'Rozpočet - HW a licencie'!$C$3:$C$44,"SW pre HW",'Rozpočet - HW a licencie'!$G$3:$G$44,'TCO TO BE - HW'!$D10,'Rozpočet - HW a licencie'!$D$3:$D$44,'TCO TO BE - HW'!$B$5),)</f>
        <v>0</v>
      </c>
      <c r="O10" s="117">
        <f>IFERROR(SUMIFS('Rozpočet - HW a licencie'!$I$3:$I$44,'Rozpočet - HW a licencie'!$A$3:$A$44,'TCO TO BE- SW'!AR$2,'Rozpočet - HW a licencie'!$C$3:$C$44,"HW",'Rozpočet - HW a licencie'!$G$3:$G$44,'TCO TO BE - HW'!$D10,'Rozpočet - HW a licencie'!$D$3:$D$44,'TCO TO BE - HW'!$B$5)+SUMIFS('Rozpočet - HW a licencie'!$I$3:$I$44,'Rozpočet - HW a licencie'!$A$3:$A$44,'TCO TO BE- SW'!AR$2,'Rozpočet - HW a licencie'!$C$3:$C$44,"SW pre HW",'Rozpočet - HW a licencie'!$G$3:$G$44,'TCO TO BE - HW'!$D10,'Rozpočet - HW a licencie'!$D$3:$D$44,'TCO TO BE - HW'!$B$5),)</f>
        <v>0</v>
      </c>
      <c r="P10" s="117">
        <f>IFERROR(SUMIFS('Rozpočet - HW a licencie'!$I$3:$I$44,'Rozpočet - HW a licencie'!$A$3:$A$44,'TCO TO BE- SW'!AS$2,'Rozpočet - HW a licencie'!$C$3:$C$44,"HW",'Rozpočet - HW a licencie'!$G$3:$G$44,'TCO TO BE - HW'!$D10,'Rozpočet - HW a licencie'!$D$3:$D$44,'TCO TO BE - HW'!$B$5)+SUMIFS('Rozpočet - HW a licencie'!$I$3:$I$44,'Rozpočet - HW a licencie'!$A$3:$A$44,'TCO TO BE- SW'!AS$2,'Rozpočet - HW a licencie'!$C$3:$C$44,"SW pre HW",'Rozpočet - HW a licencie'!$G$3:$G$44,'TCO TO BE - HW'!$D10,'Rozpočet - HW a licencie'!$D$3:$D$44,'TCO TO BE - HW'!$B$5),)</f>
        <v>0</v>
      </c>
      <c r="Q10" s="117">
        <f>IFERROR(SUMIFS('Rozpočet - HW a licencie'!$I$3:$I$44,'Rozpočet - HW a licencie'!$A$3:$A$44,'TCO TO BE- SW'!AT$2,'Rozpočet - HW a licencie'!$C$3:$C$44,"HW",'Rozpočet - HW a licencie'!$G$3:$G$44,'TCO TO BE - HW'!$D10,'Rozpočet - HW a licencie'!$D$3:$D$44,'TCO TO BE - HW'!$B$5)+SUMIFS('Rozpočet - HW a licencie'!$I$3:$I$44,'Rozpočet - HW a licencie'!$A$3:$A$44,'TCO TO BE- SW'!AT$2,'Rozpočet - HW a licencie'!$C$3:$C$44,"SW pre HW",'Rozpočet - HW a licencie'!$G$3:$G$44,'TCO TO BE - HW'!$D10,'Rozpočet - HW a licencie'!$D$3:$D$44,'TCO TO BE - HW'!$B$5),)</f>
        <v>0</v>
      </c>
      <c r="R10" s="117">
        <f>IFERROR(SUMIFS('Rozpočet - HW a licencie'!$I$3:$I$44,'Rozpočet - HW a licencie'!$A$3:$A$44,'TCO TO BE- SW'!AU$2,'Rozpočet - HW a licencie'!$C$3:$C$44,"HW",'Rozpočet - HW a licencie'!$G$3:$G$44,'TCO TO BE - HW'!$D10,'Rozpočet - HW a licencie'!$D$3:$D$44,'TCO TO BE - HW'!$B$5)+SUMIFS('Rozpočet - HW a licencie'!$I$3:$I$44,'Rozpočet - HW a licencie'!$A$3:$A$44,'TCO TO BE- SW'!AU$2,'Rozpočet - HW a licencie'!$C$3:$C$44,"SW pre HW",'Rozpočet - HW a licencie'!$G$3:$G$44,'TCO TO BE - HW'!$D10,'Rozpočet - HW a licencie'!$D$3:$D$44,'TCO TO BE - HW'!$B$5),)</f>
        <v>0</v>
      </c>
      <c r="S10" s="117">
        <f>IFERROR(SUMIFS('Rozpočet - HW a licencie'!$I$3:$I$44,'Rozpočet - HW a licencie'!$A$3:$A$44,'TCO TO BE- SW'!AV$2,'Rozpočet - HW a licencie'!$C$3:$C$44,"HW",'Rozpočet - HW a licencie'!$G$3:$G$44,'TCO TO BE - HW'!$D10,'Rozpočet - HW a licencie'!$D$3:$D$44,'TCO TO BE - HW'!$B$5)+SUMIFS('Rozpočet - HW a licencie'!$I$3:$I$44,'Rozpočet - HW a licencie'!$A$3:$A$44,'TCO TO BE- SW'!AV$2,'Rozpočet - HW a licencie'!$C$3:$C$44,"SW pre HW",'Rozpočet - HW a licencie'!$G$3:$G$44,'TCO TO BE - HW'!$D10,'Rozpočet - HW a licencie'!$D$3:$D$44,'TCO TO BE - HW'!$B$5),)</f>
        <v>0</v>
      </c>
      <c r="T10" s="117">
        <f>IFERROR(SUMIFS('Rozpočet - HW a licencie'!$I$3:$I$44,'Rozpočet - HW a licencie'!$A$3:$A$44,'TCO TO BE- SW'!AW$2,'Rozpočet - HW a licencie'!$C$3:$C$44,"HW",'Rozpočet - HW a licencie'!$G$3:$G$44,'TCO TO BE - HW'!$D10,'Rozpočet - HW a licencie'!$D$3:$D$44,'TCO TO BE - HW'!$B$5)+SUMIFS('Rozpočet - HW a licencie'!$I$3:$I$44,'Rozpočet - HW a licencie'!$A$3:$A$44,'TCO TO BE- SW'!AW$2,'Rozpočet - HW a licencie'!$C$3:$C$44,"SW pre HW",'Rozpočet - HW a licencie'!$G$3:$G$44,'TCO TO BE - HW'!$D10,'Rozpočet - HW a licencie'!$D$3:$D$44,'TCO TO BE - HW'!$B$5),)</f>
        <v>0</v>
      </c>
      <c r="U10" s="117">
        <f>IFERROR(SUMIFS('Rozpočet - HW a licencie'!$I$3:$I$44,'Rozpočet - HW a licencie'!$A$3:$A$44,'TCO TO BE- SW'!AX$2,'Rozpočet - HW a licencie'!$C$3:$C$44,"HW",'Rozpočet - HW a licencie'!$G$3:$G$44,'TCO TO BE - HW'!$D10,'Rozpočet - HW a licencie'!$D$3:$D$44,'TCO TO BE - HW'!$B$5)+SUMIFS('Rozpočet - HW a licencie'!$I$3:$I$44,'Rozpočet - HW a licencie'!$A$3:$A$44,'TCO TO BE- SW'!AX$2,'Rozpočet - HW a licencie'!$C$3:$C$44,"SW pre HW",'Rozpočet - HW a licencie'!$G$3:$G$44,'TCO TO BE - HW'!$D10,'Rozpočet - HW a licencie'!$D$3:$D$44,'TCO TO BE - HW'!$B$5),)</f>
        <v>0</v>
      </c>
      <c r="V10" s="117">
        <f>IFERROR(SUMIFS('Rozpočet - HW a licencie'!$I$3:$I$44,'Rozpočet - HW a licencie'!$A$3:$A$44,'TCO TO BE- SW'!AY$2,'Rozpočet - HW a licencie'!$C$3:$C$44,"HW",'Rozpočet - HW a licencie'!$G$3:$G$44,'TCO TO BE - HW'!$D10,'Rozpočet - HW a licencie'!$D$3:$D$44,'TCO TO BE - HW'!$B$5)+SUMIFS('Rozpočet - HW a licencie'!$I$3:$I$44,'Rozpočet - HW a licencie'!$A$3:$A$44,'TCO TO BE- SW'!AY$2,'Rozpočet - HW a licencie'!$C$3:$C$44,"SW pre HW",'Rozpočet - HW a licencie'!$G$3:$G$44,'TCO TO BE - HW'!$D10,'Rozpočet - HW a licencie'!$D$3:$D$44,'TCO TO BE - HW'!$B$5),)</f>
        <v>0</v>
      </c>
      <c r="W10" s="117">
        <f>IFERROR(SUMIFS('Rozpočet - HW a licencie'!$I$3:$I$44,'Rozpočet - HW a licencie'!$A$3:$A$44,'TCO TO BE- SW'!AZ$2,'Rozpočet - HW a licencie'!$C$3:$C$44,"HW",'Rozpočet - HW a licencie'!$G$3:$G$44,'TCO TO BE - HW'!$D10,'Rozpočet - HW a licencie'!$D$3:$D$44,'TCO TO BE - HW'!$B$5)+SUMIFS('Rozpočet - HW a licencie'!$I$3:$I$44,'Rozpočet - HW a licencie'!$A$3:$A$44,'TCO TO BE- SW'!AZ$2,'Rozpočet - HW a licencie'!$C$3:$C$44,"SW pre HW",'Rozpočet - HW a licencie'!$G$3:$G$44,'TCO TO BE - HW'!$D10,'Rozpočet - HW a licencie'!$D$3:$D$44,'TCO TO BE - HW'!$B$5),)</f>
        <v>0</v>
      </c>
      <c r="X10" s="117">
        <f>IFERROR(SUMIFS('Rozpočet - HW a licencie'!$I$3:$I$44,'Rozpočet - HW a licencie'!$A$3:$A$44,'TCO TO BE- SW'!BA$2,'Rozpočet - HW a licencie'!$C$3:$C$44,"HW",'Rozpočet - HW a licencie'!$G$3:$G$44,'TCO TO BE - HW'!$D10,'Rozpočet - HW a licencie'!$D$3:$D$44,'TCO TO BE - HW'!$B$5)+SUMIFS('Rozpočet - HW a licencie'!$I$3:$I$44,'Rozpočet - HW a licencie'!$A$3:$A$44,'TCO TO BE- SW'!BA$2,'Rozpočet - HW a licencie'!$C$3:$C$44,"SW pre HW",'Rozpočet - HW a licencie'!$G$3:$G$44,'TCO TO BE - HW'!$D10,'Rozpočet - HW a licencie'!$D$3:$D$44,'TCO TO BE - HW'!$B$5),)</f>
        <v>0</v>
      </c>
      <c r="Y10" s="117">
        <f>IFERROR(SUMIFS('Rozpočet - HW a licencie'!$I$3:$I$44,'Rozpočet - HW a licencie'!$A$3:$A$44,'TCO TO BE- SW'!BB$2,'Rozpočet - HW a licencie'!$C$3:$C$44,"HW",'Rozpočet - HW a licencie'!$G$3:$G$44,'TCO TO BE - HW'!$D10,'Rozpočet - HW a licencie'!$D$3:$D$44,'TCO TO BE - HW'!$B$5)+SUMIFS('Rozpočet - HW a licencie'!$I$3:$I$44,'Rozpočet - HW a licencie'!$A$3:$A$44,'TCO TO BE- SW'!BB$2,'Rozpočet - HW a licencie'!$C$3:$C$44,"SW pre HW",'Rozpočet - HW a licencie'!$G$3:$G$44,'TCO TO BE - HW'!$D10,'Rozpočet - HW a licencie'!$D$3:$D$44,'TCO TO BE - HW'!$B$5),)</f>
        <v>0</v>
      </c>
      <c r="Z10" s="117">
        <f>IFERROR(SUMIFS('Rozpočet - HW a licencie'!$I$3:$I$44,'Rozpočet - HW a licencie'!$A$3:$A$44,'TCO TO BE- SW'!BC$2,'Rozpočet - HW a licencie'!$C$3:$C$44,"HW",'Rozpočet - HW a licencie'!$G$3:$G$44,'TCO TO BE - HW'!$D10,'Rozpočet - HW a licencie'!$D$3:$D$44,'TCO TO BE - HW'!$B$5)+SUMIFS('Rozpočet - HW a licencie'!$I$3:$I$44,'Rozpočet - HW a licencie'!$A$3:$A$44,'TCO TO BE- SW'!BC$2,'Rozpočet - HW a licencie'!$C$3:$C$44,"SW pre HW",'Rozpočet - HW a licencie'!$G$3:$G$44,'TCO TO BE - HW'!$D10,'Rozpočet - HW a licencie'!$D$3:$D$44,'TCO TO BE - HW'!$B$5),)</f>
        <v>0</v>
      </c>
    </row>
    <row r="11" spans="1:26" outlineLevel="1">
      <c r="A11" s="694"/>
      <c r="B11" s="695"/>
      <c r="C11" s="695"/>
      <c r="D11" s="67">
        <v>7</v>
      </c>
      <c r="E11" s="71">
        <f t="shared" si="2"/>
        <v>0</v>
      </c>
      <c r="F11" s="117">
        <f>IFERROR(SUMIFS('Rozpočet - HW a licencie'!$I$3:$I$44,'Rozpočet - HW a licencie'!$A$3:$A$44,'TCO TO BE- SW'!F$2,'Rozpočet - HW a licencie'!$C$3:$C$44,"HW",'Rozpočet - HW a licencie'!$G$3:$G$44,'TCO TO BE - HW'!$D11,'Rozpočet - HW a licencie'!$D$3:$D$44,'TCO TO BE - HW'!$B$5)+SUMIFS('Rozpočet - HW a licencie'!$I$3:$I$44,'Rozpočet - HW a licencie'!$A$3:$A$44,'TCO TO BE- SW'!F$2,'Rozpočet - HW a licencie'!$C$3:$C$44,"SW pre HW",'Rozpočet - HW a licencie'!$G$3:$G$44,'TCO TO BE - HW'!$D11,'Rozpočet - HW a licencie'!$D$3:$D$44,'TCO TO BE - HW'!$B$5),)</f>
        <v>0</v>
      </c>
      <c r="G11" s="117">
        <f>IFERROR(SUMIFS('Rozpočet - HW a licencie'!$I$3:$I$44,'Rozpočet - HW a licencie'!$A$3:$A$44,'TCO TO BE- SW'!AJ$2,'Rozpočet - HW a licencie'!$C$3:$C$44,"HW",'Rozpočet - HW a licencie'!$G$3:$G$44,'TCO TO BE - HW'!$D11,'Rozpočet - HW a licencie'!$D$3:$D$44,'TCO TO BE - HW'!$B$5)+SUMIFS('Rozpočet - HW a licencie'!$I$3:$I$44,'Rozpočet - HW a licencie'!$A$3:$A$44,'TCO TO BE- SW'!AJ$2,'Rozpočet - HW a licencie'!$C$3:$C$44,"SW pre HW",'Rozpočet - HW a licencie'!$G$3:$G$44,'TCO TO BE - HW'!$D11,'Rozpočet - HW a licencie'!$D$3:$D$44,'TCO TO BE - HW'!$B$5),)</f>
        <v>0</v>
      </c>
      <c r="H11" s="117">
        <f>IFERROR(SUMIFS('Rozpočet - HW a licencie'!$I$3:$I$44,'Rozpočet - HW a licencie'!$A$3:$A$44,'TCO TO BE- SW'!AK$2,'Rozpočet - HW a licencie'!$C$3:$C$44,"HW",'Rozpočet - HW a licencie'!$G$3:$G$44,'TCO TO BE - HW'!$D11,'Rozpočet - HW a licencie'!$D$3:$D$44,'TCO TO BE - HW'!$B$5)+SUMIFS('Rozpočet - HW a licencie'!$I$3:$I$44,'Rozpočet - HW a licencie'!$A$3:$A$44,'TCO TO BE- SW'!AK$2,'Rozpočet - HW a licencie'!$C$3:$C$44,"SW pre HW",'Rozpočet - HW a licencie'!$G$3:$G$44,'TCO TO BE - HW'!$D11,'Rozpočet - HW a licencie'!$D$3:$D$44,'TCO TO BE - HW'!$B$5),)</f>
        <v>0</v>
      </c>
      <c r="I11" s="117">
        <f>IFERROR(SUMIFS('Rozpočet - HW a licencie'!$I$3:$I$44,'Rozpočet - HW a licencie'!$A$3:$A$44,'TCO TO BE- SW'!AL$2,'Rozpočet - HW a licencie'!$C$3:$C$44,"HW",'Rozpočet - HW a licencie'!$G$3:$G$44,'TCO TO BE - HW'!$D11,'Rozpočet - HW a licencie'!$D$3:$D$44,'TCO TO BE - HW'!$B$5)+SUMIFS('Rozpočet - HW a licencie'!$I$3:$I$44,'Rozpočet - HW a licencie'!$A$3:$A$44,'TCO TO BE- SW'!AL$2,'Rozpočet - HW a licencie'!$C$3:$C$44,"SW pre HW",'Rozpočet - HW a licencie'!$G$3:$G$44,'TCO TO BE - HW'!$D11,'Rozpočet - HW a licencie'!$D$3:$D$44,'TCO TO BE - HW'!$B$5),)</f>
        <v>0</v>
      </c>
      <c r="J11" s="117">
        <f>IFERROR(SUMIFS('Rozpočet - HW a licencie'!$I$3:$I$44,'Rozpočet - HW a licencie'!$A$3:$A$44,'TCO TO BE- SW'!AM$2,'Rozpočet - HW a licencie'!$C$3:$C$44,"HW",'Rozpočet - HW a licencie'!$G$3:$G$44,'TCO TO BE - HW'!$D11,'Rozpočet - HW a licencie'!$D$3:$D$44,'TCO TO BE - HW'!$B$5)+SUMIFS('Rozpočet - HW a licencie'!$I$3:$I$44,'Rozpočet - HW a licencie'!$A$3:$A$44,'TCO TO BE- SW'!AM$2,'Rozpočet - HW a licencie'!$C$3:$C$44,"SW pre HW",'Rozpočet - HW a licencie'!$G$3:$G$44,'TCO TO BE - HW'!$D11,'Rozpočet - HW a licencie'!$D$3:$D$44,'TCO TO BE - HW'!$B$5),)</f>
        <v>0</v>
      </c>
      <c r="K11" s="117">
        <f>IFERROR(SUMIFS('Rozpočet - HW a licencie'!$I$3:$I$44,'Rozpočet - HW a licencie'!$A$3:$A$44,'TCO TO BE- SW'!AN$2,'Rozpočet - HW a licencie'!$C$3:$C$44,"HW",'Rozpočet - HW a licencie'!$G$3:$G$44,'TCO TO BE - HW'!$D11,'Rozpočet - HW a licencie'!$D$3:$D$44,'TCO TO BE - HW'!$B$5)+SUMIFS('Rozpočet - HW a licencie'!$I$3:$I$44,'Rozpočet - HW a licencie'!$A$3:$A$44,'TCO TO BE- SW'!AN$2,'Rozpočet - HW a licencie'!$C$3:$C$44,"SW pre HW",'Rozpočet - HW a licencie'!$G$3:$G$44,'TCO TO BE - HW'!$D11,'Rozpočet - HW a licencie'!$D$3:$D$44,'TCO TO BE - HW'!$B$5),)</f>
        <v>0</v>
      </c>
      <c r="L11" s="117">
        <f>IFERROR(SUMIFS('Rozpočet - HW a licencie'!$I$3:$I$44,'Rozpočet - HW a licencie'!$A$3:$A$44,'TCO TO BE- SW'!AO$2,'Rozpočet - HW a licencie'!$C$3:$C$44,"HW",'Rozpočet - HW a licencie'!$G$3:$G$44,'TCO TO BE - HW'!$D11,'Rozpočet - HW a licencie'!$D$3:$D$44,'TCO TO BE - HW'!$B$5)+SUMIFS('Rozpočet - HW a licencie'!$I$3:$I$44,'Rozpočet - HW a licencie'!$A$3:$A$44,'TCO TO BE- SW'!AO$2,'Rozpočet - HW a licencie'!$C$3:$C$44,"SW pre HW",'Rozpočet - HW a licencie'!$G$3:$G$44,'TCO TO BE - HW'!$D11,'Rozpočet - HW a licencie'!$D$3:$D$44,'TCO TO BE - HW'!$B$5),)</f>
        <v>0</v>
      </c>
      <c r="M11" s="117">
        <f>IFERROR(SUMIFS('Rozpočet - HW a licencie'!$I$3:$I$44,'Rozpočet - HW a licencie'!$A$3:$A$44,'TCO TO BE- SW'!AP$2,'Rozpočet - HW a licencie'!$C$3:$C$44,"HW",'Rozpočet - HW a licencie'!$G$3:$G$44,'TCO TO BE - HW'!$D11,'Rozpočet - HW a licencie'!$D$3:$D$44,'TCO TO BE - HW'!$B$5)+SUMIFS('Rozpočet - HW a licencie'!$I$3:$I$44,'Rozpočet - HW a licencie'!$A$3:$A$44,'TCO TO BE- SW'!AP$2,'Rozpočet - HW a licencie'!$C$3:$C$44,"SW pre HW",'Rozpočet - HW a licencie'!$G$3:$G$44,'TCO TO BE - HW'!$D11,'Rozpočet - HW a licencie'!$D$3:$D$44,'TCO TO BE - HW'!$B$5),)</f>
        <v>0</v>
      </c>
      <c r="N11" s="117">
        <f>IFERROR(SUMIFS('Rozpočet - HW a licencie'!$I$3:$I$44,'Rozpočet - HW a licencie'!$A$3:$A$44,'TCO TO BE- SW'!AQ$2,'Rozpočet - HW a licencie'!$C$3:$C$44,"HW",'Rozpočet - HW a licencie'!$G$3:$G$44,'TCO TO BE - HW'!$D11,'Rozpočet - HW a licencie'!$D$3:$D$44,'TCO TO BE - HW'!$B$5)+SUMIFS('Rozpočet - HW a licencie'!$I$3:$I$44,'Rozpočet - HW a licencie'!$A$3:$A$44,'TCO TO BE- SW'!AQ$2,'Rozpočet - HW a licencie'!$C$3:$C$44,"SW pre HW",'Rozpočet - HW a licencie'!$G$3:$G$44,'TCO TO BE - HW'!$D11,'Rozpočet - HW a licencie'!$D$3:$D$44,'TCO TO BE - HW'!$B$5),)</f>
        <v>0</v>
      </c>
      <c r="O11" s="117">
        <f>IFERROR(SUMIFS('Rozpočet - HW a licencie'!$I$3:$I$44,'Rozpočet - HW a licencie'!$A$3:$A$44,'TCO TO BE- SW'!AR$2,'Rozpočet - HW a licencie'!$C$3:$C$44,"HW",'Rozpočet - HW a licencie'!$G$3:$G$44,'TCO TO BE - HW'!$D11,'Rozpočet - HW a licencie'!$D$3:$D$44,'TCO TO BE - HW'!$B$5)+SUMIFS('Rozpočet - HW a licencie'!$I$3:$I$44,'Rozpočet - HW a licencie'!$A$3:$A$44,'TCO TO BE- SW'!AR$2,'Rozpočet - HW a licencie'!$C$3:$C$44,"SW pre HW",'Rozpočet - HW a licencie'!$G$3:$G$44,'TCO TO BE - HW'!$D11,'Rozpočet - HW a licencie'!$D$3:$D$44,'TCO TO BE - HW'!$B$5),)</f>
        <v>0</v>
      </c>
      <c r="P11" s="117">
        <f>IFERROR(SUMIFS('Rozpočet - HW a licencie'!$I$3:$I$44,'Rozpočet - HW a licencie'!$A$3:$A$44,'TCO TO BE- SW'!AS$2,'Rozpočet - HW a licencie'!$C$3:$C$44,"HW",'Rozpočet - HW a licencie'!$G$3:$G$44,'TCO TO BE - HW'!$D11,'Rozpočet - HW a licencie'!$D$3:$D$44,'TCO TO BE - HW'!$B$5)+SUMIFS('Rozpočet - HW a licencie'!$I$3:$I$44,'Rozpočet - HW a licencie'!$A$3:$A$44,'TCO TO BE- SW'!AS$2,'Rozpočet - HW a licencie'!$C$3:$C$44,"SW pre HW",'Rozpočet - HW a licencie'!$G$3:$G$44,'TCO TO BE - HW'!$D11,'Rozpočet - HW a licencie'!$D$3:$D$44,'TCO TO BE - HW'!$B$5),)</f>
        <v>0</v>
      </c>
      <c r="Q11" s="117">
        <f>IFERROR(SUMIFS('Rozpočet - HW a licencie'!$I$3:$I$44,'Rozpočet - HW a licencie'!$A$3:$A$44,'TCO TO BE- SW'!AT$2,'Rozpočet - HW a licencie'!$C$3:$C$44,"HW",'Rozpočet - HW a licencie'!$G$3:$G$44,'TCO TO BE - HW'!$D11,'Rozpočet - HW a licencie'!$D$3:$D$44,'TCO TO BE - HW'!$B$5)+SUMIFS('Rozpočet - HW a licencie'!$I$3:$I$44,'Rozpočet - HW a licencie'!$A$3:$A$44,'TCO TO BE- SW'!AT$2,'Rozpočet - HW a licencie'!$C$3:$C$44,"SW pre HW",'Rozpočet - HW a licencie'!$G$3:$G$44,'TCO TO BE - HW'!$D11,'Rozpočet - HW a licencie'!$D$3:$D$44,'TCO TO BE - HW'!$B$5),)</f>
        <v>0</v>
      </c>
      <c r="R11" s="117">
        <f>IFERROR(SUMIFS('Rozpočet - HW a licencie'!$I$3:$I$44,'Rozpočet - HW a licencie'!$A$3:$A$44,'TCO TO BE- SW'!AU$2,'Rozpočet - HW a licencie'!$C$3:$C$44,"HW",'Rozpočet - HW a licencie'!$G$3:$G$44,'TCO TO BE - HW'!$D11,'Rozpočet - HW a licencie'!$D$3:$D$44,'TCO TO BE - HW'!$B$5)+SUMIFS('Rozpočet - HW a licencie'!$I$3:$I$44,'Rozpočet - HW a licencie'!$A$3:$A$44,'TCO TO BE- SW'!AU$2,'Rozpočet - HW a licencie'!$C$3:$C$44,"SW pre HW",'Rozpočet - HW a licencie'!$G$3:$G$44,'TCO TO BE - HW'!$D11,'Rozpočet - HW a licencie'!$D$3:$D$44,'TCO TO BE - HW'!$B$5),)</f>
        <v>0</v>
      </c>
      <c r="S11" s="117">
        <f>IFERROR(SUMIFS('Rozpočet - HW a licencie'!$I$3:$I$44,'Rozpočet - HW a licencie'!$A$3:$A$44,'TCO TO BE- SW'!AV$2,'Rozpočet - HW a licencie'!$C$3:$C$44,"HW",'Rozpočet - HW a licencie'!$G$3:$G$44,'TCO TO BE - HW'!$D11,'Rozpočet - HW a licencie'!$D$3:$D$44,'TCO TO BE - HW'!$B$5)+SUMIFS('Rozpočet - HW a licencie'!$I$3:$I$44,'Rozpočet - HW a licencie'!$A$3:$A$44,'TCO TO BE- SW'!AV$2,'Rozpočet - HW a licencie'!$C$3:$C$44,"SW pre HW",'Rozpočet - HW a licencie'!$G$3:$G$44,'TCO TO BE - HW'!$D11,'Rozpočet - HW a licencie'!$D$3:$D$44,'TCO TO BE - HW'!$B$5),)</f>
        <v>0</v>
      </c>
      <c r="T11" s="117">
        <f>IFERROR(SUMIFS('Rozpočet - HW a licencie'!$I$3:$I$44,'Rozpočet - HW a licencie'!$A$3:$A$44,'TCO TO BE- SW'!AW$2,'Rozpočet - HW a licencie'!$C$3:$C$44,"HW",'Rozpočet - HW a licencie'!$G$3:$G$44,'TCO TO BE - HW'!$D11,'Rozpočet - HW a licencie'!$D$3:$D$44,'TCO TO BE - HW'!$B$5)+SUMIFS('Rozpočet - HW a licencie'!$I$3:$I$44,'Rozpočet - HW a licencie'!$A$3:$A$44,'TCO TO BE- SW'!AW$2,'Rozpočet - HW a licencie'!$C$3:$C$44,"SW pre HW",'Rozpočet - HW a licencie'!$G$3:$G$44,'TCO TO BE - HW'!$D11,'Rozpočet - HW a licencie'!$D$3:$D$44,'TCO TO BE - HW'!$B$5),)</f>
        <v>0</v>
      </c>
      <c r="U11" s="117">
        <f>IFERROR(SUMIFS('Rozpočet - HW a licencie'!$I$3:$I$44,'Rozpočet - HW a licencie'!$A$3:$A$44,'TCO TO BE- SW'!AX$2,'Rozpočet - HW a licencie'!$C$3:$C$44,"HW",'Rozpočet - HW a licencie'!$G$3:$G$44,'TCO TO BE - HW'!$D11,'Rozpočet - HW a licencie'!$D$3:$D$44,'TCO TO BE - HW'!$B$5)+SUMIFS('Rozpočet - HW a licencie'!$I$3:$I$44,'Rozpočet - HW a licencie'!$A$3:$A$44,'TCO TO BE- SW'!AX$2,'Rozpočet - HW a licencie'!$C$3:$C$44,"SW pre HW",'Rozpočet - HW a licencie'!$G$3:$G$44,'TCO TO BE - HW'!$D11,'Rozpočet - HW a licencie'!$D$3:$D$44,'TCO TO BE - HW'!$B$5),)</f>
        <v>0</v>
      </c>
      <c r="V11" s="117">
        <f>IFERROR(SUMIFS('Rozpočet - HW a licencie'!$I$3:$I$44,'Rozpočet - HW a licencie'!$A$3:$A$44,'TCO TO BE- SW'!AY$2,'Rozpočet - HW a licencie'!$C$3:$C$44,"HW",'Rozpočet - HW a licencie'!$G$3:$G$44,'TCO TO BE - HW'!$D11,'Rozpočet - HW a licencie'!$D$3:$D$44,'TCO TO BE - HW'!$B$5)+SUMIFS('Rozpočet - HW a licencie'!$I$3:$I$44,'Rozpočet - HW a licencie'!$A$3:$A$44,'TCO TO BE- SW'!AY$2,'Rozpočet - HW a licencie'!$C$3:$C$44,"SW pre HW",'Rozpočet - HW a licencie'!$G$3:$G$44,'TCO TO BE - HW'!$D11,'Rozpočet - HW a licencie'!$D$3:$D$44,'TCO TO BE - HW'!$B$5),)</f>
        <v>0</v>
      </c>
      <c r="W11" s="117">
        <f>IFERROR(SUMIFS('Rozpočet - HW a licencie'!$I$3:$I$44,'Rozpočet - HW a licencie'!$A$3:$A$44,'TCO TO BE- SW'!AZ$2,'Rozpočet - HW a licencie'!$C$3:$C$44,"HW",'Rozpočet - HW a licencie'!$G$3:$G$44,'TCO TO BE - HW'!$D11,'Rozpočet - HW a licencie'!$D$3:$D$44,'TCO TO BE - HW'!$B$5)+SUMIFS('Rozpočet - HW a licencie'!$I$3:$I$44,'Rozpočet - HW a licencie'!$A$3:$A$44,'TCO TO BE- SW'!AZ$2,'Rozpočet - HW a licencie'!$C$3:$C$44,"SW pre HW",'Rozpočet - HW a licencie'!$G$3:$G$44,'TCO TO BE - HW'!$D11,'Rozpočet - HW a licencie'!$D$3:$D$44,'TCO TO BE - HW'!$B$5),)</f>
        <v>0</v>
      </c>
      <c r="X11" s="117">
        <f>IFERROR(SUMIFS('Rozpočet - HW a licencie'!$I$3:$I$44,'Rozpočet - HW a licencie'!$A$3:$A$44,'TCO TO BE- SW'!BA$2,'Rozpočet - HW a licencie'!$C$3:$C$44,"HW",'Rozpočet - HW a licencie'!$G$3:$G$44,'TCO TO BE - HW'!$D11,'Rozpočet - HW a licencie'!$D$3:$D$44,'TCO TO BE - HW'!$B$5)+SUMIFS('Rozpočet - HW a licencie'!$I$3:$I$44,'Rozpočet - HW a licencie'!$A$3:$A$44,'TCO TO BE- SW'!BA$2,'Rozpočet - HW a licencie'!$C$3:$C$44,"SW pre HW",'Rozpočet - HW a licencie'!$G$3:$G$44,'TCO TO BE - HW'!$D11,'Rozpočet - HW a licencie'!$D$3:$D$44,'TCO TO BE - HW'!$B$5),)</f>
        <v>0</v>
      </c>
      <c r="Y11" s="117">
        <f>IFERROR(SUMIFS('Rozpočet - HW a licencie'!$I$3:$I$44,'Rozpočet - HW a licencie'!$A$3:$A$44,'TCO TO BE- SW'!BB$2,'Rozpočet - HW a licencie'!$C$3:$C$44,"HW",'Rozpočet - HW a licencie'!$G$3:$G$44,'TCO TO BE - HW'!$D11,'Rozpočet - HW a licencie'!$D$3:$D$44,'TCO TO BE - HW'!$B$5)+SUMIFS('Rozpočet - HW a licencie'!$I$3:$I$44,'Rozpočet - HW a licencie'!$A$3:$A$44,'TCO TO BE- SW'!BB$2,'Rozpočet - HW a licencie'!$C$3:$C$44,"SW pre HW",'Rozpočet - HW a licencie'!$G$3:$G$44,'TCO TO BE - HW'!$D11,'Rozpočet - HW a licencie'!$D$3:$D$44,'TCO TO BE - HW'!$B$5),)</f>
        <v>0</v>
      </c>
      <c r="Z11" s="117">
        <f>IFERROR(SUMIFS('Rozpočet - HW a licencie'!$I$3:$I$44,'Rozpočet - HW a licencie'!$A$3:$A$44,'TCO TO BE- SW'!BC$2,'Rozpočet - HW a licencie'!$C$3:$C$44,"HW",'Rozpočet - HW a licencie'!$G$3:$G$44,'TCO TO BE - HW'!$D11,'Rozpočet - HW a licencie'!$D$3:$D$44,'TCO TO BE - HW'!$B$5)+SUMIFS('Rozpočet - HW a licencie'!$I$3:$I$44,'Rozpočet - HW a licencie'!$A$3:$A$44,'TCO TO BE- SW'!BC$2,'Rozpočet - HW a licencie'!$C$3:$C$44,"SW pre HW",'Rozpočet - HW a licencie'!$G$3:$G$44,'TCO TO BE - HW'!$D11,'Rozpočet - HW a licencie'!$D$3:$D$44,'TCO TO BE - HW'!$B$5),)</f>
        <v>0</v>
      </c>
    </row>
    <row r="12" spans="1:26" outlineLevel="1">
      <c r="A12" s="694"/>
      <c r="B12" s="695"/>
      <c r="C12" s="695"/>
      <c r="D12" s="67">
        <v>8</v>
      </c>
      <c r="E12" s="71">
        <f t="shared" si="2"/>
        <v>0</v>
      </c>
      <c r="F12" s="117">
        <f>IFERROR(SUMIFS('Rozpočet - HW a licencie'!$I$3:$I$44,'Rozpočet - HW a licencie'!$A$3:$A$44,'TCO TO BE- SW'!F$2,'Rozpočet - HW a licencie'!$C$3:$C$44,"HW",'Rozpočet - HW a licencie'!$G$3:$G$44,'TCO TO BE - HW'!$D12,'Rozpočet - HW a licencie'!$D$3:$D$44,'TCO TO BE - HW'!$B$5)+SUMIFS('Rozpočet - HW a licencie'!$I$3:$I$44,'Rozpočet - HW a licencie'!$A$3:$A$44,'TCO TO BE- SW'!F$2,'Rozpočet - HW a licencie'!$C$3:$C$44,"SW pre HW",'Rozpočet - HW a licencie'!$G$3:$G$44,'TCO TO BE - HW'!$D12,'Rozpočet - HW a licencie'!$D$3:$D$44,'TCO TO BE - HW'!$B$5),)</f>
        <v>0</v>
      </c>
      <c r="G12" s="117">
        <f>IFERROR(SUMIFS('Rozpočet - HW a licencie'!$I$3:$I$44,'Rozpočet - HW a licencie'!$A$3:$A$44,'TCO TO BE- SW'!AJ$2,'Rozpočet - HW a licencie'!$C$3:$C$44,"HW",'Rozpočet - HW a licencie'!$G$3:$G$44,'TCO TO BE - HW'!$D12,'Rozpočet - HW a licencie'!$D$3:$D$44,'TCO TO BE - HW'!$B$5)+SUMIFS('Rozpočet - HW a licencie'!$I$3:$I$44,'Rozpočet - HW a licencie'!$A$3:$A$44,'TCO TO BE- SW'!AJ$2,'Rozpočet - HW a licencie'!$C$3:$C$44,"SW pre HW",'Rozpočet - HW a licencie'!$G$3:$G$44,'TCO TO BE - HW'!$D12,'Rozpočet - HW a licencie'!$D$3:$D$44,'TCO TO BE - HW'!$B$5),)</f>
        <v>0</v>
      </c>
      <c r="H12" s="117">
        <f>IFERROR(SUMIFS('Rozpočet - HW a licencie'!$I$3:$I$44,'Rozpočet - HW a licencie'!$A$3:$A$44,'TCO TO BE- SW'!AK$2,'Rozpočet - HW a licencie'!$C$3:$C$44,"HW",'Rozpočet - HW a licencie'!$G$3:$G$44,'TCO TO BE - HW'!$D12,'Rozpočet - HW a licencie'!$D$3:$D$44,'TCO TO BE - HW'!$B$5)+SUMIFS('Rozpočet - HW a licencie'!$I$3:$I$44,'Rozpočet - HW a licencie'!$A$3:$A$44,'TCO TO BE- SW'!AK$2,'Rozpočet - HW a licencie'!$C$3:$C$44,"SW pre HW",'Rozpočet - HW a licencie'!$G$3:$G$44,'TCO TO BE - HW'!$D12,'Rozpočet - HW a licencie'!$D$3:$D$44,'TCO TO BE - HW'!$B$5),)</f>
        <v>0</v>
      </c>
      <c r="I12" s="117">
        <f>IFERROR(SUMIFS('Rozpočet - HW a licencie'!$I$3:$I$44,'Rozpočet - HW a licencie'!$A$3:$A$44,'TCO TO BE- SW'!AL$2,'Rozpočet - HW a licencie'!$C$3:$C$44,"HW",'Rozpočet - HW a licencie'!$G$3:$G$44,'TCO TO BE - HW'!$D12,'Rozpočet - HW a licencie'!$D$3:$D$44,'TCO TO BE - HW'!$B$5)+SUMIFS('Rozpočet - HW a licencie'!$I$3:$I$44,'Rozpočet - HW a licencie'!$A$3:$A$44,'TCO TO BE- SW'!AL$2,'Rozpočet - HW a licencie'!$C$3:$C$44,"SW pre HW",'Rozpočet - HW a licencie'!$G$3:$G$44,'TCO TO BE - HW'!$D12,'Rozpočet - HW a licencie'!$D$3:$D$44,'TCO TO BE - HW'!$B$5),)</f>
        <v>0</v>
      </c>
      <c r="J12" s="117">
        <f>IFERROR(SUMIFS('Rozpočet - HW a licencie'!$I$3:$I$44,'Rozpočet - HW a licencie'!$A$3:$A$44,'TCO TO BE- SW'!AM$2,'Rozpočet - HW a licencie'!$C$3:$C$44,"HW",'Rozpočet - HW a licencie'!$G$3:$G$44,'TCO TO BE - HW'!$D12,'Rozpočet - HW a licencie'!$D$3:$D$44,'TCO TO BE - HW'!$B$5)+SUMIFS('Rozpočet - HW a licencie'!$I$3:$I$44,'Rozpočet - HW a licencie'!$A$3:$A$44,'TCO TO BE- SW'!AM$2,'Rozpočet - HW a licencie'!$C$3:$C$44,"SW pre HW",'Rozpočet - HW a licencie'!$G$3:$G$44,'TCO TO BE - HW'!$D12,'Rozpočet - HW a licencie'!$D$3:$D$44,'TCO TO BE - HW'!$B$5),)</f>
        <v>0</v>
      </c>
      <c r="K12" s="117">
        <f>IFERROR(SUMIFS('Rozpočet - HW a licencie'!$I$3:$I$44,'Rozpočet - HW a licencie'!$A$3:$A$44,'TCO TO BE- SW'!AN$2,'Rozpočet - HW a licencie'!$C$3:$C$44,"HW",'Rozpočet - HW a licencie'!$G$3:$G$44,'TCO TO BE - HW'!$D12,'Rozpočet - HW a licencie'!$D$3:$D$44,'TCO TO BE - HW'!$B$5)+SUMIFS('Rozpočet - HW a licencie'!$I$3:$I$44,'Rozpočet - HW a licencie'!$A$3:$A$44,'TCO TO BE- SW'!AN$2,'Rozpočet - HW a licencie'!$C$3:$C$44,"SW pre HW",'Rozpočet - HW a licencie'!$G$3:$G$44,'TCO TO BE - HW'!$D12,'Rozpočet - HW a licencie'!$D$3:$D$44,'TCO TO BE - HW'!$B$5),)</f>
        <v>0</v>
      </c>
      <c r="L12" s="117">
        <f>IFERROR(SUMIFS('Rozpočet - HW a licencie'!$I$3:$I$44,'Rozpočet - HW a licencie'!$A$3:$A$44,'TCO TO BE- SW'!AO$2,'Rozpočet - HW a licencie'!$C$3:$C$44,"HW",'Rozpočet - HW a licencie'!$G$3:$G$44,'TCO TO BE - HW'!$D12,'Rozpočet - HW a licencie'!$D$3:$D$44,'TCO TO BE - HW'!$B$5)+SUMIFS('Rozpočet - HW a licencie'!$I$3:$I$44,'Rozpočet - HW a licencie'!$A$3:$A$44,'TCO TO BE- SW'!AO$2,'Rozpočet - HW a licencie'!$C$3:$C$44,"SW pre HW",'Rozpočet - HW a licencie'!$G$3:$G$44,'TCO TO BE - HW'!$D12,'Rozpočet - HW a licencie'!$D$3:$D$44,'TCO TO BE - HW'!$B$5),)</f>
        <v>0</v>
      </c>
      <c r="M12" s="117">
        <f>IFERROR(SUMIFS('Rozpočet - HW a licencie'!$I$3:$I$44,'Rozpočet - HW a licencie'!$A$3:$A$44,'TCO TO BE- SW'!AP$2,'Rozpočet - HW a licencie'!$C$3:$C$44,"HW",'Rozpočet - HW a licencie'!$G$3:$G$44,'TCO TO BE - HW'!$D12,'Rozpočet - HW a licencie'!$D$3:$D$44,'TCO TO BE - HW'!$B$5)+SUMIFS('Rozpočet - HW a licencie'!$I$3:$I$44,'Rozpočet - HW a licencie'!$A$3:$A$44,'TCO TO BE- SW'!AP$2,'Rozpočet - HW a licencie'!$C$3:$C$44,"SW pre HW",'Rozpočet - HW a licencie'!$G$3:$G$44,'TCO TO BE - HW'!$D12,'Rozpočet - HW a licencie'!$D$3:$D$44,'TCO TO BE - HW'!$B$5),)</f>
        <v>0</v>
      </c>
      <c r="N12" s="117">
        <f>IFERROR(SUMIFS('Rozpočet - HW a licencie'!$I$3:$I$44,'Rozpočet - HW a licencie'!$A$3:$A$44,'TCO TO BE- SW'!AQ$2,'Rozpočet - HW a licencie'!$C$3:$C$44,"HW",'Rozpočet - HW a licencie'!$G$3:$G$44,'TCO TO BE - HW'!$D12,'Rozpočet - HW a licencie'!$D$3:$D$44,'TCO TO BE - HW'!$B$5)+SUMIFS('Rozpočet - HW a licencie'!$I$3:$I$44,'Rozpočet - HW a licencie'!$A$3:$A$44,'TCO TO BE- SW'!AQ$2,'Rozpočet - HW a licencie'!$C$3:$C$44,"SW pre HW",'Rozpočet - HW a licencie'!$G$3:$G$44,'TCO TO BE - HW'!$D12,'Rozpočet - HW a licencie'!$D$3:$D$44,'TCO TO BE - HW'!$B$5),)</f>
        <v>0</v>
      </c>
      <c r="O12" s="117">
        <f>IFERROR(SUMIFS('Rozpočet - HW a licencie'!$I$3:$I$44,'Rozpočet - HW a licencie'!$A$3:$A$44,'TCO TO BE- SW'!AR$2,'Rozpočet - HW a licencie'!$C$3:$C$44,"HW",'Rozpočet - HW a licencie'!$G$3:$G$44,'TCO TO BE - HW'!$D12,'Rozpočet - HW a licencie'!$D$3:$D$44,'TCO TO BE - HW'!$B$5)+SUMIFS('Rozpočet - HW a licencie'!$I$3:$I$44,'Rozpočet - HW a licencie'!$A$3:$A$44,'TCO TO BE- SW'!AR$2,'Rozpočet - HW a licencie'!$C$3:$C$44,"SW pre HW",'Rozpočet - HW a licencie'!$G$3:$G$44,'TCO TO BE - HW'!$D12,'Rozpočet - HW a licencie'!$D$3:$D$44,'TCO TO BE - HW'!$B$5),)</f>
        <v>0</v>
      </c>
      <c r="P12" s="117">
        <f>IFERROR(SUMIFS('Rozpočet - HW a licencie'!$I$3:$I$44,'Rozpočet - HW a licencie'!$A$3:$A$44,'TCO TO BE- SW'!AS$2,'Rozpočet - HW a licencie'!$C$3:$C$44,"HW",'Rozpočet - HW a licencie'!$G$3:$G$44,'TCO TO BE - HW'!$D12,'Rozpočet - HW a licencie'!$D$3:$D$44,'TCO TO BE - HW'!$B$5)+SUMIFS('Rozpočet - HW a licencie'!$I$3:$I$44,'Rozpočet - HW a licencie'!$A$3:$A$44,'TCO TO BE- SW'!AS$2,'Rozpočet - HW a licencie'!$C$3:$C$44,"SW pre HW",'Rozpočet - HW a licencie'!$G$3:$G$44,'TCO TO BE - HW'!$D12,'Rozpočet - HW a licencie'!$D$3:$D$44,'TCO TO BE - HW'!$B$5),)</f>
        <v>0</v>
      </c>
      <c r="Q12" s="117">
        <f>IFERROR(SUMIFS('Rozpočet - HW a licencie'!$I$3:$I$44,'Rozpočet - HW a licencie'!$A$3:$A$44,'TCO TO BE- SW'!AT$2,'Rozpočet - HW a licencie'!$C$3:$C$44,"HW",'Rozpočet - HW a licencie'!$G$3:$G$44,'TCO TO BE - HW'!$D12,'Rozpočet - HW a licencie'!$D$3:$D$44,'TCO TO BE - HW'!$B$5)+SUMIFS('Rozpočet - HW a licencie'!$I$3:$I$44,'Rozpočet - HW a licencie'!$A$3:$A$44,'TCO TO BE- SW'!AT$2,'Rozpočet - HW a licencie'!$C$3:$C$44,"SW pre HW",'Rozpočet - HW a licencie'!$G$3:$G$44,'TCO TO BE - HW'!$D12,'Rozpočet - HW a licencie'!$D$3:$D$44,'TCO TO BE - HW'!$B$5),)</f>
        <v>0</v>
      </c>
      <c r="R12" s="117">
        <f>IFERROR(SUMIFS('Rozpočet - HW a licencie'!$I$3:$I$44,'Rozpočet - HW a licencie'!$A$3:$A$44,'TCO TO BE- SW'!AU$2,'Rozpočet - HW a licencie'!$C$3:$C$44,"HW",'Rozpočet - HW a licencie'!$G$3:$G$44,'TCO TO BE - HW'!$D12,'Rozpočet - HW a licencie'!$D$3:$D$44,'TCO TO BE - HW'!$B$5)+SUMIFS('Rozpočet - HW a licencie'!$I$3:$I$44,'Rozpočet - HW a licencie'!$A$3:$A$44,'TCO TO BE- SW'!AU$2,'Rozpočet - HW a licencie'!$C$3:$C$44,"SW pre HW",'Rozpočet - HW a licencie'!$G$3:$G$44,'TCO TO BE - HW'!$D12,'Rozpočet - HW a licencie'!$D$3:$D$44,'TCO TO BE - HW'!$B$5),)</f>
        <v>0</v>
      </c>
      <c r="S12" s="117">
        <f>IFERROR(SUMIFS('Rozpočet - HW a licencie'!$I$3:$I$44,'Rozpočet - HW a licencie'!$A$3:$A$44,'TCO TO BE- SW'!AV$2,'Rozpočet - HW a licencie'!$C$3:$C$44,"HW",'Rozpočet - HW a licencie'!$G$3:$G$44,'TCO TO BE - HW'!$D12,'Rozpočet - HW a licencie'!$D$3:$D$44,'TCO TO BE - HW'!$B$5)+SUMIFS('Rozpočet - HW a licencie'!$I$3:$I$44,'Rozpočet - HW a licencie'!$A$3:$A$44,'TCO TO BE- SW'!AV$2,'Rozpočet - HW a licencie'!$C$3:$C$44,"SW pre HW",'Rozpočet - HW a licencie'!$G$3:$G$44,'TCO TO BE - HW'!$D12,'Rozpočet - HW a licencie'!$D$3:$D$44,'TCO TO BE - HW'!$B$5),)</f>
        <v>0</v>
      </c>
      <c r="T12" s="117">
        <f>IFERROR(SUMIFS('Rozpočet - HW a licencie'!$I$3:$I$44,'Rozpočet - HW a licencie'!$A$3:$A$44,'TCO TO BE- SW'!AW$2,'Rozpočet - HW a licencie'!$C$3:$C$44,"HW",'Rozpočet - HW a licencie'!$G$3:$G$44,'TCO TO BE - HW'!$D12,'Rozpočet - HW a licencie'!$D$3:$D$44,'TCO TO BE - HW'!$B$5)+SUMIFS('Rozpočet - HW a licencie'!$I$3:$I$44,'Rozpočet - HW a licencie'!$A$3:$A$44,'TCO TO BE- SW'!AW$2,'Rozpočet - HW a licencie'!$C$3:$C$44,"SW pre HW",'Rozpočet - HW a licencie'!$G$3:$G$44,'TCO TO BE - HW'!$D12,'Rozpočet - HW a licencie'!$D$3:$D$44,'TCO TO BE - HW'!$B$5),)</f>
        <v>0</v>
      </c>
      <c r="U12" s="117">
        <f>IFERROR(SUMIFS('Rozpočet - HW a licencie'!$I$3:$I$44,'Rozpočet - HW a licencie'!$A$3:$A$44,'TCO TO BE- SW'!AX$2,'Rozpočet - HW a licencie'!$C$3:$C$44,"HW",'Rozpočet - HW a licencie'!$G$3:$G$44,'TCO TO BE - HW'!$D12,'Rozpočet - HW a licencie'!$D$3:$D$44,'TCO TO BE - HW'!$B$5)+SUMIFS('Rozpočet - HW a licencie'!$I$3:$I$44,'Rozpočet - HW a licencie'!$A$3:$A$44,'TCO TO BE- SW'!AX$2,'Rozpočet - HW a licencie'!$C$3:$C$44,"SW pre HW",'Rozpočet - HW a licencie'!$G$3:$G$44,'TCO TO BE - HW'!$D12,'Rozpočet - HW a licencie'!$D$3:$D$44,'TCO TO BE - HW'!$B$5),)</f>
        <v>0</v>
      </c>
      <c r="V12" s="117">
        <f>IFERROR(SUMIFS('Rozpočet - HW a licencie'!$I$3:$I$44,'Rozpočet - HW a licencie'!$A$3:$A$44,'TCO TO BE- SW'!AY$2,'Rozpočet - HW a licencie'!$C$3:$C$44,"HW",'Rozpočet - HW a licencie'!$G$3:$G$44,'TCO TO BE - HW'!$D12,'Rozpočet - HW a licencie'!$D$3:$D$44,'TCO TO BE - HW'!$B$5)+SUMIFS('Rozpočet - HW a licencie'!$I$3:$I$44,'Rozpočet - HW a licencie'!$A$3:$A$44,'TCO TO BE- SW'!AY$2,'Rozpočet - HW a licencie'!$C$3:$C$44,"SW pre HW",'Rozpočet - HW a licencie'!$G$3:$G$44,'TCO TO BE - HW'!$D12,'Rozpočet - HW a licencie'!$D$3:$D$44,'TCO TO BE - HW'!$B$5),)</f>
        <v>0</v>
      </c>
      <c r="W12" s="117">
        <f>IFERROR(SUMIFS('Rozpočet - HW a licencie'!$I$3:$I$44,'Rozpočet - HW a licencie'!$A$3:$A$44,'TCO TO BE- SW'!AZ$2,'Rozpočet - HW a licencie'!$C$3:$C$44,"HW",'Rozpočet - HW a licencie'!$G$3:$G$44,'TCO TO BE - HW'!$D12,'Rozpočet - HW a licencie'!$D$3:$D$44,'TCO TO BE - HW'!$B$5)+SUMIFS('Rozpočet - HW a licencie'!$I$3:$I$44,'Rozpočet - HW a licencie'!$A$3:$A$44,'TCO TO BE- SW'!AZ$2,'Rozpočet - HW a licencie'!$C$3:$C$44,"SW pre HW",'Rozpočet - HW a licencie'!$G$3:$G$44,'TCO TO BE - HW'!$D12,'Rozpočet - HW a licencie'!$D$3:$D$44,'TCO TO BE - HW'!$B$5),)</f>
        <v>0</v>
      </c>
      <c r="X12" s="117">
        <f>IFERROR(SUMIFS('Rozpočet - HW a licencie'!$I$3:$I$44,'Rozpočet - HW a licencie'!$A$3:$A$44,'TCO TO BE- SW'!BA$2,'Rozpočet - HW a licencie'!$C$3:$C$44,"HW",'Rozpočet - HW a licencie'!$G$3:$G$44,'TCO TO BE - HW'!$D12,'Rozpočet - HW a licencie'!$D$3:$D$44,'TCO TO BE - HW'!$B$5)+SUMIFS('Rozpočet - HW a licencie'!$I$3:$I$44,'Rozpočet - HW a licencie'!$A$3:$A$44,'TCO TO BE- SW'!BA$2,'Rozpočet - HW a licencie'!$C$3:$C$44,"SW pre HW",'Rozpočet - HW a licencie'!$G$3:$G$44,'TCO TO BE - HW'!$D12,'Rozpočet - HW a licencie'!$D$3:$D$44,'TCO TO BE - HW'!$B$5),)</f>
        <v>0</v>
      </c>
      <c r="Y12" s="117">
        <f>IFERROR(SUMIFS('Rozpočet - HW a licencie'!$I$3:$I$44,'Rozpočet - HW a licencie'!$A$3:$A$44,'TCO TO BE- SW'!BB$2,'Rozpočet - HW a licencie'!$C$3:$C$44,"HW",'Rozpočet - HW a licencie'!$G$3:$G$44,'TCO TO BE - HW'!$D12,'Rozpočet - HW a licencie'!$D$3:$D$44,'TCO TO BE - HW'!$B$5)+SUMIFS('Rozpočet - HW a licencie'!$I$3:$I$44,'Rozpočet - HW a licencie'!$A$3:$A$44,'TCO TO BE- SW'!BB$2,'Rozpočet - HW a licencie'!$C$3:$C$44,"SW pre HW",'Rozpočet - HW a licencie'!$G$3:$G$44,'TCO TO BE - HW'!$D12,'Rozpočet - HW a licencie'!$D$3:$D$44,'TCO TO BE - HW'!$B$5),)</f>
        <v>0</v>
      </c>
      <c r="Z12" s="117">
        <f>IFERROR(SUMIFS('Rozpočet - HW a licencie'!$I$3:$I$44,'Rozpočet - HW a licencie'!$A$3:$A$44,'TCO TO BE- SW'!BC$2,'Rozpočet - HW a licencie'!$C$3:$C$44,"HW",'Rozpočet - HW a licencie'!$G$3:$G$44,'TCO TO BE - HW'!$D12,'Rozpočet - HW a licencie'!$D$3:$D$44,'TCO TO BE - HW'!$B$5)+SUMIFS('Rozpočet - HW a licencie'!$I$3:$I$44,'Rozpočet - HW a licencie'!$A$3:$A$44,'TCO TO BE- SW'!BC$2,'Rozpočet - HW a licencie'!$C$3:$C$44,"SW pre HW",'Rozpočet - HW a licencie'!$G$3:$G$44,'TCO TO BE - HW'!$D12,'Rozpočet - HW a licencie'!$D$3:$D$44,'TCO TO BE - HW'!$B$5),)</f>
        <v>0</v>
      </c>
    </row>
    <row r="13" spans="1:26" outlineLevel="1">
      <c r="A13" s="694"/>
      <c r="B13" s="695"/>
      <c r="C13" s="695"/>
      <c r="D13" s="67">
        <v>9</v>
      </c>
      <c r="E13" s="71">
        <f t="shared" si="2"/>
        <v>0</v>
      </c>
      <c r="F13" s="117">
        <f>IFERROR(SUMIFS('Rozpočet - HW a licencie'!$I$3:$I$44,'Rozpočet - HW a licencie'!$A$3:$A$44,'TCO TO BE- SW'!F$2,'Rozpočet - HW a licencie'!$C$3:$C$44,"HW",'Rozpočet - HW a licencie'!$G$3:$G$44,'TCO TO BE - HW'!$D13,'Rozpočet - HW a licencie'!$D$3:$D$44,'TCO TO BE - HW'!$B$5)+SUMIFS('Rozpočet - HW a licencie'!$I$3:$I$44,'Rozpočet - HW a licencie'!$A$3:$A$44,'TCO TO BE- SW'!F$2,'Rozpočet - HW a licencie'!$C$3:$C$44,"SW pre HW",'Rozpočet - HW a licencie'!$G$3:$G$44,'TCO TO BE - HW'!$D13,'Rozpočet - HW a licencie'!$D$3:$D$44,'TCO TO BE - HW'!$B$5),)</f>
        <v>0</v>
      </c>
      <c r="G13" s="117">
        <f>IFERROR(SUMIFS('Rozpočet - HW a licencie'!$I$3:$I$44,'Rozpočet - HW a licencie'!$A$3:$A$44,'TCO TO BE- SW'!AJ$2,'Rozpočet - HW a licencie'!$C$3:$C$44,"HW",'Rozpočet - HW a licencie'!$G$3:$G$44,'TCO TO BE - HW'!$D13,'Rozpočet - HW a licencie'!$D$3:$D$44,'TCO TO BE - HW'!$B$5)+SUMIFS('Rozpočet - HW a licencie'!$I$3:$I$44,'Rozpočet - HW a licencie'!$A$3:$A$44,'TCO TO BE- SW'!AJ$2,'Rozpočet - HW a licencie'!$C$3:$C$44,"SW pre HW",'Rozpočet - HW a licencie'!$G$3:$G$44,'TCO TO BE - HW'!$D13,'Rozpočet - HW a licencie'!$D$3:$D$44,'TCO TO BE - HW'!$B$5),)</f>
        <v>0</v>
      </c>
      <c r="H13" s="117">
        <f>IFERROR(SUMIFS('Rozpočet - HW a licencie'!$I$3:$I$44,'Rozpočet - HW a licencie'!$A$3:$A$44,'TCO TO BE- SW'!AK$2,'Rozpočet - HW a licencie'!$C$3:$C$44,"HW",'Rozpočet - HW a licencie'!$G$3:$G$44,'TCO TO BE - HW'!$D13,'Rozpočet - HW a licencie'!$D$3:$D$44,'TCO TO BE - HW'!$B$5)+SUMIFS('Rozpočet - HW a licencie'!$I$3:$I$44,'Rozpočet - HW a licencie'!$A$3:$A$44,'TCO TO BE- SW'!AK$2,'Rozpočet - HW a licencie'!$C$3:$C$44,"SW pre HW",'Rozpočet - HW a licencie'!$G$3:$G$44,'TCO TO BE - HW'!$D13,'Rozpočet - HW a licencie'!$D$3:$D$44,'TCO TO BE - HW'!$B$5),)</f>
        <v>0</v>
      </c>
      <c r="I13" s="117">
        <f>IFERROR(SUMIFS('Rozpočet - HW a licencie'!$I$3:$I$44,'Rozpočet - HW a licencie'!$A$3:$A$44,'TCO TO BE- SW'!AL$2,'Rozpočet - HW a licencie'!$C$3:$C$44,"HW",'Rozpočet - HW a licencie'!$G$3:$G$44,'TCO TO BE - HW'!$D13,'Rozpočet - HW a licencie'!$D$3:$D$44,'TCO TO BE - HW'!$B$5)+SUMIFS('Rozpočet - HW a licencie'!$I$3:$I$44,'Rozpočet - HW a licencie'!$A$3:$A$44,'TCO TO BE- SW'!AL$2,'Rozpočet - HW a licencie'!$C$3:$C$44,"SW pre HW",'Rozpočet - HW a licencie'!$G$3:$G$44,'TCO TO BE - HW'!$D13,'Rozpočet - HW a licencie'!$D$3:$D$44,'TCO TO BE - HW'!$B$5),)</f>
        <v>0</v>
      </c>
      <c r="J13" s="117">
        <f>IFERROR(SUMIFS('Rozpočet - HW a licencie'!$I$3:$I$44,'Rozpočet - HW a licencie'!$A$3:$A$44,'TCO TO BE- SW'!AM$2,'Rozpočet - HW a licencie'!$C$3:$C$44,"HW",'Rozpočet - HW a licencie'!$G$3:$G$44,'TCO TO BE - HW'!$D13,'Rozpočet - HW a licencie'!$D$3:$D$44,'TCO TO BE - HW'!$B$5)+SUMIFS('Rozpočet - HW a licencie'!$I$3:$I$44,'Rozpočet - HW a licencie'!$A$3:$A$44,'TCO TO BE- SW'!AM$2,'Rozpočet - HW a licencie'!$C$3:$C$44,"SW pre HW",'Rozpočet - HW a licencie'!$G$3:$G$44,'TCO TO BE - HW'!$D13,'Rozpočet - HW a licencie'!$D$3:$D$44,'TCO TO BE - HW'!$B$5),)</f>
        <v>0</v>
      </c>
      <c r="K13" s="117">
        <f>IFERROR(SUMIFS('Rozpočet - HW a licencie'!$I$3:$I$44,'Rozpočet - HW a licencie'!$A$3:$A$44,'TCO TO BE- SW'!AN$2,'Rozpočet - HW a licencie'!$C$3:$C$44,"HW",'Rozpočet - HW a licencie'!$G$3:$G$44,'TCO TO BE - HW'!$D13,'Rozpočet - HW a licencie'!$D$3:$D$44,'TCO TO BE - HW'!$B$5)+SUMIFS('Rozpočet - HW a licencie'!$I$3:$I$44,'Rozpočet - HW a licencie'!$A$3:$A$44,'TCO TO BE- SW'!AN$2,'Rozpočet - HW a licencie'!$C$3:$C$44,"SW pre HW",'Rozpočet - HW a licencie'!$G$3:$G$44,'TCO TO BE - HW'!$D13,'Rozpočet - HW a licencie'!$D$3:$D$44,'TCO TO BE - HW'!$B$5),)</f>
        <v>0</v>
      </c>
      <c r="L13" s="117">
        <f>IFERROR(SUMIFS('Rozpočet - HW a licencie'!$I$3:$I$44,'Rozpočet - HW a licencie'!$A$3:$A$44,'TCO TO BE- SW'!AO$2,'Rozpočet - HW a licencie'!$C$3:$C$44,"HW",'Rozpočet - HW a licencie'!$G$3:$G$44,'TCO TO BE - HW'!$D13,'Rozpočet - HW a licencie'!$D$3:$D$44,'TCO TO BE - HW'!$B$5)+SUMIFS('Rozpočet - HW a licencie'!$I$3:$I$44,'Rozpočet - HW a licencie'!$A$3:$A$44,'TCO TO BE- SW'!AO$2,'Rozpočet - HW a licencie'!$C$3:$C$44,"SW pre HW",'Rozpočet - HW a licencie'!$G$3:$G$44,'TCO TO BE - HW'!$D13,'Rozpočet - HW a licencie'!$D$3:$D$44,'TCO TO BE - HW'!$B$5),)</f>
        <v>0</v>
      </c>
      <c r="M13" s="117">
        <f>IFERROR(SUMIFS('Rozpočet - HW a licencie'!$I$3:$I$44,'Rozpočet - HW a licencie'!$A$3:$A$44,'TCO TO BE- SW'!AP$2,'Rozpočet - HW a licencie'!$C$3:$C$44,"HW",'Rozpočet - HW a licencie'!$G$3:$G$44,'TCO TO BE - HW'!$D13,'Rozpočet - HW a licencie'!$D$3:$D$44,'TCO TO BE - HW'!$B$5)+SUMIFS('Rozpočet - HW a licencie'!$I$3:$I$44,'Rozpočet - HW a licencie'!$A$3:$A$44,'TCO TO BE- SW'!AP$2,'Rozpočet - HW a licencie'!$C$3:$C$44,"SW pre HW",'Rozpočet - HW a licencie'!$G$3:$G$44,'TCO TO BE - HW'!$D13,'Rozpočet - HW a licencie'!$D$3:$D$44,'TCO TO BE - HW'!$B$5),)</f>
        <v>0</v>
      </c>
      <c r="N13" s="117">
        <f>IFERROR(SUMIFS('Rozpočet - HW a licencie'!$I$3:$I$44,'Rozpočet - HW a licencie'!$A$3:$A$44,'TCO TO BE- SW'!AQ$2,'Rozpočet - HW a licencie'!$C$3:$C$44,"HW",'Rozpočet - HW a licencie'!$G$3:$G$44,'TCO TO BE - HW'!$D13,'Rozpočet - HW a licencie'!$D$3:$D$44,'TCO TO BE - HW'!$B$5)+SUMIFS('Rozpočet - HW a licencie'!$I$3:$I$44,'Rozpočet - HW a licencie'!$A$3:$A$44,'TCO TO BE- SW'!AQ$2,'Rozpočet - HW a licencie'!$C$3:$C$44,"SW pre HW",'Rozpočet - HW a licencie'!$G$3:$G$44,'TCO TO BE - HW'!$D13,'Rozpočet - HW a licencie'!$D$3:$D$44,'TCO TO BE - HW'!$B$5),)</f>
        <v>0</v>
      </c>
      <c r="O13" s="117">
        <f>IFERROR(SUMIFS('Rozpočet - HW a licencie'!$I$3:$I$44,'Rozpočet - HW a licencie'!$A$3:$A$44,'TCO TO BE- SW'!AR$2,'Rozpočet - HW a licencie'!$C$3:$C$44,"HW",'Rozpočet - HW a licencie'!$G$3:$G$44,'TCO TO BE - HW'!$D13,'Rozpočet - HW a licencie'!$D$3:$D$44,'TCO TO BE - HW'!$B$5)+SUMIFS('Rozpočet - HW a licencie'!$I$3:$I$44,'Rozpočet - HW a licencie'!$A$3:$A$44,'TCO TO BE- SW'!AR$2,'Rozpočet - HW a licencie'!$C$3:$C$44,"SW pre HW",'Rozpočet - HW a licencie'!$G$3:$G$44,'TCO TO BE - HW'!$D13,'Rozpočet - HW a licencie'!$D$3:$D$44,'TCO TO BE - HW'!$B$5),)</f>
        <v>0</v>
      </c>
      <c r="P13" s="117">
        <f>IFERROR(SUMIFS('Rozpočet - HW a licencie'!$I$3:$I$44,'Rozpočet - HW a licencie'!$A$3:$A$44,'TCO TO BE- SW'!AS$2,'Rozpočet - HW a licencie'!$C$3:$C$44,"HW",'Rozpočet - HW a licencie'!$G$3:$G$44,'TCO TO BE - HW'!$D13,'Rozpočet - HW a licencie'!$D$3:$D$44,'TCO TO BE - HW'!$B$5)+SUMIFS('Rozpočet - HW a licencie'!$I$3:$I$44,'Rozpočet - HW a licencie'!$A$3:$A$44,'TCO TO BE- SW'!AS$2,'Rozpočet - HW a licencie'!$C$3:$C$44,"SW pre HW",'Rozpočet - HW a licencie'!$G$3:$G$44,'TCO TO BE - HW'!$D13,'Rozpočet - HW a licencie'!$D$3:$D$44,'TCO TO BE - HW'!$B$5),)</f>
        <v>0</v>
      </c>
      <c r="Q13" s="117">
        <f>IFERROR(SUMIFS('Rozpočet - HW a licencie'!$I$3:$I$44,'Rozpočet - HW a licencie'!$A$3:$A$44,'TCO TO BE- SW'!AT$2,'Rozpočet - HW a licencie'!$C$3:$C$44,"HW",'Rozpočet - HW a licencie'!$G$3:$G$44,'TCO TO BE - HW'!$D13,'Rozpočet - HW a licencie'!$D$3:$D$44,'TCO TO BE - HW'!$B$5)+SUMIFS('Rozpočet - HW a licencie'!$I$3:$I$44,'Rozpočet - HW a licencie'!$A$3:$A$44,'TCO TO BE- SW'!AT$2,'Rozpočet - HW a licencie'!$C$3:$C$44,"SW pre HW",'Rozpočet - HW a licencie'!$G$3:$G$44,'TCO TO BE - HW'!$D13,'Rozpočet - HW a licencie'!$D$3:$D$44,'TCO TO BE - HW'!$B$5),)</f>
        <v>0</v>
      </c>
      <c r="R13" s="117">
        <f>IFERROR(SUMIFS('Rozpočet - HW a licencie'!$I$3:$I$44,'Rozpočet - HW a licencie'!$A$3:$A$44,'TCO TO BE- SW'!AU$2,'Rozpočet - HW a licencie'!$C$3:$C$44,"HW",'Rozpočet - HW a licencie'!$G$3:$G$44,'TCO TO BE - HW'!$D13,'Rozpočet - HW a licencie'!$D$3:$D$44,'TCO TO BE - HW'!$B$5)+SUMIFS('Rozpočet - HW a licencie'!$I$3:$I$44,'Rozpočet - HW a licencie'!$A$3:$A$44,'TCO TO BE- SW'!AU$2,'Rozpočet - HW a licencie'!$C$3:$C$44,"SW pre HW",'Rozpočet - HW a licencie'!$G$3:$G$44,'TCO TO BE - HW'!$D13,'Rozpočet - HW a licencie'!$D$3:$D$44,'TCO TO BE - HW'!$B$5),)</f>
        <v>0</v>
      </c>
      <c r="S13" s="117">
        <f>IFERROR(SUMIFS('Rozpočet - HW a licencie'!$I$3:$I$44,'Rozpočet - HW a licencie'!$A$3:$A$44,'TCO TO BE- SW'!AV$2,'Rozpočet - HW a licencie'!$C$3:$C$44,"HW",'Rozpočet - HW a licencie'!$G$3:$G$44,'TCO TO BE - HW'!$D13,'Rozpočet - HW a licencie'!$D$3:$D$44,'TCO TO BE - HW'!$B$5)+SUMIFS('Rozpočet - HW a licencie'!$I$3:$I$44,'Rozpočet - HW a licencie'!$A$3:$A$44,'TCO TO BE- SW'!AV$2,'Rozpočet - HW a licencie'!$C$3:$C$44,"SW pre HW",'Rozpočet - HW a licencie'!$G$3:$G$44,'TCO TO BE - HW'!$D13,'Rozpočet - HW a licencie'!$D$3:$D$44,'TCO TO BE - HW'!$B$5),)</f>
        <v>0</v>
      </c>
      <c r="T13" s="117">
        <f>IFERROR(SUMIFS('Rozpočet - HW a licencie'!$I$3:$I$44,'Rozpočet - HW a licencie'!$A$3:$A$44,'TCO TO BE- SW'!AW$2,'Rozpočet - HW a licencie'!$C$3:$C$44,"HW",'Rozpočet - HW a licencie'!$G$3:$G$44,'TCO TO BE - HW'!$D13,'Rozpočet - HW a licencie'!$D$3:$D$44,'TCO TO BE - HW'!$B$5)+SUMIFS('Rozpočet - HW a licencie'!$I$3:$I$44,'Rozpočet - HW a licencie'!$A$3:$A$44,'TCO TO BE- SW'!AW$2,'Rozpočet - HW a licencie'!$C$3:$C$44,"SW pre HW",'Rozpočet - HW a licencie'!$G$3:$G$44,'TCO TO BE - HW'!$D13,'Rozpočet - HW a licencie'!$D$3:$D$44,'TCO TO BE - HW'!$B$5),)</f>
        <v>0</v>
      </c>
      <c r="U13" s="117">
        <f>IFERROR(SUMIFS('Rozpočet - HW a licencie'!$I$3:$I$44,'Rozpočet - HW a licencie'!$A$3:$A$44,'TCO TO BE- SW'!AX$2,'Rozpočet - HW a licencie'!$C$3:$C$44,"HW",'Rozpočet - HW a licencie'!$G$3:$G$44,'TCO TO BE - HW'!$D13,'Rozpočet - HW a licencie'!$D$3:$D$44,'TCO TO BE - HW'!$B$5)+SUMIFS('Rozpočet - HW a licencie'!$I$3:$I$44,'Rozpočet - HW a licencie'!$A$3:$A$44,'TCO TO BE- SW'!AX$2,'Rozpočet - HW a licencie'!$C$3:$C$44,"SW pre HW",'Rozpočet - HW a licencie'!$G$3:$G$44,'TCO TO BE - HW'!$D13,'Rozpočet - HW a licencie'!$D$3:$D$44,'TCO TO BE - HW'!$B$5),)</f>
        <v>0</v>
      </c>
      <c r="V13" s="117">
        <f>IFERROR(SUMIFS('Rozpočet - HW a licencie'!$I$3:$I$44,'Rozpočet - HW a licencie'!$A$3:$A$44,'TCO TO BE- SW'!AY$2,'Rozpočet - HW a licencie'!$C$3:$C$44,"HW",'Rozpočet - HW a licencie'!$G$3:$G$44,'TCO TO BE - HW'!$D13,'Rozpočet - HW a licencie'!$D$3:$D$44,'TCO TO BE - HW'!$B$5)+SUMIFS('Rozpočet - HW a licencie'!$I$3:$I$44,'Rozpočet - HW a licencie'!$A$3:$A$44,'TCO TO BE- SW'!AY$2,'Rozpočet - HW a licencie'!$C$3:$C$44,"SW pre HW",'Rozpočet - HW a licencie'!$G$3:$G$44,'TCO TO BE - HW'!$D13,'Rozpočet - HW a licencie'!$D$3:$D$44,'TCO TO BE - HW'!$B$5),)</f>
        <v>0</v>
      </c>
      <c r="W13" s="117">
        <f>IFERROR(SUMIFS('Rozpočet - HW a licencie'!$I$3:$I$44,'Rozpočet - HW a licencie'!$A$3:$A$44,'TCO TO BE- SW'!AZ$2,'Rozpočet - HW a licencie'!$C$3:$C$44,"HW",'Rozpočet - HW a licencie'!$G$3:$G$44,'TCO TO BE - HW'!$D13,'Rozpočet - HW a licencie'!$D$3:$D$44,'TCO TO BE - HW'!$B$5)+SUMIFS('Rozpočet - HW a licencie'!$I$3:$I$44,'Rozpočet - HW a licencie'!$A$3:$A$44,'TCO TO BE- SW'!AZ$2,'Rozpočet - HW a licencie'!$C$3:$C$44,"SW pre HW",'Rozpočet - HW a licencie'!$G$3:$G$44,'TCO TO BE - HW'!$D13,'Rozpočet - HW a licencie'!$D$3:$D$44,'TCO TO BE - HW'!$B$5),)</f>
        <v>0</v>
      </c>
      <c r="X13" s="117">
        <f>IFERROR(SUMIFS('Rozpočet - HW a licencie'!$I$3:$I$44,'Rozpočet - HW a licencie'!$A$3:$A$44,'TCO TO BE- SW'!BA$2,'Rozpočet - HW a licencie'!$C$3:$C$44,"HW",'Rozpočet - HW a licencie'!$G$3:$G$44,'TCO TO BE - HW'!$D13,'Rozpočet - HW a licencie'!$D$3:$D$44,'TCO TO BE - HW'!$B$5)+SUMIFS('Rozpočet - HW a licencie'!$I$3:$I$44,'Rozpočet - HW a licencie'!$A$3:$A$44,'TCO TO BE- SW'!BA$2,'Rozpočet - HW a licencie'!$C$3:$C$44,"SW pre HW",'Rozpočet - HW a licencie'!$G$3:$G$44,'TCO TO BE - HW'!$D13,'Rozpočet - HW a licencie'!$D$3:$D$44,'TCO TO BE - HW'!$B$5),)</f>
        <v>0</v>
      </c>
      <c r="Y13" s="117">
        <f>IFERROR(SUMIFS('Rozpočet - HW a licencie'!$I$3:$I$44,'Rozpočet - HW a licencie'!$A$3:$A$44,'TCO TO BE- SW'!BB$2,'Rozpočet - HW a licencie'!$C$3:$C$44,"HW",'Rozpočet - HW a licencie'!$G$3:$G$44,'TCO TO BE - HW'!$D13,'Rozpočet - HW a licencie'!$D$3:$D$44,'TCO TO BE - HW'!$B$5)+SUMIFS('Rozpočet - HW a licencie'!$I$3:$I$44,'Rozpočet - HW a licencie'!$A$3:$A$44,'TCO TO BE- SW'!BB$2,'Rozpočet - HW a licencie'!$C$3:$C$44,"SW pre HW",'Rozpočet - HW a licencie'!$G$3:$G$44,'TCO TO BE - HW'!$D13,'Rozpočet - HW a licencie'!$D$3:$D$44,'TCO TO BE - HW'!$B$5),)</f>
        <v>0</v>
      </c>
      <c r="Z13" s="117">
        <f>IFERROR(SUMIFS('Rozpočet - HW a licencie'!$I$3:$I$44,'Rozpočet - HW a licencie'!$A$3:$A$44,'TCO TO BE- SW'!BC$2,'Rozpočet - HW a licencie'!$C$3:$C$44,"HW",'Rozpočet - HW a licencie'!$G$3:$G$44,'TCO TO BE - HW'!$D13,'Rozpočet - HW a licencie'!$D$3:$D$44,'TCO TO BE - HW'!$B$5)+SUMIFS('Rozpočet - HW a licencie'!$I$3:$I$44,'Rozpočet - HW a licencie'!$A$3:$A$44,'TCO TO BE- SW'!BC$2,'Rozpočet - HW a licencie'!$C$3:$C$44,"SW pre HW",'Rozpočet - HW a licencie'!$G$3:$G$44,'TCO TO BE - HW'!$D13,'Rozpočet - HW a licencie'!$D$3:$D$44,'TCO TO BE - HW'!$B$5),)</f>
        <v>0</v>
      </c>
    </row>
    <row r="14" spans="1:26" ht="15" outlineLevel="1" thickBot="1">
      <c r="A14" s="694"/>
      <c r="B14" s="695"/>
      <c r="C14" s="695"/>
      <c r="D14" s="68">
        <v>10</v>
      </c>
      <c r="E14" s="72">
        <f t="shared" si="2"/>
        <v>0</v>
      </c>
      <c r="F14" s="117">
        <f>IFERROR(SUMIFS('Rozpočet - HW a licencie'!$I$3:$I$44,'Rozpočet - HW a licencie'!$A$3:$A$44,'TCO TO BE- SW'!F$2,'Rozpočet - HW a licencie'!$C$3:$C$44,"HW",'Rozpočet - HW a licencie'!$G$3:$G$44,'TCO TO BE - HW'!$D14,'Rozpočet - HW a licencie'!$D$3:$D$44,'TCO TO BE - HW'!$B$5)+SUMIFS('Rozpočet - HW a licencie'!$I$3:$I$44,'Rozpočet - HW a licencie'!$A$3:$A$44,'TCO TO BE- SW'!F$2,'Rozpočet - HW a licencie'!$C$3:$C$44,"SW pre HW",'Rozpočet - HW a licencie'!$G$3:$G$44,'TCO TO BE - HW'!$D14,'Rozpočet - HW a licencie'!$D$3:$D$44,'TCO TO BE - HW'!$B$5),)</f>
        <v>0</v>
      </c>
      <c r="G14" s="117">
        <f>IFERROR(SUMIFS('Rozpočet - HW a licencie'!$I$3:$I$44,'Rozpočet - HW a licencie'!$A$3:$A$44,'TCO TO BE- SW'!AJ$2,'Rozpočet - HW a licencie'!$C$3:$C$44,"HW",'Rozpočet - HW a licencie'!$G$3:$G$44,'TCO TO BE - HW'!$D14,'Rozpočet - HW a licencie'!$D$3:$D$44,'TCO TO BE - HW'!$B$5)+SUMIFS('Rozpočet - HW a licencie'!$I$3:$I$44,'Rozpočet - HW a licencie'!$A$3:$A$44,'TCO TO BE- SW'!AJ$2,'Rozpočet - HW a licencie'!$C$3:$C$44,"SW pre HW",'Rozpočet - HW a licencie'!$G$3:$G$44,'TCO TO BE - HW'!$D14,'Rozpočet - HW a licencie'!$D$3:$D$44,'TCO TO BE - HW'!$B$5),)</f>
        <v>0</v>
      </c>
      <c r="H14" s="117">
        <f>IFERROR(SUMIFS('Rozpočet - HW a licencie'!$I$3:$I$44,'Rozpočet - HW a licencie'!$A$3:$A$44,'TCO TO BE- SW'!AK$2,'Rozpočet - HW a licencie'!$C$3:$C$44,"HW",'Rozpočet - HW a licencie'!$G$3:$G$44,'TCO TO BE - HW'!$D14,'Rozpočet - HW a licencie'!$D$3:$D$44,'TCO TO BE - HW'!$B$5)+SUMIFS('Rozpočet - HW a licencie'!$I$3:$I$44,'Rozpočet - HW a licencie'!$A$3:$A$44,'TCO TO BE- SW'!AK$2,'Rozpočet - HW a licencie'!$C$3:$C$44,"SW pre HW",'Rozpočet - HW a licencie'!$G$3:$G$44,'TCO TO BE - HW'!$D14,'Rozpočet - HW a licencie'!$D$3:$D$44,'TCO TO BE - HW'!$B$5),)</f>
        <v>0</v>
      </c>
      <c r="I14" s="117">
        <f>IFERROR(SUMIFS('Rozpočet - HW a licencie'!$I$3:$I$44,'Rozpočet - HW a licencie'!$A$3:$A$44,'TCO TO BE- SW'!AL$2,'Rozpočet - HW a licencie'!$C$3:$C$44,"HW",'Rozpočet - HW a licencie'!$G$3:$G$44,'TCO TO BE - HW'!$D14,'Rozpočet - HW a licencie'!$D$3:$D$44,'TCO TO BE - HW'!$B$5)+SUMIFS('Rozpočet - HW a licencie'!$I$3:$I$44,'Rozpočet - HW a licencie'!$A$3:$A$44,'TCO TO BE- SW'!AL$2,'Rozpočet - HW a licencie'!$C$3:$C$44,"SW pre HW",'Rozpočet - HW a licencie'!$G$3:$G$44,'TCO TO BE - HW'!$D14,'Rozpočet - HW a licencie'!$D$3:$D$44,'TCO TO BE - HW'!$B$5),)</f>
        <v>0</v>
      </c>
      <c r="J14" s="117">
        <f>IFERROR(SUMIFS('Rozpočet - HW a licencie'!$I$3:$I$44,'Rozpočet - HW a licencie'!$A$3:$A$44,'TCO TO BE- SW'!AM$2,'Rozpočet - HW a licencie'!$C$3:$C$44,"HW",'Rozpočet - HW a licencie'!$G$3:$G$44,'TCO TO BE - HW'!$D14,'Rozpočet - HW a licencie'!$D$3:$D$44,'TCO TO BE - HW'!$B$5)+SUMIFS('Rozpočet - HW a licencie'!$I$3:$I$44,'Rozpočet - HW a licencie'!$A$3:$A$44,'TCO TO BE- SW'!AM$2,'Rozpočet - HW a licencie'!$C$3:$C$44,"SW pre HW",'Rozpočet - HW a licencie'!$G$3:$G$44,'TCO TO BE - HW'!$D14,'Rozpočet - HW a licencie'!$D$3:$D$44,'TCO TO BE - HW'!$B$5),)</f>
        <v>0</v>
      </c>
      <c r="K14" s="117">
        <f>IFERROR(SUMIFS('Rozpočet - HW a licencie'!$I$3:$I$44,'Rozpočet - HW a licencie'!$A$3:$A$44,'TCO TO BE- SW'!AN$2,'Rozpočet - HW a licencie'!$C$3:$C$44,"HW",'Rozpočet - HW a licencie'!$G$3:$G$44,'TCO TO BE - HW'!$D14,'Rozpočet - HW a licencie'!$D$3:$D$44,'TCO TO BE - HW'!$B$5)+SUMIFS('Rozpočet - HW a licencie'!$I$3:$I$44,'Rozpočet - HW a licencie'!$A$3:$A$44,'TCO TO BE- SW'!AN$2,'Rozpočet - HW a licencie'!$C$3:$C$44,"SW pre HW",'Rozpočet - HW a licencie'!$G$3:$G$44,'TCO TO BE - HW'!$D14,'Rozpočet - HW a licencie'!$D$3:$D$44,'TCO TO BE - HW'!$B$5),)</f>
        <v>0</v>
      </c>
      <c r="L14" s="117">
        <f>IFERROR(SUMIFS('Rozpočet - HW a licencie'!$I$3:$I$44,'Rozpočet - HW a licencie'!$A$3:$A$44,'TCO TO BE- SW'!AO$2,'Rozpočet - HW a licencie'!$C$3:$C$44,"HW",'Rozpočet - HW a licencie'!$G$3:$G$44,'TCO TO BE - HW'!$D14,'Rozpočet - HW a licencie'!$D$3:$D$44,'TCO TO BE - HW'!$B$5)+SUMIFS('Rozpočet - HW a licencie'!$I$3:$I$44,'Rozpočet - HW a licencie'!$A$3:$A$44,'TCO TO BE- SW'!AO$2,'Rozpočet - HW a licencie'!$C$3:$C$44,"SW pre HW",'Rozpočet - HW a licencie'!$G$3:$G$44,'TCO TO BE - HW'!$D14,'Rozpočet - HW a licencie'!$D$3:$D$44,'TCO TO BE - HW'!$B$5),)</f>
        <v>0</v>
      </c>
      <c r="M14" s="117">
        <f>IFERROR(SUMIFS('Rozpočet - HW a licencie'!$I$3:$I$44,'Rozpočet - HW a licencie'!$A$3:$A$44,'TCO TO BE- SW'!AP$2,'Rozpočet - HW a licencie'!$C$3:$C$44,"HW",'Rozpočet - HW a licencie'!$G$3:$G$44,'TCO TO BE - HW'!$D14,'Rozpočet - HW a licencie'!$D$3:$D$44,'TCO TO BE - HW'!$B$5)+SUMIFS('Rozpočet - HW a licencie'!$I$3:$I$44,'Rozpočet - HW a licencie'!$A$3:$A$44,'TCO TO BE- SW'!AP$2,'Rozpočet - HW a licencie'!$C$3:$C$44,"SW pre HW",'Rozpočet - HW a licencie'!$G$3:$G$44,'TCO TO BE - HW'!$D14,'Rozpočet - HW a licencie'!$D$3:$D$44,'TCO TO BE - HW'!$B$5),)</f>
        <v>0</v>
      </c>
      <c r="N14" s="117">
        <f>IFERROR(SUMIFS('Rozpočet - HW a licencie'!$I$3:$I$44,'Rozpočet - HW a licencie'!$A$3:$A$44,'TCO TO BE- SW'!AQ$2,'Rozpočet - HW a licencie'!$C$3:$C$44,"HW",'Rozpočet - HW a licencie'!$G$3:$G$44,'TCO TO BE - HW'!$D14,'Rozpočet - HW a licencie'!$D$3:$D$44,'TCO TO BE - HW'!$B$5)+SUMIFS('Rozpočet - HW a licencie'!$I$3:$I$44,'Rozpočet - HW a licencie'!$A$3:$A$44,'TCO TO BE- SW'!AQ$2,'Rozpočet - HW a licencie'!$C$3:$C$44,"SW pre HW",'Rozpočet - HW a licencie'!$G$3:$G$44,'TCO TO BE - HW'!$D14,'Rozpočet - HW a licencie'!$D$3:$D$44,'TCO TO BE - HW'!$B$5),)</f>
        <v>0</v>
      </c>
      <c r="O14" s="117">
        <f>IFERROR(SUMIFS('Rozpočet - HW a licencie'!$I$3:$I$44,'Rozpočet - HW a licencie'!$A$3:$A$44,'TCO TO BE- SW'!AR$2,'Rozpočet - HW a licencie'!$C$3:$C$44,"HW",'Rozpočet - HW a licencie'!$G$3:$G$44,'TCO TO BE - HW'!$D14,'Rozpočet - HW a licencie'!$D$3:$D$44,'TCO TO BE - HW'!$B$5)+SUMIFS('Rozpočet - HW a licencie'!$I$3:$I$44,'Rozpočet - HW a licencie'!$A$3:$A$44,'TCO TO BE- SW'!AR$2,'Rozpočet - HW a licencie'!$C$3:$C$44,"SW pre HW",'Rozpočet - HW a licencie'!$G$3:$G$44,'TCO TO BE - HW'!$D14,'Rozpočet - HW a licencie'!$D$3:$D$44,'TCO TO BE - HW'!$B$5),)</f>
        <v>0</v>
      </c>
      <c r="P14" s="117">
        <f>IFERROR(SUMIFS('Rozpočet - HW a licencie'!$I$3:$I$44,'Rozpočet - HW a licencie'!$A$3:$A$44,'TCO TO BE- SW'!AS$2,'Rozpočet - HW a licencie'!$C$3:$C$44,"HW",'Rozpočet - HW a licencie'!$G$3:$G$44,'TCO TO BE - HW'!$D14,'Rozpočet - HW a licencie'!$D$3:$D$44,'TCO TO BE - HW'!$B$5)+SUMIFS('Rozpočet - HW a licencie'!$I$3:$I$44,'Rozpočet - HW a licencie'!$A$3:$A$44,'TCO TO BE- SW'!AS$2,'Rozpočet - HW a licencie'!$C$3:$C$44,"SW pre HW",'Rozpočet - HW a licencie'!$G$3:$G$44,'TCO TO BE - HW'!$D14,'Rozpočet - HW a licencie'!$D$3:$D$44,'TCO TO BE - HW'!$B$5),)</f>
        <v>0</v>
      </c>
      <c r="Q14" s="117">
        <f>IFERROR(SUMIFS('Rozpočet - HW a licencie'!$I$3:$I$44,'Rozpočet - HW a licencie'!$A$3:$A$44,'TCO TO BE- SW'!AT$2,'Rozpočet - HW a licencie'!$C$3:$C$44,"HW",'Rozpočet - HW a licencie'!$G$3:$G$44,'TCO TO BE - HW'!$D14,'Rozpočet - HW a licencie'!$D$3:$D$44,'TCO TO BE - HW'!$B$5)+SUMIFS('Rozpočet - HW a licencie'!$I$3:$I$44,'Rozpočet - HW a licencie'!$A$3:$A$44,'TCO TO BE- SW'!AT$2,'Rozpočet - HW a licencie'!$C$3:$C$44,"SW pre HW",'Rozpočet - HW a licencie'!$G$3:$G$44,'TCO TO BE - HW'!$D14,'Rozpočet - HW a licencie'!$D$3:$D$44,'TCO TO BE - HW'!$B$5),)</f>
        <v>0</v>
      </c>
      <c r="R14" s="117">
        <f>IFERROR(SUMIFS('Rozpočet - HW a licencie'!$I$3:$I$44,'Rozpočet - HW a licencie'!$A$3:$A$44,'TCO TO BE- SW'!AU$2,'Rozpočet - HW a licencie'!$C$3:$C$44,"HW",'Rozpočet - HW a licencie'!$G$3:$G$44,'TCO TO BE - HW'!$D14,'Rozpočet - HW a licencie'!$D$3:$D$44,'TCO TO BE - HW'!$B$5)+SUMIFS('Rozpočet - HW a licencie'!$I$3:$I$44,'Rozpočet - HW a licencie'!$A$3:$A$44,'TCO TO BE- SW'!AU$2,'Rozpočet - HW a licencie'!$C$3:$C$44,"SW pre HW",'Rozpočet - HW a licencie'!$G$3:$G$44,'TCO TO BE - HW'!$D14,'Rozpočet - HW a licencie'!$D$3:$D$44,'TCO TO BE - HW'!$B$5),)</f>
        <v>0</v>
      </c>
      <c r="S14" s="117">
        <f>IFERROR(SUMIFS('Rozpočet - HW a licencie'!$I$3:$I$44,'Rozpočet - HW a licencie'!$A$3:$A$44,'TCO TO BE- SW'!AV$2,'Rozpočet - HW a licencie'!$C$3:$C$44,"HW",'Rozpočet - HW a licencie'!$G$3:$G$44,'TCO TO BE - HW'!$D14,'Rozpočet - HW a licencie'!$D$3:$D$44,'TCO TO BE - HW'!$B$5)+SUMIFS('Rozpočet - HW a licencie'!$I$3:$I$44,'Rozpočet - HW a licencie'!$A$3:$A$44,'TCO TO BE- SW'!AV$2,'Rozpočet - HW a licencie'!$C$3:$C$44,"SW pre HW",'Rozpočet - HW a licencie'!$G$3:$G$44,'TCO TO BE - HW'!$D14,'Rozpočet - HW a licencie'!$D$3:$D$44,'TCO TO BE - HW'!$B$5),)</f>
        <v>0</v>
      </c>
      <c r="T14" s="117">
        <f>IFERROR(SUMIFS('Rozpočet - HW a licencie'!$I$3:$I$44,'Rozpočet - HW a licencie'!$A$3:$A$44,'TCO TO BE- SW'!AW$2,'Rozpočet - HW a licencie'!$C$3:$C$44,"HW",'Rozpočet - HW a licencie'!$G$3:$G$44,'TCO TO BE - HW'!$D14,'Rozpočet - HW a licencie'!$D$3:$D$44,'TCO TO BE - HW'!$B$5)+SUMIFS('Rozpočet - HW a licencie'!$I$3:$I$44,'Rozpočet - HW a licencie'!$A$3:$A$44,'TCO TO BE- SW'!AW$2,'Rozpočet - HW a licencie'!$C$3:$C$44,"SW pre HW",'Rozpočet - HW a licencie'!$G$3:$G$44,'TCO TO BE - HW'!$D14,'Rozpočet - HW a licencie'!$D$3:$D$44,'TCO TO BE - HW'!$B$5),)</f>
        <v>0</v>
      </c>
      <c r="U14" s="117">
        <f>IFERROR(SUMIFS('Rozpočet - HW a licencie'!$I$3:$I$44,'Rozpočet - HW a licencie'!$A$3:$A$44,'TCO TO BE- SW'!AX$2,'Rozpočet - HW a licencie'!$C$3:$C$44,"HW",'Rozpočet - HW a licencie'!$G$3:$G$44,'TCO TO BE - HW'!$D14,'Rozpočet - HW a licencie'!$D$3:$D$44,'TCO TO BE - HW'!$B$5)+SUMIFS('Rozpočet - HW a licencie'!$I$3:$I$44,'Rozpočet - HW a licencie'!$A$3:$A$44,'TCO TO BE- SW'!AX$2,'Rozpočet - HW a licencie'!$C$3:$C$44,"SW pre HW",'Rozpočet - HW a licencie'!$G$3:$G$44,'TCO TO BE - HW'!$D14,'Rozpočet - HW a licencie'!$D$3:$D$44,'TCO TO BE - HW'!$B$5),)</f>
        <v>0</v>
      </c>
      <c r="V14" s="117">
        <f>IFERROR(SUMIFS('Rozpočet - HW a licencie'!$I$3:$I$44,'Rozpočet - HW a licencie'!$A$3:$A$44,'TCO TO BE- SW'!AY$2,'Rozpočet - HW a licencie'!$C$3:$C$44,"HW",'Rozpočet - HW a licencie'!$G$3:$G$44,'TCO TO BE - HW'!$D14,'Rozpočet - HW a licencie'!$D$3:$D$44,'TCO TO BE - HW'!$B$5)+SUMIFS('Rozpočet - HW a licencie'!$I$3:$I$44,'Rozpočet - HW a licencie'!$A$3:$A$44,'TCO TO BE- SW'!AY$2,'Rozpočet - HW a licencie'!$C$3:$C$44,"SW pre HW",'Rozpočet - HW a licencie'!$G$3:$G$44,'TCO TO BE - HW'!$D14,'Rozpočet - HW a licencie'!$D$3:$D$44,'TCO TO BE - HW'!$B$5),)</f>
        <v>0</v>
      </c>
      <c r="W14" s="117">
        <f>IFERROR(SUMIFS('Rozpočet - HW a licencie'!$I$3:$I$44,'Rozpočet - HW a licencie'!$A$3:$A$44,'TCO TO BE- SW'!AZ$2,'Rozpočet - HW a licencie'!$C$3:$C$44,"HW",'Rozpočet - HW a licencie'!$G$3:$G$44,'TCO TO BE - HW'!$D14,'Rozpočet - HW a licencie'!$D$3:$D$44,'TCO TO BE - HW'!$B$5)+SUMIFS('Rozpočet - HW a licencie'!$I$3:$I$44,'Rozpočet - HW a licencie'!$A$3:$A$44,'TCO TO BE- SW'!AZ$2,'Rozpočet - HW a licencie'!$C$3:$C$44,"SW pre HW",'Rozpočet - HW a licencie'!$G$3:$G$44,'TCO TO BE - HW'!$D14,'Rozpočet - HW a licencie'!$D$3:$D$44,'TCO TO BE - HW'!$B$5),)</f>
        <v>0</v>
      </c>
      <c r="X14" s="117">
        <f>IFERROR(SUMIFS('Rozpočet - HW a licencie'!$I$3:$I$44,'Rozpočet - HW a licencie'!$A$3:$A$44,'TCO TO BE- SW'!BA$2,'Rozpočet - HW a licencie'!$C$3:$C$44,"HW",'Rozpočet - HW a licencie'!$G$3:$G$44,'TCO TO BE - HW'!$D14,'Rozpočet - HW a licencie'!$D$3:$D$44,'TCO TO BE - HW'!$B$5)+SUMIFS('Rozpočet - HW a licencie'!$I$3:$I$44,'Rozpočet - HW a licencie'!$A$3:$A$44,'TCO TO BE- SW'!BA$2,'Rozpočet - HW a licencie'!$C$3:$C$44,"SW pre HW",'Rozpočet - HW a licencie'!$G$3:$G$44,'TCO TO BE - HW'!$D14,'Rozpočet - HW a licencie'!$D$3:$D$44,'TCO TO BE - HW'!$B$5),)</f>
        <v>0</v>
      </c>
      <c r="Y14" s="117">
        <f>IFERROR(SUMIFS('Rozpočet - HW a licencie'!$I$3:$I$44,'Rozpočet - HW a licencie'!$A$3:$A$44,'TCO TO BE- SW'!BB$2,'Rozpočet - HW a licencie'!$C$3:$C$44,"HW",'Rozpočet - HW a licencie'!$G$3:$G$44,'TCO TO BE - HW'!$D14,'Rozpočet - HW a licencie'!$D$3:$D$44,'TCO TO BE - HW'!$B$5)+SUMIFS('Rozpočet - HW a licencie'!$I$3:$I$44,'Rozpočet - HW a licencie'!$A$3:$A$44,'TCO TO BE- SW'!BB$2,'Rozpočet - HW a licencie'!$C$3:$C$44,"SW pre HW",'Rozpočet - HW a licencie'!$G$3:$G$44,'TCO TO BE - HW'!$D14,'Rozpočet - HW a licencie'!$D$3:$D$44,'TCO TO BE - HW'!$B$5),)</f>
        <v>0</v>
      </c>
      <c r="Z14" s="117">
        <f>IFERROR(SUMIFS('Rozpočet - HW a licencie'!$I$3:$I$44,'Rozpočet - HW a licencie'!$A$3:$A$44,'TCO TO BE- SW'!BC$2,'Rozpočet - HW a licencie'!$C$3:$C$44,"HW",'Rozpočet - HW a licencie'!$G$3:$G$44,'TCO TO BE - HW'!$D14,'Rozpočet - HW a licencie'!$D$3:$D$44,'TCO TO BE - HW'!$B$5)+SUMIFS('Rozpočet - HW a licencie'!$I$3:$I$44,'Rozpočet - HW a licencie'!$A$3:$A$44,'TCO TO BE- SW'!BC$2,'Rozpočet - HW a licencie'!$C$3:$C$44,"SW pre HW",'Rozpočet - HW a licencie'!$G$3:$G$44,'TCO TO BE - HW'!$D14,'Rozpočet - HW a licencie'!$D$3:$D$44,'TCO TO BE - HW'!$B$5),)</f>
        <v>0</v>
      </c>
    </row>
    <row r="15" spans="1:26" ht="15" customHeight="1" outlineLevel="1">
      <c r="A15" s="694" t="s">
        <v>230</v>
      </c>
      <c r="B15" s="694" t="s">
        <v>231</v>
      </c>
      <c r="C15" s="695">
        <v>633002</v>
      </c>
      <c r="D15" s="66" t="s">
        <v>109</v>
      </c>
      <c r="E15" s="71">
        <f t="shared" si="2"/>
        <v>0</v>
      </c>
      <c r="F15" s="116">
        <f>IFERROR(SUMIFS('Rozpočet - HW a licencie'!$I$3:$I$44,'Rozpočet - HW a licencie'!$A$3:$A$44,'TCO TO BE- SW'!F$2,'Rozpočet - HW a licencie'!$C$3:$C$44,"HW",'Rozpočet - HW a licencie'!$G$3:$G$44,'TCO TO BE - HW'!$D5,'Rozpočet - HW a licencie'!$D$3:$D$44,'TCO TO BE - HW'!$B$15)+SUMIFS('Rozpočet - HW a licencie'!$I$3:$I$44,'Rozpočet - HW a licencie'!$A$3:$A$44,'TCO TO BE- SW'!F$2,'Rozpočet - HW a licencie'!$C$3:$C$44,"SW pre HW",'Rozpočet - HW a licencie'!$G$3:$G$44,'TCO TO BE - HW'!$D5,'Rozpočet - HW a licencie'!$D$3:$D$44,'TCO TO BE - HW'!$B$15),)</f>
        <v>0</v>
      </c>
      <c r="G15" s="116">
        <f>IFERROR(SUMIFS('Rozpočet - HW a licencie'!$I$3:$I$44,'Rozpočet - HW a licencie'!$A$3:$A$44,'TCO TO BE- SW'!AJ$2,'Rozpočet - HW a licencie'!$C$3:$C$44,"HW",'Rozpočet - HW a licencie'!$G$3:$G$44,'TCO TO BE - HW'!$D5,'Rozpočet - HW a licencie'!$D$3:$D$44,'TCO TO BE - HW'!$B$15)+SUMIFS('Rozpočet - HW a licencie'!$I$3:$I$44,'Rozpočet - HW a licencie'!$A$3:$A$44,'TCO TO BE- SW'!AJ$2,'Rozpočet - HW a licencie'!$C$3:$C$44,"SW pre HW",'Rozpočet - HW a licencie'!$G$3:$G$44,'TCO TO BE - HW'!$D5,'Rozpočet - HW a licencie'!$D$3:$D$44,'TCO TO BE - HW'!$B$15),)</f>
        <v>0</v>
      </c>
      <c r="H15" s="116">
        <f>IFERROR(SUMIFS('Rozpočet - HW a licencie'!$I$3:$I$44,'Rozpočet - HW a licencie'!$A$3:$A$44,'TCO TO BE- SW'!AK$2,'Rozpočet - HW a licencie'!$C$3:$C$44,"HW",'Rozpočet - HW a licencie'!$G$3:$G$44,'TCO TO BE - HW'!$D5,'Rozpočet - HW a licencie'!$D$3:$D$44,'TCO TO BE - HW'!$B$15)+SUMIFS('Rozpočet - HW a licencie'!$I$3:$I$44,'Rozpočet - HW a licencie'!$A$3:$A$44,'TCO TO BE- SW'!AK$2,'Rozpočet - HW a licencie'!$C$3:$C$44,"SW pre HW",'Rozpočet - HW a licencie'!$G$3:$G$44,'TCO TO BE - HW'!$D5,'Rozpočet - HW a licencie'!$D$3:$D$44,'TCO TO BE - HW'!$B$15),)</f>
        <v>0</v>
      </c>
      <c r="I15" s="116">
        <f>IFERROR(SUMIFS('Rozpočet - HW a licencie'!$I$3:$I$44,'Rozpočet - HW a licencie'!$A$3:$A$44,'TCO TO BE- SW'!AL$2,'Rozpočet - HW a licencie'!$C$3:$C$44,"HW",'Rozpočet - HW a licencie'!$G$3:$G$44,'TCO TO BE - HW'!$D5,'Rozpočet - HW a licencie'!$D$3:$D$44,'TCO TO BE - HW'!$B$15)+SUMIFS('Rozpočet - HW a licencie'!$I$3:$I$44,'Rozpočet - HW a licencie'!$A$3:$A$44,'TCO TO BE- SW'!AL$2,'Rozpočet - HW a licencie'!$C$3:$C$44,"SW pre HW",'Rozpočet - HW a licencie'!$G$3:$G$44,'TCO TO BE - HW'!$D5,'Rozpočet - HW a licencie'!$D$3:$D$44,'TCO TO BE - HW'!$B$15),)</f>
        <v>0</v>
      </c>
      <c r="J15" s="116">
        <f>IFERROR(SUMIFS('Rozpočet - HW a licencie'!$I$3:$I$44,'Rozpočet - HW a licencie'!$A$3:$A$44,'TCO TO BE- SW'!AM$2,'Rozpočet - HW a licencie'!$C$3:$C$44,"HW",'Rozpočet - HW a licencie'!$G$3:$G$44,'TCO TO BE - HW'!$D5,'Rozpočet - HW a licencie'!$D$3:$D$44,'TCO TO BE - HW'!$B$15)+SUMIFS('Rozpočet - HW a licencie'!$I$3:$I$44,'Rozpočet - HW a licencie'!$A$3:$A$44,'TCO TO BE- SW'!AM$2,'Rozpočet - HW a licencie'!$C$3:$C$44,"SW pre HW",'Rozpočet - HW a licencie'!$G$3:$G$44,'TCO TO BE - HW'!$D5,'Rozpočet - HW a licencie'!$D$3:$D$44,'TCO TO BE - HW'!$B$15),)</f>
        <v>0</v>
      </c>
      <c r="K15" s="116">
        <f>IFERROR(SUMIFS('Rozpočet - HW a licencie'!$I$3:$I$44,'Rozpočet - HW a licencie'!$A$3:$A$44,'TCO TO BE- SW'!AN$2,'Rozpočet - HW a licencie'!$C$3:$C$44,"HW",'Rozpočet - HW a licencie'!$G$3:$G$44,'TCO TO BE - HW'!$D5,'Rozpočet - HW a licencie'!$D$3:$D$44,'TCO TO BE - HW'!$B$15)+SUMIFS('Rozpočet - HW a licencie'!$I$3:$I$44,'Rozpočet - HW a licencie'!$A$3:$A$44,'TCO TO BE- SW'!AN$2,'Rozpočet - HW a licencie'!$C$3:$C$44,"SW pre HW",'Rozpočet - HW a licencie'!$G$3:$G$44,'TCO TO BE - HW'!$D5,'Rozpočet - HW a licencie'!$D$3:$D$44,'TCO TO BE - HW'!$B$15),)</f>
        <v>0</v>
      </c>
      <c r="L15" s="116">
        <f>IFERROR(SUMIFS('Rozpočet - HW a licencie'!$I$3:$I$44,'Rozpočet - HW a licencie'!$A$3:$A$44,'TCO TO BE- SW'!AO$2,'Rozpočet - HW a licencie'!$C$3:$C$44,"HW",'Rozpočet - HW a licencie'!$G$3:$G$44,'TCO TO BE - HW'!$D5,'Rozpočet - HW a licencie'!$D$3:$D$44,'TCO TO BE - HW'!$B$15)+SUMIFS('Rozpočet - HW a licencie'!$I$3:$I$44,'Rozpočet - HW a licencie'!$A$3:$A$44,'TCO TO BE- SW'!AO$2,'Rozpočet - HW a licencie'!$C$3:$C$44,"SW pre HW",'Rozpočet - HW a licencie'!$G$3:$G$44,'TCO TO BE - HW'!$D5,'Rozpočet - HW a licencie'!$D$3:$D$44,'TCO TO BE - HW'!$B$15),)</f>
        <v>0</v>
      </c>
      <c r="M15" s="116">
        <f>IFERROR(SUMIFS('Rozpočet - HW a licencie'!$I$3:$I$44,'Rozpočet - HW a licencie'!$A$3:$A$44,'TCO TO BE- SW'!AP$2,'Rozpočet - HW a licencie'!$C$3:$C$44,"HW",'Rozpočet - HW a licencie'!$G$3:$G$44,'TCO TO BE - HW'!$D5,'Rozpočet - HW a licencie'!$D$3:$D$44,'TCO TO BE - HW'!$B$15)+SUMIFS('Rozpočet - HW a licencie'!$I$3:$I$44,'Rozpočet - HW a licencie'!$A$3:$A$44,'TCO TO BE- SW'!AP$2,'Rozpočet - HW a licencie'!$C$3:$C$44,"SW pre HW",'Rozpočet - HW a licencie'!$G$3:$G$44,'TCO TO BE - HW'!$D5,'Rozpočet - HW a licencie'!$D$3:$D$44,'TCO TO BE - HW'!$B$15),)</f>
        <v>0</v>
      </c>
      <c r="N15" s="116">
        <f>IFERROR(SUMIFS('Rozpočet - HW a licencie'!$I$3:$I$44,'Rozpočet - HW a licencie'!$A$3:$A$44,'TCO TO BE- SW'!AQ$2,'Rozpočet - HW a licencie'!$C$3:$C$44,"HW",'Rozpočet - HW a licencie'!$G$3:$G$44,'TCO TO BE - HW'!$D5,'Rozpočet - HW a licencie'!$D$3:$D$44,'TCO TO BE - HW'!$B$15)+SUMIFS('Rozpočet - HW a licencie'!$I$3:$I$44,'Rozpočet - HW a licencie'!$A$3:$A$44,'TCO TO BE- SW'!AQ$2,'Rozpočet - HW a licencie'!$C$3:$C$44,"SW pre HW",'Rozpočet - HW a licencie'!$G$3:$G$44,'TCO TO BE - HW'!$D5,'Rozpočet - HW a licencie'!$D$3:$D$44,'TCO TO BE - HW'!$B$15),)</f>
        <v>0</v>
      </c>
      <c r="O15" s="116">
        <f>IFERROR(SUMIFS('Rozpočet - HW a licencie'!$I$3:$I$44,'Rozpočet - HW a licencie'!$A$3:$A$44,'TCO TO BE- SW'!AR$2,'Rozpočet - HW a licencie'!$C$3:$C$44,"HW",'Rozpočet - HW a licencie'!$G$3:$G$44,'TCO TO BE - HW'!$D5,'Rozpočet - HW a licencie'!$D$3:$D$44,'TCO TO BE - HW'!$B$15)+SUMIFS('Rozpočet - HW a licencie'!$I$3:$I$44,'Rozpočet - HW a licencie'!$A$3:$A$44,'TCO TO BE- SW'!AR$2,'Rozpočet - HW a licencie'!$C$3:$C$44,"SW pre HW",'Rozpočet - HW a licencie'!$G$3:$G$44,'TCO TO BE - HW'!$D5,'Rozpočet - HW a licencie'!$D$3:$D$44,'TCO TO BE - HW'!$B$15),)</f>
        <v>0</v>
      </c>
      <c r="P15" s="116">
        <f>IFERROR(SUMIFS('Rozpočet - HW a licencie'!$I$3:$I$44,'Rozpočet - HW a licencie'!$A$3:$A$44,'TCO TO BE- SW'!AS$2,'Rozpočet - HW a licencie'!$C$3:$C$44,"HW",'Rozpočet - HW a licencie'!$G$3:$G$44,'TCO TO BE - HW'!$D5,'Rozpočet - HW a licencie'!$D$3:$D$44,'TCO TO BE - HW'!$B$15)+SUMIFS('Rozpočet - HW a licencie'!$I$3:$I$44,'Rozpočet - HW a licencie'!$A$3:$A$44,'TCO TO BE- SW'!AS$2,'Rozpočet - HW a licencie'!$C$3:$C$44,"SW pre HW",'Rozpočet - HW a licencie'!$G$3:$G$44,'TCO TO BE - HW'!$D5,'Rozpočet - HW a licencie'!$D$3:$D$44,'TCO TO BE - HW'!$B$15),)</f>
        <v>0</v>
      </c>
      <c r="Q15" s="116">
        <f>IFERROR(SUMIFS('Rozpočet - HW a licencie'!$I$3:$I$44,'Rozpočet - HW a licencie'!$A$3:$A$44,'TCO TO BE- SW'!AT$2,'Rozpočet - HW a licencie'!$C$3:$C$44,"HW",'Rozpočet - HW a licencie'!$G$3:$G$44,'TCO TO BE - HW'!$D5,'Rozpočet - HW a licencie'!$D$3:$D$44,'TCO TO BE - HW'!$B$15)+SUMIFS('Rozpočet - HW a licencie'!$I$3:$I$44,'Rozpočet - HW a licencie'!$A$3:$A$44,'TCO TO BE- SW'!AT$2,'Rozpočet - HW a licencie'!$C$3:$C$44,"SW pre HW",'Rozpočet - HW a licencie'!$G$3:$G$44,'TCO TO BE - HW'!$D5,'Rozpočet - HW a licencie'!$D$3:$D$44,'TCO TO BE - HW'!$B$15),)</f>
        <v>0</v>
      </c>
      <c r="R15" s="116">
        <f>IFERROR(SUMIFS('Rozpočet - HW a licencie'!$I$3:$I$44,'Rozpočet - HW a licencie'!$A$3:$A$44,'TCO TO BE- SW'!AU$2,'Rozpočet - HW a licencie'!$C$3:$C$44,"HW",'Rozpočet - HW a licencie'!$G$3:$G$44,'TCO TO BE - HW'!$D5,'Rozpočet - HW a licencie'!$D$3:$D$44,'TCO TO BE - HW'!$B$15)+SUMIFS('Rozpočet - HW a licencie'!$I$3:$I$44,'Rozpočet - HW a licencie'!$A$3:$A$44,'TCO TO BE- SW'!AU$2,'Rozpočet - HW a licencie'!$C$3:$C$44,"SW pre HW",'Rozpočet - HW a licencie'!$G$3:$G$44,'TCO TO BE - HW'!$D5,'Rozpočet - HW a licencie'!$D$3:$D$44,'TCO TO BE - HW'!$B$15),)</f>
        <v>0</v>
      </c>
      <c r="S15" s="116">
        <f>IFERROR(SUMIFS('Rozpočet - HW a licencie'!$I$3:$I$44,'Rozpočet - HW a licencie'!$A$3:$A$44,'TCO TO BE- SW'!AV$2,'Rozpočet - HW a licencie'!$C$3:$C$44,"HW",'Rozpočet - HW a licencie'!$G$3:$G$44,'TCO TO BE - HW'!$D5,'Rozpočet - HW a licencie'!$D$3:$D$44,'TCO TO BE - HW'!$B$15)+SUMIFS('Rozpočet - HW a licencie'!$I$3:$I$44,'Rozpočet - HW a licencie'!$A$3:$A$44,'TCO TO BE- SW'!AV$2,'Rozpočet - HW a licencie'!$C$3:$C$44,"SW pre HW",'Rozpočet - HW a licencie'!$G$3:$G$44,'TCO TO BE - HW'!$D5,'Rozpočet - HW a licencie'!$D$3:$D$44,'TCO TO BE - HW'!$B$15),)</f>
        <v>0</v>
      </c>
      <c r="T15" s="116">
        <f>IFERROR(SUMIFS('Rozpočet - HW a licencie'!$I$3:$I$44,'Rozpočet - HW a licencie'!$A$3:$A$44,'TCO TO BE- SW'!AW$2,'Rozpočet - HW a licencie'!$C$3:$C$44,"HW",'Rozpočet - HW a licencie'!$G$3:$G$44,'TCO TO BE - HW'!$D5,'Rozpočet - HW a licencie'!$D$3:$D$44,'TCO TO BE - HW'!$B$15)+SUMIFS('Rozpočet - HW a licencie'!$I$3:$I$44,'Rozpočet - HW a licencie'!$A$3:$A$44,'TCO TO BE- SW'!AW$2,'Rozpočet - HW a licencie'!$C$3:$C$44,"SW pre HW",'Rozpočet - HW a licencie'!$G$3:$G$44,'TCO TO BE - HW'!$D5,'Rozpočet - HW a licencie'!$D$3:$D$44,'TCO TO BE - HW'!$B$15),)</f>
        <v>0</v>
      </c>
      <c r="U15" s="116">
        <f>IFERROR(SUMIFS('Rozpočet - HW a licencie'!$I$3:$I$44,'Rozpočet - HW a licencie'!$A$3:$A$44,'TCO TO BE- SW'!AX$2,'Rozpočet - HW a licencie'!$C$3:$C$44,"HW",'Rozpočet - HW a licencie'!$G$3:$G$44,'TCO TO BE - HW'!$D5,'Rozpočet - HW a licencie'!$D$3:$D$44,'TCO TO BE - HW'!$B$15)+SUMIFS('Rozpočet - HW a licencie'!$I$3:$I$44,'Rozpočet - HW a licencie'!$A$3:$A$44,'TCO TO BE- SW'!AX$2,'Rozpočet - HW a licencie'!$C$3:$C$44,"SW pre HW",'Rozpočet - HW a licencie'!$G$3:$G$44,'TCO TO BE - HW'!$D5,'Rozpočet - HW a licencie'!$D$3:$D$44,'TCO TO BE - HW'!$B$15),)</f>
        <v>0</v>
      </c>
      <c r="V15" s="116">
        <f>IFERROR(SUMIFS('Rozpočet - HW a licencie'!$I$3:$I$44,'Rozpočet - HW a licencie'!$A$3:$A$44,'TCO TO BE- SW'!AY$2,'Rozpočet - HW a licencie'!$C$3:$C$44,"HW",'Rozpočet - HW a licencie'!$G$3:$G$44,'TCO TO BE - HW'!$D5,'Rozpočet - HW a licencie'!$D$3:$D$44,'TCO TO BE - HW'!$B$15)+SUMIFS('Rozpočet - HW a licencie'!$I$3:$I$44,'Rozpočet - HW a licencie'!$A$3:$A$44,'TCO TO BE- SW'!AY$2,'Rozpočet - HW a licencie'!$C$3:$C$44,"SW pre HW",'Rozpočet - HW a licencie'!$G$3:$G$44,'TCO TO BE - HW'!$D5,'Rozpočet - HW a licencie'!$D$3:$D$44,'TCO TO BE - HW'!$B$15),)</f>
        <v>0</v>
      </c>
      <c r="W15" s="116">
        <f>IFERROR(SUMIFS('Rozpočet - HW a licencie'!$I$3:$I$44,'Rozpočet - HW a licencie'!$A$3:$A$44,'TCO TO BE- SW'!AZ$2,'Rozpočet - HW a licencie'!$C$3:$C$44,"HW",'Rozpočet - HW a licencie'!$G$3:$G$44,'TCO TO BE - HW'!$D5,'Rozpočet - HW a licencie'!$D$3:$D$44,'TCO TO BE - HW'!$B$15)+SUMIFS('Rozpočet - HW a licencie'!$I$3:$I$44,'Rozpočet - HW a licencie'!$A$3:$A$44,'TCO TO BE- SW'!AZ$2,'Rozpočet - HW a licencie'!$C$3:$C$44,"SW pre HW",'Rozpočet - HW a licencie'!$G$3:$G$44,'TCO TO BE - HW'!$D5,'Rozpočet - HW a licencie'!$D$3:$D$44,'TCO TO BE - HW'!$B$15),)</f>
        <v>0</v>
      </c>
      <c r="X15" s="116">
        <f>IFERROR(SUMIFS('Rozpočet - HW a licencie'!$I$3:$I$44,'Rozpočet - HW a licencie'!$A$3:$A$44,'TCO TO BE- SW'!BA$2,'Rozpočet - HW a licencie'!$C$3:$C$44,"HW",'Rozpočet - HW a licencie'!$G$3:$G$44,'TCO TO BE - HW'!$D5,'Rozpočet - HW a licencie'!$D$3:$D$44,'TCO TO BE - HW'!$B$15)+SUMIFS('Rozpočet - HW a licencie'!$I$3:$I$44,'Rozpočet - HW a licencie'!$A$3:$A$44,'TCO TO BE- SW'!BA$2,'Rozpočet - HW a licencie'!$C$3:$C$44,"SW pre HW",'Rozpočet - HW a licencie'!$G$3:$G$44,'TCO TO BE - HW'!$D5,'Rozpočet - HW a licencie'!$D$3:$D$44,'TCO TO BE - HW'!$B$15),)</f>
        <v>0</v>
      </c>
      <c r="Y15" s="116">
        <f>IFERROR(SUMIFS('Rozpočet - HW a licencie'!$I$3:$I$44,'Rozpočet - HW a licencie'!$A$3:$A$44,'TCO TO BE- SW'!BB$2,'Rozpočet - HW a licencie'!$C$3:$C$44,"HW",'Rozpočet - HW a licencie'!$G$3:$G$44,'TCO TO BE - HW'!$D5,'Rozpočet - HW a licencie'!$D$3:$D$44,'TCO TO BE - HW'!$B$15)+SUMIFS('Rozpočet - HW a licencie'!$I$3:$I$44,'Rozpočet - HW a licencie'!$A$3:$A$44,'TCO TO BE- SW'!BB$2,'Rozpočet - HW a licencie'!$C$3:$C$44,"SW pre HW",'Rozpočet - HW a licencie'!$G$3:$G$44,'TCO TO BE - HW'!$D5,'Rozpočet - HW a licencie'!$D$3:$D$44,'TCO TO BE - HW'!$B$15),)</f>
        <v>0</v>
      </c>
      <c r="Z15" s="116">
        <f>IFERROR(SUMIFS('Rozpočet - HW a licencie'!$I$3:$I$44,'Rozpočet - HW a licencie'!$A$3:$A$44,'TCO TO BE- SW'!BC$2,'Rozpočet - HW a licencie'!$C$3:$C$44,"HW",'Rozpočet - HW a licencie'!$G$3:$G$44,'TCO TO BE - HW'!$D5,'Rozpočet - HW a licencie'!$D$3:$D$44,'TCO TO BE - HW'!$B$15)+SUMIFS('Rozpočet - HW a licencie'!$I$3:$I$44,'Rozpočet - HW a licencie'!$A$3:$A$44,'TCO TO BE- SW'!BC$2,'Rozpočet - HW a licencie'!$C$3:$C$44,"SW pre HW",'Rozpočet - HW a licencie'!$G$3:$G$44,'TCO TO BE - HW'!$D5,'Rozpočet - HW a licencie'!$D$3:$D$44,'TCO TO BE - HW'!$B$15),)</f>
        <v>0</v>
      </c>
    </row>
    <row r="16" spans="1:26" outlineLevel="1">
      <c r="A16" s="694"/>
      <c r="B16" s="695"/>
      <c r="C16" s="695"/>
      <c r="D16" s="67" t="s">
        <v>110</v>
      </c>
      <c r="E16" s="71">
        <f t="shared" si="2"/>
        <v>0</v>
      </c>
      <c r="F16" s="117">
        <f>IFERROR(SUMIFS('Rozpočet - HW a licencie'!$I$3:$I$44,'Rozpočet - HW a licencie'!$A$3:$A$44,'TCO TO BE- SW'!F$2,'Rozpočet - HW a licencie'!$C$3:$C$44,"HW",'Rozpočet - HW a licencie'!$G$3:$G$44,'TCO TO BE - HW'!$D6,'Rozpočet - HW a licencie'!$D$3:$D$44,'TCO TO BE - HW'!$B$15)+SUMIFS('Rozpočet - HW a licencie'!$I$3:$I$44,'Rozpočet - HW a licencie'!$A$3:$A$44,'TCO TO BE- SW'!F$2,'Rozpočet - HW a licencie'!$C$3:$C$44,"SW pre HW",'Rozpočet - HW a licencie'!$G$3:$G$44,'TCO TO BE - HW'!$D6,'Rozpočet - HW a licencie'!$D$3:$D$44,'TCO TO BE - HW'!$B$15),)</f>
        <v>0</v>
      </c>
      <c r="G16" s="117">
        <f>IFERROR(SUMIFS('Rozpočet - HW a licencie'!$I$3:$I$44,'Rozpočet - HW a licencie'!$A$3:$A$44,'TCO TO BE- SW'!AJ$2,'Rozpočet - HW a licencie'!$C$3:$C$44,"HW",'Rozpočet - HW a licencie'!$G$3:$G$44,'TCO TO BE - HW'!$D6,'Rozpočet - HW a licencie'!$D$3:$D$44,'TCO TO BE - HW'!$B$15)+SUMIFS('Rozpočet - HW a licencie'!$I$3:$I$44,'Rozpočet - HW a licencie'!$A$3:$A$44,'TCO TO BE- SW'!AJ$2,'Rozpočet - HW a licencie'!$C$3:$C$44,"SW pre HW",'Rozpočet - HW a licencie'!$G$3:$G$44,'TCO TO BE - HW'!$D6,'Rozpočet - HW a licencie'!$D$3:$D$44,'TCO TO BE - HW'!$B$15),)</f>
        <v>0</v>
      </c>
      <c r="H16" s="117">
        <f>IFERROR(SUMIFS('Rozpočet - HW a licencie'!$I$3:$I$44,'Rozpočet - HW a licencie'!$A$3:$A$44,'TCO TO BE- SW'!AK$2,'Rozpočet - HW a licencie'!$C$3:$C$44,"HW",'Rozpočet - HW a licencie'!$G$3:$G$44,'TCO TO BE - HW'!$D6,'Rozpočet - HW a licencie'!$D$3:$D$44,'TCO TO BE - HW'!$B$15)+SUMIFS('Rozpočet - HW a licencie'!$I$3:$I$44,'Rozpočet - HW a licencie'!$A$3:$A$44,'TCO TO BE- SW'!AK$2,'Rozpočet - HW a licencie'!$C$3:$C$44,"SW pre HW",'Rozpočet - HW a licencie'!$G$3:$G$44,'TCO TO BE - HW'!$D6,'Rozpočet - HW a licencie'!$D$3:$D$44,'TCO TO BE - HW'!$B$15),)</f>
        <v>0</v>
      </c>
      <c r="I16" s="117">
        <f>IFERROR(SUMIFS('Rozpočet - HW a licencie'!$I$3:$I$44,'Rozpočet - HW a licencie'!$A$3:$A$44,'TCO TO BE- SW'!AL$2,'Rozpočet - HW a licencie'!$C$3:$C$44,"HW",'Rozpočet - HW a licencie'!$G$3:$G$44,'TCO TO BE - HW'!$D6,'Rozpočet - HW a licencie'!$D$3:$D$44,'TCO TO BE - HW'!$B$15)+SUMIFS('Rozpočet - HW a licencie'!$I$3:$I$44,'Rozpočet - HW a licencie'!$A$3:$A$44,'TCO TO BE- SW'!AL$2,'Rozpočet - HW a licencie'!$C$3:$C$44,"SW pre HW",'Rozpočet - HW a licencie'!$G$3:$G$44,'TCO TO BE - HW'!$D6,'Rozpočet - HW a licencie'!$D$3:$D$44,'TCO TO BE - HW'!$B$15),)</f>
        <v>0</v>
      </c>
      <c r="J16" s="117">
        <f>IFERROR(SUMIFS('Rozpočet - HW a licencie'!$I$3:$I$44,'Rozpočet - HW a licencie'!$A$3:$A$44,'TCO TO BE- SW'!AM$2,'Rozpočet - HW a licencie'!$C$3:$C$44,"HW",'Rozpočet - HW a licencie'!$G$3:$G$44,'TCO TO BE - HW'!$D6,'Rozpočet - HW a licencie'!$D$3:$D$44,'TCO TO BE - HW'!$B$15)+SUMIFS('Rozpočet - HW a licencie'!$I$3:$I$44,'Rozpočet - HW a licencie'!$A$3:$A$44,'TCO TO BE- SW'!AM$2,'Rozpočet - HW a licencie'!$C$3:$C$44,"SW pre HW",'Rozpočet - HW a licencie'!$G$3:$G$44,'TCO TO BE - HW'!$D6,'Rozpočet - HW a licencie'!$D$3:$D$44,'TCO TO BE - HW'!$B$15),)</f>
        <v>0</v>
      </c>
      <c r="K16" s="117">
        <f>IFERROR(SUMIFS('Rozpočet - HW a licencie'!$I$3:$I$44,'Rozpočet - HW a licencie'!$A$3:$A$44,'TCO TO BE- SW'!AN$2,'Rozpočet - HW a licencie'!$C$3:$C$44,"HW",'Rozpočet - HW a licencie'!$G$3:$G$44,'TCO TO BE - HW'!$D6,'Rozpočet - HW a licencie'!$D$3:$D$44,'TCO TO BE - HW'!$B$15)+SUMIFS('Rozpočet - HW a licencie'!$I$3:$I$44,'Rozpočet - HW a licencie'!$A$3:$A$44,'TCO TO BE- SW'!AN$2,'Rozpočet - HW a licencie'!$C$3:$C$44,"SW pre HW",'Rozpočet - HW a licencie'!$G$3:$G$44,'TCO TO BE - HW'!$D6,'Rozpočet - HW a licencie'!$D$3:$D$44,'TCO TO BE - HW'!$B$15),)</f>
        <v>0</v>
      </c>
      <c r="L16" s="117">
        <f>IFERROR(SUMIFS('Rozpočet - HW a licencie'!$I$3:$I$44,'Rozpočet - HW a licencie'!$A$3:$A$44,'TCO TO BE- SW'!AO$2,'Rozpočet - HW a licencie'!$C$3:$C$44,"HW",'Rozpočet - HW a licencie'!$G$3:$G$44,'TCO TO BE - HW'!$D6,'Rozpočet - HW a licencie'!$D$3:$D$44,'TCO TO BE - HW'!$B$15)+SUMIFS('Rozpočet - HW a licencie'!$I$3:$I$44,'Rozpočet - HW a licencie'!$A$3:$A$44,'TCO TO BE- SW'!AO$2,'Rozpočet - HW a licencie'!$C$3:$C$44,"SW pre HW",'Rozpočet - HW a licencie'!$G$3:$G$44,'TCO TO BE - HW'!$D6,'Rozpočet - HW a licencie'!$D$3:$D$44,'TCO TO BE - HW'!$B$15),)</f>
        <v>0</v>
      </c>
      <c r="M16" s="117">
        <f>IFERROR(SUMIFS('Rozpočet - HW a licencie'!$I$3:$I$44,'Rozpočet - HW a licencie'!$A$3:$A$44,'TCO TO BE- SW'!AP$2,'Rozpočet - HW a licencie'!$C$3:$C$44,"HW",'Rozpočet - HW a licencie'!$G$3:$G$44,'TCO TO BE - HW'!$D6,'Rozpočet - HW a licencie'!$D$3:$D$44,'TCO TO BE - HW'!$B$15)+SUMIFS('Rozpočet - HW a licencie'!$I$3:$I$44,'Rozpočet - HW a licencie'!$A$3:$A$44,'TCO TO BE- SW'!AP$2,'Rozpočet - HW a licencie'!$C$3:$C$44,"SW pre HW",'Rozpočet - HW a licencie'!$G$3:$G$44,'TCO TO BE - HW'!$D6,'Rozpočet - HW a licencie'!$D$3:$D$44,'TCO TO BE - HW'!$B$15),)</f>
        <v>0</v>
      </c>
      <c r="N16" s="117">
        <f>IFERROR(SUMIFS('Rozpočet - HW a licencie'!$I$3:$I$44,'Rozpočet - HW a licencie'!$A$3:$A$44,'TCO TO BE- SW'!AQ$2,'Rozpočet - HW a licencie'!$C$3:$C$44,"HW",'Rozpočet - HW a licencie'!$G$3:$G$44,'TCO TO BE - HW'!$D6,'Rozpočet - HW a licencie'!$D$3:$D$44,'TCO TO BE - HW'!$B$15)+SUMIFS('Rozpočet - HW a licencie'!$I$3:$I$44,'Rozpočet - HW a licencie'!$A$3:$A$44,'TCO TO BE- SW'!AQ$2,'Rozpočet - HW a licencie'!$C$3:$C$44,"SW pre HW",'Rozpočet - HW a licencie'!$G$3:$G$44,'TCO TO BE - HW'!$D6,'Rozpočet - HW a licencie'!$D$3:$D$44,'TCO TO BE - HW'!$B$15),)</f>
        <v>0</v>
      </c>
      <c r="O16" s="117">
        <f>IFERROR(SUMIFS('Rozpočet - HW a licencie'!$I$3:$I$44,'Rozpočet - HW a licencie'!$A$3:$A$44,'TCO TO BE- SW'!AR$2,'Rozpočet - HW a licencie'!$C$3:$C$44,"HW",'Rozpočet - HW a licencie'!$G$3:$G$44,'TCO TO BE - HW'!$D6,'Rozpočet - HW a licencie'!$D$3:$D$44,'TCO TO BE - HW'!$B$15)+SUMIFS('Rozpočet - HW a licencie'!$I$3:$I$44,'Rozpočet - HW a licencie'!$A$3:$A$44,'TCO TO BE- SW'!AR$2,'Rozpočet - HW a licencie'!$C$3:$C$44,"SW pre HW",'Rozpočet - HW a licencie'!$G$3:$G$44,'TCO TO BE - HW'!$D6,'Rozpočet - HW a licencie'!$D$3:$D$44,'TCO TO BE - HW'!$B$15),)</f>
        <v>0</v>
      </c>
      <c r="P16" s="117">
        <f>IFERROR(SUMIFS('Rozpočet - HW a licencie'!$I$3:$I$44,'Rozpočet - HW a licencie'!$A$3:$A$44,'TCO TO BE- SW'!AS$2,'Rozpočet - HW a licencie'!$C$3:$C$44,"HW",'Rozpočet - HW a licencie'!$G$3:$G$44,'TCO TO BE - HW'!$D6,'Rozpočet - HW a licencie'!$D$3:$D$44,'TCO TO BE - HW'!$B$15)+SUMIFS('Rozpočet - HW a licencie'!$I$3:$I$44,'Rozpočet - HW a licencie'!$A$3:$A$44,'TCO TO BE- SW'!AS$2,'Rozpočet - HW a licencie'!$C$3:$C$44,"SW pre HW",'Rozpočet - HW a licencie'!$G$3:$G$44,'TCO TO BE - HW'!$D6,'Rozpočet - HW a licencie'!$D$3:$D$44,'TCO TO BE - HW'!$B$15),)</f>
        <v>0</v>
      </c>
      <c r="Q16" s="117">
        <f>IFERROR(SUMIFS('Rozpočet - HW a licencie'!$I$3:$I$44,'Rozpočet - HW a licencie'!$A$3:$A$44,'TCO TO BE- SW'!AT$2,'Rozpočet - HW a licencie'!$C$3:$C$44,"HW",'Rozpočet - HW a licencie'!$G$3:$G$44,'TCO TO BE - HW'!$D6,'Rozpočet - HW a licencie'!$D$3:$D$44,'TCO TO BE - HW'!$B$15)+SUMIFS('Rozpočet - HW a licencie'!$I$3:$I$44,'Rozpočet - HW a licencie'!$A$3:$A$44,'TCO TO BE- SW'!AT$2,'Rozpočet - HW a licencie'!$C$3:$C$44,"SW pre HW",'Rozpočet - HW a licencie'!$G$3:$G$44,'TCO TO BE - HW'!$D6,'Rozpočet - HW a licencie'!$D$3:$D$44,'TCO TO BE - HW'!$B$15),)</f>
        <v>0</v>
      </c>
      <c r="R16" s="117">
        <f>IFERROR(SUMIFS('Rozpočet - HW a licencie'!$I$3:$I$44,'Rozpočet - HW a licencie'!$A$3:$A$44,'TCO TO BE- SW'!AU$2,'Rozpočet - HW a licencie'!$C$3:$C$44,"HW",'Rozpočet - HW a licencie'!$G$3:$G$44,'TCO TO BE - HW'!$D6,'Rozpočet - HW a licencie'!$D$3:$D$44,'TCO TO BE - HW'!$B$15)+SUMIFS('Rozpočet - HW a licencie'!$I$3:$I$44,'Rozpočet - HW a licencie'!$A$3:$A$44,'TCO TO BE- SW'!AU$2,'Rozpočet - HW a licencie'!$C$3:$C$44,"SW pre HW",'Rozpočet - HW a licencie'!$G$3:$G$44,'TCO TO BE - HW'!$D6,'Rozpočet - HW a licencie'!$D$3:$D$44,'TCO TO BE - HW'!$B$15),)</f>
        <v>0</v>
      </c>
      <c r="S16" s="117">
        <f>IFERROR(SUMIFS('Rozpočet - HW a licencie'!$I$3:$I$44,'Rozpočet - HW a licencie'!$A$3:$A$44,'TCO TO BE- SW'!AV$2,'Rozpočet - HW a licencie'!$C$3:$C$44,"HW",'Rozpočet - HW a licencie'!$G$3:$G$44,'TCO TO BE - HW'!$D6,'Rozpočet - HW a licencie'!$D$3:$D$44,'TCO TO BE - HW'!$B$15)+SUMIFS('Rozpočet - HW a licencie'!$I$3:$I$44,'Rozpočet - HW a licencie'!$A$3:$A$44,'TCO TO BE- SW'!AV$2,'Rozpočet - HW a licencie'!$C$3:$C$44,"SW pre HW",'Rozpočet - HW a licencie'!$G$3:$G$44,'TCO TO BE - HW'!$D6,'Rozpočet - HW a licencie'!$D$3:$D$44,'TCO TO BE - HW'!$B$15),)</f>
        <v>0</v>
      </c>
      <c r="T16" s="117">
        <f>IFERROR(SUMIFS('Rozpočet - HW a licencie'!$I$3:$I$44,'Rozpočet - HW a licencie'!$A$3:$A$44,'TCO TO BE- SW'!AW$2,'Rozpočet - HW a licencie'!$C$3:$C$44,"HW",'Rozpočet - HW a licencie'!$G$3:$G$44,'TCO TO BE - HW'!$D6,'Rozpočet - HW a licencie'!$D$3:$D$44,'TCO TO BE - HW'!$B$15)+SUMIFS('Rozpočet - HW a licencie'!$I$3:$I$44,'Rozpočet - HW a licencie'!$A$3:$A$44,'TCO TO BE- SW'!AW$2,'Rozpočet - HW a licencie'!$C$3:$C$44,"SW pre HW",'Rozpočet - HW a licencie'!$G$3:$G$44,'TCO TO BE - HW'!$D6,'Rozpočet - HW a licencie'!$D$3:$D$44,'TCO TO BE - HW'!$B$15),)</f>
        <v>0</v>
      </c>
      <c r="U16" s="117">
        <f>IFERROR(SUMIFS('Rozpočet - HW a licencie'!$I$3:$I$44,'Rozpočet - HW a licencie'!$A$3:$A$44,'TCO TO BE- SW'!AX$2,'Rozpočet - HW a licencie'!$C$3:$C$44,"HW",'Rozpočet - HW a licencie'!$G$3:$G$44,'TCO TO BE - HW'!$D6,'Rozpočet - HW a licencie'!$D$3:$D$44,'TCO TO BE - HW'!$B$15)+SUMIFS('Rozpočet - HW a licencie'!$I$3:$I$44,'Rozpočet - HW a licencie'!$A$3:$A$44,'TCO TO BE- SW'!AX$2,'Rozpočet - HW a licencie'!$C$3:$C$44,"SW pre HW",'Rozpočet - HW a licencie'!$G$3:$G$44,'TCO TO BE - HW'!$D6,'Rozpočet - HW a licencie'!$D$3:$D$44,'TCO TO BE - HW'!$B$15),)</f>
        <v>0</v>
      </c>
      <c r="V16" s="117">
        <f>IFERROR(SUMIFS('Rozpočet - HW a licencie'!$I$3:$I$44,'Rozpočet - HW a licencie'!$A$3:$A$44,'TCO TO BE- SW'!AY$2,'Rozpočet - HW a licencie'!$C$3:$C$44,"HW",'Rozpočet - HW a licencie'!$G$3:$G$44,'TCO TO BE - HW'!$D6,'Rozpočet - HW a licencie'!$D$3:$D$44,'TCO TO BE - HW'!$B$15)+SUMIFS('Rozpočet - HW a licencie'!$I$3:$I$44,'Rozpočet - HW a licencie'!$A$3:$A$44,'TCO TO BE- SW'!AY$2,'Rozpočet - HW a licencie'!$C$3:$C$44,"SW pre HW",'Rozpočet - HW a licencie'!$G$3:$G$44,'TCO TO BE - HW'!$D6,'Rozpočet - HW a licencie'!$D$3:$D$44,'TCO TO BE - HW'!$B$15),)</f>
        <v>0</v>
      </c>
      <c r="W16" s="117">
        <f>IFERROR(SUMIFS('Rozpočet - HW a licencie'!$I$3:$I$44,'Rozpočet - HW a licencie'!$A$3:$A$44,'TCO TO BE- SW'!AZ$2,'Rozpočet - HW a licencie'!$C$3:$C$44,"HW",'Rozpočet - HW a licencie'!$G$3:$G$44,'TCO TO BE - HW'!$D6,'Rozpočet - HW a licencie'!$D$3:$D$44,'TCO TO BE - HW'!$B$15)+SUMIFS('Rozpočet - HW a licencie'!$I$3:$I$44,'Rozpočet - HW a licencie'!$A$3:$A$44,'TCO TO BE- SW'!AZ$2,'Rozpočet - HW a licencie'!$C$3:$C$44,"SW pre HW",'Rozpočet - HW a licencie'!$G$3:$G$44,'TCO TO BE - HW'!$D6,'Rozpočet - HW a licencie'!$D$3:$D$44,'TCO TO BE - HW'!$B$15),)</f>
        <v>0</v>
      </c>
      <c r="X16" s="117">
        <f>IFERROR(SUMIFS('Rozpočet - HW a licencie'!$I$3:$I$44,'Rozpočet - HW a licencie'!$A$3:$A$44,'TCO TO BE- SW'!BA$2,'Rozpočet - HW a licencie'!$C$3:$C$44,"HW",'Rozpočet - HW a licencie'!$G$3:$G$44,'TCO TO BE - HW'!$D6,'Rozpočet - HW a licencie'!$D$3:$D$44,'TCO TO BE - HW'!$B$15)+SUMIFS('Rozpočet - HW a licencie'!$I$3:$I$44,'Rozpočet - HW a licencie'!$A$3:$A$44,'TCO TO BE- SW'!BA$2,'Rozpočet - HW a licencie'!$C$3:$C$44,"SW pre HW",'Rozpočet - HW a licencie'!$G$3:$G$44,'TCO TO BE - HW'!$D6,'Rozpočet - HW a licencie'!$D$3:$D$44,'TCO TO BE - HW'!$B$15),)</f>
        <v>0</v>
      </c>
      <c r="Y16" s="117">
        <f>IFERROR(SUMIFS('Rozpočet - HW a licencie'!$I$3:$I$44,'Rozpočet - HW a licencie'!$A$3:$A$44,'TCO TO BE- SW'!BB$2,'Rozpočet - HW a licencie'!$C$3:$C$44,"HW",'Rozpočet - HW a licencie'!$G$3:$G$44,'TCO TO BE - HW'!$D6,'Rozpočet - HW a licencie'!$D$3:$D$44,'TCO TO BE - HW'!$B$15)+SUMIFS('Rozpočet - HW a licencie'!$I$3:$I$44,'Rozpočet - HW a licencie'!$A$3:$A$44,'TCO TO BE- SW'!BB$2,'Rozpočet - HW a licencie'!$C$3:$C$44,"SW pre HW",'Rozpočet - HW a licencie'!$G$3:$G$44,'TCO TO BE - HW'!$D6,'Rozpočet - HW a licencie'!$D$3:$D$44,'TCO TO BE - HW'!$B$15),)</f>
        <v>0</v>
      </c>
      <c r="Z16" s="117">
        <f>IFERROR(SUMIFS('Rozpočet - HW a licencie'!$I$3:$I$44,'Rozpočet - HW a licencie'!$A$3:$A$44,'TCO TO BE- SW'!BC$2,'Rozpočet - HW a licencie'!$C$3:$C$44,"HW",'Rozpočet - HW a licencie'!$G$3:$G$44,'TCO TO BE - HW'!$D6,'Rozpočet - HW a licencie'!$D$3:$D$44,'TCO TO BE - HW'!$B$15)+SUMIFS('Rozpočet - HW a licencie'!$I$3:$I$44,'Rozpočet - HW a licencie'!$A$3:$A$44,'TCO TO BE- SW'!BC$2,'Rozpočet - HW a licencie'!$C$3:$C$44,"SW pre HW",'Rozpočet - HW a licencie'!$G$3:$G$44,'TCO TO BE - HW'!$D6,'Rozpočet - HW a licencie'!$D$3:$D$44,'TCO TO BE - HW'!$B$15),)</f>
        <v>0</v>
      </c>
    </row>
    <row r="17" spans="1:26" outlineLevel="1">
      <c r="A17" s="694"/>
      <c r="B17" s="695"/>
      <c r="C17" s="695"/>
      <c r="D17" s="67" t="s">
        <v>111</v>
      </c>
      <c r="E17" s="71">
        <f t="shared" si="2"/>
        <v>0</v>
      </c>
      <c r="F17" s="117">
        <f>IFERROR(SUMIFS('Rozpočet - HW a licencie'!$I$3:$I$44,'Rozpočet - HW a licencie'!$A$3:$A$44,'TCO TO BE- SW'!F$2,'Rozpočet - HW a licencie'!$C$3:$C$44,"HW",'Rozpočet - HW a licencie'!$G$3:$G$44,'TCO TO BE - HW'!$D7,'Rozpočet - HW a licencie'!$D$3:$D$44,'TCO TO BE - HW'!$B$15)+SUMIFS('Rozpočet - HW a licencie'!$I$3:$I$44,'Rozpočet - HW a licencie'!$A$3:$A$44,'TCO TO BE- SW'!F$2,'Rozpočet - HW a licencie'!$C$3:$C$44,"SW pre HW",'Rozpočet - HW a licencie'!$G$3:$G$44,'TCO TO BE - HW'!$D7,'Rozpočet - HW a licencie'!$D$3:$D$44,'TCO TO BE - HW'!$B$15),)</f>
        <v>0</v>
      </c>
      <c r="G17" s="117">
        <f>IFERROR(SUMIFS('Rozpočet - HW a licencie'!$I$3:$I$44,'Rozpočet - HW a licencie'!$A$3:$A$44,'TCO TO BE- SW'!AJ$2,'Rozpočet - HW a licencie'!$C$3:$C$44,"HW",'Rozpočet - HW a licencie'!$G$3:$G$44,'TCO TO BE - HW'!$D7,'Rozpočet - HW a licencie'!$D$3:$D$44,'TCO TO BE - HW'!$B$15)+SUMIFS('Rozpočet - HW a licencie'!$I$3:$I$44,'Rozpočet - HW a licencie'!$A$3:$A$44,'TCO TO BE- SW'!AJ$2,'Rozpočet - HW a licencie'!$C$3:$C$44,"SW pre HW",'Rozpočet - HW a licencie'!$G$3:$G$44,'TCO TO BE - HW'!$D7,'Rozpočet - HW a licencie'!$D$3:$D$44,'TCO TO BE - HW'!$B$15),)</f>
        <v>0</v>
      </c>
      <c r="H17" s="117">
        <f>IFERROR(SUMIFS('Rozpočet - HW a licencie'!$I$3:$I$44,'Rozpočet - HW a licencie'!$A$3:$A$44,'TCO TO BE- SW'!AK$2,'Rozpočet - HW a licencie'!$C$3:$C$44,"HW",'Rozpočet - HW a licencie'!$G$3:$G$44,'TCO TO BE - HW'!$D7,'Rozpočet - HW a licencie'!$D$3:$D$44,'TCO TO BE - HW'!$B$15)+SUMIFS('Rozpočet - HW a licencie'!$I$3:$I$44,'Rozpočet - HW a licencie'!$A$3:$A$44,'TCO TO BE- SW'!AK$2,'Rozpočet - HW a licencie'!$C$3:$C$44,"SW pre HW",'Rozpočet - HW a licencie'!$G$3:$G$44,'TCO TO BE - HW'!$D7,'Rozpočet - HW a licencie'!$D$3:$D$44,'TCO TO BE - HW'!$B$15),)</f>
        <v>0</v>
      </c>
      <c r="I17" s="117">
        <f>IFERROR(SUMIFS('Rozpočet - HW a licencie'!$I$3:$I$44,'Rozpočet - HW a licencie'!$A$3:$A$44,'TCO TO BE- SW'!AL$2,'Rozpočet - HW a licencie'!$C$3:$C$44,"HW",'Rozpočet - HW a licencie'!$G$3:$G$44,'TCO TO BE - HW'!$D7,'Rozpočet - HW a licencie'!$D$3:$D$44,'TCO TO BE - HW'!$B$15)+SUMIFS('Rozpočet - HW a licencie'!$I$3:$I$44,'Rozpočet - HW a licencie'!$A$3:$A$44,'TCO TO BE- SW'!AL$2,'Rozpočet - HW a licencie'!$C$3:$C$44,"SW pre HW",'Rozpočet - HW a licencie'!$G$3:$G$44,'TCO TO BE - HW'!$D7,'Rozpočet - HW a licencie'!$D$3:$D$44,'TCO TO BE - HW'!$B$15),)</f>
        <v>0</v>
      </c>
      <c r="J17" s="117">
        <f>IFERROR(SUMIFS('Rozpočet - HW a licencie'!$I$3:$I$44,'Rozpočet - HW a licencie'!$A$3:$A$44,'TCO TO BE- SW'!AM$2,'Rozpočet - HW a licencie'!$C$3:$C$44,"HW",'Rozpočet - HW a licencie'!$G$3:$G$44,'TCO TO BE - HW'!$D7,'Rozpočet - HW a licencie'!$D$3:$D$44,'TCO TO BE - HW'!$B$15)+SUMIFS('Rozpočet - HW a licencie'!$I$3:$I$44,'Rozpočet - HW a licencie'!$A$3:$A$44,'TCO TO BE- SW'!AM$2,'Rozpočet - HW a licencie'!$C$3:$C$44,"SW pre HW",'Rozpočet - HW a licencie'!$G$3:$G$44,'TCO TO BE - HW'!$D7,'Rozpočet - HW a licencie'!$D$3:$D$44,'TCO TO BE - HW'!$B$15),)</f>
        <v>0</v>
      </c>
      <c r="K17" s="117">
        <f>IFERROR(SUMIFS('Rozpočet - HW a licencie'!$I$3:$I$44,'Rozpočet - HW a licencie'!$A$3:$A$44,'TCO TO BE- SW'!AN$2,'Rozpočet - HW a licencie'!$C$3:$C$44,"HW",'Rozpočet - HW a licencie'!$G$3:$G$44,'TCO TO BE - HW'!$D7,'Rozpočet - HW a licencie'!$D$3:$D$44,'TCO TO BE - HW'!$B$15)+SUMIFS('Rozpočet - HW a licencie'!$I$3:$I$44,'Rozpočet - HW a licencie'!$A$3:$A$44,'TCO TO BE- SW'!AN$2,'Rozpočet - HW a licencie'!$C$3:$C$44,"SW pre HW",'Rozpočet - HW a licencie'!$G$3:$G$44,'TCO TO BE - HW'!$D7,'Rozpočet - HW a licencie'!$D$3:$D$44,'TCO TO BE - HW'!$B$15),)</f>
        <v>0</v>
      </c>
      <c r="L17" s="117">
        <f>IFERROR(SUMIFS('Rozpočet - HW a licencie'!$I$3:$I$44,'Rozpočet - HW a licencie'!$A$3:$A$44,'TCO TO BE- SW'!AO$2,'Rozpočet - HW a licencie'!$C$3:$C$44,"HW",'Rozpočet - HW a licencie'!$G$3:$G$44,'TCO TO BE - HW'!$D7,'Rozpočet - HW a licencie'!$D$3:$D$44,'TCO TO BE - HW'!$B$15)+SUMIFS('Rozpočet - HW a licencie'!$I$3:$I$44,'Rozpočet - HW a licencie'!$A$3:$A$44,'TCO TO BE- SW'!AO$2,'Rozpočet - HW a licencie'!$C$3:$C$44,"SW pre HW",'Rozpočet - HW a licencie'!$G$3:$G$44,'TCO TO BE - HW'!$D7,'Rozpočet - HW a licencie'!$D$3:$D$44,'TCO TO BE - HW'!$B$15),)</f>
        <v>0</v>
      </c>
      <c r="M17" s="117">
        <f>IFERROR(SUMIFS('Rozpočet - HW a licencie'!$I$3:$I$44,'Rozpočet - HW a licencie'!$A$3:$A$44,'TCO TO BE- SW'!AP$2,'Rozpočet - HW a licencie'!$C$3:$C$44,"HW",'Rozpočet - HW a licencie'!$G$3:$G$44,'TCO TO BE - HW'!$D7,'Rozpočet - HW a licencie'!$D$3:$D$44,'TCO TO BE - HW'!$B$15)+SUMIFS('Rozpočet - HW a licencie'!$I$3:$I$44,'Rozpočet - HW a licencie'!$A$3:$A$44,'TCO TO BE- SW'!AP$2,'Rozpočet - HW a licencie'!$C$3:$C$44,"SW pre HW",'Rozpočet - HW a licencie'!$G$3:$G$44,'TCO TO BE - HW'!$D7,'Rozpočet - HW a licencie'!$D$3:$D$44,'TCO TO BE - HW'!$B$15),)</f>
        <v>0</v>
      </c>
      <c r="N17" s="117">
        <f>IFERROR(SUMIFS('Rozpočet - HW a licencie'!$I$3:$I$44,'Rozpočet - HW a licencie'!$A$3:$A$44,'TCO TO BE- SW'!AQ$2,'Rozpočet - HW a licencie'!$C$3:$C$44,"HW",'Rozpočet - HW a licencie'!$G$3:$G$44,'TCO TO BE - HW'!$D7,'Rozpočet - HW a licencie'!$D$3:$D$44,'TCO TO BE - HW'!$B$15)+SUMIFS('Rozpočet - HW a licencie'!$I$3:$I$44,'Rozpočet - HW a licencie'!$A$3:$A$44,'TCO TO BE- SW'!AQ$2,'Rozpočet - HW a licencie'!$C$3:$C$44,"SW pre HW",'Rozpočet - HW a licencie'!$G$3:$G$44,'TCO TO BE - HW'!$D7,'Rozpočet - HW a licencie'!$D$3:$D$44,'TCO TO BE - HW'!$B$15),)</f>
        <v>0</v>
      </c>
      <c r="O17" s="117">
        <f>IFERROR(SUMIFS('Rozpočet - HW a licencie'!$I$3:$I$44,'Rozpočet - HW a licencie'!$A$3:$A$44,'TCO TO BE- SW'!AR$2,'Rozpočet - HW a licencie'!$C$3:$C$44,"HW",'Rozpočet - HW a licencie'!$G$3:$G$44,'TCO TO BE - HW'!$D7,'Rozpočet - HW a licencie'!$D$3:$D$44,'TCO TO BE - HW'!$B$15)+SUMIFS('Rozpočet - HW a licencie'!$I$3:$I$44,'Rozpočet - HW a licencie'!$A$3:$A$44,'TCO TO BE- SW'!AR$2,'Rozpočet - HW a licencie'!$C$3:$C$44,"SW pre HW",'Rozpočet - HW a licencie'!$G$3:$G$44,'TCO TO BE - HW'!$D7,'Rozpočet - HW a licencie'!$D$3:$D$44,'TCO TO BE - HW'!$B$15),)</f>
        <v>0</v>
      </c>
      <c r="P17" s="117">
        <f>IFERROR(SUMIFS('Rozpočet - HW a licencie'!$I$3:$I$44,'Rozpočet - HW a licencie'!$A$3:$A$44,'TCO TO BE- SW'!AS$2,'Rozpočet - HW a licencie'!$C$3:$C$44,"HW",'Rozpočet - HW a licencie'!$G$3:$G$44,'TCO TO BE - HW'!$D7,'Rozpočet - HW a licencie'!$D$3:$D$44,'TCO TO BE - HW'!$B$15)+SUMIFS('Rozpočet - HW a licencie'!$I$3:$I$44,'Rozpočet - HW a licencie'!$A$3:$A$44,'TCO TO BE- SW'!AS$2,'Rozpočet - HW a licencie'!$C$3:$C$44,"SW pre HW",'Rozpočet - HW a licencie'!$G$3:$G$44,'TCO TO BE - HW'!$D7,'Rozpočet - HW a licencie'!$D$3:$D$44,'TCO TO BE - HW'!$B$15),)</f>
        <v>0</v>
      </c>
      <c r="Q17" s="117">
        <f>IFERROR(SUMIFS('Rozpočet - HW a licencie'!$I$3:$I$44,'Rozpočet - HW a licencie'!$A$3:$A$44,'TCO TO BE- SW'!AT$2,'Rozpočet - HW a licencie'!$C$3:$C$44,"HW",'Rozpočet - HW a licencie'!$G$3:$G$44,'TCO TO BE - HW'!$D7,'Rozpočet - HW a licencie'!$D$3:$D$44,'TCO TO BE - HW'!$B$15)+SUMIFS('Rozpočet - HW a licencie'!$I$3:$I$44,'Rozpočet - HW a licencie'!$A$3:$A$44,'TCO TO BE- SW'!AT$2,'Rozpočet - HW a licencie'!$C$3:$C$44,"SW pre HW",'Rozpočet - HW a licencie'!$G$3:$G$44,'TCO TO BE - HW'!$D7,'Rozpočet - HW a licencie'!$D$3:$D$44,'TCO TO BE - HW'!$B$15),)</f>
        <v>0</v>
      </c>
      <c r="R17" s="117">
        <f>IFERROR(SUMIFS('Rozpočet - HW a licencie'!$I$3:$I$44,'Rozpočet - HW a licencie'!$A$3:$A$44,'TCO TO BE- SW'!AU$2,'Rozpočet - HW a licencie'!$C$3:$C$44,"HW",'Rozpočet - HW a licencie'!$G$3:$G$44,'TCO TO BE - HW'!$D7,'Rozpočet - HW a licencie'!$D$3:$D$44,'TCO TO BE - HW'!$B$15)+SUMIFS('Rozpočet - HW a licencie'!$I$3:$I$44,'Rozpočet - HW a licencie'!$A$3:$A$44,'TCO TO BE- SW'!AU$2,'Rozpočet - HW a licencie'!$C$3:$C$44,"SW pre HW",'Rozpočet - HW a licencie'!$G$3:$G$44,'TCO TO BE - HW'!$D7,'Rozpočet - HW a licencie'!$D$3:$D$44,'TCO TO BE - HW'!$B$15),)</f>
        <v>0</v>
      </c>
      <c r="S17" s="117">
        <f>IFERROR(SUMIFS('Rozpočet - HW a licencie'!$I$3:$I$44,'Rozpočet - HW a licencie'!$A$3:$A$44,'TCO TO BE- SW'!AV$2,'Rozpočet - HW a licencie'!$C$3:$C$44,"HW",'Rozpočet - HW a licencie'!$G$3:$G$44,'TCO TO BE - HW'!$D7,'Rozpočet - HW a licencie'!$D$3:$D$44,'TCO TO BE - HW'!$B$15)+SUMIFS('Rozpočet - HW a licencie'!$I$3:$I$44,'Rozpočet - HW a licencie'!$A$3:$A$44,'TCO TO BE- SW'!AV$2,'Rozpočet - HW a licencie'!$C$3:$C$44,"SW pre HW",'Rozpočet - HW a licencie'!$G$3:$G$44,'TCO TO BE - HW'!$D7,'Rozpočet - HW a licencie'!$D$3:$D$44,'TCO TO BE - HW'!$B$15),)</f>
        <v>0</v>
      </c>
      <c r="T17" s="117">
        <f>IFERROR(SUMIFS('Rozpočet - HW a licencie'!$I$3:$I$44,'Rozpočet - HW a licencie'!$A$3:$A$44,'TCO TO BE- SW'!AW$2,'Rozpočet - HW a licencie'!$C$3:$C$44,"HW",'Rozpočet - HW a licencie'!$G$3:$G$44,'TCO TO BE - HW'!$D7,'Rozpočet - HW a licencie'!$D$3:$D$44,'TCO TO BE - HW'!$B$15)+SUMIFS('Rozpočet - HW a licencie'!$I$3:$I$44,'Rozpočet - HW a licencie'!$A$3:$A$44,'TCO TO BE- SW'!AW$2,'Rozpočet - HW a licencie'!$C$3:$C$44,"SW pre HW",'Rozpočet - HW a licencie'!$G$3:$G$44,'TCO TO BE - HW'!$D7,'Rozpočet - HW a licencie'!$D$3:$D$44,'TCO TO BE - HW'!$B$15),)</f>
        <v>0</v>
      </c>
      <c r="U17" s="117">
        <f>IFERROR(SUMIFS('Rozpočet - HW a licencie'!$I$3:$I$44,'Rozpočet - HW a licencie'!$A$3:$A$44,'TCO TO BE- SW'!AX$2,'Rozpočet - HW a licencie'!$C$3:$C$44,"HW",'Rozpočet - HW a licencie'!$G$3:$G$44,'TCO TO BE - HW'!$D7,'Rozpočet - HW a licencie'!$D$3:$D$44,'TCO TO BE - HW'!$B$15)+SUMIFS('Rozpočet - HW a licencie'!$I$3:$I$44,'Rozpočet - HW a licencie'!$A$3:$A$44,'TCO TO BE- SW'!AX$2,'Rozpočet - HW a licencie'!$C$3:$C$44,"SW pre HW",'Rozpočet - HW a licencie'!$G$3:$G$44,'TCO TO BE - HW'!$D7,'Rozpočet - HW a licencie'!$D$3:$D$44,'TCO TO BE - HW'!$B$15),)</f>
        <v>0</v>
      </c>
      <c r="V17" s="117">
        <f>IFERROR(SUMIFS('Rozpočet - HW a licencie'!$I$3:$I$44,'Rozpočet - HW a licencie'!$A$3:$A$44,'TCO TO BE- SW'!AY$2,'Rozpočet - HW a licencie'!$C$3:$C$44,"HW",'Rozpočet - HW a licencie'!$G$3:$G$44,'TCO TO BE - HW'!$D7,'Rozpočet - HW a licencie'!$D$3:$D$44,'TCO TO BE - HW'!$B$15)+SUMIFS('Rozpočet - HW a licencie'!$I$3:$I$44,'Rozpočet - HW a licencie'!$A$3:$A$44,'TCO TO BE- SW'!AY$2,'Rozpočet - HW a licencie'!$C$3:$C$44,"SW pre HW",'Rozpočet - HW a licencie'!$G$3:$G$44,'TCO TO BE - HW'!$D7,'Rozpočet - HW a licencie'!$D$3:$D$44,'TCO TO BE - HW'!$B$15),)</f>
        <v>0</v>
      </c>
      <c r="W17" s="117">
        <f>IFERROR(SUMIFS('Rozpočet - HW a licencie'!$I$3:$I$44,'Rozpočet - HW a licencie'!$A$3:$A$44,'TCO TO BE- SW'!AZ$2,'Rozpočet - HW a licencie'!$C$3:$C$44,"HW",'Rozpočet - HW a licencie'!$G$3:$G$44,'TCO TO BE - HW'!$D7,'Rozpočet - HW a licencie'!$D$3:$D$44,'TCO TO BE - HW'!$B$15)+SUMIFS('Rozpočet - HW a licencie'!$I$3:$I$44,'Rozpočet - HW a licencie'!$A$3:$A$44,'TCO TO BE- SW'!AZ$2,'Rozpočet - HW a licencie'!$C$3:$C$44,"SW pre HW",'Rozpočet - HW a licencie'!$G$3:$G$44,'TCO TO BE - HW'!$D7,'Rozpočet - HW a licencie'!$D$3:$D$44,'TCO TO BE - HW'!$B$15),)</f>
        <v>0</v>
      </c>
      <c r="X17" s="117">
        <f>IFERROR(SUMIFS('Rozpočet - HW a licencie'!$I$3:$I$44,'Rozpočet - HW a licencie'!$A$3:$A$44,'TCO TO BE- SW'!BA$2,'Rozpočet - HW a licencie'!$C$3:$C$44,"HW",'Rozpočet - HW a licencie'!$G$3:$G$44,'TCO TO BE - HW'!$D7,'Rozpočet - HW a licencie'!$D$3:$D$44,'TCO TO BE - HW'!$B$15)+SUMIFS('Rozpočet - HW a licencie'!$I$3:$I$44,'Rozpočet - HW a licencie'!$A$3:$A$44,'TCO TO BE- SW'!BA$2,'Rozpočet - HW a licencie'!$C$3:$C$44,"SW pre HW",'Rozpočet - HW a licencie'!$G$3:$G$44,'TCO TO BE - HW'!$D7,'Rozpočet - HW a licencie'!$D$3:$D$44,'TCO TO BE - HW'!$B$15),)</f>
        <v>0</v>
      </c>
      <c r="Y17" s="117">
        <f>IFERROR(SUMIFS('Rozpočet - HW a licencie'!$I$3:$I$44,'Rozpočet - HW a licencie'!$A$3:$A$44,'TCO TO BE- SW'!BB$2,'Rozpočet - HW a licencie'!$C$3:$C$44,"HW",'Rozpočet - HW a licencie'!$G$3:$G$44,'TCO TO BE - HW'!$D7,'Rozpočet - HW a licencie'!$D$3:$D$44,'TCO TO BE - HW'!$B$15)+SUMIFS('Rozpočet - HW a licencie'!$I$3:$I$44,'Rozpočet - HW a licencie'!$A$3:$A$44,'TCO TO BE- SW'!BB$2,'Rozpočet - HW a licencie'!$C$3:$C$44,"SW pre HW",'Rozpočet - HW a licencie'!$G$3:$G$44,'TCO TO BE - HW'!$D7,'Rozpočet - HW a licencie'!$D$3:$D$44,'TCO TO BE - HW'!$B$15),)</f>
        <v>0</v>
      </c>
      <c r="Z17" s="117">
        <f>IFERROR(SUMIFS('Rozpočet - HW a licencie'!$I$3:$I$44,'Rozpočet - HW a licencie'!$A$3:$A$44,'TCO TO BE- SW'!BC$2,'Rozpočet - HW a licencie'!$C$3:$C$44,"HW",'Rozpočet - HW a licencie'!$G$3:$G$44,'TCO TO BE - HW'!$D7,'Rozpočet - HW a licencie'!$D$3:$D$44,'TCO TO BE - HW'!$B$15)+SUMIFS('Rozpočet - HW a licencie'!$I$3:$I$44,'Rozpočet - HW a licencie'!$A$3:$A$44,'TCO TO BE- SW'!BC$2,'Rozpočet - HW a licencie'!$C$3:$C$44,"SW pre HW",'Rozpočet - HW a licencie'!$G$3:$G$44,'TCO TO BE - HW'!$D7,'Rozpočet - HW a licencie'!$D$3:$D$44,'TCO TO BE - HW'!$B$15),)</f>
        <v>0</v>
      </c>
    </row>
    <row r="18" spans="1:26" outlineLevel="1">
      <c r="A18" s="694"/>
      <c r="B18" s="695"/>
      <c r="C18" s="695"/>
      <c r="D18" s="67" t="s">
        <v>112</v>
      </c>
      <c r="E18" s="71">
        <f t="shared" si="2"/>
        <v>0</v>
      </c>
      <c r="F18" s="117">
        <f>IFERROR(SUMIFS('Rozpočet - HW a licencie'!$I$3:$I$44,'Rozpočet - HW a licencie'!$A$3:$A$44,'TCO TO BE- SW'!F$2,'Rozpočet - HW a licencie'!$C$3:$C$44,"HW",'Rozpočet - HW a licencie'!$G$3:$G$44,'TCO TO BE - HW'!$D8,'Rozpočet - HW a licencie'!$D$3:$D$44,'TCO TO BE - HW'!$B$15)+SUMIFS('Rozpočet - HW a licencie'!$I$3:$I$44,'Rozpočet - HW a licencie'!$A$3:$A$44,'TCO TO BE- SW'!F$2,'Rozpočet - HW a licencie'!$C$3:$C$44,"SW pre HW",'Rozpočet - HW a licencie'!$G$3:$G$44,'TCO TO BE - HW'!$D8,'Rozpočet - HW a licencie'!$D$3:$D$44,'TCO TO BE - HW'!$B$15),)</f>
        <v>0</v>
      </c>
      <c r="G18" s="117">
        <f>IFERROR(SUMIFS('Rozpočet - HW a licencie'!$I$3:$I$44,'Rozpočet - HW a licencie'!$A$3:$A$44,'TCO TO BE- SW'!AJ$2,'Rozpočet - HW a licencie'!$C$3:$C$44,"HW",'Rozpočet - HW a licencie'!$G$3:$G$44,'TCO TO BE - HW'!$D8,'Rozpočet - HW a licencie'!$D$3:$D$44,'TCO TO BE - HW'!$B$15)+SUMIFS('Rozpočet - HW a licencie'!$I$3:$I$44,'Rozpočet - HW a licencie'!$A$3:$A$44,'TCO TO BE- SW'!AJ$2,'Rozpočet - HW a licencie'!$C$3:$C$44,"SW pre HW",'Rozpočet - HW a licencie'!$G$3:$G$44,'TCO TO BE - HW'!$D8,'Rozpočet - HW a licencie'!$D$3:$D$44,'TCO TO BE - HW'!$B$15),)</f>
        <v>0</v>
      </c>
      <c r="H18" s="117">
        <f>IFERROR(SUMIFS('Rozpočet - HW a licencie'!$I$3:$I$44,'Rozpočet - HW a licencie'!$A$3:$A$44,'TCO TO BE- SW'!AK$2,'Rozpočet - HW a licencie'!$C$3:$C$44,"HW",'Rozpočet - HW a licencie'!$G$3:$G$44,'TCO TO BE - HW'!$D8,'Rozpočet - HW a licencie'!$D$3:$D$44,'TCO TO BE - HW'!$B$15)+SUMIFS('Rozpočet - HW a licencie'!$I$3:$I$44,'Rozpočet - HW a licencie'!$A$3:$A$44,'TCO TO BE- SW'!AK$2,'Rozpočet - HW a licencie'!$C$3:$C$44,"SW pre HW",'Rozpočet - HW a licencie'!$G$3:$G$44,'TCO TO BE - HW'!$D8,'Rozpočet - HW a licencie'!$D$3:$D$44,'TCO TO BE - HW'!$B$15),)</f>
        <v>0</v>
      </c>
      <c r="I18" s="117">
        <f>IFERROR(SUMIFS('Rozpočet - HW a licencie'!$I$3:$I$44,'Rozpočet - HW a licencie'!$A$3:$A$44,'TCO TO BE- SW'!AL$2,'Rozpočet - HW a licencie'!$C$3:$C$44,"HW",'Rozpočet - HW a licencie'!$G$3:$G$44,'TCO TO BE - HW'!$D8,'Rozpočet - HW a licencie'!$D$3:$D$44,'TCO TO BE - HW'!$B$15)+SUMIFS('Rozpočet - HW a licencie'!$I$3:$I$44,'Rozpočet - HW a licencie'!$A$3:$A$44,'TCO TO BE- SW'!AL$2,'Rozpočet - HW a licencie'!$C$3:$C$44,"SW pre HW",'Rozpočet - HW a licencie'!$G$3:$G$44,'TCO TO BE - HW'!$D8,'Rozpočet - HW a licencie'!$D$3:$D$44,'TCO TO BE - HW'!$B$15),)</f>
        <v>0</v>
      </c>
      <c r="J18" s="117">
        <f>IFERROR(SUMIFS('Rozpočet - HW a licencie'!$I$3:$I$44,'Rozpočet - HW a licencie'!$A$3:$A$44,'TCO TO BE- SW'!AM$2,'Rozpočet - HW a licencie'!$C$3:$C$44,"HW",'Rozpočet - HW a licencie'!$G$3:$G$44,'TCO TO BE - HW'!$D8,'Rozpočet - HW a licencie'!$D$3:$D$44,'TCO TO BE - HW'!$B$15)+SUMIFS('Rozpočet - HW a licencie'!$I$3:$I$44,'Rozpočet - HW a licencie'!$A$3:$A$44,'TCO TO BE- SW'!AM$2,'Rozpočet - HW a licencie'!$C$3:$C$44,"SW pre HW",'Rozpočet - HW a licencie'!$G$3:$G$44,'TCO TO BE - HW'!$D8,'Rozpočet - HW a licencie'!$D$3:$D$44,'TCO TO BE - HW'!$B$15),)</f>
        <v>0</v>
      </c>
      <c r="K18" s="117">
        <f>IFERROR(SUMIFS('Rozpočet - HW a licencie'!$I$3:$I$44,'Rozpočet - HW a licencie'!$A$3:$A$44,'TCO TO BE- SW'!AN$2,'Rozpočet - HW a licencie'!$C$3:$C$44,"HW",'Rozpočet - HW a licencie'!$G$3:$G$44,'TCO TO BE - HW'!$D8,'Rozpočet - HW a licencie'!$D$3:$D$44,'TCO TO BE - HW'!$B$15)+SUMIFS('Rozpočet - HW a licencie'!$I$3:$I$44,'Rozpočet - HW a licencie'!$A$3:$A$44,'TCO TO BE- SW'!AN$2,'Rozpočet - HW a licencie'!$C$3:$C$44,"SW pre HW",'Rozpočet - HW a licencie'!$G$3:$G$44,'TCO TO BE - HW'!$D8,'Rozpočet - HW a licencie'!$D$3:$D$44,'TCO TO BE - HW'!$B$15),)</f>
        <v>0</v>
      </c>
      <c r="L18" s="117">
        <f>IFERROR(SUMIFS('Rozpočet - HW a licencie'!$I$3:$I$44,'Rozpočet - HW a licencie'!$A$3:$A$44,'TCO TO BE- SW'!AO$2,'Rozpočet - HW a licencie'!$C$3:$C$44,"HW",'Rozpočet - HW a licencie'!$G$3:$G$44,'TCO TO BE - HW'!$D8,'Rozpočet - HW a licencie'!$D$3:$D$44,'TCO TO BE - HW'!$B$15)+SUMIFS('Rozpočet - HW a licencie'!$I$3:$I$44,'Rozpočet - HW a licencie'!$A$3:$A$44,'TCO TO BE- SW'!AO$2,'Rozpočet - HW a licencie'!$C$3:$C$44,"SW pre HW",'Rozpočet - HW a licencie'!$G$3:$G$44,'TCO TO BE - HW'!$D8,'Rozpočet - HW a licencie'!$D$3:$D$44,'TCO TO BE - HW'!$B$15),)</f>
        <v>0</v>
      </c>
      <c r="M18" s="117">
        <f>IFERROR(SUMIFS('Rozpočet - HW a licencie'!$I$3:$I$44,'Rozpočet - HW a licencie'!$A$3:$A$44,'TCO TO BE- SW'!AP$2,'Rozpočet - HW a licencie'!$C$3:$C$44,"HW",'Rozpočet - HW a licencie'!$G$3:$G$44,'TCO TO BE - HW'!$D8,'Rozpočet - HW a licencie'!$D$3:$D$44,'TCO TO BE - HW'!$B$15)+SUMIFS('Rozpočet - HW a licencie'!$I$3:$I$44,'Rozpočet - HW a licencie'!$A$3:$A$44,'TCO TO BE- SW'!AP$2,'Rozpočet - HW a licencie'!$C$3:$C$44,"SW pre HW",'Rozpočet - HW a licencie'!$G$3:$G$44,'TCO TO BE - HW'!$D8,'Rozpočet - HW a licencie'!$D$3:$D$44,'TCO TO BE - HW'!$B$15),)</f>
        <v>0</v>
      </c>
      <c r="N18" s="117">
        <f>IFERROR(SUMIFS('Rozpočet - HW a licencie'!$I$3:$I$44,'Rozpočet - HW a licencie'!$A$3:$A$44,'TCO TO BE- SW'!AQ$2,'Rozpočet - HW a licencie'!$C$3:$C$44,"HW",'Rozpočet - HW a licencie'!$G$3:$G$44,'TCO TO BE - HW'!$D8,'Rozpočet - HW a licencie'!$D$3:$D$44,'TCO TO BE - HW'!$B$15)+SUMIFS('Rozpočet - HW a licencie'!$I$3:$I$44,'Rozpočet - HW a licencie'!$A$3:$A$44,'TCO TO BE- SW'!AQ$2,'Rozpočet - HW a licencie'!$C$3:$C$44,"SW pre HW",'Rozpočet - HW a licencie'!$G$3:$G$44,'TCO TO BE - HW'!$D8,'Rozpočet - HW a licencie'!$D$3:$D$44,'TCO TO BE - HW'!$B$15),)</f>
        <v>0</v>
      </c>
      <c r="O18" s="117">
        <f>IFERROR(SUMIFS('Rozpočet - HW a licencie'!$I$3:$I$44,'Rozpočet - HW a licencie'!$A$3:$A$44,'TCO TO BE- SW'!AR$2,'Rozpočet - HW a licencie'!$C$3:$C$44,"HW",'Rozpočet - HW a licencie'!$G$3:$G$44,'TCO TO BE - HW'!$D8,'Rozpočet - HW a licencie'!$D$3:$D$44,'TCO TO BE - HW'!$B$15)+SUMIFS('Rozpočet - HW a licencie'!$I$3:$I$44,'Rozpočet - HW a licencie'!$A$3:$A$44,'TCO TO BE- SW'!AR$2,'Rozpočet - HW a licencie'!$C$3:$C$44,"SW pre HW",'Rozpočet - HW a licencie'!$G$3:$G$44,'TCO TO BE - HW'!$D8,'Rozpočet - HW a licencie'!$D$3:$D$44,'TCO TO BE - HW'!$B$15),)</f>
        <v>0</v>
      </c>
      <c r="P18" s="117">
        <f>IFERROR(SUMIFS('Rozpočet - HW a licencie'!$I$3:$I$44,'Rozpočet - HW a licencie'!$A$3:$A$44,'TCO TO BE- SW'!AS$2,'Rozpočet - HW a licencie'!$C$3:$C$44,"HW",'Rozpočet - HW a licencie'!$G$3:$G$44,'TCO TO BE - HW'!$D8,'Rozpočet - HW a licencie'!$D$3:$D$44,'TCO TO BE - HW'!$B$15)+SUMIFS('Rozpočet - HW a licencie'!$I$3:$I$44,'Rozpočet - HW a licencie'!$A$3:$A$44,'TCO TO BE- SW'!AS$2,'Rozpočet - HW a licencie'!$C$3:$C$44,"SW pre HW",'Rozpočet - HW a licencie'!$G$3:$G$44,'TCO TO BE - HW'!$D8,'Rozpočet - HW a licencie'!$D$3:$D$44,'TCO TO BE - HW'!$B$15),)</f>
        <v>0</v>
      </c>
      <c r="Q18" s="117">
        <f>IFERROR(SUMIFS('Rozpočet - HW a licencie'!$I$3:$I$44,'Rozpočet - HW a licencie'!$A$3:$A$44,'TCO TO BE- SW'!AT$2,'Rozpočet - HW a licencie'!$C$3:$C$44,"HW",'Rozpočet - HW a licencie'!$G$3:$G$44,'TCO TO BE - HW'!$D8,'Rozpočet - HW a licencie'!$D$3:$D$44,'TCO TO BE - HW'!$B$15)+SUMIFS('Rozpočet - HW a licencie'!$I$3:$I$44,'Rozpočet - HW a licencie'!$A$3:$A$44,'TCO TO BE- SW'!AT$2,'Rozpočet - HW a licencie'!$C$3:$C$44,"SW pre HW",'Rozpočet - HW a licencie'!$G$3:$G$44,'TCO TO BE - HW'!$D8,'Rozpočet - HW a licencie'!$D$3:$D$44,'TCO TO BE - HW'!$B$15),)</f>
        <v>0</v>
      </c>
      <c r="R18" s="117">
        <f>IFERROR(SUMIFS('Rozpočet - HW a licencie'!$I$3:$I$44,'Rozpočet - HW a licencie'!$A$3:$A$44,'TCO TO BE- SW'!AU$2,'Rozpočet - HW a licencie'!$C$3:$C$44,"HW",'Rozpočet - HW a licencie'!$G$3:$G$44,'TCO TO BE - HW'!$D8,'Rozpočet - HW a licencie'!$D$3:$D$44,'TCO TO BE - HW'!$B$15)+SUMIFS('Rozpočet - HW a licencie'!$I$3:$I$44,'Rozpočet - HW a licencie'!$A$3:$A$44,'TCO TO BE- SW'!AU$2,'Rozpočet - HW a licencie'!$C$3:$C$44,"SW pre HW",'Rozpočet - HW a licencie'!$G$3:$G$44,'TCO TO BE - HW'!$D8,'Rozpočet - HW a licencie'!$D$3:$D$44,'TCO TO BE - HW'!$B$15),)</f>
        <v>0</v>
      </c>
      <c r="S18" s="117">
        <f>IFERROR(SUMIFS('Rozpočet - HW a licencie'!$I$3:$I$44,'Rozpočet - HW a licencie'!$A$3:$A$44,'TCO TO BE- SW'!AV$2,'Rozpočet - HW a licencie'!$C$3:$C$44,"HW",'Rozpočet - HW a licencie'!$G$3:$G$44,'TCO TO BE - HW'!$D8,'Rozpočet - HW a licencie'!$D$3:$D$44,'TCO TO BE - HW'!$B$15)+SUMIFS('Rozpočet - HW a licencie'!$I$3:$I$44,'Rozpočet - HW a licencie'!$A$3:$A$44,'TCO TO BE- SW'!AV$2,'Rozpočet - HW a licencie'!$C$3:$C$44,"SW pre HW",'Rozpočet - HW a licencie'!$G$3:$G$44,'TCO TO BE - HW'!$D8,'Rozpočet - HW a licencie'!$D$3:$D$44,'TCO TO BE - HW'!$B$15),)</f>
        <v>0</v>
      </c>
      <c r="T18" s="117">
        <f>IFERROR(SUMIFS('Rozpočet - HW a licencie'!$I$3:$I$44,'Rozpočet - HW a licencie'!$A$3:$A$44,'TCO TO BE- SW'!AW$2,'Rozpočet - HW a licencie'!$C$3:$C$44,"HW",'Rozpočet - HW a licencie'!$G$3:$G$44,'TCO TO BE - HW'!$D8,'Rozpočet - HW a licencie'!$D$3:$D$44,'TCO TO BE - HW'!$B$15)+SUMIFS('Rozpočet - HW a licencie'!$I$3:$I$44,'Rozpočet - HW a licencie'!$A$3:$A$44,'TCO TO BE- SW'!AW$2,'Rozpočet - HW a licencie'!$C$3:$C$44,"SW pre HW",'Rozpočet - HW a licencie'!$G$3:$G$44,'TCO TO BE - HW'!$D8,'Rozpočet - HW a licencie'!$D$3:$D$44,'TCO TO BE - HW'!$B$15),)</f>
        <v>0</v>
      </c>
      <c r="U18" s="117">
        <f>IFERROR(SUMIFS('Rozpočet - HW a licencie'!$I$3:$I$44,'Rozpočet - HW a licencie'!$A$3:$A$44,'TCO TO BE- SW'!AX$2,'Rozpočet - HW a licencie'!$C$3:$C$44,"HW",'Rozpočet - HW a licencie'!$G$3:$G$44,'TCO TO BE - HW'!$D8,'Rozpočet - HW a licencie'!$D$3:$D$44,'TCO TO BE - HW'!$B$15)+SUMIFS('Rozpočet - HW a licencie'!$I$3:$I$44,'Rozpočet - HW a licencie'!$A$3:$A$44,'TCO TO BE- SW'!AX$2,'Rozpočet - HW a licencie'!$C$3:$C$44,"SW pre HW",'Rozpočet - HW a licencie'!$G$3:$G$44,'TCO TO BE - HW'!$D8,'Rozpočet - HW a licencie'!$D$3:$D$44,'TCO TO BE - HW'!$B$15),)</f>
        <v>0</v>
      </c>
      <c r="V18" s="117">
        <f>IFERROR(SUMIFS('Rozpočet - HW a licencie'!$I$3:$I$44,'Rozpočet - HW a licencie'!$A$3:$A$44,'TCO TO BE- SW'!AY$2,'Rozpočet - HW a licencie'!$C$3:$C$44,"HW",'Rozpočet - HW a licencie'!$G$3:$G$44,'TCO TO BE - HW'!$D8,'Rozpočet - HW a licencie'!$D$3:$D$44,'TCO TO BE - HW'!$B$15)+SUMIFS('Rozpočet - HW a licencie'!$I$3:$I$44,'Rozpočet - HW a licencie'!$A$3:$A$44,'TCO TO BE- SW'!AY$2,'Rozpočet - HW a licencie'!$C$3:$C$44,"SW pre HW",'Rozpočet - HW a licencie'!$G$3:$G$44,'TCO TO BE - HW'!$D8,'Rozpočet - HW a licencie'!$D$3:$D$44,'TCO TO BE - HW'!$B$15),)</f>
        <v>0</v>
      </c>
      <c r="W18" s="117">
        <f>IFERROR(SUMIFS('Rozpočet - HW a licencie'!$I$3:$I$44,'Rozpočet - HW a licencie'!$A$3:$A$44,'TCO TO BE- SW'!AZ$2,'Rozpočet - HW a licencie'!$C$3:$C$44,"HW",'Rozpočet - HW a licencie'!$G$3:$G$44,'TCO TO BE - HW'!$D8,'Rozpočet - HW a licencie'!$D$3:$D$44,'TCO TO BE - HW'!$B$15)+SUMIFS('Rozpočet - HW a licencie'!$I$3:$I$44,'Rozpočet - HW a licencie'!$A$3:$A$44,'TCO TO BE- SW'!AZ$2,'Rozpočet - HW a licencie'!$C$3:$C$44,"SW pre HW",'Rozpočet - HW a licencie'!$G$3:$G$44,'TCO TO BE - HW'!$D8,'Rozpočet - HW a licencie'!$D$3:$D$44,'TCO TO BE - HW'!$B$15),)</f>
        <v>0</v>
      </c>
      <c r="X18" s="117">
        <f>IFERROR(SUMIFS('Rozpočet - HW a licencie'!$I$3:$I$44,'Rozpočet - HW a licencie'!$A$3:$A$44,'TCO TO BE- SW'!BA$2,'Rozpočet - HW a licencie'!$C$3:$C$44,"HW",'Rozpočet - HW a licencie'!$G$3:$G$44,'TCO TO BE - HW'!$D8,'Rozpočet - HW a licencie'!$D$3:$D$44,'TCO TO BE - HW'!$B$15)+SUMIFS('Rozpočet - HW a licencie'!$I$3:$I$44,'Rozpočet - HW a licencie'!$A$3:$A$44,'TCO TO BE- SW'!BA$2,'Rozpočet - HW a licencie'!$C$3:$C$44,"SW pre HW",'Rozpočet - HW a licencie'!$G$3:$G$44,'TCO TO BE - HW'!$D8,'Rozpočet - HW a licencie'!$D$3:$D$44,'TCO TO BE - HW'!$B$15),)</f>
        <v>0</v>
      </c>
      <c r="Y18" s="117">
        <f>IFERROR(SUMIFS('Rozpočet - HW a licencie'!$I$3:$I$44,'Rozpočet - HW a licencie'!$A$3:$A$44,'TCO TO BE- SW'!BB$2,'Rozpočet - HW a licencie'!$C$3:$C$44,"HW",'Rozpočet - HW a licencie'!$G$3:$G$44,'TCO TO BE - HW'!$D8,'Rozpočet - HW a licencie'!$D$3:$D$44,'TCO TO BE - HW'!$B$15)+SUMIFS('Rozpočet - HW a licencie'!$I$3:$I$44,'Rozpočet - HW a licencie'!$A$3:$A$44,'TCO TO BE- SW'!BB$2,'Rozpočet - HW a licencie'!$C$3:$C$44,"SW pre HW",'Rozpočet - HW a licencie'!$G$3:$G$44,'TCO TO BE - HW'!$D8,'Rozpočet - HW a licencie'!$D$3:$D$44,'TCO TO BE - HW'!$B$15),)</f>
        <v>0</v>
      </c>
      <c r="Z18" s="117">
        <f>IFERROR(SUMIFS('Rozpočet - HW a licencie'!$I$3:$I$44,'Rozpočet - HW a licencie'!$A$3:$A$44,'TCO TO BE- SW'!BC$2,'Rozpočet - HW a licencie'!$C$3:$C$44,"HW",'Rozpočet - HW a licencie'!$G$3:$G$44,'TCO TO BE - HW'!$D8,'Rozpočet - HW a licencie'!$D$3:$D$44,'TCO TO BE - HW'!$B$15)+SUMIFS('Rozpočet - HW a licencie'!$I$3:$I$44,'Rozpočet - HW a licencie'!$A$3:$A$44,'TCO TO BE- SW'!BC$2,'Rozpočet - HW a licencie'!$C$3:$C$44,"SW pre HW",'Rozpočet - HW a licencie'!$G$3:$G$44,'TCO TO BE - HW'!$D8,'Rozpočet - HW a licencie'!$D$3:$D$44,'TCO TO BE - HW'!$B$15),)</f>
        <v>0</v>
      </c>
    </row>
    <row r="19" spans="1:26" outlineLevel="1">
      <c r="A19" s="694"/>
      <c r="B19" s="695"/>
      <c r="C19" s="695"/>
      <c r="D19" s="67" t="s">
        <v>113</v>
      </c>
      <c r="E19" s="71">
        <f t="shared" si="2"/>
        <v>0</v>
      </c>
      <c r="F19" s="117">
        <f>IFERROR(SUMIFS('Rozpočet - HW a licencie'!$I$3:$I$44,'Rozpočet - HW a licencie'!$A$3:$A$44,'TCO TO BE- SW'!F$2,'Rozpočet - HW a licencie'!$C$3:$C$44,"HW",'Rozpočet - HW a licencie'!$G$3:$G$44,'TCO TO BE - HW'!$D9,'Rozpočet - HW a licencie'!$D$3:$D$44,'TCO TO BE - HW'!$B$15)+SUMIFS('Rozpočet - HW a licencie'!$I$3:$I$44,'Rozpočet - HW a licencie'!$A$3:$A$44,'TCO TO BE- SW'!F$2,'Rozpočet - HW a licencie'!$C$3:$C$44,"SW pre HW",'Rozpočet - HW a licencie'!$G$3:$G$44,'TCO TO BE - HW'!$D9,'Rozpočet - HW a licencie'!$D$3:$D$44,'TCO TO BE - HW'!$B$15),)</f>
        <v>0</v>
      </c>
      <c r="G19" s="117">
        <f>IFERROR(SUMIFS('Rozpočet - HW a licencie'!$I$3:$I$44,'Rozpočet - HW a licencie'!$A$3:$A$44,'TCO TO BE- SW'!AJ$2,'Rozpočet - HW a licencie'!$C$3:$C$44,"HW",'Rozpočet - HW a licencie'!$G$3:$G$44,'TCO TO BE - HW'!$D9,'Rozpočet - HW a licencie'!$D$3:$D$44,'TCO TO BE - HW'!$B$15)+SUMIFS('Rozpočet - HW a licencie'!$I$3:$I$44,'Rozpočet - HW a licencie'!$A$3:$A$44,'TCO TO BE- SW'!AJ$2,'Rozpočet - HW a licencie'!$C$3:$C$44,"SW pre HW",'Rozpočet - HW a licencie'!$G$3:$G$44,'TCO TO BE - HW'!$D9,'Rozpočet - HW a licencie'!$D$3:$D$44,'TCO TO BE - HW'!$B$15),)</f>
        <v>0</v>
      </c>
      <c r="H19" s="117">
        <f>IFERROR(SUMIFS('Rozpočet - HW a licencie'!$I$3:$I$44,'Rozpočet - HW a licencie'!$A$3:$A$44,'TCO TO BE- SW'!AK$2,'Rozpočet - HW a licencie'!$C$3:$C$44,"HW",'Rozpočet - HW a licencie'!$G$3:$G$44,'TCO TO BE - HW'!$D9,'Rozpočet - HW a licencie'!$D$3:$D$44,'TCO TO BE - HW'!$B$15)+SUMIFS('Rozpočet - HW a licencie'!$I$3:$I$44,'Rozpočet - HW a licencie'!$A$3:$A$44,'TCO TO BE- SW'!AK$2,'Rozpočet - HW a licencie'!$C$3:$C$44,"SW pre HW",'Rozpočet - HW a licencie'!$G$3:$G$44,'TCO TO BE - HW'!$D9,'Rozpočet - HW a licencie'!$D$3:$D$44,'TCO TO BE - HW'!$B$15),)</f>
        <v>0</v>
      </c>
      <c r="I19" s="117">
        <f>IFERROR(SUMIFS('Rozpočet - HW a licencie'!$I$3:$I$44,'Rozpočet - HW a licencie'!$A$3:$A$44,'TCO TO BE- SW'!AL$2,'Rozpočet - HW a licencie'!$C$3:$C$44,"HW",'Rozpočet - HW a licencie'!$G$3:$G$44,'TCO TO BE - HW'!$D9,'Rozpočet - HW a licencie'!$D$3:$D$44,'TCO TO BE - HW'!$B$15)+SUMIFS('Rozpočet - HW a licencie'!$I$3:$I$44,'Rozpočet - HW a licencie'!$A$3:$A$44,'TCO TO BE- SW'!AL$2,'Rozpočet - HW a licencie'!$C$3:$C$44,"SW pre HW",'Rozpočet - HW a licencie'!$G$3:$G$44,'TCO TO BE - HW'!$D9,'Rozpočet - HW a licencie'!$D$3:$D$44,'TCO TO BE - HW'!$B$15),)</f>
        <v>0</v>
      </c>
      <c r="J19" s="117">
        <f>IFERROR(SUMIFS('Rozpočet - HW a licencie'!$I$3:$I$44,'Rozpočet - HW a licencie'!$A$3:$A$44,'TCO TO BE- SW'!AM$2,'Rozpočet - HW a licencie'!$C$3:$C$44,"HW",'Rozpočet - HW a licencie'!$G$3:$G$44,'TCO TO BE - HW'!$D9,'Rozpočet - HW a licencie'!$D$3:$D$44,'TCO TO BE - HW'!$B$15)+SUMIFS('Rozpočet - HW a licencie'!$I$3:$I$44,'Rozpočet - HW a licencie'!$A$3:$A$44,'TCO TO BE- SW'!AM$2,'Rozpočet - HW a licencie'!$C$3:$C$44,"SW pre HW",'Rozpočet - HW a licencie'!$G$3:$G$44,'TCO TO BE - HW'!$D9,'Rozpočet - HW a licencie'!$D$3:$D$44,'TCO TO BE - HW'!$B$15),)</f>
        <v>0</v>
      </c>
      <c r="K19" s="117">
        <f>IFERROR(SUMIFS('Rozpočet - HW a licencie'!$I$3:$I$44,'Rozpočet - HW a licencie'!$A$3:$A$44,'TCO TO BE- SW'!AN$2,'Rozpočet - HW a licencie'!$C$3:$C$44,"HW",'Rozpočet - HW a licencie'!$G$3:$G$44,'TCO TO BE - HW'!$D9,'Rozpočet - HW a licencie'!$D$3:$D$44,'TCO TO BE - HW'!$B$15)+SUMIFS('Rozpočet - HW a licencie'!$I$3:$I$44,'Rozpočet - HW a licencie'!$A$3:$A$44,'TCO TO BE- SW'!AN$2,'Rozpočet - HW a licencie'!$C$3:$C$44,"SW pre HW",'Rozpočet - HW a licencie'!$G$3:$G$44,'TCO TO BE - HW'!$D9,'Rozpočet - HW a licencie'!$D$3:$D$44,'TCO TO BE - HW'!$B$15),)</f>
        <v>0</v>
      </c>
      <c r="L19" s="117">
        <f>IFERROR(SUMIFS('Rozpočet - HW a licencie'!$I$3:$I$44,'Rozpočet - HW a licencie'!$A$3:$A$44,'TCO TO BE- SW'!AO$2,'Rozpočet - HW a licencie'!$C$3:$C$44,"HW",'Rozpočet - HW a licencie'!$G$3:$G$44,'TCO TO BE - HW'!$D9,'Rozpočet - HW a licencie'!$D$3:$D$44,'TCO TO BE - HW'!$B$15)+SUMIFS('Rozpočet - HW a licencie'!$I$3:$I$44,'Rozpočet - HW a licencie'!$A$3:$A$44,'TCO TO BE- SW'!AO$2,'Rozpočet - HW a licencie'!$C$3:$C$44,"SW pre HW",'Rozpočet - HW a licencie'!$G$3:$G$44,'TCO TO BE - HW'!$D9,'Rozpočet - HW a licencie'!$D$3:$D$44,'TCO TO BE - HW'!$B$15),)</f>
        <v>0</v>
      </c>
      <c r="M19" s="117">
        <f>IFERROR(SUMIFS('Rozpočet - HW a licencie'!$I$3:$I$44,'Rozpočet - HW a licencie'!$A$3:$A$44,'TCO TO BE- SW'!AP$2,'Rozpočet - HW a licencie'!$C$3:$C$44,"HW",'Rozpočet - HW a licencie'!$G$3:$G$44,'TCO TO BE - HW'!$D9,'Rozpočet - HW a licencie'!$D$3:$D$44,'TCO TO BE - HW'!$B$15)+SUMIFS('Rozpočet - HW a licencie'!$I$3:$I$44,'Rozpočet - HW a licencie'!$A$3:$A$44,'TCO TO BE- SW'!AP$2,'Rozpočet - HW a licencie'!$C$3:$C$44,"SW pre HW",'Rozpočet - HW a licencie'!$G$3:$G$44,'TCO TO BE - HW'!$D9,'Rozpočet - HW a licencie'!$D$3:$D$44,'TCO TO BE - HW'!$B$15),)</f>
        <v>0</v>
      </c>
      <c r="N19" s="117">
        <f>IFERROR(SUMIFS('Rozpočet - HW a licencie'!$I$3:$I$44,'Rozpočet - HW a licencie'!$A$3:$A$44,'TCO TO BE- SW'!AQ$2,'Rozpočet - HW a licencie'!$C$3:$C$44,"HW",'Rozpočet - HW a licencie'!$G$3:$G$44,'TCO TO BE - HW'!$D9,'Rozpočet - HW a licencie'!$D$3:$D$44,'TCO TO BE - HW'!$B$15)+SUMIFS('Rozpočet - HW a licencie'!$I$3:$I$44,'Rozpočet - HW a licencie'!$A$3:$A$44,'TCO TO BE- SW'!AQ$2,'Rozpočet - HW a licencie'!$C$3:$C$44,"SW pre HW",'Rozpočet - HW a licencie'!$G$3:$G$44,'TCO TO BE - HW'!$D9,'Rozpočet - HW a licencie'!$D$3:$D$44,'TCO TO BE - HW'!$B$15),)</f>
        <v>0</v>
      </c>
      <c r="O19" s="117">
        <f>IFERROR(SUMIFS('Rozpočet - HW a licencie'!$I$3:$I$44,'Rozpočet - HW a licencie'!$A$3:$A$44,'TCO TO BE- SW'!AR$2,'Rozpočet - HW a licencie'!$C$3:$C$44,"HW",'Rozpočet - HW a licencie'!$G$3:$G$44,'TCO TO BE - HW'!$D9,'Rozpočet - HW a licencie'!$D$3:$D$44,'TCO TO BE - HW'!$B$15)+SUMIFS('Rozpočet - HW a licencie'!$I$3:$I$44,'Rozpočet - HW a licencie'!$A$3:$A$44,'TCO TO BE- SW'!AR$2,'Rozpočet - HW a licencie'!$C$3:$C$44,"SW pre HW",'Rozpočet - HW a licencie'!$G$3:$G$44,'TCO TO BE - HW'!$D9,'Rozpočet - HW a licencie'!$D$3:$D$44,'TCO TO BE - HW'!$B$15),)</f>
        <v>0</v>
      </c>
      <c r="P19" s="117">
        <f>IFERROR(SUMIFS('Rozpočet - HW a licencie'!$I$3:$I$44,'Rozpočet - HW a licencie'!$A$3:$A$44,'TCO TO BE- SW'!AS$2,'Rozpočet - HW a licencie'!$C$3:$C$44,"HW",'Rozpočet - HW a licencie'!$G$3:$G$44,'TCO TO BE - HW'!$D9,'Rozpočet - HW a licencie'!$D$3:$D$44,'TCO TO BE - HW'!$B$15)+SUMIFS('Rozpočet - HW a licencie'!$I$3:$I$44,'Rozpočet - HW a licencie'!$A$3:$A$44,'TCO TO BE- SW'!AS$2,'Rozpočet - HW a licencie'!$C$3:$C$44,"SW pre HW",'Rozpočet - HW a licencie'!$G$3:$G$44,'TCO TO BE - HW'!$D9,'Rozpočet - HW a licencie'!$D$3:$D$44,'TCO TO BE - HW'!$B$15),)</f>
        <v>0</v>
      </c>
      <c r="Q19" s="117">
        <f>IFERROR(SUMIFS('Rozpočet - HW a licencie'!$I$3:$I$44,'Rozpočet - HW a licencie'!$A$3:$A$44,'TCO TO BE- SW'!AT$2,'Rozpočet - HW a licencie'!$C$3:$C$44,"HW",'Rozpočet - HW a licencie'!$G$3:$G$44,'TCO TO BE - HW'!$D9,'Rozpočet - HW a licencie'!$D$3:$D$44,'TCO TO BE - HW'!$B$15)+SUMIFS('Rozpočet - HW a licencie'!$I$3:$I$44,'Rozpočet - HW a licencie'!$A$3:$A$44,'TCO TO BE- SW'!AT$2,'Rozpočet - HW a licencie'!$C$3:$C$44,"SW pre HW",'Rozpočet - HW a licencie'!$G$3:$G$44,'TCO TO BE - HW'!$D9,'Rozpočet - HW a licencie'!$D$3:$D$44,'TCO TO BE - HW'!$B$15),)</f>
        <v>0</v>
      </c>
      <c r="R19" s="117">
        <f>IFERROR(SUMIFS('Rozpočet - HW a licencie'!$I$3:$I$44,'Rozpočet - HW a licencie'!$A$3:$A$44,'TCO TO BE- SW'!AU$2,'Rozpočet - HW a licencie'!$C$3:$C$44,"HW",'Rozpočet - HW a licencie'!$G$3:$G$44,'TCO TO BE - HW'!$D9,'Rozpočet - HW a licencie'!$D$3:$D$44,'TCO TO BE - HW'!$B$15)+SUMIFS('Rozpočet - HW a licencie'!$I$3:$I$44,'Rozpočet - HW a licencie'!$A$3:$A$44,'TCO TO BE- SW'!AU$2,'Rozpočet - HW a licencie'!$C$3:$C$44,"SW pre HW",'Rozpočet - HW a licencie'!$G$3:$G$44,'TCO TO BE - HW'!$D9,'Rozpočet - HW a licencie'!$D$3:$D$44,'TCO TO BE - HW'!$B$15),)</f>
        <v>0</v>
      </c>
      <c r="S19" s="117">
        <f>IFERROR(SUMIFS('Rozpočet - HW a licencie'!$I$3:$I$44,'Rozpočet - HW a licencie'!$A$3:$A$44,'TCO TO BE- SW'!AV$2,'Rozpočet - HW a licencie'!$C$3:$C$44,"HW",'Rozpočet - HW a licencie'!$G$3:$G$44,'TCO TO BE - HW'!$D9,'Rozpočet - HW a licencie'!$D$3:$D$44,'TCO TO BE - HW'!$B$15)+SUMIFS('Rozpočet - HW a licencie'!$I$3:$I$44,'Rozpočet - HW a licencie'!$A$3:$A$44,'TCO TO BE- SW'!AV$2,'Rozpočet - HW a licencie'!$C$3:$C$44,"SW pre HW",'Rozpočet - HW a licencie'!$G$3:$G$44,'TCO TO BE - HW'!$D9,'Rozpočet - HW a licencie'!$D$3:$D$44,'TCO TO BE - HW'!$B$15),)</f>
        <v>0</v>
      </c>
      <c r="T19" s="117">
        <f>IFERROR(SUMIFS('Rozpočet - HW a licencie'!$I$3:$I$44,'Rozpočet - HW a licencie'!$A$3:$A$44,'TCO TO BE- SW'!AW$2,'Rozpočet - HW a licencie'!$C$3:$C$44,"HW",'Rozpočet - HW a licencie'!$G$3:$G$44,'TCO TO BE - HW'!$D9,'Rozpočet - HW a licencie'!$D$3:$D$44,'TCO TO BE - HW'!$B$15)+SUMIFS('Rozpočet - HW a licencie'!$I$3:$I$44,'Rozpočet - HW a licencie'!$A$3:$A$44,'TCO TO BE- SW'!AW$2,'Rozpočet - HW a licencie'!$C$3:$C$44,"SW pre HW",'Rozpočet - HW a licencie'!$G$3:$G$44,'TCO TO BE - HW'!$D9,'Rozpočet - HW a licencie'!$D$3:$D$44,'TCO TO BE - HW'!$B$15),)</f>
        <v>0</v>
      </c>
      <c r="U19" s="117">
        <f>IFERROR(SUMIFS('Rozpočet - HW a licencie'!$I$3:$I$44,'Rozpočet - HW a licencie'!$A$3:$A$44,'TCO TO BE- SW'!AX$2,'Rozpočet - HW a licencie'!$C$3:$C$44,"HW",'Rozpočet - HW a licencie'!$G$3:$G$44,'TCO TO BE - HW'!$D9,'Rozpočet - HW a licencie'!$D$3:$D$44,'TCO TO BE - HW'!$B$15)+SUMIFS('Rozpočet - HW a licencie'!$I$3:$I$44,'Rozpočet - HW a licencie'!$A$3:$A$44,'TCO TO BE- SW'!AX$2,'Rozpočet - HW a licencie'!$C$3:$C$44,"SW pre HW",'Rozpočet - HW a licencie'!$G$3:$G$44,'TCO TO BE - HW'!$D9,'Rozpočet - HW a licencie'!$D$3:$D$44,'TCO TO BE - HW'!$B$15),)</f>
        <v>0</v>
      </c>
      <c r="V19" s="117">
        <f>IFERROR(SUMIFS('Rozpočet - HW a licencie'!$I$3:$I$44,'Rozpočet - HW a licencie'!$A$3:$A$44,'TCO TO BE- SW'!AY$2,'Rozpočet - HW a licencie'!$C$3:$C$44,"HW",'Rozpočet - HW a licencie'!$G$3:$G$44,'TCO TO BE - HW'!$D9,'Rozpočet - HW a licencie'!$D$3:$D$44,'TCO TO BE - HW'!$B$15)+SUMIFS('Rozpočet - HW a licencie'!$I$3:$I$44,'Rozpočet - HW a licencie'!$A$3:$A$44,'TCO TO BE- SW'!AY$2,'Rozpočet - HW a licencie'!$C$3:$C$44,"SW pre HW",'Rozpočet - HW a licencie'!$G$3:$G$44,'TCO TO BE - HW'!$D9,'Rozpočet - HW a licencie'!$D$3:$D$44,'TCO TO BE - HW'!$B$15),)</f>
        <v>0</v>
      </c>
      <c r="W19" s="117">
        <f>IFERROR(SUMIFS('Rozpočet - HW a licencie'!$I$3:$I$44,'Rozpočet - HW a licencie'!$A$3:$A$44,'TCO TO BE- SW'!AZ$2,'Rozpočet - HW a licencie'!$C$3:$C$44,"HW",'Rozpočet - HW a licencie'!$G$3:$G$44,'TCO TO BE - HW'!$D9,'Rozpočet - HW a licencie'!$D$3:$D$44,'TCO TO BE - HW'!$B$15)+SUMIFS('Rozpočet - HW a licencie'!$I$3:$I$44,'Rozpočet - HW a licencie'!$A$3:$A$44,'TCO TO BE- SW'!AZ$2,'Rozpočet - HW a licencie'!$C$3:$C$44,"SW pre HW",'Rozpočet - HW a licencie'!$G$3:$G$44,'TCO TO BE - HW'!$D9,'Rozpočet - HW a licencie'!$D$3:$D$44,'TCO TO BE - HW'!$B$15),)</f>
        <v>0</v>
      </c>
      <c r="X19" s="117">
        <f>IFERROR(SUMIFS('Rozpočet - HW a licencie'!$I$3:$I$44,'Rozpočet - HW a licencie'!$A$3:$A$44,'TCO TO BE- SW'!BA$2,'Rozpočet - HW a licencie'!$C$3:$C$44,"HW",'Rozpočet - HW a licencie'!$G$3:$G$44,'TCO TO BE - HW'!$D9,'Rozpočet - HW a licencie'!$D$3:$D$44,'TCO TO BE - HW'!$B$15)+SUMIFS('Rozpočet - HW a licencie'!$I$3:$I$44,'Rozpočet - HW a licencie'!$A$3:$A$44,'TCO TO BE- SW'!BA$2,'Rozpočet - HW a licencie'!$C$3:$C$44,"SW pre HW",'Rozpočet - HW a licencie'!$G$3:$G$44,'TCO TO BE - HW'!$D9,'Rozpočet - HW a licencie'!$D$3:$D$44,'TCO TO BE - HW'!$B$15),)</f>
        <v>0</v>
      </c>
      <c r="Y19" s="117">
        <f>IFERROR(SUMIFS('Rozpočet - HW a licencie'!$I$3:$I$44,'Rozpočet - HW a licencie'!$A$3:$A$44,'TCO TO BE- SW'!BB$2,'Rozpočet - HW a licencie'!$C$3:$C$44,"HW",'Rozpočet - HW a licencie'!$G$3:$G$44,'TCO TO BE - HW'!$D9,'Rozpočet - HW a licencie'!$D$3:$D$44,'TCO TO BE - HW'!$B$15)+SUMIFS('Rozpočet - HW a licencie'!$I$3:$I$44,'Rozpočet - HW a licencie'!$A$3:$A$44,'TCO TO BE- SW'!BB$2,'Rozpočet - HW a licencie'!$C$3:$C$44,"SW pre HW",'Rozpočet - HW a licencie'!$G$3:$G$44,'TCO TO BE - HW'!$D9,'Rozpočet - HW a licencie'!$D$3:$D$44,'TCO TO BE - HW'!$B$15),)</f>
        <v>0</v>
      </c>
      <c r="Z19" s="117">
        <f>IFERROR(SUMIFS('Rozpočet - HW a licencie'!$I$3:$I$44,'Rozpočet - HW a licencie'!$A$3:$A$44,'TCO TO BE- SW'!BC$2,'Rozpočet - HW a licencie'!$C$3:$C$44,"HW",'Rozpočet - HW a licencie'!$G$3:$G$44,'TCO TO BE - HW'!$D9,'Rozpočet - HW a licencie'!$D$3:$D$44,'TCO TO BE - HW'!$B$15)+SUMIFS('Rozpočet - HW a licencie'!$I$3:$I$44,'Rozpočet - HW a licencie'!$A$3:$A$44,'TCO TO BE- SW'!BC$2,'Rozpočet - HW a licencie'!$C$3:$C$44,"SW pre HW",'Rozpočet - HW a licencie'!$G$3:$G$44,'TCO TO BE - HW'!$D9,'Rozpočet - HW a licencie'!$D$3:$D$44,'TCO TO BE - HW'!$B$15),)</f>
        <v>0</v>
      </c>
    </row>
    <row r="20" spans="1:26" outlineLevel="1">
      <c r="A20" s="694"/>
      <c r="B20" s="695"/>
      <c r="C20" s="695"/>
      <c r="D20" s="67" t="s">
        <v>114</v>
      </c>
      <c r="E20" s="71">
        <f t="shared" si="2"/>
        <v>0</v>
      </c>
      <c r="F20" s="117">
        <f>IFERROR(SUMIFS('Rozpočet - HW a licencie'!$I$3:$I$44,'Rozpočet - HW a licencie'!$A$3:$A$44,'TCO TO BE- SW'!F$2,'Rozpočet - HW a licencie'!$C$3:$C$44,"HW",'Rozpočet - HW a licencie'!$G$3:$G$44,'TCO TO BE - HW'!$D10,'Rozpočet - HW a licencie'!$D$3:$D$44,'TCO TO BE - HW'!$B$15)+SUMIFS('Rozpočet - HW a licencie'!$I$3:$I$44,'Rozpočet - HW a licencie'!$A$3:$A$44,'TCO TO BE- SW'!F$2,'Rozpočet - HW a licencie'!$C$3:$C$44,"SW pre HW",'Rozpočet - HW a licencie'!$G$3:$G$44,'TCO TO BE - HW'!$D10,'Rozpočet - HW a licencie'!$D$3:$D$44,'TCO TO BE - HW'!$B$15),)</f>
        <v>0</v>
      </c>
      <c r="G20" s="117">
        <f>IFERROR(SUMIFS('Rozpočet - HW a licencie'!$I$3:$I$44,'Rozpočet - HW a licencie'!$A$3:$A$44,'TCO TO BE- SW'!AJ$2,'Rozpočet - HW a licencie'!$C$3:$C$44,"HW",'Rozpočet - HW a licencie'!$G$3:$G$44,'TCO TO BE - HW'!$D10,'Rozpočet - HW a licencie'!$D$3:$D$44,'TCO TO BE - HW'!$B$15)+SUMIFS('Rozpočet - HW a licencie'!$I$3:$I$44,'Rozpočet - HW a licencie'!$A$3:$A$44,'TCO TO BE- SW'!AJ$2,'Rozpočet - HW a licencie'!$C$3:$C$44,"SW pre HW",'Rozpočet - HW a licencie'!$G$3:$G$44,'TCO TO BE - HW'!$D10,'Rozpočet - HW a licencie'!$D$3:$D$44,'TCO TO BE - HW'!$B$15),)</f>
        <v>0</v>
      </c>
      <c r="H20" s="117">
        <f>IFERROR(SUMIFS('Rozpočet - HW a licencie'!$I$3:$I$44,'Rozpočet - HW a licencie'!$A$3:$A$44,'TCO TO BE- SW'!AK$2,'Rozpočet - HW a licencie'!$C$3:$C$44,"HW",'Rozpočet - HW a licencie'!$G$3:$G$44,'TCO TO BE - HW'!$D10,'Rozpočet - HW a licencie'!$D$3:$D$44,'TCO TO BE - HW'!$B$15)+SUMIFS('Rozpočet - HW a licencie'!$I$3:$I$44,'Rozpočet - HW a licencie'!$A$3:$A$44,'TCO TO BE- SW'!AK$2,'Rozpočet - HW a licencie'!$C$3:$C$44,"SW pre HW",'Rozpočet - HW a licencie'!$G$3:$G$44,'TCO TO BE - HW'!$D10,'Rozpočet - HW a licencie'!$D$3:$D$44,'TCO TO BE - HW'!$B$15),)</f>
        <v>0</v>
      </c>
      <c r="I20" s="117">
        <f>IFERROR(SUMIFS('Rozpočet - HW a licencie'!$I$3:$I$44,'Rozpočet - HW a licencie'!$A$3:$A$44,'TCO TO BE- SW'!AL$2,'Rozpočet - HW a licencie'!$C$3:$C$44,"HW",'Rozpočet - HW a licencie'!$G$3:$G$44,'TCO TO BE - HW'!$D10,'Rozpočet - HW a licencie'!$D$3:$D$44,'TCO TO BE - HW'!$B$15)+SUMIFS('Rozpočet - HW a licencie'!$I$3:$I$44,'Rozpočet - HW a licencie'!$A$3:$A$44,'TCO TO BE- SW'!AL$2,'Rozpočet - HW a licencie'!$C$3:$C$44,"SW pre HW",'Rozpočet - HW a licencie'!$G$3:$G$44,'TCO TO BE - HW'!$D10,'Rozpočet - HW a licencie'!$D$3:$D$44,'TCO TO BE - HW'!$B$15),)</f>
        <v>0</v>
      </c>
      <c r="J20" s="117">
        <f>IFERROR(SUMIFS('Rozpočet - HW a licencie'!$I$3:$I$44,'Rozpočet - HW a licencie'!$A$3:$A$44,'TCO TO BE- SW'!AM$2,'Rozpočet - HW a licencie'!$C$3:$C$44,"HW",'Rozpočet - HW a licencie'!$G$3:$G$44,'TCO TO BE - HW'!$D10,'Rozpočet - HW a licencie'!$D$3:$D$44,'TCO TO BE - HW'!$B$15)+SUMIFS('Rozpočet - HW a licencie'!$I$3:$I$44,'Rozpočet - HW a licencie'!$A$3:$A$44,'TCO TO BE- SW'!AM$2,'Rozpočet - HW a licencie'!$C$3:$C$44,"SW pre HW",'Rozpočet - HW a licencie'!$G$3:$G$44,'TCO TO BE - HW'!$D10,'Rozpočet - HW a licencie'!$D$3:$D$44,'TCO TO BE - HW'!$B$15),)</f>
        <v>0</v>
      </c>
      <c r="K20" s="117">
        <f>IFERROR(SUMIFS('Rozpočet - HW a licencie'!$I$3:$I$44,'Rozpočet - HW a licencie'!$A$3:$A$44,'TCO TO BE- SW'!AN$2,'Rozpočet - HW a licencie'!$C$3:$C$44,"HW",'Rozpočet - HW a licencie'!$G$3:$G$44,'TCO TO BE - HW'!$D10,'Rozpočet - HW a licencie'!$D$3:$D$44,'TCO TO BE - HW'!$B$15)+SUMIFS('Rozpočet - HW a licencie'!$I$3:$I$44,'Rozpočet - HW a licencie'!$A$3:$A$44,'TCO TO BE- SW'!AN$2,'Rozpočet - HW a licencie'!$C$3:$C$44,"SW pre HW",'Rozpočet - HW a licencie'!$G$3:$G$44,'TCO TO BE - HW'!$D10,'Rozpočet - HW a licencie'!$D$3:$D$44,'TCO TO BE - HW'!$B$15),)</f>
        <v>0</v>
      </c>
      <c r="L20" s="117">
        <f>IFERROR(SUMIFS('Rozpočet - HW a licencie'!$I$3:$I$44,'Rozpočet - HW a licencie'!$A$3:$A$44,'TCO TO BE- SW'!AO$2,'Rozpočet - HW a licencie'!$C$3:$C$44,"HW",'Rozpočet - HW a licencie'!$G$3:$G$44,'TCO TO BE - HW'!$D10,'Rozpočet - HW a licencie'!$D$3:$D$44,'TCO TO BE - HW'!$B$15)+SUMIFS('Rozpočet - HW a licencie'!$I$3:$I$44,'Rozpočet - HW a licencie'!$A$3:$A$44,'TCO TO BE- SW'!AO$2,'Rozpočet - HW a licencie'!$C$3:$C$44,"SW pre HW",'Rozpočet - HW a licencie'!$G$3:$G$44,'TCO TO BE - HW'!$D10,'Rozpočet - HW a licencie'!$D$3:$D$44,'TCO TO BE - HW'!$B$15),)</f>
        <v>0</v>
      </c>
      <c r="M20" s="117">
        <f>IFERROR(SUMIFS('Rozpočet - HW a licencie'!$I$3:$I$44,'Rozpočet - HW a licencie'!$A$3:$A$44,'TCO TO BE- SW'!AP$2,'Rozpočet - HW a licencie'!$C$3:$C$44,"HW",'Rozpočet - HW a licencie'!$G$3:$G$44,'TCO TO BE - HW'!$D10,'Rozpočet - HW a licencie'!$D$3:$D$44,'TCO TO BE - HW'!$B$15)+SUMIFS('Rozpočet - HW a licencie'!$I$3:$I$44,'Rozpočet - HW a licencie'!$A$3:$A$44,'TCO TO BE- SW'!AP$2,'Rozpočet - HW a licencie'!$C$3:$C$44,"SW pre HW",'Rozpočet - HW a licencie'!$G$3:$G$44,'TCO TO BE - HW'!$D10,'Rozpočet - HW a licencie'!$D$3:$D$44,'TCO TO BE - HW'!$B$15),)</f>
        <v>0</v>
      </c>
      <c r="N20" s="117">
        <f>IFERROR(SUMIFS('Rozpočet - HW a licencie'!$I$3:$I$44,'Rozpočet - HW a licencie'!$A$3:$A$44,'TCO TO BE- SW'!AQ$2,'Rozpočet - HW a licencie'!$C$3:$C$44,"HW",'Rozpočet - HW a licencie'!$G$3:$G$44,'TCO TO BE - HW'!$D10,'Rozpočet - HW a licencie'!$D$3:$D$44,'TCO TO BE - HW'!$B$15)+SUMIFS('Rozpočet - HW a licencie'!$I$3:$I$44,'Rozpočet - HW a licencie'!$A$3:$A$44,'TCO TO BE- SW'!AQ$2,'Rozpočet - HW a licencie'!$C$3:$C$44,"SW pre HW",'Rozpočet - HW a licencie'!$G$3:$G$44,'TCO TO BE - HW'!$D10,'Rozpočet - HW a licencie'!$D$3:$D$44,'TCO TO BE - HW'!$B$15),)</f>
        <v>0</v>
      </c>
      <c r="O20" s="117">
        <f>IFERROR(SUMIFS('Rozpočet - HW a licencie'!$I$3:$I$44,'Rozpočet - HW a licencie'!$A$3:$A$44,'TCO TO BE- SW'!AR$2,'Rozpočet - HW a licencie'!$C$3:$C$44,"HW",'Rozpočet - HW a licencie'!$G$3:$G$44,'TCO TO BE - HW'!$D10,'Rozpočet - HW a licencie'!$D$3:$D$44,'TCO TO BE - HW'!$B$15)+SUMIFS('Rozpočet - HW a licencie'!$I$3:$I$44,'Rozpočet - HW a licencie'!$A$3:$A$44,'TCO TO BE- SW'!AR$2,'Rozpočet - HW a licencie'!$C$3:$C$44,"SW pre HW",'Rozpočet - HW a licencie'!$G$3:$G$44,'TCO TO BE - HW'!$D10,'Rozpočet - HW a licencie'!$D$3:$D$44,'TCO TO BE - HW'!$B$15),)</f>
        <v>0</v>
      </c>
      <c r="P20" s="117">
        <f>IFERROR(SUMIFS('Rozpočet - HW a licencie'!$I$3:$I$44,'Rozpočet - HW a licencie'!$A$3:$A$44,'TCO TO BE- SW'!AS$2,'Rozpočet - HW a licencie'!$C$3:$C$44,"HW",'Rozpočet - HW a licencie'!$G$3:$G$44,'TCO TO BE - HW'!$D10,'Rozpočet - HW a licencie'!$D$3:$D$44,'TCO TO BE - HW'!$B$15)+SUMIFS('Rozpočet - HW a licencie'!$I$3:$I$44,'Rozpočet - HW a licencie'!$A$3:$A$44,'TCO TO BE- SW'!AS$2,'Rozpočet - HW a licencie'!$C$3:$C$44,"SW pre HW",'Rozpočet - HW a licencie'!$G$3:$G$44,'TCO TO BE - HW'!$D10,'Rozpočet - HW a licencie'!$D$3:$D$44,'TCO TO BE - HW'!$B$15),)</f>
        <v>0</v>
      </c>
      <c r="Q20" s="117">
        <f>IFERROR(SUMIFS('Rozpočet - HW a licencie'!$I$3:$I$44,'Rozpočet - HW a licencie'!$A$3:$A$44,'TCO TO BE- SW'!AT$2,'Rozpočet - HW a licencie'!$C$3:$C$44,"HW",'Rozpočet - HW a licencie'!$G$3:$G$44,'TCO TO BE - HW'!$D10,'Rozpočet - HW a licencie'!$D$3:$D$44,'TCO TO BE - HW'!$B$15)+SUMIFS('Rozpočet - HW a licencie'!$I$3:$I$44,'Rozpočet - HW a licencie'!$A$3:$A$44,'TCO TO BE- SW'!AT$2,'Rozpočet - HW a licencie'!$C$3:$C$44,"SW pre HW",'Rozpočet - HW a licencie'!$G$3:$G$44,'TCO TO BE - HW'!$D10,'Rozpočet - HW a licencie'!$D$3:$D$44,'TCO TO BE - HW'!$B$15),)</f>
        <v>0</v>
      </c>
      <c r="R20" s="117">
        <f>IFERROR(SUMIFS('Rozpočet - HW a licencie'!$I$3:$I$44,'Rozpočet - HW a licencie'!$A$3:$A$44,'TCO TO BE- SW'!AU$2,'Rozpočet - HW a licencie'!$C$3:$C$44,"HW",'Rozpočet - HW a licencie'!$G$3:$G$44,'TCO TO BE - HW'!$D10,'Rozpočet - HW a licencie'!$D$3:$D$44,'TCO TO BE - HW'!$B$15)+SUMIFS('Rozpočet - HW a licencie'!$I$3:$I$44,'Rozpočet - HW a licencie'!$A$3:$A$44,'TCO TO BE- SW'!AU$2,'Rozpočet - HW a licencie'!$C$3:$C$44,"SW pre HW",'Rozpočet - HW a licencie'!$G$3:$G$44,'TCO TO BE - HW'!$D10,'Rozpočet - HW a licencie'!$D$3:$D$44,'TCO TO BE - HW'!$B$15),)</f>
        <v>0</v>
      </c>
      <c r="S20" s="117">
        <f>IFERROR(SUMIFS('Rozpočet - HW a licencie'!$I$3:$I$44,'Rozpočet - HW a licencie'!$A$3:$A$44,'TCO TO BE- SW'!AV$2,'Rozpočet - HW a licencie'!$C$3:$C$44,"HW",'Rozpočet - HW a licencie'!$G$3:$G$44,'TCO TO BE - HW'!$D10,'Rozpočet - HW a licencie'!$D$3:$D$44,'TCO TO BE - HW'!$B$15)+SUMIFS('Rozpočet - HW a licencie'!$I$3:$I$44,'Rozpočet - HW a licencie'!$A$3:$A$44,'TCO TO BE- SW'!AV$2,'Rozpočet - HW a licencie'!$C$3:$C$44,"SW pre HW",'Rozpočet - HW a licencie'!$G$3:$G$44,'TCO TO BE - HW'!$D10,'Rozpočet - HW a licencie'!$D$3:$D$44,'TCO TO BE - HW'!$B$15),)</f>
        <v>0</v>
      </c>
      <c r="T20" s="117">
        <f>IFERROR(SUMIFS('Rozpočet - HW a licencie'!$I$3:$I$44,'Rozpočet - HW a licencie'!$A$3:$A$44,'TCO TO BE- SW'!AW$2,'Rozpočet - HW a licencie'!$C$3:$C$44,"HW",'Rozpočet - HW a licencie'!$G$3:$G$44,'TCO TO BE - HW'!$D10,'Rozpočet - HW a licencie'!$D$3:$D$44,'TCO TO BE - HW'!$B$15)+SUMIFS('Rozpočet - HW a licencie'!$I$3:$I$44,'Rozpočet - HW a licencie'!$A$3:$A$44,'TCO TO BE- SW'!AW$2,'Rozpočet - HW a licencie'!$C$3:$C$44,"SW pre HW",'Rozpočet - HW a licencie'!$G$3:$G$44,'TCO TO BE - HW'!$D10,'Rozpočet - HW a licencie'!$D$3:$D$44,'TCO TO BE - HW'!$B$15),)</f>
        <v>0</v>
      </c>
      <c r="U20" s="117">
        <f>IFERROR(SUMIFS('Rozpočet - HW a licencie'!$I$3:$I$44,'Rozpočet - HW a licencie'!$A$3:$A$44,'TCO TO BE- SW'!AX$2,'Rozpočet - HW a licencie'!$C$3:$C$44,"HW",'Rozpočet - HW a licencie'!$G$3:$G$44,'TCO TO BE - HW'!$D10,'Rozpočet - HW a licencie'!$D$3:$D$44,'TCO TO BE - HW'!$B$15)+SUMIFS('Rozpočet - HW a licencie'!$I$3:$I$44,'Rozpočet - HW a licencie'!$A$3:$A$44,'TCO TO BE- SW'!AX$2,'Rozpočet - HW a licencie'!$C$3:$C$44,"SW pre HW",'Rozpočet - HW a licencie'!$G$3:$G$44,'TCO TO BE - HW'!$D10,'Rozpočet - HW a licencie'!$D$3:$D$44,'TCO TO BE - HW'!$B$15),)</f>
        <v>0</v>
      </c>
      <c r="V20" s="117">
        <f>IFERROR(SUMIFS('Rozpočet - HW a licencie'!$I$3:$I$44,'Rozpočet - HW a licencie'!$A$3:$A$44,'TCO TO BE- SW'!AY$2,'Rozpočet - HW a licencie'!$C$3:$C$44,"HW",'Rozpočet - HW a licencie'!$G$3:$G$44,'TCO TO BE - HW'!$D10,'Rozpočet - HW a licencie'!$D$3:$D$44,'TCO TO BE - HW'!$B$15)+SUMIFS('Rozpočet - HW a licencie'!$I$3:$I$44,'Rozpočet - HW a licencie'!$A$3:$A$44,'TCO TO BE- SW'!AY$2,'Rozpočet - HW a licencie'!$C$3:$C$44,"SW pre HW",'Rozpočet - HW a licencie'!$G$3:$G$44,'TCO TO BE - HW'!$D10,'Rozpočet - HW a licencie'!$D$3:$D$44,'TCO TO BE - HW'!$B$15),)</f>
        <v>0</v>
      </c>
      <c r="W20" s="117">
        <f>IFERROR(SUMIFS('Rozpočet - HW a licencie'!$I$3:$I$44,'Rozpočet - HW a licencie'!$A$3:$A$44,'TCO TO BE- SW'!AZ$2,'Rozpočet - HW a licencie'!$C$3:$C$44,"HW",'Rozpočet - HW a licencie'!$G$3:$G$44,'TCO TO BE - HW'!$D10,'Rozpočet - HW a licencie'!$D$3:$D$44,'TCO TO BE - HW'!$B$15)+SUMIFS('Rozpočet - HW a licencie'!$I$3:$I$44,'Rozpočet - HW a licencie'!$A$3:$A$44,'TCO TO BE- SW'!AZ$2,'Rozpočet - HW a licencie'!$C$3:$C$44,"SW pre HW",'Rozpočet - HW a licencie'!$G$3:$G$44,'TCO TO BE - HW'!$D10,'Rozpočet - HW a licencie'!$D$3:$D$44,'TCO TO BE - HW'!$B$15),)</f>
        <v>0</v>
      </c>
      <c r="X20" s="117">
        <f>IFERROR(SUMIFS('Rozpočet - HW a licencie'!$I$3:$I$44,'Rozpočet - HW a licencie'!$A$3:$A$44,'TCO TO BE- SW'!BA$2,'Rozpočet - HW a licencie'!$C$3:$C$44,"HW",'Rozpočet - HW a licencie'!$G$3:$G$44,'TCO TO BE - HW'!$D10,'Rozpočet - HW a licencie'!$D$3:$D$44,'TCO TO BE - HW'!$B$15)+SUMIFS('Rozpočet - HW a licencie'!$I$3:$I$44,'Rozpočet - HW a licencie'!$A$3:$A$44,'TCO TO BE- SW'!BA$2,'Rozpočet - HW a licencie'!$C$3:$C$44,"SW pre HW",'Rozpočet - HW a licencie'!$G$3:$G$44,'TCO TO BE - HW'!$D10,'Rozpočet - HW a licencie'!$D$3:$D$44,'TCO TO BE - HW'!$B$15),)</f>
        <v>0</v>
      </c>
      <c r="Y20" s="117">
        <f>IFERROR(SUMIFS('Rozpočet - HW a licencie'!$I$3:$I$44,'Rozpočet - HW a licencie'!$A$3:$A$44,'TCO TO BE- SW'!BB$2,'Rozpočet - HW a licencie'!$C$3:$C$44,"HW",'Rozpočet - HW a licencie'!$G$3:$G$44,'TCO TO BE - HW'!$D10,'Rozpočet - HW a licencie'!$D$3:$D$44,'TCO TO BE - HW'!$B$15)+SUMIFS('Rozpočet - HW a licencie'!$I$3:$I$44,'Rozpočet - HW a licencie'!$A$3:$A$44,'TCO TO BE- SW'!BB$2,'Rozpočet - HW a licencie'!$C$3:$C$44,"SW pre HW",'Rozpočet - HW a licencie'!$G$3:$G$44,'TCO TO BE - HW'!$D10,'Rozpočet - HW a licencie'!$D$3:$D$44,'TCO TO BE - HW'!$B$15),)</f>
        <v>0</v>
      </c>
      <c r="Z20" s="117">
        <f>IFERROR(SUMIFS('Rozpočet - HW a licencie'!$I$3:$I$44,'Rozpočet - HW a licencie'!$A$3:$A$44,'TCO TO BE- SW'!BC$2,'Rozpočet - HW a licencie'!$C$3:$C$44,"HW",'Rozpočet - HW a licencie'!$G$3:$G$44,'TCO TO BE - HW'!$D10,'Rozpočet - HW a licencie'!$D$3:$D$44,'TCO TO BE - HW'!$B$15)+SUMIFS('Rozpočet - HW a licencie'!$I$3:$I$44,'Rozpočet - HW a licencie'!$A$3:$A$44,'TCO TO BE- SW'!BC$2,'Rozpočet - HW a licencie'!$C$3:$C$44,"SW pre HW",'Rozpočet - HW a licencie'!$G$3:$G$44,'TCO TO BE - HW'!$D10,'Rozpočet - HW a licencie'!$D$3:$D$44,'TCO TO BE - HW'!$B$15),)</f>
        <v>0</v>
      </c>
    </row>
    <row r="21" spans="1:26" outlineLevel="1">
      <c r="A21" s="694"/>
      <c r="B21" s="695"/>
      <c r="C21" s="695"/>
      <c r="D21" s="67" t="s">
        <v>115</v>
      </c>
      <c r="E21" s="71">
        <f t="shared" si="2"/>
        <v>0</v>
      </c>
      <c r="F21" s="117">
        <f>IFERROR(SUMIFS('Rozpočet - HW a licencie'!$I$3:$I$44,'Rozpočet - HW a licencie'!$A$3:$A$44,'TCO TO BE- SW'!F$2,'Rozpočet - HW a licencie'!$C$3:$C$44,"HW",'Rozpočet - HW a licencie'!$G$3:$G$44,'TCO TO BE - HW'!$D11,'Rozpočet - HW a licencie'!$D$3:$D$44,'TCO TO BE - HW'!$B$15)+SUMIFS('Rozpočet - HW a licencie'!$I$3:$I$44,'Rozpočet - HW a licencie'!$A$3:$A$44,'TCO TO BE- SW'!F$2,'Rozpočet - HW a licencie'!$C$3:$C$44,"SW pre HW",'Rozpočet - HW a licencie'!$G$3:$G$44,'TCO TO BE - HW'!$D11,'Rozpočet - HW a licencie'!$D$3:$D$44,'TCO TO BE - HW'!$B$15),)</f>
        <v>0</v>
      </c>
      <c r="G21" s="117">
        <f>IFERROR(SUMIFS('Rozpočet - HW a licencie'!$I$3:$I$44,'Rozpočet - HW a licencie'!$A$3:$A$44,'TCO TO BE- SW'!AJ$2,'Rozpočet - HW a licencie'!$C$3:$C$44,"HW",'Rozpočet - HW a licencie'!$G$3:$G$44,'TCO TO BE - HW'!$D11,'Rozpočet - HW a licencie'!$D$3:$D$44,'TCO TO BE - HW'!$B$15)+SUMIFS('Rozpočet - HW a licencie'!$I$3:$I$44,'Rozpočet - HW a licencie'!$A$3:$A$44,'TCO TO BE- SW'!AJ$2,'Rozpočet - HW a licencie'!$C$3:$C$44,"SW pre HW",'Rozpočet - HW a licencie'!$G$3:$G$44,'TCO TO BE - HW'!$D11,'Rozpočet - HW a licencie'!$D$3:$D$44,'TCO TO BE - HW'!$B$15),)</f>
        <v>0</v>
      </c>
      <c r="H21" s="117">
        <f>IFERROR(SUMIFS('Rozpočet - HW a licencie'!$I$3:$I$44,'Rozpočet - HW a licencie'!$A$3:$A$44,'TCO TO BE- SW'!AK$2,'Rozpočet - HW a licencie'!$C$3:$C$44,"HW",'Rozpočet - HW a licencie'!$G$3:$G$44,'TCO TO BE - HW'!$D11,'Rozpočet - HW a licencie'!$D$3:$D$44,'TCO TO BE - HW'!$B$15)+SUMIFS('Rozpočet - HW a licencie'!$I$3:$I$44,'Rozpočet - HW a licencie'!$A$3:$A$44,'TCO TO BE- SW'!AK$2,'Rozpočet - HW a licencie'!$C$3:$C$44,"SW pre HW",'Rozpočet - HW a licencie'!$G$3:$G$44,'TCO TO BE - HW'!$D11,'Rozpočet - HW a licencie'!$D$3:$D$44,'TCO TO BE - HW'!$B$15),)</f>
        <v>0</v>
      </c>
      <c r="I21" s="117">
        <f>IFERROR(SUMIFS('Rozpočet - HW a licencie'!$I$3:$I$44,'Rozpočet - HW a licencie'!$A$3:$A$44,'TCO TO BE- SW'!AL$2,'Rozpočet - HW a licencie'!$C$3:$C$44,"HW",'Rozpočet - HW a licencie'!$G$3:$G$44,'TCO TO BE - HW'!$D11,'Rozpočet - HW a licencie'!$D$3:$D$44,'TCO TO BE - HW'!$B$15)+SUMIFS('Rozpočet - HW a licencie'!$I$3:$I$44,'Rozpočet - HW a licencie'!$A$3:$A$44,'TCO TO BE- SW'!AL$2,'Rozpočet - HW a licencie'!$C$3:$C$44,"SW pre HW",'Rozpočet - HW a licencie'!$G$3:$G$44,'TCO TO BE - HW'!$D11,'Rozpočet - HW a licencie'!$D$3:$D$44,'TCO TO BE - HW'!$B$15),)</f>
        <v>0</v>
      </c>
      <c r="J21" s="117">
        <f>IFERROR(SUMIFS('Rozpočet - HW a licencie'!$I$3:$I$44,'Rozpočet - HW a licencie'!$A$3:$A$44,'TCO TO BE- SW'!AM$2,'Rozpočet - HW a licencie'!$C$3:$C$44,"HW",'Rozpočet - HW a licencie'!$G$3:$G$44,'TCO TO BE - HW'!$D11,'Rozpočet - HW a licencie'!$D$3:$D$44,'TCO TO BE - HW'!$B$15)+SUMIFS('Rozpočet - HW a licencie'!$I$3:$I$44,'Rozpočet - HW a licencie'!$A$3:$A$44,'TCO TO BE- SW'!AM$2,'Rozpočet - HW a licencie'!$C$3:$C$44,"SW pre HW",'Rozpočet - HW a licencie'!$G$3:$G$44,'TCO TO BE - HW'!$D11,'Rozpočet - HW a licencie'!$D$3:$D$44,'TCO TO BE - HW'!$B$15),)</f>
        <v>0</v>
      </c>
      <c r="K21" s="117">
        <f>IFERROR(SUMIFS('Rozpočet - HW a licencie'!$I$3:$I$44,'Rozpočet - HW a licencie'!$A$3:$A$44,'TCO TO BE- SW'!AN$2,'Rozpočet - HW a licencie'!$C$3:$C$44,"HW",'Rozpočet - HW a licencie'!$G$3:$G$44,'TCO TO BE - HW'!$D11,'Rozpočet - HW a licencie'!$D$3:$D$44,'TCO TO BE - HW'!$B$15)+SUMIFS('Rozpočet - HW a licencie'!$I$3:$I$44,'Rozpočet - HW a licencie'!$A$3:$A$44,'TCO TO BE- SW'!AN$2,'Rozpočet - HW a licencie'!$C$3:$C$44,"SW pre HW",'Rozpočet - HW a licencie'!$G$3:$G$44,'TCO TO BE - HW'!$D11,'Rozpočet - HW a licencie'!$D$3:$D$44,'TCO TO BE - HW'!$B$15),)</f>
        <v>0</v>
      </c>
      <c r="L21" s="117">
        <f>IFERROR(SUMIFS('Rozpočet - HW a licencie'!$I$3:$I$44,'Rozpočet - HW a licencie'!$A$3:$A$44,'TCO TO BE- SW'!AO$2,'Rozpočet - HW a licencie'!$C$3:$C$44,"HW",'Rozpočet - HW a licencie'!$G$3:$G$44,'TCO TO BE - HW'!$D11,'Rozpočet - HW a licencie'!$D$3:$D$44,'TCO TO BE - HW'!$B$15)+SUMIFS('Rozpočet - HW a licencie'!$I$3:$I$44,'Rozpočet - HW a licencie'!$A$3:$A$44,'TCO TO BE- SW'!AO$2,'Rozpočet - HW a licencie'!$C$3:$C$44,"SW pre HW",'Rozpočet - HW a licencie'!$G$3:$G$44,'TCO TO BE - HW'!$D11,'Rozpočet - HW a licencie'!$D$3:$D$44,'TCO TO BE - HW'!$B$15),)</f>
        <v>0</v>
      </c>
      <c r="M21" s="117">
        <f>IFERROR(SUMIFS('Rozpočet - HW a licencie'!$I$3:$I$44,'Rozpočet - HW a licencie'!$A$3:$A$44,'TCO TO BE- SW'!AP$2,'Rozpočet - HW a licencie'!$C$3:$C$44,"HW",'Rozpočet - HW a licencie'!$G$3:$G$44,'TCO TO BE - HW'!$D11,'Rozpočet - HW a licencie'!$D$3:$D$44,'TCO TO BE - HW'!$B$15)+SUMIFS('Rozpočet - HW a licencie'!$I$3:$I$44,'Rozpočet - HW a licencie'!$A$3:$A$44,'TCO TO BE- SW'!AP$2,'Rozpočet - HW a licencie'!$C$3:$C$44,"SW pre HW",'Rozpočet - HW a licencie'!$G$3:$G$44,'TCO TO BE - HW'!$D11,'Rozpočet - HW a licencie'!$D$3:$D$44,'TCO TO BE - HW'!$B$15),)</f>
        <v>0</v>
      </c>
      <c r="N21" s="117">
        <f>IFERROR(SUMIFS('Rozpočet - HW a licencie'!$I$3:$I$44,'Rozpočet - HW a licencie'!$A$3:$A$44,'TCO TO BE- SW'!AQ$2,'Rozpočet - HW a licencie'!$C$3:$C$44,"HW",'Rozpočet - HW a licencie'!$G$3:$G$44,'TCO TO BE - HW'!$D11,'Rozpočet - HW a licencie'!$D$3:$D$44,'TCO TO BE - HW'!$B$15)+SUMIFS('Rozpočet - HW a licencie'!$I$3:$I$44,'Rozpočet - HW a licencie'!$A$3:$A$44,'TCO TO BE- SW'!AQ$2,'Rozpočet - HW a licencie'!$C$3:$C$44,"SW pre HW",'Rozpočet - HW a licencie'!$G$3:$G$44,'TCO TO BE - HW'!$D11,'Rozpočet - HW a licencie'!$D$3:$D$44,'TCO TO BE - HW'!$B$15),)</f>
        <v>0</v>
      </c>
      <c r="O21" s="117">
        <f>IFERROR(SUMIFS('Rozpočet - HW a licencie'!$I$3:$I$44,'Rozpočet - HW a licencie'!$A$3:$A$44,'TCO TO BE- SW'!AR$2,'Rozpočet - HW a licencie'!$C$3:$C$44,"HW",'Rozpočet - HW a licencie'!$G$3:$G$44,'TCO TO BE - HW'!$D11,'Rozpočet - HW a licencie'!$D$3:$D$44,'TCO TO BE - HW'!$B$15)+SUMIFS('Rozpočet - HW a licencie'!$I$3:$I$44,'Rozpočet - HW a licencie'!$A$3:$A$44,'TCO TO BE- SW'!AR$2,'Rozpočet - HW a licencie'!$C$3:$C$44,"SW pre HW",'Rozpočet - HW a licencie'!$G$3:$G$44,'TCO TO BE - HW'!$D11,'Rozpočet - HW a licencie'!$D$3:$D$44,'TCO TO BE - HW'!$B$15),)</f>
        <v>0</v>
      </c>
      <c r="P21" s="117">
        <f>IFERROR(SUMIFS('Rozpočet - HW a licencie'!$I$3:$I$44,'Rozpočet - HW a licencie'!$A$3:$A$44,'TCO TO BE- SW'!AS$2,'Rozpočet - HW a licencie'!$C$3:$C$44,"HW",'Rozpočet - HW a licencie'!$G$3:$G$44,'TCO TO BE - HW'!$D11,'Rozpočet - HW a licencie'!$D$3:$D$44,'TCO TO BE - HW'!$B$15)+SUMIFS('Rozpočet - HW a licencie'!$I$3:$I$44,'Rozpočet - HW a licencie'!$A$3:$A$44,'TCO TO BE- SW'!AS$2,'Rozpočet - HW a licencie'!$C$3:$C$44,"SW pre HW",'Rozpočet - HW a licencie'!$G$3:$G$44,'TCO TO BE - HW'!$D11,'Rozpočet - HW a licencie'!$D$3:$D$44,'TCO TO BE - HW'!$B$15),)</f>
        <v>0</v>
      </c>
      <c r="Q21" s="117">
        <f>IFERROR(SUMIFS('Rozpočet - HW a licencie'!$I$3:$I$44,'Rozpočet - HW a licencie'!$A$3:$A$44,'TCO TO BE- SW'!AT$2,'Rozpočet - HW a licencie'!$C$3:$C$44,"HW",'Rozpočet - HW a licencie'!$G$3:$G$44,'TCO TO BE - HW'!$D11,'Rozpočet - HW a licencie'!$D$3:$D$44,'TCO TO BE - HW'!$B$15)+SUMIFS('Rozpočet - HW a licencie'!$I$3:$I$44,'Rozpočet - HW a licencie'!$A$3:$A$44,'TCO TO BE- SW'!AT$2,'Rozpočet - HW a licencie'!$C$3:$C$44,"SW pre HW",'Rozpočet - HW a licencie'!$G$3:$G$44,'TCO TO BE - HW'!$D11,'Rozpočet - HW a licencie'!$D$3:$D$44,'TCO TO BE - HW'!$B$15),)</f>
        <v>0</v>
      </c>
      <c r="R21" s="117">
        <f>IFERROR(SUMIFS('Rozpočet - HW a licencie'!$I$3:$I$44,'Rozpočet - HW a licencie'!$A$3:$A$44,'TCO TO BE- SW'!AU$2,'Rozpočet - HW a licencie'!$C$3:$C$44,"HW",'Rozpočet - HW a licencie'!$G$3:$G$44,'TCO TO BE - HW'!$D11,'Rozpočet - HW a licencie'!$D$3:$D$44,'TCO TO BE - HW'!$B$15)+SUMIFS('Rozpočet - HW a licencie'!$I$3:$I$44,'Rozpočet - HW a licencie'!$A$3:$A$44,'TCO TO BE- SW'!AU$2,'Rozpočet - HW a licencie'!$C$3:$C$44,"SW pre HW",'Rozpočet - HW a licencie'!$G$3:$G$44,'TCO TO BE - HW'!$D11,'Rozpočet - HW a licencie'!$D$3:$D$44,'TCO TO BE - HW'!$B$15),)</f>
        <v>0</v>
      </c>
      <c r="S21" s="117">
        <f>IFERROR(SUMIFS('Rozpočet - HW a licencie'!$I$3:$I$44,'Rozpočet - HW a licencie'!$A$3:$A$44,'TCO TO BE- SW'!AV$2,'Rozpočet - HW a licencie'!$C$3:$C$44,"HW",'Rozpočet - HW a licencie'!$G$3:$G$44,'TCO TO BE - HW'!$D11,'Rozpočet - HW a licencie'!$D$3:$D$44,'TCO TO BE - HW'!$B$15)+SUMIFS('Rozpočet - HW a licencie'!$I$3:$I$44,'Rozpočet - HW a licencie'!$A$3:$A$44,'TCO TO BE- SW'!AV$2,'Rozpočet - HW a licencie'!$C$3:$C$44,"SW pre HW",'Rozpočet - HW a licencie'!$G$3:$G$44,'TCO TO BE - HW'!$D11,'Rozpočet - HW a licencie'!$D$3:$D$44,'TCO TO BE - HW'!$B$15),)</f>
        <v>0</v>
      </c>
      <c r="T21" s="117">
        <f>IFERROR(SUMIFS('Rozpočet - HW a licencie'!$I$3:$I$44,'Rozpočet - HW a licencie'!$A$3:$A$44,'TCO TO BE- SW'!AW$2,'Rozpočet - HW a licencie'!$C$3:$C$44,"HW",'Rozpočet - HW a licencie'!$G$3:$G$44,'TCO TO BE - HW'!$D11,'Rozpočet - HW a licencie'!$D$3:$D$44,'TCO TO BE - HW'!$B$15)+SUMIFS('Rozpočet - HW a licencie'!$I$3:$I$44,'Rozpočet - HW a licencie'!$A$3:$A$44,'TCO TO BE- SW'!AW$2,'Rozpočet - HW a licencie'!$C$3:$C$44,"SW pre HW",'Rozpočet - HW a licencie'!$G$3:$G$44,'TCO TO BE - HW'!$D11,'Rozpočet - HW a licencie'!$D$3:$D$44,'TCO TO BE - HW'!$B$15),)</f>
        <v>0</v>
      </c>
      <c r="U21" s="117">
        <f>IFERROR(SUMIFS('Rozpočet - HW a licencie'!$I$3:$I$44,'Rozpočet - HW a licencie'!$A$3:$A$44,'TCO TO BE- SW'!AX$2,'Rozpočet - HW a licencie'!$C$3:$C$44,"HW",'Rozpočet - HW a licencie'!$G$3:$G$44,'TCO TO BE - HW'!$D11,'Rozpočet - HW a licencie'!$D$3:$D$44,'TCO TO BE - HW'!$B$15)+SUMIFS('Rozpočet - HW a licencie'!$I$3:$I$44,'Rozpočet - HW a licencie'!$A$3:$A$44,'TCO TO BE- SW'!AX$2,'Rozpočet - HW a licencie'!$C$3:$C$44,"SW pre HW",'Rozpočet - HW a licencie'!$G$3:$G$44,'TCO TO BE - HW'!$D11,'Rozpočet - HW a licencie'!$D$3:$D$44,'TCO TO BE - HW'!$B$15),)</f>
        <v>0</v>
      </c>
      <c r="V21" s="117">
        <f>IFERROR(SUMIFS('Rozpočet - HW a licencie'!$I$3:$I$44,'Rozpočet - HW a licencie'!$A$3:$A$44,'TCO TO BE- SW'!AY$2,'Rozpočet - HW a licencie'!$C$3:$C$44,"HW",'Rozpočet - HW a licencie'!$G$3:$G$44,'TCO TO BE - HW'!$D11,'Rozpočet - HW a licencie'!$D$3:$D$44,'TCO TO BE - HW'!$B$15)+SUMIFS('Rozpočet - HW a licencie'!$I$3:$I$44,'Rozpočet - HW a licencie'!$A$3:$A$44,'TCO TO BE- SW'!AY$2,'Rozpočet - HW a licencie'!$C$3:$C$44,"SW pre HW",'Rozpočet - HW a licencie'!$G$3:$G$44,'TCO TO BE - HW'!$D11,'Rozpočet - HW a licencie'!$D$3:$D$44,'TCO TO BE - HW'!$B$15),)</f>
        <v>0</v>
      </c>
      <c r="W21" s="117">
        <f>IFERROR(SUMIFS('Rozpočet - HW a licencie'!$I$3:$I$44,'Rozpočet - HW a licencie'!$A$3:$A$44,'TCO TO BE- SW'!AZ$2,'Rozpočet - HW a licencie'!$C$3:$C$44,"HW",'Rozpočet - HW a licencie'!$G$3:$G$44,'TCO TO BE - HW'!$D11,'Rozpočet - HW a licencie'!$D$3:$D$44,'TCO TO BE - HW'!$B$15)+SUMIFS('Rozpočet - HW a licencie'!$I$3:$I$44,'Rozpočet - HW a licencie'!$A$3:$A$44,'TCO TO BE- SW'!AZ$2,'Rozpočet - HW a licencie'!$C$3:$C$44,"SW pre HW",'Rozpočet - HW a licencie'!$G$3:$G$44,'TCO TO BE - HW'!$D11,'Rozpočet - HW a licencie'!$D$3:$D$44,'TCO TO BE - HW'!$B$15),)</f>
        <v>0</v>
      </c>
      <c r="X21" s="117">
        <f>IFERROR(SUMIFS('Rozpočet - HW a licencie'!$I$3:$I$44,'Rozpočet - HW a licencie'!$A$3:$A$44,'TCO TO BE- SW'!BA$2,'Rozpočet - HW a licencie'!$C$3:$C$44,"HW",'Rozpočet - HW a licencie'!$G$3:$G$44,'TCO TO BE - HW'!$D11,'Rozpočet - HW a licencie'!$D$3:$D$44,'TCO TO BE - HW'!$B$15)+SUMIFS('Rozpočet - HW a licencie'!$I$3:$I$44,'Rozpočet - HW a licencie'!$A$3:$A$44,'TCO TO BE- SW'!BA$2,'Rozpočet - HW a licencie'!$C$3:$C$44,"SW pre HW",'Rozpočet - HW a licencie'!$G$3:$G$44,'TCO TO BE - HW'!$D11,'Rozpočet - HW a licencie'!$D$3:$D$44,'TCO TO BE - HW'!$B$15),)</f>
        <v>0</v>
      </c>
      <c r="Y21" s="117">
        <f>IFERROR(SUMIFS('Rozpočet - HW a licencie'!$I$3:$I$44,'Rozpočet - HW a licencie'!$A$3:$A$44,'TCO TO BE- SW'!BB$2,'Rozpočet - HW a licencie'!$C$3:$C$44,"HW",'Rozpočet - HW a licencie'!$G$3:$G$44,'TCO TO BE - HW'!$D11,'Rozpočet - HW a licencie'!$D$3:$D$44,'TCO TO BE - HW'!$B$15)+SUMIFS('Rozpočet - HW a licencie'!$I$3:$I$44,'Rozpočet - HW a licencie'!$A$3:$A$44,'TCO TO BE- SW'!BB$2,'Rozpočet - HW a licencie'!$C$3:$C$44,"SW pre HW",'Rozpočet - HW a licencie'!$G$3:$G$44,'TCO TO BE - HW'!$D11,'Rozpočet - HW a licencie'!$D$3:$D$44,'TCO TO BE - HW'!$B$15),)</f>
        <v>0</v>
      </c>
      <c r="Z21" s="117">
        <f>IFERROR(SUMIFS('Rozpočet - HW a licencie'!$I$3:$I$44,'Rozpočet - HW a licencie'!$A$3:$A$44,'TCO TO BE- SW'!BC$2,'Rozpočet - HW a licencie'!$C$3:$C$44,"HW",'Rozpočet - HW a licencie'!$G$3:$G$44,'TCO TO BE - HW'!$D11,'Rozpočet - HW a licencie'!$D$3:$D$44,'TCO TO BE - HW'!$B$15)+SUMIFS('Rozpočet - HW a licencie'!$I$3:$I$44,'Rozpočet - HW a licencie'!$A$3:$A$44,'TCO TO BE- SW'!BC$2,'Rozpočet - HW a licencie'!$C$3:$C$44,"SW pre HW",'Rozpočet - HW a licencie'!$G$3:$G$44,'TCO TO BE - HW'!$D11,'Rozpočet - HW a licencie'!$D$3:$D$44,'TCO TO BE - HW'!$B$15),)</f>
        <v>0</v>
      </c>
    </row>
    <row r="22" spans="1:26" outlineLevel="1">
      <c r="A22" s="694"/>
      <c r="B22" s="695"/>
      <c r="C22" s="695"/>
      <c r="D22" s="67" t="s">
        <v>116</v>
      </c>
      <c r="E22" s="71">
        <f t="shared" si="2"/>
        <v>0</v>
      </c>
      <c r="F22" s="117">
        <f>IFERROR(SUMIFS('Rozpočet - HW a licencie'!$I$3:$I$44,'Rozpočet - HW a licencie'!$A$3:$A$44,'TCO TO BE- SW'!F$2,'Rozpočet - HW a licencie'!$C$3:$C$44,"HW",'Rozpočet - HW a licencie'!$G$3:$G$44,'TCO TO BE - HW'!$D12,'Rozpočet - HW a licencie'!$D$3:$D$44,'TCO TO BE - HW'!$B$15)+SUMIFS('Rozpočet - HW a licencie'!$I$3:$I$44,'Rozpočet - HW a licencie'!$A$3:$A$44,'TCO TO BE- SW'!F$2,'Rozpočet - HW a licencie'!$C$3:$C$44,"SW pre HW",'Rozpočet - HW a licencie'!$G$3:$G$44,'TCO TO BE - HW'!$D12,'Rozpočet - HW a licencie'!$D$3:$D$44,'TCO TO BE - HW'!$B$15),)</f>
        <v>0</v>
      </c>
      <c r="G22" s="117">
        <f>IFERROR(SUMIFS('Rozpočet - HW a licencie'!$I$3:$I$44,'Rozpočet - HW a licencie'!$A$3:$A$44,'TCO TO BE- SW'!AJ$2,'Rozpočet - HW a licencie'!$C$3:$C$44,"HW",'Rozpočet - HW a licencie'!$G$3:$G$44,'TCO TO BE - HW'!$D12,'Rozpočet - HW a licencie'!$D$3:$D$44,'TCO TO BE - HW'!$B$15)+SUMIFS('Rozpočet - HW a licencie'!$I$3:$I$44,'Rozpočet - HW a licencie'!$A$3:$A$44,'TCO TO BE- SW'!AJ$2,'Rozpočet - HW a licencie'!$C$3:$C$44,"SW pre HW",'Rozpočet - HW a licencie'!$G$3:$G$44,'TCO TO BE - HW'!$D12,'Rozpočet - HW a licencie'!$D$3:$D$44,'TCO TO BE - HW'!$B$15),)</f>
        <v>0</v>
      </c>
      <c r="H22" s="117">
        <f>IFERROR(SUMIFS('Rozpočet - HW a licencie'!$I$3:$I$44,'Rozpočet - HW a licencie'!$A$3:$A$44,'TCO TO BE- SW'!AK$2,'Rozpočet - HW a licencie'!$C$3:$C$44,"HW",'Rozpočet - HW a licencie'!$G$3:$G$44,'TCO TO BE - HW'!$D12,'Rozpočet - HW a licencie'!$D$3:$D$44,'TCO TO BE - HW'!$B$15)+SUMIFS('Rozpočet - HW a licencie'!$I$3:$I$44,'Rozpočet - HW a licencie'!$A$3:$A$44,'TCO TO BE- SW'!AK$2,'Rozpočet - HW a licencie'!$C$3:$C$44,"SW pre HW",'Rozpočet - HW a licencie'!$G$3:$G$44,'TCO TO BE - HW'!$D12,'Rozpočet - HW a licencie'!$D$3:$D$44,'TCO TO BE - HW'!$B$15),)</f>
        <v>0</v>
      </c>
      <c r="I22" s="117">
        <f>IFERROR(SUMIFS('Rozpočet - HW a licencie'!$I$3:$I$44,'Rozpočet - HW a licencie'!$A$3:$A$44,'TCO TO BE- SW'!AL$2,'Rozpočet - HW a licencie'!$C$3:$C$44,"HW",'Rozpočet - HW a licencie'!$G$3:$G$44,'TCO TO BE - HW'!$D12,'Rozpočet - HW a licencie'!$D$3:$D$44,'TCO TO BE - HW'!$B$15)+SUMIFS('Rozpočet - HW a licencie'!$I$3:$I$44,'Rozpočet - HW a licencie'!$A$3:$A$44,'TCO TO BE- SW'!AL$2,'Rozpočet - HW a licencie'!$C$3:$C$44,"SW pre HW",'Rozpočet - HW a licencie'!$G$3:$G$44,'TCO TO BE - HW'!$D12,'Rozpočet - HW a licencie'!$D$3:$D$44,'TCO TO BE - HW'!$B$15),)</f>
        <v>0</v>
      </c>
      <c r="J22" s="117">
        <f>IFERROR(SUMIFS('Rozpočet - HW a licencie'!$I$3:$I$44,'Rozpočet - HW a licencie'!$A$3:$A$44,'TCO TO BE- SW'!AM$2,'Rozpočet - HW a licencie'!$C$3:$C$44,"HW",'Rozpočet - HW a licencie'!$G$3:$G$44,'TCO TO BE - HW'!$D12,'Rozpočet - HW a licencie'!$D$3:$D$44,'TCO TO BE - HW'!$B$15)+SUMIFS('Rozpočet - HW a licencie'!$I$3:$I$44,'Rozpočet - HW a licencie'!$A$3:$A$44,'TCO TO BE- SW'!AM$2,'Rozpočet - HW a licencie'!$C$3:$C$44,"SW pre HW",'Rozpočet - HW a licencie'!$G$3:$G$44,'TCO TO BE - HW'!$D12,'Rozpočet - HW a licencie'!$D$3:$D$44,'TCO TO BE - HW'!$B$15),)</f>
        <v>0</v>
      </c>
      <c r="K22" s="117">
        <f>IFERROR(SUMIFS('Rozpočet - HW a licencie'!$I$3:$I$44,'Rozpočet - HW a licencie'!$A$3:$A$44,'TCO TO BE- SW'!AN$2,'Rozpočet - HW a licencie'!$C$3:$C$44,"HW",'Rozpočet - HW a licencie'!$G$3:$G$44,'TCO TO BE - HW'!$D12,'Rozpočet - HW a licencie'!$D$3:$D$44,'TCO TO BE - HW'!$B$15)+SUMIFS('Rozpočet - HW a licencie'!$I$3:$I$44,'Rozpočet - HW a licencie'!$A$3:$A$44,'TCO TO BE- SW'!AN$2,'Rozpočet - HW a licencie'!$C$3:$C$44,"SW pre HW",'Rozpočet - HW a licencie'!$G$3:$G$44,'TCO TO BE - HW'!$D12,'Rozpočet - HW a licencie'!$D$3:$D$44,'TCO TO BE - HW'!$B$15),)</f>
        <v>0</v>
      </c>
      <c r="L22" s="117">
        <f>IFERROR(SUMIFS('Rozpočet - HW a licencie'!$I$3:$I$44,'Rozpočet - HW a licencie'!$A$3:$A$44,'TCO TO BE- SW'!AO$2,'Rozpočet - HW a licencie'!$C$3:$C$44,"HW",'Rozpočet - HW a licencie'!$G$3:$G$44,'TCO TO BE - HW'!$D12,'Rozpočet - HW a licencie'!$D$3:$D$44,'TCO TO BE - HW'!$B$15)+SUMIFS('Rozpočet - HW a licencie'!$I$3:$I$44,'Rozpočet - HW a licencie'!$A$3:$A$44,'TCO TO BE- SW'!AO$2,'Rozpočet - HW a licencie'!$C$3:$C$44,"SW pre HW",'Rozpočet - HW a licencie'!$G$3:$G$44,'TCO TO BE - HW'!$D12,'Rozpočet - HW a licencie'!$D$3:$D$44,'TCO TO BE - HW'!$B$15),)</f>
        <v>0</v>
      </c>
      <c r="M22" s="117">
        <f>IFERROR(SUMIFS('Rozpočet - HW a licencie'!$I$3:$I$44,'Rozpočet - HW a licencie'!$A$3:$A$44,'TCO TO BE- SW'!AP$2,'Rozpočet - HW a licencie'!$C$3:$C$44,"HW",'Rozpočet - HW a licencie'!$G$3:$G$44,'TCO TO BE - HW'!$D12,'Rozpočet - HW a licencie'!$D$3:$D$44,'TCO TO BE - HW'!$B$15)+SUMIFS('Rozpočet - HW a licencie'!$I$3:$I$44,'Rozpočet - HW a licencie'!$A$3:$A$44,'TCO TO BE- SW'!AP$2,'Rozpočet - HW a licencie'!$C$3:$C$44,"SW pre HW",'Rozpočet - HW a licencie'!$G$3:$G$44,'TCO TO BE - HW'!$D12,'Rozpočet - HW a licencie'!$D$3:$D$44,'TCO TO BE - HW'!$B$15),)</f>
        <v>0</v>
      </c>
      <c r="N22" s="117">
        <f>IFERROR(SUMIFS('Rozpočet - HW a licencie'!$I$3:$I$44,'Rozpočet - HW a licencie'!$A$3:$A$44,'TCO TO BE- SW'!AQ$2,'Rozpočet - HW a licencie'!$C$3:$C$44,"HW",'Rozpočet - HW a licencie'!$G$3:$G$44,'TCO TO BE - HW'!$D12,'Rozpočet - HW a licencie'!$D$3:$D$44,'TCO TO BE - HW'!$B$15)+SUMIFS('Rozpočet - HW a licencie'!$I$3:$I$44,'Rozpočet - HW a licencie'!$A$3:$A$44,'TCO TO BE- SW'!AQ$2,'Rozpočet - HW a licencie'!$C$3:$C$44,"SW pre HW",'Rozpočet - HW a licencie'!$G$3:$G$44,'TCO TO BE - HW'!$D12,'Rozpočet - HW a licencie'!$D$3:$D$44,'TCO TO BE - HW'!$B$15),)</f>
        <v>0</v>
      </c>
      <c r="O22" s="117">
        <f>IFERROR(SUMIFS('Rozpočet - HW a licencie'!$I$3:$I$44,'Rozpočet - HW a licencie'!$A$3:$A$44,'TCO TO BE- SW'!AR$2,'Rozpočet - HW a licencie'!$C$3:$C$44,"HW",'Rozpočet - HW a licencie'!$G$3:$G$44,'TCO TO BE - HW'!$D12,'Rozpočet - HW a licencie'!$D$3:$D$44,'TCO TO BE - HW'!$B$15)+SUMIFS('Rozpočet - HW a licencie'!$I$3:$I$44,'Rozpočet - HW a licencie'!$A$3:$A$44,'TCO TO BE- SW'!AR$2,'Rozpočet - HW a licencie'!$C$3:$C$44,"SW pre HW",'Rozpočet - HW a licencie'!$G$3:$G$44,'TCO TO BE - HW'!$D12,'Rozpočet - HW a licencie'!$D$3:$D$44,'TCO TO BE - HW'!$B$15),)</f>
        <v>0</v>
      </c>
      <c r="P22" s="117">
        <f>IFERROR(SUMIFS('Rozpočet - HW a licencie'!$I$3:$I$44,'Rozpočet - HW a licencie'!$A$3:$A$44,'TCO TO BE- SW'!AS$2,'Rozpočet - HW a licencie'!$C$3:$C$44,"HW",'Rozpočet - HW a licencie'!$G$3:$G$44,'TCO TO BE - HW'!$D12,'Rozpočet - HW a licencie'!$D$3:$D$44,'TCO TO BE - HW'!$B$15)+SUMIFS('Rozpočet - HW a licencie'!$I$3:$I$44,'Rozpočet - HW a licencie'!$A$3:$A$44,'TCO TO BE- SW'!AS$2,'Rozpočet - HW a licencie'!$C$3:$C$44,"SW pre HW",'Rozpočet - HW a licencie'!$G$3:$G$44,'TCO TO BE - HW'!$D12,'Rozpočet - HW a licencie'!$D$3:$D$44,'TCO TO BE - HW'!$B$15),)</f>
        <v>0</v>
      </c>
      <c r="Q22" s="117">
        <f>IFERROR(SUMIFS('Rozpočet - HW a licencie'!$I$3:$I$44,'Rozpočet - HW a licencie'!$A$3:$A$44,'TCO TO BE- SW'!AT$2,'Rozpočet - HW a licencie'!$C$3:$C$44,"HW",'Rozpočet - HW a licencie'!$G$3:$G$44,'TCO TO BE - HW'!$D12,'Rozpočet - HW a licencie'!$D$3:$D$44,'TCO TO BE - HW'!$B$15)+SUMIFS('Rozpočet - HW a licencie'!$I$3:$I$44,'Rozpočet - HW a licencie'!$A$3:$A$44,'TCO TO BE- SW'!AT$2,'Rozpočet - HW a licencie'!$C$3:$C$44,"SW pre HW",'Rozpočet - HW a licencie'!$G$3:$G$44,'TCO TO BE - HW'!$D12,'Rozpočet - HW a licencie'!$D$3:$D$44,'TCO TO BE - HW'!$B$15),)</f>
        <v>0</v>
      </c>
      <c r="R22" s="117">
        <f>IFERROR(SUMIFS('Rozpočet - HW a licencie'!$I$3:$I$44,'Rozpočet - HW a licencie'!$A$3:$A$44,'TCO TO BE- SW'!AU$2,'Rozpočet - HW a licencie'!$C$3:$C$44,"HW",'Rozpočet - HW a licencie'!$G$3:$G$44,'TCO TO BE - HW'!$D12,'Rozpočet - HW a licencie'!$D$3:$D$44,'TCO TO BE - HW'!$B$15)+SUMIFS('Rozpočet - HW a licencie'!$I$3:$I$44,'Rozpočet - HW a licencie'!$A$3:$A$44,'TCO TO BE- SW'!AU$2,'Rozpočet - HW a licencie'!$C$3:$C$44,"SW pre HW",'Rozpočet - HW a licencie'!$G$3:$G$44,'TCO TO BE - HW'!$D12,'Rozpočet - HW a licencie'!$D$3:$D$44,'TCO TO BE - HW'!$B$15),)</f>
        <v>0</v>
      </c>
      <c r="S22" s="117">
        <f>IFERROR(SUMIFS('Rozpočet - HW a licencie'!$I$3:$I$44,'Rozpočet - HW a licencie'!$A$3:$A$44,'TCO TO BE- SW'!AV$2,'Rozpočet - HW a licencie'!$C$3:$C$44,"HW",'Rozpočet - HW a licencie'!$G$3:$G$44,'TCO TO BE - HW'!$D12,'Rozpočet - HW a licencie'!$D$3:$D$44,'TCO TO BE - HW'!$B$15)+SUMIFS('Rozpočet - HW a licencie'!$I$3:$I$44,'Rozpočet - HW a licencie'!$A$3:$A$44,'TCO TO BE- SW'!AV$2,'Rozpočet - HW a licencie'!$C$3:$C$44,"SW pre HW",'Rozpočet - HW a licencie'!$G$3:$G$44,'TCO TO BE - HW'!$D12,'Rozpočet - HW a licencie'!$D$3:$D$44,'TCO TO BE - HW'!$B$15),)</f>
        <v>0</v>
      </c>
      <c r="T22" s="117">
        <f>IFERROR(SUMIFS('Rozpočet - HW a licencie'!$I$3:$I$44,'Rozpočet - HW a licencie'!$A$3:$A$44,'TCO TO BE- SW'!AW$2,'Rozpočet - HW a licencie'!$C$3:$C$44,"HW",'Rozpočet - HW a licencie'!$G$3:$G$44,'TCO TO BE - HW'!$D12,'Rozpočet - HW a licencie'!$D$3:$D$44,'TCO TO BE - HW'!$B$15)+SUMIFS('Rozpočet - HW a licencie'!$I$3:$I$44,'Rozpočet - HW a licencie'!$A$3:$A$44,'TCO TO BE- SW'!AW$2,'Rozpočet - HW a licencie'!$C$3:$C$44,"SW pre HW",'Rozpočet - HW a licencie'!$G$3:$G$44,'TCO TO BE - HW'!$D12,'Rozpočet - HW a licencie'!$D$3:$D$44,'TCO TO BE - HW'!$B$15),)</f>
        <v>0</v>
      </c>
      <c r="U22" s="117">
        <f>IFERROR(SUMIFS('Rozpočet - HW a licencie'!$I$3:$I$44,'Rozpočet - HW a licencie'!$A$3:$A$44,'TCO TO BE- SW'!AX$2,'Rozpočet - HW a licencie'!$C$3:$C$44,"HW",'Rozpočet - HW a licencie'!$G$3:$G$44,'TCO TO BE - HW'!$D12,'Rozpočet - HW a licencie'!$D$3:$D$44,'TCO TO BE - HW'!$B$15)+SUMIFS('Rozpočet - HW a licencie'!$I$3:$I$44,'Rozpočet - HW a licencie'!$A$3:$A$44,'TCO TO BE- SW'!AX$2,'Rozpočet - HW a licencie'!$C$3:$C$44,"SW pre HW",'Rozpočet - HW a licencie'!$G$3:$G$44,'TCO TO BE - HW'!$D12,'Rozpočet - HW a licencie'!$D$3:$D$44,'TCO TO BE - HW'!$B$15),)</f>
        <v>0</v>
      </c>
      <c r="V22" s="117">
        <f>IFERROR(SUMIFS('Rozpočet - HW a licencie'!$I$3:$I$44,'Rozpočet - HW a licencie'!$A$3:$A$44,'TCO TO BE- SW'!AY$2,'Rozpočet - HW a licencie'!$C$3:$C$44,"HW",'Rozpočet - HW a licencie'!$G$3:$G$44,'TCO TO BE - HW'!$D12,'Rozpočet - HW a licencie'!$D$3:$D$44,'TCO TO BE - HW'!$B$15)+SUMIFS('Rozpočet - HW a licencie'!$I$3:$I$44,'Rozpočet - HW a licencie'!$A$3:$A$44,'TCO TO BE- SW'!AY$2,'Rozpočet - HW a licencie'!$C$3:$C$44,"SW pre HW",'Rozpočet - HW a licencie'!$G$3:$G$44,'TCO TO BE - HW'!$D12,'Rozpočet - HW a licencie'!$D$3:$D$44,'TCO TO BE - HW'!$B$15),)</f>
        <v>0</v>
      </c>
      <c r="W22" s="117">
        <f>IFERROR(SUMIFS('Rozpočet - HW a licencie'!$I$3:$I$44,'Rozpočet - HW a licencie'!$A$3:$A$44,'TCO TO BE- SW'!AZ$2,'Rozpočet - HW a licencie'!$C$3:$C$44,"HW",'Rozpočet - HW a licencie'!$G$3:$G$44,'TCO TO BE - HW'!$D12,'Rozpočet - HW a licencie'!$D$3:$D$44,'TCO TO BE - HW'!$B$15)+SUMIFS('Rozpočet - HW a licencie'!$I$3:$I$44,'Rozpočet - HW a licencie'!$A$3:$A$44,'TCO TO BE- SW'!AZ$2,'Rozpočet - HW a licencie'!$C$3:$C$44,"SW pre HW",'Rozpočet - HW a licencie'!$G$3:$G$44,'TCO TO BE - HW'!$D12,'Rozpočet - HW a licencie'!$D$3:$D$44,'TCO TO BE - HW'!$B$15),)</f>
        <v>0</v>
      </c>
      <c r="X22" s="117">
        <f>IFERROR(SUMIFS('Rozpočet - HW a licencie'!$I$3:$I$44,'Rozpočet - HW a licencie'!$A$3:$A$44,'TCO TO BE- SW'!BA$2,'Rozpočet - HW a licencie'!$C$3:$C$44,"HW",'Rozpočet - HW a licencie'!$G$3:$G$44,'TCO TO BE - HW'!$D12,'Rozpočet - HW a licencie'!$D$3:$D$44,'TCO TO BE - HW'!$B$15)+SUMIFS('Rozpočet - HW a licencie'!$I$3:$I$44,'Rozpočet - HW a licencie'!$A$3:$A$44,'TCO TO BE- SW'!BA$2,'Rozpočet - HW a licencie'!$C$3:$C$44,"SW pre HW",'Rozpočet - HW a licencie'!$G$3:$G$44,'TCO TO BE - HW'!$D12,'Rozpočet - HW a licencie'!$D$3:$D$44,'TCO TO BE - HW'!$B$15),)</f>
        <v>0</v>
      </c>
      <c r="Y22" s="117">
        <f>IFERROR(SUMIFS('Rozpočet - HW a licencie'!$I$3:$I$44,'Rozpočet - HW a licencie'!$A$3:$A$44,'TCO TO BE- SW'!BB$2,'Rozpočet - HW a licencie'!$C$3:$C$44,"HW",'Rozpočet - HW a licencie'!$G$3:$G$44,'TCO TO BE - HW'!$D12,'Rozpočet - HW a licencie'!$D$3:$D$44,'TCO TO BE - HW'!$B$15)+SUMIFS('Rozpočet - HW a licencie'!$I$3:$I$44,'Rozpočet - HW a licencie'!$A$3:$A$44,'TCO TO BE- SW'!BB$2,'Rozpočet - HW a licencie'!$C$3:$C$44,"SW pre HW",'Rozpočet - HW a licencie'!$G$3:$G$44,'TCO TO BE - HW'!$D12,'Rozpočet - HW a licencie'!$D$3:$D$44,'TCO TO BE - HW'!$B$15),)</f>
        <v>0</v>
      </c>
      <c r="Z22" s="117">
        <f>IFERROR(SUMIFS('Rozpočet - HW a licencie'!$I$3:$I$44,'Rozpočet - HW a licencie'!$A$3:$A$44,'TCO TO BE- SW'!BC$2,'Rozpočet - HW a licencie'!$C$3:$C$44,"HW",'Rozpočet - HW a licencie'!$G$3:$G$44,'TCO TO BE - HW'!$D12,'Rozpočet - HW a licencie'!$D$3:$D$44,'TCO TO BE - HW'!$B$15)+SUMIFS('Rozpočet - HW a licencie'!$I$3:$I$44,'Rozpočet - HW a licencie'!$A$3:$A$44,'TCO TO BE- SW'!BC$2,'Rozpočet - HW a licencie'!$C$3:$C$44,"SW pre HW",'Rozpočet - HW a licencie'!$G$3:$G$44,'TCO TO BE - HW'!$D12,'Rozpočet - HW a licencie'!$D$3:$D$44,'TCO TO BE - HW'!$B$15),)</f>
        <v>0</v>
      </c>
    </row>
    <row r="23" spans="1:26" outlineLevel="1">
      <c r="A23" s="694"/>
      <c r="B23" s="695"/>
      <c r="C23" s="695"/>
      <c r="D23" s="67" t="s">
        <v>117</v>
      </c>
      <c r="E23" s="71">
        <f t="shared" si="2"/>
        <v>0</v>
      </c>
      <c r="F23" s="117">
        <f>IFERROR(SUMIFS('Rozpočet - HW a licencie'!$I$3:$I$44,'Rozpočet - HW a licencie'!$A$3:$A$44,'TCO TO BE- SW'!F$2,'Rozpočet - HW a licencie'!$C$3:$C$44,"HW",'Rozpočet - HW a licencie'!$G$3:$G$44,'TCO TO BE - HW'!$D13,'Rozpočet - HW a licencie'!$D$3:$D$44,'TCO TO BE - HW'!$B$15)+SUMIFS('Rozpočet - HW a licencie'!$I$3:$I$44,'Rozpočet - HW a licencie'!$A$3:$A$44,'TCO TO BE- SW'!F$2,'Rozpočet - HW a licencie'!$C$3:$C$44,"SW pre HW",'Rozpočet - HW a licencie'!$G$3:$G$44,'TCO TO BE - HW'!$D13,'Rozpočet - HW a licencie'!$D$3:$D$44,'TCO TO BE - HW'!$B$15),)</f>
        <v>0</v>
      </c>
      <c r="G23" s="117">
        <f>IFERROR(SUMIFS('Rozpočet - HW a licencie'!$I$3:$I$44,'Rozpočet - HW a licencie'!$A$3:$A$44,'TCO TO BE- SW'!AJ$2,'Rozpočet - HW a licencie'!$C$3:$C$44,"HW",'Rozpočet - HW a licencie'!$G$3:$G$44,'TCO TO BE - HW'!$D13,'Rozpočet - HW a licencie'!$D$3:$D$44,'TCO TO BE - HW'!$B$15)+SUMIFS('Rozpočet - HW a licencie'!$I$3:$I$44,'Rozpočet - HW a licencie'!$A$3:$A$44,'TCO TO BE- SW'!AJ$2,'Rozpočet - HW a licencie'!$C$3:$C$44,"SW pre HW",'Rozpočet - HW a licencie'!$G$3:$G$44,'TCO TO BE - HW'!$D13,'Rozpočet - HW a licencie'!$D$3:$D$44,'TCO TO BE - HW'!$B$15),)</f>
        <v>0</v>
      </c>
      <c r="H23" s="117">
        <f>IFERROR(SUMIFS('Rozpočet - HW a licencie'!$I$3:$I$44,'Rozpočet - HW a licencie'!$A$3:$A$44,'TCO TO BE- SW'!AK$2,'Rozpočet - HW a licencie'!$C$3:$C$44,"HW",'Rozpočet - HW a licencie'!$G$3:$G$44,'TCO TO BE - HW'!$D13,'Rozpočet - HW a licencie'!$D$3:$D$44,'TCO TO BE - HW'!$B$15)+SUMIFS('Rozpočet - HW a licencie'!$I$3:$I$44,'Rozpočet - HW a licencie'!$A$3:$A$44,'TCO TO BE- SW'!AK$2,'Rozpočet - HW a licencie'!$C$3:$C$44,"SW pre HW",'Rozpočet - HW a licencie'!$G$3:$G$44,'TCO TO BE - HW'!$D13,'Rozpočet - HW a licencie'!$D$3:$D$44,'TCO TO BE - HW'!$B$15),)</f>
        <v>0</v>
      </c>
      <c r="I23" s="117">
        <f>IFERROR(SUMIFS('Rozpočet - HW a licencie'!$I$3:$I$44,'Rozpočet - HW a licencie'!$A$3:$A$44,'TCO TO BE- SW'!AL$2,'Rozpočet - HW a licencie'!$C$3:$C$44,"HW",'Rozpočet - HW a licencie'!$G$3:$G$44,'TCO TO BE - HW'!$D13,'Rozpočet - HW a licencie'!$D$3:$D$44,'TCO TO BE - HW'!$B$15)+SUMIFS('Rozpočet - HW a licencie'!$I$3:$I$44,'Rozpočet - HW a licencie'!$A$3:$A$44,'TCO TO BE- SW'!AL$2,'Rozpočet - HW a licencie'!$C$3:$C$44,"SW pre HW",'Rozpočet - HW a licencie'!$G$3:$G$44,'TCO TO BE - HW'!$D13,'Rozpočet - HW a licencie'!$D$3:$D$44,'TCO TO BE - HW'!$B$15),)</f>
        <v>0</v>
      </c>
      <c r="J23" s="117">
        <f>IFERROR(SUMIFS('Rozpočet - HW a licencie'!$I$3:$I$44,'Rozpočet - HW a licencie'!$A$3:$A$44,'TCO TO BE- SW'!AM$2,'Rozpočet - HW a licencie'!$C$3:$C$44,"HW",'Rozpočet - HW a licencie'!$G$3:$G$44,'TCO TO BE - HW'!$D13,'Rozpočet - HW a licencie'!$D$3:$D$44,'TCO TO BE - HW'!$B$15)+SUMIFS('Rozpočet - HW a licencie'!$I$3:$I$44,'Rozpočet - HW a licencie'!$A$3:$A$44,'TCO TO BE- SW'!AM$2,'Rozpočet - HW a licencie'!$C$3:$C$44,"SW pre HW",'Rozpočet - HW a licencie'!$G$3:$G$44,'TCO TO BE - HW'!$D13,'Rozpočet - HW a licencie'!$D$3:$D$44,'TCO TO BE - HW'!$B$15),)</f>
        <v>0</v>
      </c>
      <c r="K23" s="117">
        <f>IFERROR(SUMIFS('Rozpočet - HW a licencie'!$I$3:$I$44,'Rozpočet - HW a licencie'!$A$3:$A$44,'TCO TO BE- SW'!AN$2,'Rozpočet - HW a licencie'!$C$3:$C$44,"HW",'Rozpočet - HW a licencie'!$G$3:$G$44,'TCO TO BE - HW'!$D13,'Rozpočet - HW a licencie'!$D$3:$D$44,'TCO TO BE - HW'!$B$15)+SUMIFS('Rozpočet - HW a licencie'!$I$3:$I$44,'Rozpočet - HW a licencie'!$A$3:$A$44,'TCO TO BE- SW'!AN$2,'Rozpočet - HW a licencie'!$C$3:$C$44,"SW pre HW",'Rozpočet - HW a licencie'!$G$3:$G$44,'TCO TO BE - HW'!$D13,'Rozpočet - HW a licencie'!$D$3:$D$44,'TCO TO BE - HW'!$B$15),)</f>
        <v>0</v>
      </c>
      <c r="L23" s="117">
        <f>IFERROR(SUMIFS('Rozpočet - HW a licencie'!$I$3:$I$44,'Rozpočet - HW a licencie'!$A$3:$A$44,'TCO TO BE- SW'!AO$2,'Rozpočet - HW a licencie'!$C$3:$C$44,"HW",'Rozpočet - HW a licencie'!$G$3:$G$44,'TCO TO BE - HW'!$D13,'Rozpočet - HW a licencie'!$D$3:$D$44,'TCO TO BE - HW'!$B$15)+SUMIFS('Rozpočet - HW a licencie'!$I$3:$I$44,'Rozpočet - HW a licencie'!$A$3:$A$44,'TCO TO BE- SW'!AO$2,'Rozpočet - HW a licencie'!$C$3:$C$44,"SW pre HW",'Rozpočet - HW a licencie'!$G$3:$G$44,'TCO TO BE - HW'!$D13,'Rozpočet - HW a licencie'!$D$3:$D$44,'TCO TO BE - HW'!$B$15),)</f>
        <v>0</v>
      </c>
      <c r="M23" s="117">
        <f>IFERROR(SUMIFS('Rozpočet - HW a licencie'!$I$3:$I$44,'Rozpočet - HW a licencie'!$A$3:$A$44,'TCO TO BE- SW'!AP$2,'Rozpočet - HW a licencie'!$C$3:$C$44,"HW",'Rozpočet - HW a licencie'!$G$3:$G$44,'TCO TO BE - HW'!$D13,'Rozpočet - HW a licencie'!$D$3:$D$44,'TCO TO BE - HW'!$B$15)+SUMIFS('Rozpočet - HW a licencie'!$I$3:$I$44,'Rozpočet - HW a licencie'!$A$3:$A$44,'TCO TO BE- SW'!AP$2,'Rozpočet - HW a licencie'!$C$3:$C$44,"SW pre HW",'Rozpočet - HW a licencie'!$G$3:$G$44,'TCO TO BE - HW'!$D13,'Rozpočet - HW a licencie'!$D$3:$D$44,'TCO TO BE - HW'!$B$15),)</f>
        <v>0</v>
      </c>
      <c r="N23" s="117">
        <f>IFERROR(SUMIFS('Rozpočet - HW a licencie'!$I$3:$I$44,'Rozpočet - HW a licencie'!$A$3:$A$44,'TCO TO BE- SW'!AQ$2,'Rozpočet - HW a licencie'!$C$3:$C$44,"HW",'Rozpočet - HW a licencie'!$G$3:$G$44,'TCO TO BE - HW'!$D13,'Rozpočet - HW a licencie'!$D$3:$D$44,'TCO TO BE - HW'!$B$15)+SUMIFS('Rozpočet - HW a licencie'!$I$3:$I$44,'Rozpočet - HW a licencie'!$A$3:$A$44,'TCO TO BE- SW'!AQ$2,'Rozpočet - HW a licencie'!$C$3:$C$44,"SW pre HW",'Rozpočet - HW a licencie'!$G$3:$G$44,'TCO TO BE - HW'!$D13,'Rozpočet - HW a licencie'!$D$3:$D$44,'TCO TO BE - HW'!$B$15),)</f>
        <v>0</v>
      </c>
      <c r="O23" s="117">
        <f>IFERROR(SUMIFS('Rozpočet - HW a licencie'!$I$3:$I$44,'Rozpočet - HW a licencie'!$A$3:$A$44,'TCO TO BE- SW'!AR$2,'Rozpočet - HW a licencie'!$C$3:$C$44,"HW",'Rozpočet - HW a licencie'!$G$3:$G$44,'TCO TO BE - HW'!$D13,'Rozpočet - HW a licencie'!$D$3:$D$44,'TCO TO BE - HW'!$B$15)+SUMIFS('Rozpočet - HW a licencie'!$I$3:$I$44,'Rozpočet - HW a licencie'!$A$3:$A$44,'TCO TO BE- SW'!AR$2,'Rozpočet - HW a licencie'!$C$3:$C$44,"SW pre HW",'Rozpočet - HW a licencie'!$G$3:$G$44,'TCO TO BE - HW'!$D13,'Rozpočet - HW a licencie'!$D$3:$D$44,'TCO TO BE - HW'!$B$15),)</f>
        <v>0</v>
      </c>
      <c r="P23" s="117">
        <f>IFERROR(SUMIFS('Rozpočet - HW a licencie'!$I$3:$I$44,'Rozpočet - HW a licencie'!$A$3:$A$44,'TCO TO BE- SW'!AS$2,'Rozpočet - HW a licencie'!$C$3:$C$44,"HW",'Rozpočet - HW a licencie'!$G$3:$G$44,'TCO TO BE - HW'!$D13,'Rozpočet - HW a licencie'!$D$3:$D$44,'TCO TO BE - HW'!$B$15)+SUMIFS('Rozpočet - HW a licencie'!$I$3:$I$44,'Rozpočet - HW a licencie'!$A$3:$A$44,'TCO TO BE- SW'!AS$2,'Rozpočet - HW a licencie'!$C$3:$C$44,"SW pre HW",'Rozpočet - HW a licencie'!$G$3:$G$44,'TCO TO BE - HW'!$D13,'Rozpočet - HW a licencie'!$D$3:$D$44,'TCO TO BE - HW'!$B$15),)</f>
        <v>0</v>
      </c>
      <c r="Q23" s="117">
        <f>IFERROR(SUMIFS('Rozpočet - HW a licencie'!$I$3:$I$44,'Rozpočet - HW a licencie'!$A$3:$A$44,'TCO TO BE- SW'!AT$2,'Rozpočet - HW a licencie'!$C$3:$C$44,"HW",'Rozpočet - HW a licencie'!$G$3:$G$44,'TCO TO BE - HW'!$D13,'Rozpočet - HW a licencie'!$D$3:$D$44,'TCO TO BE - HW'!$B$15)+SUMIFS('Rozpočet - HW a licencie'!$I$3:$I$44,'Rozpočet - HW a licencie'!$A$3:$A$44,'TCO TO BE- SW'!AT$2,'Rozpočet - HW a licencie'!$C$3:$C$44,"SW pre HW",'Rozpočet - HW a licencie'!$G$3:$G$44,'TCO TO BE - HW'!$D13,'Rozpočet - HW a licencie'!$D$3:$D$44,'TCO TO BE - HW'!$B$15),)</f>
        <v>0</v>
      </c>
      <c r="R23" s="117">
        <f>IFERROR(SUMIFS('Rozpočet - HW a licencie'!$I$3:$I$44,'Rozpočet - HW a licencie'!$A$3:$A$44,'TCO TO BE- SW'!AU$2,'Rozpočet - HW a licencie'!$C$3:$C$44,"HW",'Rozpočet - HW a licencie'!$G$3:$G$44,'TCO TO BE - HW'!$D13,'Rozpočet - HW a licencie'!$D$3:$D$44,'TCO TO BE - HW'!$B$15)+SUMIFS('Rozpočet - HW a licencie'!$I$3:$I$44,'Rozpočet - HW a licencie'!$A$3:$A$44,'TCO TO BE- SW'!AU$2,'Rozpočet - HW a licencie'!$C$3:$C$44,"SW pre HW",'Rozpočet - HW a licencie'!$G$3:$G$44,'TCO TO BE - HW'!$D13,'Rozpočet - HW a licencie'!$D$3:$D$44,'TCO TO BE - HW'!$B$15),)</f>
        <v>0</v>
      </c>
      <c r="S23" s="117">
        <f>IFERROR(SUMIFS('Rozpočet - HW a licencie'!$I$3:$I$44,'Rozpočet - HW a licencie'!$A$3:$A$44,'TCO TO BE- SW'!AV$2,'Rozpočet - HW a licencie'!$C$3:$C$44,"HW",'Rozpočet - HW a licencie'!$G$3:$G$44,'TCO TO BE - HW'!$D13,'Rozpočet - HW a licencie'!$D$3:$D$44,'TCO TO BE - HW'!$B$15)+SUMIFS('Rozpočet - HW a licencie'!$I$3:$I$44,'Rozpočet - HW a licencie'!$A$3:$A$44,'TCO TO BE- SW'!AV$2,'Rozpočet - HW a licencie'!$C$3:$C$44,"SW pre HW",'Rozpočet - HW a licencie'!$G$3:$G$44,'TCO TO BE - HW'!$D13,'Rozpočet - HW a licencie'!$D$3:$D$44,'TCO TO BE - HW'!$B$15),)</f>
        <v>0</v>
      </c>
      <c r="T23" s="117">
        <f>IFERROR(SUMIFS('Rozpočet - HW a licencie'!$I$3:$I$44,'Rozpočet - HW a licencie'!$A$3:$A$44,'TCO TO BE- SW'!AW$2,'Rozpočet - HW a licencie'!$C$3:$C$44,"HW",'Rozpočet - HW a licencie'!$G$3:$G$44,'TCO TO BE - HW'!$D13,'Rozpočet - HW a licencie'!$D$3:$D$44,'TCO TO BE - HW'!$B$15)+SUMIFS('Rozpočet - HW a licencie'!$I$3:$I$44,'Rozpočet - HW a licencie'!$A$3:$A$44,'TCO TO BE- SW'!AW$2,'Rozpočet - HW a licencie'!$C$3:$C$44,"SW pre HW",'Rozpočet - HW a licencie'!$G$3:$G$44,'TCO TO BE - HW'!$D13,'Rozpočet - HW a licencie'!$D$3:$D$44,'TCO TO BE - HW'!$B$15),)</f>
        <v>0</v>
      </c>
      <c r="U23" s="117">
        <f>IFERROR(SUMIFS('Rozpočet - HW a licencie'!$I$3:$I$44,'Rozpočet - HW a licencie'!$A$3:$A$44,'TCO TO BE- SW'!AX$2,'Rozpočet - HW a licencie'!$C$3:$C$44,"HW",'Rozpočet - HW a licencie'!$G$3:$G$44,'TCO TO BE - HW'!$D13,'Rozpočet - HW a licencie'!$D$3:$D$44,'TCO TO BE - HW'!$B$15)+SUMIFS('Rozpočet - HW a licencie'!$I$3:$I$44,'Rozpočet - HW a licencie'!$A$3:$A$44,'TCO TO BE- SW'!AX$2,'Rozpočet - HW a licencie'!$C$3:$C$44,"SW pre HW",'Rozpočet - HW a licencie'!$G$3:$G$44,'TCO TO BE - HW'!$D13,'Rozpočet - HW a licencie'!$D$3:$D$44,'TCO TO BE - HW'!$B$15),)</f>
        <v>0</v>
      </c>
      <c r="V23" s="117">
        <f>IFERROR(SUMIFS('Rozpočet - HW a licencie'!$I$3:$I$44,'Rozpočet - HW a licencie'!$A$3:$A$44,'TCO TO BE- SW'!AY$2,'Rozpočet - HW a licencie'!$C$3:$C$44,"HW",'Rozpočet - HW a licencie'!$G$3:$G$44,'TCO TO BE - HW'!$D13,'Rozpočet - HW a licencie'!$D$3:$D$44,'TCO TO BE - HW'!$B$15)+SUMIFS('Rozpočet - HW a licencie'!$I$3:$I$44,'Rozpočet - HW a licencie'!$A$3:$A$44,'TCO TO BE- SW'!AY$2,'Rozpočet - HW a licencie'!$C$3:$C$44,"SW pre HW",'Rozpočet - HW a licencie'!$G$3:$G$44,'TCO TO BE - HW'!$D13,'Rozpočet - HW a licencie'!$D$3:$D$44,'TCO TO BE - HW'!$B$15),)</f>
        <v>0</v>
      </c>
      <c r="W23" s="117">
        <f>IFERROR(SUMIFS('Rozpočet - HW a licencie'!$I$3:$I$44,'Rozpočet - HW a licencie'!$A$3:$A$44,'TCO TO BE- SW'!AZ$2,'Rozpočet - HW a licencie'!$C$3:$C$44,"HW",'Rozpočet - HW a licencie'!$G$3:$G$44,'TCO TO BE - HW'!$D13,'Rozpočet - HW a licencie'!$D$3:$D$44,'TCO TO BE - HW'!$B$15)+SUMIFS('Rozpočet - HW a licencie'!$I$3:$I$44,'Rozpočet - HW a licencie'!$A$3:$A$44,'TCO TO BE- SW'!AZ$2,'Rozpočet - HW a licencie'!$C$3:$C$44,"SW pre HW",'Rozpočet - HW a licencie'!$G$3:$G$44,'TCO TO BE - HW'!$D13,'Rozpočet - HW a licencie'!$D$3:$D$44,'TCO TO BE - HW'!$B$15),)</f>
        <v>0</v>
      </c>
      <c r="X23" s="117">
        <f>IFERROR(SUMIFS('Rozpočet - HW a licencie'!$I$3:$I$44,'Rozpočet - HW a licencie'!$A$3:$A$44,'TCO TO BE- SW'!BA$2,'Rozpočet - HW a licencie'!$C$3:$C$44,"HW",'Rozpočet - HW a licencie'!$G$3:$G$44,'TCO TO BE - HW'!$D13,'Rozpočet - HW a licencie'!$D$3:$D$44,'TCO TO BE - HW'!$B$15)+SUMIFS('Rozpočet - HW a licencie'!$I$3:$I$44,'Rozpočet - HW a licencie'!$A$3:$A$44,'TCO TO BE- SW'!BA$2,'Rozpočet - HW a licencie'!$C$3:$C$44,"SW pre HW",'Rozpočet - HW a licencie'!$G$3:$G$44,'TCO TO BE - HW'!$D13,'Rozpočet - HW a licencie'!$D$3:$D$44,'TCO TO BE - HW'!$B$15),)</f>
        <v>0</v>
      </c>
      <c r="Y23" s="117">
        <f>IFERROR(SUMIFS('Rozpočet - HW a licencie'!$I$3:$I$44,'Rozpočet - HW a licencie'!$A$3:$A$44,'TCO TO BE- SW'!BB$2,'Rozpočet - HW a licencie'!$C$3:$C$44,"HW",'Rozpočet - HW a licencie'!$G$3:$G$44,'TCO TO BE - HW'!$D13,'Rozpočet - HW a licencie'!$D$3:$D$44,'TCO TO BE - HW'!$B$15)+SUMIFS('Rozpočet - HW a licencie'!$I$3:$I$44,'Rozpočet - HW a licencie'!$A$3:$A$44,'TCO TO BE- SW'!BB$2,'Rozpočet - HW a licencie'!$C$3:$C$44,"SW pre HW",'Rozpočet - HW a licencie'!$G$3:$G$44,'TCO TO BE - HW'!$D13,'Rozpočet - HW a licencie'!$D$3:$D$44,'TCO TO BE - HW'!$B$15),)</f>
        <v>0</v>
      </c>
      <c r="Z23" s="117">
        <f>IFERROR(SUMIFS('Rozpočet - HW a licencie'!$I$3:$I$44,'Rozpočet - HW a licencie'!$A$3:$A$44,'TCO TO BE- SW'!BC$2,'Rozpočet - HW a licencie'!$C$3:$C$44,"HW",'Rozpočet - HW a licencie'!$G$3:$G$44,'TCO TO BE - HW'!$D13,'Rozpočet - HW a licencie'!$D$3:$D$44,'TCO TO BE - HW'!$B$15)+SUMIFS('Rozpočet - HW a licencie'!$I$3:$I$44,'Rozpočet - HW a licencie'!$A$3:$A$44,'TCO TO BE- SW'!BC$2,'Rozpočet - HW a licencie'!$C$3:$C$44,"SW pre HW",'Rozpočet - HW a licencie'!$G$3:$G$44,'TCO TO BE - HW'!$D13,'Rozpočet - HW a licencie'!$D$3:$D$44,'TCO TO BE - HW'!$B$15),)</f>
        <v>0</v>
      </c>
    </row>
    <row r="24" spans="1:26" ht="15" outlineLevel="1" thickBot="1">
      <c r="A24" s="694"/>
      <c r="B24" s="695"/>
      <c r="C24" s="695"/>
      <c r="D24" s="68" t="s">
        <v>118</v>
      </c>
      <c r="E24" s="72">
        <f t="shared" si="2"/>
        <v>0</v>
      </c>
      <c r="F24" s="118">
        <f>IFERROR(SUMIFS('Rozpočet - HW a licencie'!$I$3:$I$44,'Rozpočet - HW a licencie'!$A$3:$A$44,'TCO TO BE- SW'!F$2,'Rozpočet - HW a licencie'!$C$3:$C$44,"HW",'Rozpočet - HW a licencie'!$G$3:$G$44,'TCO TO BE - HW'!$D14,'Rozpočet - HW a licencie'!$D$3:$D$44,'TCO TO BE - HW'!$B$15)+SUMIFS('Rozpočet - HW a licencie'!$I$3:$I$44,'Rozpočet - HW a licencie'!$A$3:$A$44,'TCO TO BE- SW'!F$2,'Rozpočet - HW a licencie'!$C$3:$C$44,"SW pre HW",'Rozpočet - HW a licencie'!$G$3:$G$44,'TCO TO BE - HW'!$D14,'Rozpočet - HW a licencie'!$D$3:$D$44,'TCO TO BE - HW'!$B$15),)</f>
        <v>0</v>
      </c>
      <c r="G24" s="118">
        <f>IFERROR(SUMIFS('Rozpočet - HW a licencie'!$I$3:$I$44,'Rozpočet - HW a licencie'!$A$3:$A$44,'TCO TO BE- SW'!AJ$2,'Rozpočet - HW a licencie'!$C$3:$C$44,"HW",'Rozpočet - HW a licencie'!$G$3:$G$44,'TCO TO BE - HW'!$D14,'Rozpočet - HW a licencie'!$D$3:$D$44,'TCO TO BE - HW'!$B$15)+SUMIFS('Rozpočet - HW a licencie'!$I$3:$I$44,'Rozpočet - HW a licencie'!$A$3:$A$44,'TCO TO BE- SW'!AJ$2,'Rozpočet - HW a licencie'!$C$3:$C$44,"SW pre HW",'Rozpočet - HW a licencie'!$G$3:$G$44,'TCO TO BE - HW'!$D14,'Rozpočet - HW a licencie'!$D$3:$D$44,'TCO TO BE - HW'!$B$15),)</f>
        <v>0</v>
      </c>
      <c r="H24" s="118">
        <f>IFERROR(SUMIFS('Rozpočet - HW a licencie'!$I$3:$I$44,'Rozpočet - HW a licencie'!$A$3:$A$44,'TCO TO BE- SW'!AK$2,'Rozpočet - HW a licencie'!$C$3:$C$44,"HW",'Rozpočet - HW a licencie'!$G$3:$G$44,'TCO TO BE - HW'!$D14,'Rozpočet - HW a licencie'!$D$3:$D$44,'TCO TO BE - HW'!$B$15)+SUMIFS('Rozpočet - HW a licencie'!$I$3:$I$44,'Rozpočet - HW a licencie'!$A$3:$A$44,'TCO TO BE- SW'!AK$2,'Rozpočet - HW a licencie'!$C$3:$C$44,"SW pre HW",'Rozpočet - HW a licencie'!$G$3:$G$44,'TCO TO BE - HW'!$D14,'Rozpočet - HW a licencie'!$D$3:$D$44,'TCO TO BE - HW'!$B$15),)</f>
        <v>0</v>
      </c>
      <c r="I24" s="118">
        <f>IFERROR(SUMIFS('Rozpočet - HW a licencie'!$I$3:$I$44,'Rozpočet - HW a licencie'!$A$3:$A$44,'TCO TO BE- SW'!AL$2,'Rozpočet - HW a licencie'!$C$3:$C$44,"HW",'Rozpočet - HW a licencie'!$G$3:$G$44,'TCO TO BE - HW'!$D14,'Rozpočet - HW a licencie'!$D$3:$D$44,'TCO TO BE - HW'!$B$15)+SUMIFS('Rozpočet - HW a licencie'!$I$3:$I$44,'Rozpočet - HW a licencie'!$A$3:$A$44,'TCO TO BE- SW'!AL$2,'Rozpočet - HW a licencie'!$C$3:$C$44,"SW pre HW",'Rozpočet - HW a licencie'!$G$3:$G$44,'TCO TO BE - HW'!$D14,'Rozpočet - HW a licencie'!$D$3:$D$44,'TCO TO BE - HW'!$B$15),)</f>
        <v>0</v>
      </c>
      <c r="J24" s="118">
        <f>IFERROR(SUMIFS('Rozpočet - HW a licencie'!$I$3:$I$44,'Rozpočet - HW a licencie'!$A$3:$A$44,'TCO TO BE- SW'!AM$2,'Rozpočet - HW a licencie'!$C$3:$C$44,"HW",'Rozpočet - HW a licencie'!$G$3:$G$44,'TCO TO BE - HW'!$D14,'Rozpočet - HW a licencie'!$D$3:$D$44,'TCO TO BE - HW'!$B$15)+SUMIFS('Rozpočet - HW a licencie'!$I$3:$I$44,'Rozpočet - HW a licencie'!$A$3:$A$44,'TCO TO BE- SW'!AM$2,'Rozpočet - HW a licencie'!$C$3:$C$44,"SW pre HW",'Rozpočet - HW a licencie'!$G$3:$G$44,'TCO TO BE - HW'!$D14,'Rozpočet - HW a licencie'!$D$3:$D$44,'TCO TO BE - HW'!$B$15),)</f>
        <v>0</v>
      </c>
      <c r="K24" s="118">
        <f>IFERROR(SUMIFS('Rozpočet - HW a licencie'!$I$3:$I$44,'Rozpočet - HW a licencie'!$A$3:$A$44,'TCO TO BE- SW'!AN$2,'Rozpočet - HW a licencie'!$C$3:$C$44,"HW",'Rozpočet - HW a licencie'!$G$3:$G$44,'TCO TO BE - HW'!$D14,'Rozpočet - HW a licencie'!$D$3:$D$44,'TCO TO BE - HW'!$B$15)+SUMIFS('Rozpočet - HW a licencie'!$I$3:$I$44,'Rozpočet - HW a licencie'!$A$3:$A$44,'TCO TO BE- SW'!AN$2,'Rozpočet - HW a licencie'!$C$3:$C$44,"SW pre HW",'Rozpočet - HW a licencie'!$G$3:$G$44,'TCO TO BE - HW'!$D14,'Rozpočet - HW a licencie'!$D$3:$D$44,'TCO TO BE - HW'!$B$15),)</f>
        <v>0</v>
      </c>
      <c r="L24" s="118">
        <f>IFERROR(SUMIFS('Rozpočet - HW a licencie'!$I$3:$I$44,'Rozpočet - HW a licencie'!$A$3:$A$44,'TCO TO BE- SW'!AO$2,'Rozpočet - HW a licencie'!$C$3:$C$44,"HW",'Rozpočet - HW a licencie'!$G$3:$G$44,'TCO TO BE - HW'!$D14,'Rozpočet - HW a licencie'!$D$3:$D$44,'TCO TO BE - HW'!$B$15)+SUMIFS('Rozpočet - HW a licencie'!$I$3:$I$44,'Rozpočet - HW a licencie'!$A$3:$A$44,'TCO TO BE- SW'!AO$2,'Rozpočet - HW a licencie'!$C$3:$C$44,"SW pre HW",'Rozpočet - HW a licencie'!$G$3:$G$44,'TCO TO BE - HW'!$D14,'Rozpočet - HW a licencie'!$D$3:$D$44,'TCO TO BE - HW'!$B$15),)</f>
        <v>0</v>
      </c>
      <c r="M24" s="118">
        <f>IFERROR(SUMIFS('Rozpočet - HW a licencie'!$I$3:$I$44,'Rozpočet - HW a licencie'!$A$3:$A$44,'TCO TO BE- SW'!AP$2,'Rozpočet - HW a licencie'!$C$3:$C$44,"HW",'Rozpočet - HW a licencie'!$G$3:$G$44,'TCO TO BE - HW'!$D14,'Rozpočet - HW a licencie'!$D$3:$D$44,'TCO TO BE - HW'!$B$15)+SUMIFS('Rozpočet - HW a licencie'!$I$3:$I$44,'Rozpočet - HW a licencie'!$A$3:$A$44,'TCO TO BE- SW'!AP$2,'Rozpočet - HW a licencie'!$C$3:$C$44,"SW pre HW",'Rozpočet - HW a licencie'!$G$3:$G$44,'TCO TO BE - HW'!$D14,'Rozpočet - HW a licencie'!$D$3:$D$44,'TCO TO BE - HW'!$B$15),)</f>
        <v>0</v>
      </c>
      <c r="N24" s="118">
        <f>IFERROR(SUMIFS('Rozpočet - HW a licencie'!$I$3:$I$44,'Rozpočet - HW a licencie'!$A$3:$A$44,'TCO TO BE- SW'!AQ$2,'Rozpočet - HW a licencie'!$C$3:$C$44,"HW",'Rozpočet - HW a licencie'!$G$3:$G$44,'TCO TO BE - HW'!$D14,'Rozpočet - HW a licencie'!$D$3:$D$44,'TCO TO BE - HW'!$B$15)+SUMIFS('Rozpočet - HW a licencie'!$I$3:$I$44,'Rozpočet - HW a licencie'!$A$3:$A$44,'TCO TO BE- SW'!AQ$2,'Rozpočet - HW a licencie'!$C$3:$C$44,"SW pre HW",'Rozpočet - HW a licencie'!$G$3:$G$44,'TCO TO BE - HW'!$D14,'Rozpočet - HW a licencie'!$D$3:$D$44,'TCO TO BE - HW'!$B$15),)</f>
        <v>0</v>
      </c>
      <c r="O24" s="118">
        <f>IFERROR(SUMIFS('Rozpočet - HW a licencie'!$I$3:$I$44,'Rozpočet - HW a licencie'!$A$3:$A$44,'TCO TO BE- SW'!AR$2,'Rozpočet - HW a licencie'!$C$3:$C$44,"HW",'Rozpočet - HW a licencie'!$G$3:$G$44,'TCO TO BE - HW'!$D14,'Rozpočet - HW a licencie'!$D$3:$D$44,'TCO TO BE - HW'!$B$15)+SUMIFS('Rozpočet - HW a licencie'!$I$3:$I$44,'Rozpočet - HW a licencie'!$A$3:$A$44,'TCO TO BE- SW'!AR$2,'Rozpočet - HW a licencie'!$C$3:$C$44,"SW pre HW",'Rozpočet - HW a licencie'!$G$3:$G$44,'TCO TO BE - HW'!$D14,'Rozpočet - HW a licencie'!$D$3:$D$44,'TCO TO BE - HW'!$B$15),)</f>
        <v>0</v>
      </c>
      <c r="P24" s="118">
        <f>IFERROR(SUMIFS('Rozpočet - HW a licencie'!$I$3:$I$44,'Rozpočet - HW a licencie'!$A$3:$A$44,'TCO TO BE- SW'!AS$2,'Rozpočet - HW a licencie'!$C$3:$C$44,"HW",'Rozpočet - HW a licencie'!$G$3:$G$44,'TCO TO BE - HW'!$D14,'Rozpočet - HW a licencie'!$D$3:$D$44,'TCO TO BE - HW'!$B$15)+SUMIFS('Rozpočet - HW a licencie'!$I$3:$I$44,'Rozpočet - HW a licencie'!$A$3:$A$44,'TCO TO BE- SW'!AS$2,'Rozpočet - HW a licencie'!$C$3:$C$44,"SW pre HW",'Rozpočet - HW a licencie'!$G$3:$G$44,'TCO TO BE - HW'!$D14,'Rozpočet - HW a licencie'!$D$3:$D$44,'TCO TO BE - HW'!$B$15),)</f>
        <v>0</v>
      </c>
      <c r="Q24" s="118">
        <f>IFERROR(SUMIFS('Rozpočet - HW a licencie'!$I$3:$I$44,'Rozpočet - HW a licencie'!$A$3:$A$44,'TCO TO BE- SW'!AT$2,'Rozpočet - HW a licencie'!$C$3:$C$44,"HW",'Rozpočet - HW a licencie'!$G$3:$G$44,'TCO TO BE - HW'!$D14,'Rozpočet - HW a licencie'!$D$3:$D$44,'TCO TO BE - HW'!$B$15)+SUMIFS('Rozpočet - HW a licencie'!$I$3:$I$44,'Rozpočet - HW a licencie'!$A$3:$A$44,'TCO TO BE- SW'!AT$2,'Rozpočet - HW a licencie'!$C$3:$C$44,"SW pre HW",'Rozpočet - HW a licencie'!$G$3:$G$44,'TCO TO BE - HW'!$D14,'Rozpočet - HW a licencie'!$D$3:$D$44,'TCO TO BE - HW'!$B$15),)</f>
        <v>0</v>
      </c>
      <c r="R24" s="118">
        <f>IFERROR(SUMIFS('Rozpočet - HW a licencie'!$I$3:$I$44,'Rozpočet - HW a licencie'!$A$3:$A$44,'TCO TO BE- SW'!AU$2,'Rozpočet - HW a licencie'!$C$3:$C$44,"HW",'Rozpočet - HW a licencie'!$G$3:$G$44,'TCO TO BE - HW'!$D14,'Rozpočet - HW a licencie'!$D$3:$D$44,'TCO TO BE - HW'!$B$15)+SUMIFS('Rozpočet - HW a licencie'!$I$3:$I$44,'Rozpočet - HW a licencie'!$A$3:$A$44,'TCO TO BE- SW'!AU$2,'Rozpočet - HW a licencie'!$C$3:$C$44,"SW pre HW",'Rozpočet - HW a licencie'!$G$3:$G$44,'TCO TO BE - HW'!$D14,'Rozpočet - HW a licencie'!$D$3:$D$44,'TCO TO BE - HW'!$B$15),)</f>
        <v>0</v>
      </c>
      <c r="S24" s="118">
        <f>IFERROR(SUMIFS('Rozpočet - HW a licencie'!$I$3:$I$44,'Rozpočet - HW a licencie'!$A$3:$A$44,'TCO TO BE- SW'!AV$2,'Rozpočet - HW a licencie'!$C$3:$C$44,"HW",'Rozpočet - HW a licencie'!$G$3:$G$44,'TCO TO BE - HW'!$D14,'Rozpočet - HW a licencie'!$D$3:$D$44,'TCO TO BE - HW'!$B$15)+SUMIFS('Rozpočet - HW a licencie'!$I$3:$I$44,'Rozpočet - HW a licencie'!$A$3:$A$44,'TCO TO BE- SW'!AV$2,'Rozpočet - HW a licencie'!$C$3:$C$44,"SW pre HW",'Rozpočet - HW a licencie'!$G$3:$G$44,'TCO TO BE - HW'!$D14,'Rozpočet - HW a licencie'!$D$3:$D$44,'TCO TO BE - HW'!$B$15),)</f>
        <v>0</v>
      </c>
      <c r="T24" s="118">
        <f>IFERROR(SUMIFS('Rozpočet - HW a licencie'!$I$3:$I$44,'Rozpočet - HW a licencie'!$A$3:$A$44,'TCO TO BE- SW'!AW$2,'Rozpočet - HW a licencie'!$C$3:$C$44,"HW",'Rozpočet - HW a licencie'!$G$3:$G$44,'TCO TO BE - HW'!$D14,'Rozpočet - HW a licencie'!$D$3:$D$44,'TCO TO BE - HW'!$B$15)+SUMIFS('Rozpočet - HW a licencie'!$I$3:$I$44,'Rozpočet - HW a licencie'!$A$3:$A$44,'TCO TO BE- SW'!AW$2,'Rozpočet - HW a licencie'!$C$3:$C$44,"SW pre HW",'Rozpočet - HW a licencie'!$G$3:$G$44,'TCO TO BE - HW'!$D14,'Rozpočet - HW a licencie'!$D$3:$D$44,'TCO TO BE - HW'!$B$15),)</f>
        <v>0</v>
      </c>
      <c r="U24" s="118">
        <f>IFERROR(SUMIFS('Rozpočet - HW a licencie'!$I$3:$I$44,'Rozpočet - HW a licencie'!$A$3:$A$44,'TCO TO BE- SW'!AX$2,'Rozpočet - HW a licencie'!$C$3:$C$44,"HW",'Rozpočet - HW a licencie'!$G$3:$G$44,'TCO TO BE - HW'!$D14,'Rozpočet - HW a licencie'!$D$3:$D$44,'TCO TO BE - HW'!$B$15)+SUMIFS('Rozpočet - HW a licencie'!$I$3:$I$44,'Rozpočet - HW a licencie'!$A$3:$A$44,'TCO TO BE- SW'!AX$2,'Rozpočet - HW a licencie'!$C$3:$C$44,"SW pre HW",'Rozpočet - HW a licencie'!$G$3:$G$44,'TCO TO BE - HW'!$D14,'Rozpočet - HW a licencie'!$D$3:$D$44,'TCO TO BE - HW'!$B$15),)</f>
        <v>0</v>
      </c>
      <c r="V24" s="118">
        <f>IFERROR(SUMIFS('Rozpočet - HW a licencie'!$I$3:$I$44,'Rozpočet - HW a licencie'!$A$3:$A$44,'TCO TO BE- SW'!AY$2,'Rozpočet - HW a licencie'!$C$3:$C$44,"HW",'Rozpočet - HW a licencie'!$G$3:$G$44,'TCO TO BE - HW'!$D14,'Rozpočet - HW a licencie'!$D$3:$D$44,'TCO TO BE - HW'!$B$15)+SUMIFS('Rozpočet - HW a licencie'!$I$3:$I$44,'Rozpočet - HW a licencie'!$A$3:$A$44,'TCO TO BE- SW'!AY$2,'Rozpočet - HW a licencie'!$C$3:$C$44,"SW pre HW",'Rozpočet - HW a licencie'!$G$3:$G$44,'TCO TO BE - HW'!$D14,'Rozpočet - HW a licencie'!$D$3:$D$44,'TCO TO BE - HW'!$B$15),)</f>
        <v>0</v>
      </c>
      <c r="W24" s="118">
        <f>IFERROR(SUMIFS('Rozpočet - HW a licencie'!$I$3:$I$44,'Rozpočet - HW a licencie'!$A$3:$A$44,'TCO TO BE- SW'!AZ$2,'Rozpočet - HW a licencie'!$C$3:$C$44,"HW",'Rozpočet - HW a licencie'!$G$3:$G$44,'TCO TO BE - HW'!$D14,'Rozpočet - HW a licencie'!$D$3:$D$44,'TCO TO BE - HW'!$B$15)+SUMIFS('Rozpočet - HW a licencie'!$I$3:$I$44,'Rozpočet - HW a licencie'!$A$3:$A$44,'TCO TO BE- SW'!AZ$2,'Rozpočet - HW a licencie'!$C$3:$C$44,"SW pre HW",'Rozpočet - HW a licencie'!$G$3:$G$44,'TCO TO BE - HW'!$D14,'Rozpočet - HW a licencie'!$D$3:$D$44,'TCO TO BE - HW'!$B$15),)</f>
        <v>0</v>
      </c>
      <c r="X24" s="118">
        <f>IFERROR(SUMIFS('Rozpočet - HW a licencie'!$I$3:$I$44,'Rozpočet - HW a licencie'!$A$3:$A$44,'TCO TO BE- SW'!BA$2,'Rozpočet - HW a licencie'!$C$3:$C$44,"HW",'Rozpočet - HW a licencie'!$G$3:$G$44,'TCO TO BE - HW'!$D14,'Rozpočet - HW a licencie'!$D$3:$D$44,'TCO TO BE - HW'!$B$15)+SUMIFS('Rozpočet - HW a licencie'!$I$3:$I$44,'Rozpočet - HW a licencie'!$A$3:$A$44,'TCO TO BE- SW'!BA$2,'Rozpočet - HW a licencie'!$C$3:$C$44,"SW pre HW",'Rozpočet - HW a licencie'!$G$3:$G$44,'TCO TO BE - HW'!$D14,'Rozpočet - HW a licencie'!$D$3:$D$44,'TCO TO BE - HW'!$B$15),)</f>
        <v>0</v>
      </c>
      <c r="Y24" s="118">
        <f>IFERROR(SUMIFS('Rozpočet - HW a licencie'!$I$3:$I$44,'Rozpočet - HW a licencie'!$A$3:$A$44,'TCO TO BE- SW'!BB$2,'Rozpočet - HW a licencie'!$C$3:$C$44,"HW",'Rozpočet - HW a licencie'!$G$3:$G$44,'TCO TO BE - HW'!$D14,'Rozpočet - HW a licencie'!$D$3:$D$44,'TCO TO BE - HW'!$B$15)+SUMIFS('Rozpočet - HW a licencie'!$I$3:$I$44,'Rozpočet - HW a licencie'!$A$3:$A$44,'TCO TO BE- SW'!BB$2,'Rozpočet - HW a licencie'!$C$3:$C$44,"SW pre HW",'Rozpočet - HW a licencie'!$G$3:$G$44,'TCO TO BE - HW'!$D14,'Rozpočet - HW a licencie'!$D$3:$D$44,'TCO TO BE - HW'!$B$15),)</f>
        <v>0</v>
      </c>
      <c r="Z24" s="118">
        <f>IFERROR(SUMIFS('Rozpočet - HW a licencie'!$I$3:$I$44,'Rozpočet - HW a licencie'!$A$3:$A$44,'TCO TO BE- SW'!BC$2,'Rozpočet - HW a licencie'!$C$3:$C$44,"HW",'Rozpočet - HW a licencie'!$G$3:$G$44,'TCO TO BE - HW'!$D14,'Rozpočet - HW a licencie'!$D$3:$D$44,'TCO TO BE - HW'!$B$15)+SUMIFS('Rozpočet - HW a licencie'!$I$3:$I$44,'Rozpočet - HW a licencie'!$A$3:$A$44,'TCO TO BE- SW'!BC$2,'Rozpočet - HW a licencie'!$C$3:$C$44,"SW pre HW",'Rozpočet - HW a licencie'!$G$3:$G$44,'TCO TO BE - HW'!$D14,'Rozpočet - HW a licencie'!$D$3:$D$44,'TCO TO BE - HW'!$B$15),)</f>
        <v>0</v>
      </c>
    </row>
    <row r="25" spans="1:26" outlineLevel="1">
      <c r="A25" s="694" t="s">
        <v>213</v>
      </c>
      <c r="B25" s="695" t="s">
        <v>201</v>
      </c>
      <c r="C25" s="695">
        <v>637001</v>
      </c>
      <c r="D25" s="66" t="s">
        <v>109</v>
      </c>
      <c r="E25" s="71">
        <f t="shared" si="2"/>
        <v>0</v>
      </c>
      <c r="F25" s="116">
        <v>0</v>
      </c>
      <c r="G25" s="116">
        <v>0</v>
      </c>
      <c r="H25" s="116">
        <v>0</v>
      </c>
      <c r="I25" s="116">
        <v>0</v>
      </c>
      <c r="J25" s="116">
        <v>0</v>
      </c>
      <c r="K25" s="116">
        <v>0</v>
      </c>
      <c r="L25" s="116">
        <v>0</v>
      </c>
      <c r="M25" s="116">
        <v>0</v>
      </c>
      <c r="N25" s="116">
        <v>0</v>
      </c>
      <c r="O25" s="116">
        <v>0</v>
      </c>
      <c r="P25" s="116">
        <v>0</v>
      </c>
      <c r="Q25" s="116">
        <v>0</v>
      </c>
      <c r="R25" s="116">
        <v>0</v>
      </c>
      <c r="S25" s="116">
        <v>0</v>
      </c>
      <c r="T25" s="116">
        <v>0</v>
      </c>
      <c r="U25" s="116">
        <v>0</v>
      </c>
      <c r="V25" s="116">
        <v>0</v>
      </c>
      <c r="W25" s="116">
        <v>0</v>
      </c>
      <c r="X25" s="116">
        <v>0</v>
      </c>
      <c r="Y25" s="116">
        <v>0</v>
      </c>
      <c r="Z25" s="116">
        <v>0</v>
      </c>
    </row>
    <row r="26" spans="1:26" outlineLevel="1">
      <c r="A26" s="694"/>
      <c r="B26" s="695"/>
      <c r="C26" s="695"/>
      <c r="D26" s="67" t="s">
        <v>110</v>
      </c>
      <c r="E26" s="71">
        <f t="shared" si="2"/>
        <v>0</v>
      </c>
      <c r="F26" s="117">
        <v>0</v>
      </c>
      <c r="G26" s="117">
        <v>0</v>
      </c>
      <c r="H26" s="117">
        <v>0</v>
      </c>
      <c r="I26" s="117">
        <v>0</v>
      </c>
      <c r="J26" s="117">
        <v>0</v>
      </c>
      <c r="K26" s="117">
        <v>0</v>
      </c>
      <c r="L26" s="117">
        <v>0</v>
      </c>
      <c r="M26" s="117">
        <v>0</v>
      </c>
      <c r="N26" s="117">
        <v>0</v>
      </c>
      <c r="O26" s="117">
        <v>0</v>
      </c>
      <c r="P26" s="117">
        <v>0</v>
      </c>
      <c r="Q26" s="117">
        <v>0</v>
      </c>
      <c r="R26" s="117">
        <v>0</v>
      </c>
      <c r="S26" s="117">
        <v>0</v>
      </c>
      <c r="T26" s="117">
        <v>0</v>
      </c>
      <c r="U26" s="117">
        <v>0</v>
      </c>
      <c r="V26" s="117">
        <v>0</v>
      </c>
      <c r="W26" s="117">
        <v>0</v>
      </c>
      <c r="X26" s="117">
        <v>0</v>
      </c>
      <c r="Y26" s="117">
        <v>0</v>
      </c>
      <c r="Z26" s="117">
        <v>0</v>
      </c>
    </row>
    <row r="27" spans="1:26" outlineLevel="1">
      <c r="A27" s="694"/>
      <c r="B27" s="695"/>
      <c r="C27" s="695"/>
      <c r="D27" s="67" t="s">
        <v>111</v>
      </c>
      <c r="E27" s="71">
        <f t="shared" si="2"/>
        <v>0</v>
      </c>
      <c r="F27" s="117">
        <v>0</v>
      </c>
      <c r="G27" s="117">
        <v>0</v>
      </c>
      <c r="H27" s="117">
        <v>0</v>
      </c>
      <c r="I27" s="117">
        <v>0</v>
      </c>
      <c r="J27" s="117">
        <v>0</v>
      </c>
      <c r="K27" s="117">
        <v>0</v>
      </c>
      <c r="L27" s="117">
        <v>0</v>
      </c>
      <c r="M27" s="117">
        <v>0</v>
      </c>
      <c r="N27" s="117">
        <v>0</v>
      </c>
      <c r="O27" s="117">
        <v>0</v>
      </c>
      <c r="P27" s="117">
        <v>0</v>
      </c>
      <c r="Q27" s="117">
        <v>0</v>
      </c>
      <c r="R27" s="117">
        <v>0</v>
      </c>
      <c r="S27" s="117">
        <v>0</v>
      </c>
      <c r="T27" s="117">
        <v>0</v>
      </c>
      <c r="U27" s="117">
        <v>0</v>
      </c>
      <c r="V27" s="117">
        <v>0</v>
      </c>
      <c r="W27" s="117">
        <v>0</v>
      </c>
      <c r="X27" s="117">
        <v>0</v>
      </c>
      <c r="Y27" s="117">
        <v>0</v>
      </c>
      <c r="Z27" s="117">
        <v>0</v>
      </c>
    </row>
    <row r="28" spans="1:26" outlineLevel="1">
      <c r="A28" s="694"/>
      <c r="B28" s="695"/>
      <c r="C28" s="695"/>
      <c r="D28" s="67" t="s">
        <v>112</v>
      </c>
      <c r="E28" s="71">
        <f t="shared" si="2"/>
        <v>0</v>
      </c>
      <c r="F28" s="117">
        <v>0</v>
      </c>
      <c r="G28" s="117">
        <v>0</v>
      </c>
      <c r="H28" s="117">
        <v>0</v>
      </c>
      <c r="I28" s="117">
        <v>0</v>
      </c>
      <c r="J28" s="117">
        <v>0</v>
      </c>
      <c r="K28" s="117">
        <v>0</v>
      </c>
      <c r="L28" s="117">
        <v>0</v>
      </c>
      <c r="M28" s="117">
        <v>0</v>
      </c>
      <c r="N28" s="117">
        <v>0</v>
      </c>
      <c r="O28" s="117">
        <v>0</v>
      </c>
      <c r="P28" s="117">
        <v>0</v>
      </c>
      <c r="Q28" s="117">
        <v>0</v>
      </c>
      <c r="R28" s="117">
        <v>0</v>
      </c>
      <c r="S28" s="117">
        <v>0</v>
      </c>
      <c r="T28" s="117">
        <v>0</v>
      </c>
      <c r="U28" s="117">
        <v>0</v>
      </c>
      <c r="V28" s="117">
        <v>0</v>
      </c>
      <c r="W28" s="117">
        <v>0</v>
      </c>
      <c r="X28" s="117">
        <v>0</v>
      </c>
      <c r="Y28" s="117">
        <v>0</v>
      </c>
      <c r="Z28" s="117">
        <v>0</v>
      </c>
    </row>
    <row r="29" spans="1:26" outlineLevel="1">
      <c r="A29" s="694"/>
      <c r="B29" s="695"/>
      <c r="C29" s="695"/>
      <c r="D29" s="67" t="s">
        <v>113</v>
      </c>
      <c r="E29" s="71">
        <f t="shared" si="2"/>
        <v>0</v>
      </c>
      <c r="F29" s="117">
        <v>0</v>
      </c>
      <c r="G29" s="117">
        <v>0</v>
      </c>
      <c r="H29" s="117">
        <v>0</v>
      </c>
      <c r="I29" s="117">
        <v>0</v>
      </c>
      <c r="J29" s="117">
        <v>0</v>
      </c>
      <c r="K29" s="117">
        <v>0</v>
      </c>
      <c r="L29" s="117">
        <v>0</v>
      </c>
      <c r="M29" s="117">
        <v>0</v>
      </c>
      <c r="N29" s="117">
        <v>0</v>
      </c>
      <c r="O29" s="117">
        <v>0</v>
      </c>
      <c r="P29" s="117">
        <v>0</v>
      </c>
      <c r="Q29" s="117">
        <v>0</v>
      </c>
      <c r="R29" s="117">
        <v>0</v>
      </c>
      <c r="S29" s="117">
        <v>0</v>
      </c>
      <c r="T29" s="117">
        <v>0</v>
      </c>
      <c r="U29" s="117">
        <v>0</v>
      </c>
      <c r="V29" s="117">
        <v>0</v>
      </c>
      <c r="W29" s="117">
        <v>0</v>
      </c>
      <c r="X29" s="117">
        <v>0</v>
      </c>
      <c r="Y29" s="117">
        <v>0</v>
      </c>
      <c r="Z29" s="117">
        <v>0</v>
      </c>
    </row>
    <row r="30" spans="1:26" outlineLevel="1">
      <c r="A30" s="694"/>
      <c r="B30" s="695"/>
      <c r="C30" s="695"/>
      <c r="D30" s="67" t="s">
        <v>114</v>
      </c>
      <c r="E30" s="71">
        <f t="shared" si="2"/>
        <v>0</v>
      </c>
      <c r="F30" s="117">
        <v>0</v>
      </c>
      <c r="G30" s="117">
        <v>0</v>
      </c>
      <c r="H30" s="117">
        <v>0</v>
      </c>
      <c r="I30" s="117">
        <v>0</v>
      </c>
      <c r="J30" s="117">
        <v>0</v>
      </c>
      <c r="K30" s="117">
        <v>0</v>
      </c>
      <c r="L30" s="117">
        <v>0</v>
      </c>
      <c r="M30" s="117">
        <v>0</v>
      </c>
      <c r="N30" s="117">
        <v>0</v>
      </c>
      <c r="O30" s="117">
        <v>0</v>
      </c>
      <c r="P30" s="117">
        <v>0</v>
      </c>
      <c r="Q30" s="117">
        <v>0</v>
      </c>
      <c r="R30" s="117">
        <v>0</v>
      </c>
      <c r="S30" s="117">
        <v>0</v>
      </c>
      <c r="T30" s="117">
        <v>0</v>
      </c>
      <c r="U30" s="117">
        <v>0</v>
      </c>
      <c r="V30" s="117">
        <v>0</v>
      </c>
      <c r="W30" s="117">
        <v>0</v>
      </c>
      <c r="X30" s="117">
        <v>0</v>
      </c>
      <c r="Y30" s="117">
        <v>0</v>
      </c>
      <c r="Z30" s="117">
        <v>0</v>
      </c>
    </row>
    <row r="31" spans="1:26" outlineLevel="1">
      <c r="A31" s="694"/>
      <c r="B31" s="695"/>
      <c r="C31" s="695"/>
      <c r="D31" s="67" t="s">
        <v>115</v>
      </c>
      <c r="E31" s="71">
        <f t="shared" si="2"/>
        <v>0</v>
      </c>
      <c r="F31" s="117">
        <v>0</v>
      </c>
      <c r="G31" s="117">
        <v>0</v>
      </c>
      <c r="H31" s="117">
        <v>0</v>
      </c>
      <c r="I31" s="117">
        <v>0</v>
      </c>
      <c r="J31" s="117">
        <v>0</v>
      </c>
      <c r="K31" s="117">
        <v>0</v>
      </c>
      <c r="L31" s="117">
        <v>0</v>
      </c>
      <c r="M31" s="117">
        <v>0</v>
      </c>
      <c r="N31" s="117">
        <v>0</v>
      </c>
      <c r="O31" s="117">
        <v>0</v>
      </c>
      <c r="P31" s="117">
        <v>0</v>
      </c>
      <c r="Q31" s="117">
        <v>0</v>
      </c>
      <c r="R31" s="117">
        <v>0</v>
      </c>
      <c r="S31" s="117">
        <v>0</v>
      </c>
      <c r="T31" s="117">
        <v>0</v>
      </c>
      <c r="U31" s="117">
        <v>0</v>
      </c>
      <c r="V31" s="117">
        <v>0</v>
      </c>
      <c r="W31" s="117">
        <v>0</v>
      </c>
      <c r="X31" s="117">
        <v>0</v>
      </c>
      <c r="Y31" s="117">
        <v>0</v>
      </c>
      <c r="Z31" s="117">
        <v>0</v>
      </c>
    </row>
    <row r="32" spans="1:26" outlineLevel="1">
      <c r="A32" s="694"/>
      <c r="B32" s="695"/>
      <c r="C32" s="695"/>
      <c r="D32" s="67" t="s">
        <v>116</v>
      </c>
      <c r="E32" s="71">
        <f t="shared" si="2"/>
        <v>0</v>
      </c>
      <c r="F32" s="117">
        <v>0</v>
      </c>
      <c r="G32" s="117">
        <v>0</v>
      </c>
      <c r="H32" s="117">
        <v>0</v>
      </c>
      <c r="I32" s="117">
        <v>0</v>
      </c>
      <c r="J32" s="117">
        <v>0</v>
      </c>
      <c r="K32" s="117">
        <v>0</v>
      </c>
      <c r="L32" s="117">
        <v>0</v>
      </c>
      <c r="M32" s="117">
        <v>0</v>
      </c>
      <c r="N32" s="117">
        <v>0</v>
      </c>
      <c r="O32" s="117">
        <v>0</v>
      </c>
      <c r="P32" s="117">
        <v>0</v>
      </c>
      <c r="Q32" s="117">
        <v>0</v>
      </c>
      <c r="R32" s="117">
        <v>0</v>
      </c>
      <c r="S32" s="117">
        <v>0</v>
      </c>
      <c r="T32" s="117">
        <v>0</v>
      </c>
      <c r="U32" s="117">
        <v>0</v>
      </c>
      <c r="V32" s="117">
        <v>0</v>
      </c>
      <c r="W32" s="117">
        <v>0</v>
      </c>
      <c r="X32" s="117">
        <v>0</v>
      </c>
      <c r="Y32" s="117">
        <v>0</v>
      </c>
      <c r="Z32" s="117">
        <v>0</v>
      </c>
    </row>
    <row r="33" spans="1:26" outlineLevel="1">
      <c r="A33" s="694"/>
      <c r="B33" s="695"/>
      <c r="C33" s="695"/>
      <c r="D33" s="67" t="s">
        <v>117</v>
      </c>
      <c r="E33" s="71">
        <f t="shared" si="2"/>
        <v>0</v>
      </c>
      <c r="F33" s="117">
        <v>0</v>
      </c>
      <c r="G33" s="117">
        <v>0</v>
      </c>
      <c r="H33" s="117">
        <v>0</v>
      </c>
      <c r="I33" s="117">
        <v>0</v>
      </c>
      <c r="J33" s="117">
        <v>0</v>
      </c>
      <c r="K33" s="117">
        <v>0</v>
      </c>
      <c r="L33" s="117">
        <v>0</v>
      </c>
      <c r="M33" s="117">
        <v>0</v>
      </c>
      <c r="N33" s="117">
        <v>0</v>
      </c>
      <c r="O33" s="117">
        <v>0</v>
      </c>
      <c r="P33" s="117">
        <v>0</v>
      </c>
      <c r="Q33" s="117">
        <v>0</v>
      </c>
      <c r="R33" s="117">
        <v>0</v>
      </c>
      <c r="S33" s="117">
        <v>0</v>
      </c>
      <c r="T33" s="117">
        <v>0</v>
      </c>
      <c r="U33" s="117">
        <v>0</v>
      </c>
      <c r="V33" s="117">
        <v>0</v>
      </c>
      <c r="W33" s="117">
        <v>0</v>
      </c>
      <c r="X33" s="117">
        <v>0</v>
      </c>
      <c r="Y33" s="117">
        <v>0</v>
      </c>
      <c r="Z33" s="117">
        <v>0</v>
      </c>
    </row>
    <row r="34" spans="1:26" ht="15" outlineLevel="1" thickBot="1">
      <c r="A34" s="694"/>
      <c r="B34" s="695"/>
      <c r="C34" s="695"/>
      <c r="D34" s="68" t="s">
        <v>118</v>
      </c>
      <c r="E34" s="71">
        <f t="shared" si="2"/>
        <v>0</v>
      </c>
      <c r="F34" s="118">
        <v>0</v>
      </c>
      <c r="G34" s="118">
        <v>0</v>
      </c>
      <c r="H34" s="118">
        <v>0</v>
      </c>
      <c r="I34" s="118">
        <v>0</v>
      </c>
      <c r="J34" s="118">
        <v>0</v>
      </c>
      <c r="K34" s="118">
        <v>0</v>
      </c>
      <c r="L34" s="118">
        <v>0</v>
      </c>
      <c r="M34" s="118">
        <v>0</v>
      </c>
      <c r="N34" s="118">
        <v>0</v>
      </c>
      <c r="O34" s="118">
        <v>0</v>
      </c>
      <c r="P34" s="118">
        <v>0</v>
      </c>
      <c r="Q34" s="118">
        <v>0</v>
      </c>
      <c r="R34" s="118">
        <v>0</v>
      </c>
      <c r="S34" s="118">
        <v>0</v>
      </c>
      <c r="T34" s="118">
        <v>0</v>
      </c>
      <c r="U34" s="118">
        <v>0</v>
      </c>
      <c r="V34" s="118">
        <v>0</v>
      </c>
      <c r="W34" s="118">
        <v>0</v>
      </c>
      <c r="X34" s="118">
        <v>0</v>
      </c>
      <c r="Y34" s="118">
        <v>0</v>
      </c>
      <c r="Z34" s="118">
        <v>0</v>
      </c>
    </row>
    <row r="35" spans="1:26" ht="15" thickBot="1">
      <c r="A35" s="700" t="s">
        <v>207</v>
      </c>
      <c r="B35" s="700"/>
      <c r="C35" s="700"/>
      <c r="D35" s="75"/>
      <c r="E35" s="76">
        <f t="shared" ref="E35:F35" si="3">SUM(E36:E85)</f>
        <v>0</v>
      </c>
      <c r="F35" s="77">
        <f t="shared" si="3"/>
        <v>0</v>
      </c>
      <c r="G35" s="77">
        <f t="shared" ref="G35:Z35" si="4">SUM(G36:G85)</f>
        <v>0</v>
      </c>
      <c r="H35" s="77">
        <f t="shared" si="4"/>
        <v>0</v>
      </c>
      <c r="I35" s="77">
        <f t="shared" si="4"/>
        <v>0</v>
      </c>
      <c r="J35" s="77">
        <f t="shared" si="4"/>
        <v>0</v>
      </c>
      <c r="K35" s="77">
        <f t="shared" si="4"/>
        <v>0</v>
      </c>
      <c r="L35" s="77">
        <f t="shared" si="4"/>
        <v>0</v>
      </c>
      <c r="M35" s="77">
        <f t="shared" si="4"/>
        <v>0</v>
      </c>
      <c r="N35" s="77">
        <f t="shared" si="4"/>
        <v>0</v>
      </c>
      <c r="O35" s="77">
        <f t="shared" si="4"/>
        <v>0</v>
      </c>
      <c r="P35" s="77">
        <f t="shared" si="4"/>
        <v>0</v>
      </c>
      <c r="Q35" s="77">
        <f t="shared" si="4"/>
        <v>0</v>
      </c>
      <c r="R35" s="77">
        <f t="shared" si="4"/>
        <v>0</v>
      </c>
      <c r="S35" s="77">
        <f t="shared" si="4"/>
        <v>0</v>
      </c>
      <c r="T35" s="77">
        <f t="shared" si="4"/>
        <v>0</v>
      </c>
      <c r="U35" s="77">
        <f t="shared" si="4"/>
        <v>0</v>
      </c>
      <c r="V35" s="77">
        <f t="shared" si="4"/>
        <v>0</v>
      </c>
      <c r="W35" s="77">
        <f t="shared" si="4"/>
        <v>0</v>
      </c>
      <c r="X35" s="77">
        <f t="shared" si="4"/>
        <v>0</v>
      </c>
      <c r="Y35" s="77">
        <f t="shared" si="4"/>
        <v>0</v>
      </c>
      <c r="Z35" s="77">
        <f t="shared" si="4"/>
        <v>0</v>
      </c>
    </row>
    <row r="36" spans="1:26" outlineLevel="1">
      <c r="A36" s="694" t="s">
        <v>208</v>
      </c>
      <c r="B36" s="695" t="s">
        <v>196</v>
      </c>
      <c r="C36" s="695">
        <v>635002</v>
      </c>
      <c r="D36" s="66" t="s">
        <v>109</v>
      </c>
      <c r="E36" s="70">
        <f t="shared" ref="E36:E85" si="5">SUM(F36:Z36)</f>
        <v>0</v>
      </c>
      <c r="F36" s="116">
        <v>0</v>
      </c>
      <c r="G36" s="116">
        <v>0</v>
      </c>
      <c r="H36" s="116">
        <v>0</v>
      </c>
      <c r="I36" s="116">
        <v>0</v>
      </c>
      <c r="J36" s="116">
        <v>0</v>
      </c>
      <c r="K36" s="116">
        <v>0</v>
      </c>
      <c r="L36" s="116">
        <v>0</v>
      </c>
      <c r="M36" s="116">
        <v>0</v>
      </c>
      <c r="N36" s="116">
        <v>0</v>
      </c>
      <c r="O36" s="116">
        <v>0</v>
      </c>
      <c r="P36" s="116">
        <v>0</v>
      </c>
      <c r="Q36" s="116">
        <v>0</v>
      </c>
      <c r="R36" s="116">
        <v>0</v>
      </c>
      <c r="S36" s="116">
        <v>0</v>
      </c>
      <c r="T36" s="116">
        <v>0</v>
      </c>
      <c r="U36" s="116">
        <v>0</v>
      </c>
      <c r="V36" s="116">
        <v>0</v>
      </c>
      <c r="W36" s="116">
        <v>0</v>
      </c>
      <c r="X36" s="116">
        <v>0</v>
      </c>
      <c r="Y36" s="116">
        <v>0</v>
      </c>
      <c r="Z36" s="116">
        <v>0</v>
      </c>
    </row>
    <row r="37" spans="1:26" outlineLevel="1">
      <c r="A37" s="694"/>
      <c r="B37" s="695"/>
      <c r="C37" s="695"/>
      <c r="D37" s="67" t="s">
        <v>110</v>
      </c>
      <c r="E37" s="71">
        <f t="shared" si="5"/>
        <v>0</v>
      </c>
      <c r="F37" s="117">
        <f>F$6*0.04</f>
        <v>0</v>
      </c>
      <c r="G37" s="117">
        <f t="shared" ref="G37:K45" si="6">G$6*0.04</f>
        <v>0</v>
      </c>
      <c r="H37" s="117">
        <f t="shared" si="6"/>
        <v>0</v>
      </c>
      <c r="I37" s="117">
        <f t="shared" si="6"/>
        <v>0</v>
      </c>
      <c r="J37" s="117">
        <f t="shared" si="6"/>
        <v>0</v>
      </c>
      <c r="K37" s="117">
        <f t="shared" si="6"/>
        <v>0</v>
      </c>
      <c r="L37" s="117">
        <v>0</v>
      </c>
      <c r="M37" s="117">
        <v>0</v>
      </c>
      <c r="N37" s="117">
        <v>0</v>
      </c>
      <c r="O37" s="117">
        <v>0</v>
      </c>
      <c r="P37" s="117">
        <v>0</v>
      </c>
      <c r="Q37" s="117">
        <v>0</v>
      </c>
      <c r="R37" s="117">
        <v>0</v>
      </c>
      <c r="S37" s="117">
        <v>0</v>
      </c>
      <c r="T37" s="117">
        <v>0</v>
      </c>
      <c r="U37" s="117">
        <v>0</v>
      </c>
      <c r="V37" s="117">
        <v>0</v>
      </c>
      <c r="W37" s="117">
        <v>0</v>
      </c>
      <c r="X37" s="117">
        <v>0</v>
      </c>
      <c r="Y37" s="117">
        <v>0</v>
      </c>
      <c r="Z37" s="117">
        <v>0</v>
      </c>
    </row>
    <row r="38" spans="1:26" outlineLevel="1">
      <c r="A38" s="694"/>
      <c r="B38" s="695"/>
      <c r="C38" s="695"/>
      <c r="D38" s="67" t="s">
        <v>111</v>
      </c>
      <c r="E38" s="71">
        <f t="shared" si="5"/>
        <v>0</v>
      </c>
      <c r="F38" s="117">
        <f t="shared" ref="F38:F45" si="7">F$6*0.04</f>
        <v>0</v>
      </c>
      <c r="G38" s="117">
        <f t="shared" si="6"/>
        <v>0</v>
      </c>
      <c r="H38" s="117">
        <f t="shared" si="6"/>
        <v>0</v>
      </c>
      <c r="I38" s="117">
        <f t="shared" si="6"/>
        <v>0</v>
      </c>
      <c r="J38" s="117">
        <f t="shared" si="6"/>
        <v>0</v>
      </c>
      <c r="K38" s="117">
        <f t="shared" si="6"/>
        <v>0</v>
      </c>
      <c r="L38" s="117">
        <v>0</v>
      </c>
      <c r="M38" s="117">
        <v>0</v>
      </c>
      <c r="N38" s="117">
        <v>0</v>
      </c>
      <c r="O38" s="117">
        <v>0</v>
      </c>
      <c r="P38" s="117">
        <v>0</v>
      </c>
      <c r="Q38" s="117">
        <v>0</v>
      </c>
      <c r="R38" s="117">
        <v>0</v>
      </c>
      <c r="S38" s="117">
        <v>0</v>
      </c>
      <c r="T38" s="117">
        <v>0</v>
      </c>
      <c r="U38" s="117">
        <v>0</v>
      </c>
      <c r="V38" s="117">
        <v>0</v>
      </c>
      <c r="W38" s="117">
        <v>0</v>
      </c>
      <c r="X38" s="117">
        <v>0</v>
      </c>
      <c r="Y38" s="117">
        <v>0</v>
      </c>
      <c r="Z38" s="117">
        <v>0</v>
      </c>
    </row>
    <row r="39" spans="1:26" outlineLevel="1">
      <c r="A39" s="694"/>
      <c r="B39" s="695"/>
      <c r="C39" s="695"/>
      <c r="D39" s="67" t="s">
        <v>112</v>
      </c>
      <c r="E39" s="71">
        <f t="shared" si="5"/>
        <v>0</v>
      </c>
      <c r="F39" s="117">
        <f t="shared" si="7"/>
        <v>0</v>
      </c>
      <c r="G39" s="117">
        <f t="shared" si="6"/>
        <v>0</v>
      </c>
      <c r="H39" s="117">
        <f t="shared" si="6"/>
        <v>0</v>
      </c>
      <c r="I39" s="117">
        <f t="shared" si="6"/>
        <v>0</v>
      </c>
      <c r="J39" s="117">
        <f t="shared" si="6"/>
        <v>0</v>
      </c>
      <c r="K39" s="117">
        <f t="shared" si="6"/>
        <v>0</v>
      </c>
      <c r="L39" s="117">
        <v>0</v>
      </c>
      <c r="M39" s="117">
        <v>0</v>
      </c>
      <c r="N39" s="117">
        <v>0</v>
      </c>
      <c r="O39" s="117">
        <v>0</v>
      </c>
      <c r="P39" s="117">
        <v>0</v>
      </c>
      <c r="Q39" s="117">
        <v>0</v>
      </c>
      <c r="R39" s="117">
        <v>0</v>
      </c>
      <c r="S39" s="117">
        <v>0</v>
      </c>
      <c r="T39" s="117">
        <v>0</v>
      </c>
      <c r="U39" s="117">
        <v>0</v>
      </c>
      <c r="V39" s="117">
        <v>0</v>
      </c>
      <c r="W39" s="117">
        <v>0</v>
      </c>
      <c r="X39" s="117">
        <v>0</v>
      </c>
      <c r="Y39" s="117">
        <v>0</v>
      </c>
      <c r="Z39" s="117">
        <v>0</v>
      </c>
    </row>
    <row r="40" spans="1:26" outlineLevel="1">
      <c r="A40" s="694"/>
      <c r="B40" s="695"/>
      <c r="C40" s="695"/>
      <c r="D40" s="67" t="s">
        <v>113</v>
      </c>
      <c r="E40" s="71">
        <f t="shared" si="5"/>
        <v>0</v>
      </c>
      <c r="F40" s="117">
        <f t="shared" si="7"/>
        <v>0</v>
      </c>
      <c r="G40" s="117">
        <f t="shared" si="6"/>
        <v>0</v>
      </c>
      <c r="H40" s="117">
        <f t="shared" si="6"/>
        <v>0</v>
      </c>
      <c r="I40" s="117">
        <f t="shared" si="6"/>
        <v>0</v>
      </c>
      <c r="J40" s="117">
        <f t="shared" si="6"/>
        <v>0</v>
      </c>
      <c r="K40" s="117">
        <f t="shared" si="6"/>
        <v>0</v>
      </c>
      <c r="L40" s="117">
        <v>0</v>
      </c>
      <c r="M40" s="117">
        <v>0</v>
      </c>
      <c r="N40" s="117">
        <v>0</v>
      </c>
      <c r="O40" s="117">
        <v>0</v>
      </c>
      <c r="P40" s="117">
        <v>0</v>
      </c>
      <c r="Q40" s="117">
        <v>0</v>
      </c>
      <c r="R40" s="117">
        <v>0</v>
      </c>
      <c r="S40" s="117">
        <v>0</v>
      </c>
      <c r="T40" s="117">
        <v>0</v>
      </c>
      <c r="U40" s="117">
        <v>0</v>
      </c>
      <c r="V40" s="117">
        <v>0</v>
      </c>
      <c r="W40" s="117">
        <v>0</v>
      </c>
      <c r="X40" s="117">
        <v>0</v>
      </c>
      <c r="Y40" s="117">
        <v>0</v>
      </c>
      <c r="Z40" s="117">
        <v>0</v>
      </c>
    </row>
    <row r="41" spans="1:26" outlineLevel="1">
      <c r="A41" s="694"/>
      <c r="B41" s="695"/>
      <c r="C41" s="695"/>
      <c r="D41" s="67" t="s">
        <v>114</v>
      </c>
      <c r="E41" s="71">
        <f t="shared" si="5"/>
        <v>0</v>
      </c>
      <c r="F41" s="117">
        <f t="shared" si="7"/>
        <v>0</v>
      </c>
      <c r="G41" s="117">
        <f t="shared" si="6"/>
        <v>0</v>
      </c>
      <c r="H41" s="117">
        <f t="shared" si="6"/>
        <v>0</v>
      </c>
      <c r="I41" s="117">
        <f t="shared" si="6"/>
        <v>0</v>
      </c>
      <c r="J41" s="117">
        <f t="shared" si="6"/>
        <v>0</v>
      </c>
      <c r="K41" s="117">
        <f t="shared" si="6"/>
        <v>0</v>
      </c>
      <c r="L41" s="117">
        <v>0</v>
      </c>
      <c r="M41" s="117">
        <v>0</v>
      </c>
      <c r="N41" s="117">
        <v>0</v>
      </c>
      <c r="O41" s="117">
        <v>0</v>
      </c>
      <c r="P41" s="117">
        <v>0</v>
      </c>
      <c r="Q41" s="117">
        <v>0</v>
      </c>
      <c r="R41" s="117">
        <v>0</v>
      </c>
      <c r="S41" s="117">
        <v>0</v>
      </c>
      <c r="T41" s="117">
        <v>0</v>
      </c>
      <c r="U41" s="117">
        <v>0</v>
      </c>
      <c r="V41" s="117">
        <v>0</v>
      </c>
      <c r="W41" s="117">
        <v>0</v>
      </c>
      <c r="X41" s="117">
        <v>0</v>
      </c>
      <c r="Y41" s="117">
        <v>0</v>
      </c>
      <c r="Z41" s="117">
        <v>0</v>
      </c>
    </row>
    <row r="42" spans="1:26" outlineLevel="1">
      <c r="A42" s="694"/>
      <c r="B42" s="695"/>
      <c r="C42" s="695"/>
      <c r="D42" s="67" t="s">
        <v>115</v>
      </c>
      <c r="E42" s="71">
        <f t="shared" si="5"/>
        <v>0</v>
      </c>
      <c r="F42" s="117">
        <f t="shared" si="7"/>
        <v>0</v>
      </c>
      <c r="G42" s="117">
        <f t="shared" si="6"/>
        <v>0</v>
      </c>
      <c r="H42" s="117">
        <f t="shared" si="6"/>
        <v>0</v>
      </c>
      <c r="I42" s="117">
        <f t="shared" si="6"/>
        <v>0</v>
      </c>
      <c r="J42" s="117">
        <f t="shared" si="6"/>
        <v>0</v>
      </c>
      <c r="K42" s="117">
        <f t="shared" si="6"/>
        <v>0</v>
      </c>
      <c r="L42" s="117">
        <v>0</v>
      </c>
      <c r="M42" s="117">
        <v>0</v>
      </c>
      <c r="N42" s="117">
        <v>0</v>
      </c>
      <c r="O42" s="117">
        <v>0</v>
      </c>
      <c r="P42" s="117">
        <v>0</v>
      </c>
      <c r="Q42" s="117">
        <v>0</v>
      </c>
      <c r="R42" s="117">
        <v>0</v>
      </c>
      <c r="S42" s="117">
        <v>0</v>
      </c>
      <c r="T42" s="117">
        <v>0</v>
      </c>
      <c r="U42" s="117">
        <v>0</v>
      </c>
      <c r="V42" s="117">
        <v>0</v>
      </c>
      <c r="W42" s="117">
        <v>0</v>
      </c>
      <c r="X42" s="117">
        <v>0</v>
      </c>
      <c r="Y42" s="117">
        <v>0</v>
      </c>
      <c r="Z42" s="117">
        <v>0</v>
      </c>
    </row>
    <row r="43" spans="1:26" outlineLevel="1">
      <c r="A43" s="694"/>
      <c r="B43" s="695"/>
      <c r="C43" s="695"/>
      <c r="D43" s="67" t="s">
        <v>116</v>
      </c>
      <c r="E43" s="71">
        <f t="shared" si="5"/>
        <v>0</v>
      </c>
      <c r="F43" s="117">
        <f t="shared" si="7"/>
        <v>0</v>
      </c>
      <c r="G43" s="117">
        <f t="shared" si="6"/>
        <v>0</v>
      </c>
      <c r="H43" s="117">
        <f t="shared" si="6"/>
        <v>0</v>
      </c>
      <c r="I43" s="117">
        <f t="shared" si="6"/>
        <v>0</v>
      </c>
      <c r="J43" s="117">
        <f t="shared" si="6"/>
        <v>0</v>
      </c>
      <c r="K43" s="117">
        <f t="shared" si="6"/>
        <v>0</v>
      </c>
      <c r="L43" s="117">
        <v>0</v>
      </c>
      <c r="M43" s="117">
        <v>0</v>
      </c>
      <c r="N43" s="117">
        <v>0</v>
      </c>
      <c r="O43" s="117">
        <v>0</v>
      </c>
      <c r="P43" s="117">
        <v>0</v>
      </c>
      <c r="Q43" s="117">
        <v>0</v>
      </c>
      <c r="R43" s="117">
        <v>0</v>
      </c>
      <c r="S43" s="117">
        <v>0</v>
      </c>
      <c r="T43" s="117">
        <v>0</v>
      </c>
      <c r="U43" s="117">
        <v>0</v>
      </c>
      <c r="V43" s="117">
        <v>0</v>
      </c>
      <c r="W43" s="117">
        <v>0</v>
      </c>
      <c r="X43" s="117">
        <v>0</v>
      </c>
      <c r="Y43" s="117">
        <v>0</v>
      </c>
      <c r="Z43" s="117">
        <v>0</v>
      </c>
    </row>
    <row r="44" spans="1:26" outlineLevel="1">
      <c r="A44" s="694"/>
      <c r="B44" s="695"/>
      <c r="C44" s="695"/>
      <c r="D44" s="67" t="s">
        <v>117</v>
      </c>
      <c r="E44" s="71">
        <f t="shared" si="5"/>
        <v>0</v>
      </c>
      <c r="F44" s="117">
        <f t="shared" si="7"/>
        <v>0</v>
      </c>
      <c r="G44" s="117">
        <f t="shared" si="6"/>
        <v>0</v>
      </c>
      <c r="H44" s="117">
        <f t="shared" si="6"/>
        <v>0</v>
      </c>
      <c r="I44" s="117">
        <f t="shared" si="6"/>
        <v>0</v>
      </c>
      <c r="J44" s="117">
        <f t="shared" si="6"/>
        <v>0</v>
      </c>
      <c r="K44" s="117">
        <f t="shared" si="6"/>
        <v>0</v>
      </c>
      <c r="L44" s="117">
        <v>0</v>
      </c>
      <c r="M44" s="117">
        <v>0</v>
      </c>
      <c r="N44" s="117">
        <v>0</v>
      </c>
      <c r="O44" s="117">
        <v>0</v>
      </c>
      <c r="P44" s="117">
        <v>0</v>
      </c>
      <c r="Q44" s="117">
        <v>0</v>
      </c>
      <c r="R44" s="117">
        <v>0</v>
      </c>
      <c r="S44" s="117">
        <v>0</v>
      </c>
      <c r="T44" s="117">
        <v>0</v>
      </c>
      <c r="U44" s="117">
        <v>0</v>
      </c>
      <c r="V44" s="117">
        <v>0</v>
      </c>
      <c r="W44" s="117">
        <v>0</v>
      </c>
      <c r="X44" s="117">
        <v>0</v>
      </c>
      <c r="Y44" s="117">
        <v>0</v>
      </c>
      <c r="Z44" s="117">
        <v>0</v>
      </c>
    </row>
    <row r="45" spans="1:26" ht="15" outlineLevel="1" thickBot="1">
      <c r="A45" s="694"/>
      <c r="B45" s="695"/>
      <c r="C45" s="695"/>
      <c r="D45" s="68" t="s">
        <v>118</v>
      </c>
      <c r="E45" s="72">
        <f t="shared" si="5"/>
        <v>0</v>
      </c>
      <c r="F45" s="117">
        <f t="shared" si="7"/>
        <v>0</v>
      </c>
      <c r="G45" s="117">
        <f t="shared" si="6"/>
        <v>0</v>
      </c>
      <c r="H45" s="117">
        <f t="shared" si="6"/>
        <v>0</v>
      </c>
      <c r="I45" s="117">
        <f t="shared" si="6"/>
        <v>0</v>
      </c>
      <c r="J45" s="117">
        <f t="shared" si="6"/>
        <v>0</v>
      </c>
      <c r="K45" s="117">
        <f t="shared" si="6"/>
        <v>0</v>
      </c>
      <c r="L45" s="117">
        <v>0</v>
      </c>
      <c r="M45" s="117">
        <v>0</v>
      </c>
      <c r="N45" s="117">
        <v>0</v>
      </c>
      <c r="O45" s="117">
        <v>0</v>
      </c>
      <c r="P45" s="117">
        <v>0</v>
      </c>
      <c r="Q45" s="117">
        <v>0</v>
      </c>
      <c r="R45" s="117">
        <v>0</v>
      </c>
      <c r="S45" s="117">
        <v>0</v>
      </c>
      <c r="T45" s="117">
        <v>0</v>
      </c>
      <c r="U45" s="117">
        <v>0</v>
      </c>
      <c r="V45" s="117">
        <v>0</v>
      </c>
      <c r="W45" s="117">
        <v>0</v>
      </c>
      <c r="X45" s="117">
        <v>0</v>
      </c>
      <c r="Y45" s="117">
        <v>0</v>
      </c>
      <c r="Z45" s="117">
        <v>0</v>
      </c>
    </row>
    <row r="46" spans="1:26" outlineLevel="1">
      <c r="A46" s="694" t="s">
        <v>209</v>
      </c>
      <c r="B46" s="694" t="s">
        <v>210</v>
      </c>
      <c r="C46" s="695">
        <v>718002</v>
      </c>
      <c r="D46" s="66" t="s">
        <v>109</v>
      </c>
      <c r="E46" s="71">
        <f t="shared" si="5"/>
        <v>0</v>
      </c>
      <c r="F46" s="116">
        <v>0</v>
      </c>
      <c r="G46" s="116">
        <v>0</v>
      </c>
      <c r="H46" s="116">
        <v>0</v>
      </c>
      <c r="I46" s="116">
        <v>0</v>
      </c>
      <c r="J46" s="116">
        <v>0</v>
      </c>
      <c r="K46" s="116">
        <v>0</v>
      </c>
      <c r="L46" s="116">
        <v>0</v>
      </c>
      <c r="M46" s="116">
        <v>0</v>
      </c>
      <c r="N46" s="116">
        <v>0</v>
      </c>
      <c r="O46" s="116">
        <v>0</v>
      </c>
      <c r="P46" s="116">
        <v>0</v>
      </c>
      <c r="Q46" s="116">
        <v>0</v>
      </c>
      <c r="R46" s="116">
        <v>0</v>
      </c>
      <c r="S46" s="116">
        <v>0</v>
      </c>
      <c r="T46" s="116">
        <v>0</v>
      </c>
      <c r="U46" s="116">
        <v>0</v>
      </c>
      <c r="V46" s="116">
        <v>0</v>
      </c>
      <c r="W46" s="116">
        <v>0</v>
      </c>
      <c r="X46" s="116">
        <v>0</v>
      </c>
      <c r="Y46" s="116">
        <v>0</v>
      </c>
      <c r="Z46" s="116">
        <v>0</v>
      </c>
    </row>
    <row r="47" spans="1:26" outlineLevel="1">
      <c r="A47" s="694"/>
      <c r="B47" s="695"/>
      <c r="C47" s="695"/>
      <c r="D47" s="67" t="s">
        <v>110</v>
      </c>
      <c r="E47" s="71">
        <f t="shared" si="5"/>
        <v>0</v>
      </c>
      <c r="F47" s="117">
        <v>0</v>
      </c>
      <c r="G47" s="117">
        <v>0</v>
      </c>
      <c r="H47" s="117">
        <v>0</v>
      </c>
      <c r="I47" s="117">
        <v>0</v>
      </c>
      <c r="J47" s="117">
        <v>0</v>
      </c>
      <c r="K47" s="117">
        <v>0</v>
      </c>
      <c r="L47" s="117">
        <v>0</v>
      </c>
      <c r="M47" s="117">
        <v>0</v>
      </c>
      <c r="N47" s="117">
        <v>0</v>
      </c>
      <c r="O47" s="117">
        <v>0</v>
      </c>
      <c r="P47" s="117">
        <v>0</v>
      </c>
      <c r="Q47" s="117">
        <v>0</v>
      </c>
      <c r="R47" s="117">
        <v>0</v>
      </c>
      <c r="S47" s="117">
        <v>0</v>
      </c>
      <c r="T47" s="117">
        <v>0</v>
      </c>
      <c r="U47" s="117">
        <v>0</v>
      </c>
      <c r="V47" s="117">
        <v>0</v>
      </c>
      <c r="W47" s="117">
        <v>0</v>
      </c>
      <c r="X47" s="117">
        <v>0</v>
      </c>
      <c r="Y47" s="117">
        <v>0</v>
      </c>
      <c r="Z47" s="117">
        <v>0</v>
      </c>
    </row>
    <row r="48" spans="1:26" outlineLevel="1">
      <c r="A48" s="694"/>
      <c r="B48" s="695"/>
      <c r="C48" s="695"/>
      <c r="D48" s="67" t="s">
        <v>111</v>
      </c>
      <c r="E48" s="71">
        <f t="shared" si="5"/>
        <v>0</v>
      </c>
      <c r="F48" s="117">
        <v>0</v>
      </c>
      <c r="G48" s="117">
        <v>0</v>
      </c>
      <c r="H48" s="117">
        <v>0</v>
      </c>
      <c r="I48" s="117">
        <v>0</v>
      </c>
      <c r="J48" s="117">
        <v>0</v>
      </c>
      <c r="K48" s="117">
        <v>0</v>
      </c>
      <c r="L48" s="117">
        <v>0</v>
      </c>
      <c r="M48" s="117">
        <v>0</v>
      </c>
      <c r="N48" s="117">
        <v>0</v>
      </c>
      <c r="O48" s="117">
        <v>0</v>
      </c>
      <c r="P48" s="117">
        <v>0</v>
      </c>
      <c r="Q48" s="117">
        <v>0</v>
      </c>
      <c r="R48" s="117">
        <v>0</v>
      </c>
      <c r="S48" s="117">
        <v>0</v>
      </c>
      <c r="T48" s="117">
        <v>0</v>
      </c>
      <c r="U48" s="117">
        <v>0</v>
      </c>
      <c r="V48" s="117">
        <v>0</v>
      </c>
      <c r="W48" s="117">
        <v>0</v>
      </c>
      <c r="X48" s="117">
        <v>0</v>
      </c>
      <c r="Y48" s="117">
        <v>0</v>
      </c>
      <c r="Z48" s="117">
        <v>0</v>
      </c>
    </row>
    <row r="49" spans="1:28" outlineLevel="1">
      <c r="A49" s="694"/>
      <c r="B49" s="695"/>
      <c r="C49" s="695"/>
      <c r="D49" s="67" t="s">
        <v>112</v>
      </c>
      <c r="E49" s="71">
        <f t="shared" si="5"/>
        <v>0</v>
      </c>
      <c r="F49" s="117">
        <v>0</v>
      </c>
      <c r="G49" s="117">
        <v>0</v>
      </c>
      <c r="H49" s="117">
        <v>0</v>
      </c>
      <c r="I49" s="117">
        <v>0</v>
      </c>
      <c r="J49" s="117">
        <v>0</v>
      </c>
      <c r="K49" s="117">
        <v>0</v>
      </c>
      <c r="L49" s="117">
        <v>0</v>
      </c>
      <c r="M49" s="117">
        <v>0</v>
      </c>
      <c r="N49" s="117">
        <v>0</v>
      </c>
      <c r="O49" s="117">
        <v>0</v>
      </c>
      <c r="P49" s="117">
        <v>0</v>
      </c>
      <c r="Q49" s="117">
        <v>0</v>
      </c>
      <c r="R49" s="117">
        <v>0</v>
      </c>
      <c r="S49" s="117">
        <v>0</v>
      </c>
      <c r="T49" s="117">
        <v>0</v>
      </c>
      <c r="U49" s="117">
        <v>0</v>
      </c>
      <c r="V49" s="117">
        <v>0</v>
      </c>
      <c r="W49" s="117">
        <v>0</v>
      </c>
      <c r="X49" s="117">
        <v>0</v>
      </c>
      <c r="Y49" s="117">
        <v>0</v>
      </c>
      <c r="Z49" s="117">
        <v>0</v>
      </c>
    </row>
    <row r="50" spans="1:28" outlineLevel="1">
      <c r="A50" s="694"/>
      <c r="B50" s="695"/>
      <c r="C50" s="695"/>
      <c r="D50" s="67" t="s">
        <v>113</v>
      </c>
      <c r="E50" s="71">
        <f t="shared" si="5"/>
        <v>0</v>
      </c>
      <c r="F50" s="117">
        <v>0</v>
      </c>
      <c r="G50" s="117">
        <v>0</v>
      </c>
      <c r="H50" s="117">
        <v>0</v>
      </c>
      <c r="I50" s="117">
        <v>0</v>
      </c>
      <c r="J50" s="117">
        <v>0</v>
      </c>
      <c r="K50" s="117">
        <v>0</v>
      </c>
      <c r="L50" s="117">
        <v>0</v>
      </c>
      <c r="M50" s="117">
        <v>0</v>
      </c>
      <c r="N50" s="117">
        <v>0</v>
      </c>
      <c r="O50" s="117">
        <v>0</v>
      </c>
      <c r="P50" s="117">
        <v>0</v>
      </c>
      <c r="Q50" s="117">
        <v>0</v>
      </c>
      <c r="R50" s="117">
        <v>0</v>
      </c>
      <c r="S50" s="117">
        <v>0</v>
      </c>
      <c r="T50" s="117">
        <v>0</v>
      </c>
      <c r="U50" s="117">
        <v>0</v>
      </c>
      <c r="V50" s="117">
        <v>0</v>
      </c>
      <c r="W50" s="117">
        <v>0</v>
      </c>
      <c r="X50" s="117">
        <v>0</v>
      </c>
      <c r="Y50" s="117">
        <v>0</v>
      </c>
      <c r="Z50" s="117">
        <v>0</v>
      </c>
    </row>
    <row r="51" spans="1:28" outlineLevel="1">
      <c r="A51" s="694"/>
      <c r="B51" s="695"/>
      <c r="C51" s="695"/>
      <c r="D51" s="67" t="s">
        <v>114</v>
      </c>
      <c r="E51" s="71">
        <f t="shared" si="5"/>
        <v>0</v>
      </c>
      <c r="F51" s="117">
        <v>0</v>
      </c>
      <c r="G51" s="117">
        <v>0</v>
      </c>
      <c r="H51" s="117">
        <v>0</v>
      </c>
      <c r="I51" s="117">
        <v>0</v>
      </c>
      <c r="J51" s="117">
        <v>0</v>
      </c>
      <c r="K51" s="117">
        <v>0</v>
      </c>
      <c r="L51" s="117">
        <v>0</v>
      </c>
      <c r="M51" s="117">
        <v>0</v>
      </c>
      <c r="N51" s="117">
        <v>0</v>
      </c>
      <c r="O51" s="117">
        <v>0</v>
      </c>
      <c r="P51" s="117">
        <v>0</v>
      </c>
      <c r="Q51" s="117">
        <v>0</v>
      </c>
      <c r="R51" s="117">
        <v>0</v>
      </c>
      <c r="S51" s="117">
        <v>0</v>
      </c>
      <c r="T51" s="117">
        <v>0</v>
      </c>
      <c r="U51" s="117">
        <v>0</v>
      </c>
      <c r="V51" s="117">
        <v>0</v>
      </c>
      <c r="W51" s="117">
        <v>0</v>
      </c>
      <c r="X51" s="117">
        <v>0</v>
      </c>
      <c r="Y51" s="117">
        <v>0</v>
      </c>
      <c r="Z51" s="117">
        <v>0</v>
      </c>
    </row>
    <row r="52" spans="1:28" outlineLevel="1">
      <c r="A52" s="694"/>
      <c r="B52" s="695"/>
      <c r="C52" s="695"/>
      <c r="D52" s="67" t="s">
        <v>115</v>
      </c>
      <c r="E52" s="71">
        <f t="shared" si="5"/>
        <v>0</v>
      </c>
      <c r="F52" s="117">
        <v>0</v>
      </c>
      <c r="G52" s="117">
        <v>0</v>
      </c>
      <c r="H52" s="117">
        <v>0</v>
      </c>
      <c r="I52" s="117">
        <v>0</v>
      </c>
      <c r="J52" s="117">
        <v>0</v>
      </c>
      <c r="K52" s="117">
        <v>0</v>
      </c>
      <c r="L52" s="117">
        <v>0</v>
      </c>
      <c r="M52" s="117">
        <v>0</v>
      </c>
      <c r="N52" s="117">
        <v>0</v>
      </c>
      <c r="O52" s="117">
        <v>0</v>
      </c>
      <c r="P52" s="117">
        <v>0</v>
      </c>
      <c r="Q52" s="117">
        <v>0</v>
      </c>
      <c r="R52" s="117">
        <v>0</v>
      </c>
      <c r="S52" s="117">
        <v>0</v>
      </c>
      <c r="T52" s="117">
        <v>0</v>
      </c>
      <c r="U52" s="117">
        <v>0</v>
      </c>
      <c r="V52" s="117">
        <v>0</v>
      </c>
      <c r="W52" s="117">
        <v>0</v>
      </c>
      <c r="X52" s="117">
        <v>0</v>
      </c>
      <c r="Y52" s="117">
        <v>0</v>
      </c>
      <c r="Z52" s="117">
        <v>0</v>
      </c>
    </row>
    <row r="53" spans="1:28" outlineLevel="1">
      <c r="A53" s="694"/>
      <c r="B53" s="695"/>
      <c r="C53" s="695"/>
      <c r="D53" s="67" t="s">
        <v>116</v>
      </c>
      <c r="E53" s="71">
        <f t="shared" si="5"/>
        <v>0</v>
      </c>
      <c r="F53" s="117">
        <v>0</v>
      </c>
      <c r="G53" s="117">
        <v>0</v>
      </c>
      <c r="H53" s="117">
        <v>0</v>
      </c>
      <c r="I53" s="117">
        <v>0</v>
      </c>
      <c r="J53" s="117">
        <v>0</v>
      </c>
      <c r="K53" s="117">
        <v>0</v>
      </c>
      <c r="L53" s="117">
        <v>0</v>
      </c>
      <c r="M53" s="117">
        <v>0</v>
      </c>
      <c r="N53" s="117">
        <v>0</v>
      </c>
      <c r="O53" s="117">
        <v>0</v>
      </c>
      <c r="P53" s="117">
        <v>0</v>
      </c>
      <c r="Q53" s="117">
        <v>0</v>
      </c>
      <c r="R53" s="117">
        <v>0</v>
      </c>
      <c r="S53" s="117">
        <v>0</v>
      </c>
      <c r="T53" s="117">
        <v>0</v>
      </c>
      <c r="U53" s="117">
        <v>0</v>
      </c>
      <c r="V53" s="117">
        <v>0</v>
      </c>
      <c r="W53" s="117">
        <v>0</v>
      </c>
      <c r="X53" s="117">
        <v>0</v>
      </c>
      <c r="Y53" s="117">
        <v>0</v>
      </c>
      <c r="Z53" s="117">
        <v>0</v>
      </c>
    </row>
    <row r="54" spans="1:28" outlineLevel="1">
      <c r="A54" s="694"/>
      <c r="B54" s="695"/>
      <c r="C54" s="695"/>
      <c r="D54" s="67" t="s">
        <v>117</v>
      </c>
      <c r="E54" s="71">
        <f t="shared" si="5"/>
        <v>0</v>
      </c>
      <c r="F54" s="117">
        <v>0</v>
      </c>
      <c r="G54" s="117">
        <v>0</v>
      </c>
      <c r="H54" s="117">
        <v>0</v>
      </c>
      <c r="I54" s="117">
        <v>0</v>
      </c>
      <c r="J54" s="117">
        <v>0</v>
      </c>
      <c r="K54" s="117">
        <v>0</v>
      </c>
      <c r="L54" s="117">
        <v>0</v>
      </c>
      <c r="M54" s="117">
        <v>0</v>
      </c>
      <c r="N54" s="117">
        <v>0</v>
      </c>
      <c r="O54" s="117">
        <v>0</v>
      </c>
      <c r="P54" s="117">
        <v>0</v>
      </c>
      <c r="Q54" s="117">
        <v>0</v>
      </c>
      <c r="R54" s="117">
        <v>0</v>
      </c>
      <c r="S54" s="117">
        <v>0</v>
      </c>
      <c r="T54" s="117">
        <v>0</v>
      </c>
      <c r="U54" s="117">
        <v>0</v>
      </c>
      <c r="V54" s="117">
        <v>0</v>
      </c>
      <c r="W54" s="117">
        <v>0</v>
      </c>
      <c r="X54" s="117">
        <v>0</v>
      </c>
      <c r="Y54" s="117">
        <v>0</v>
      </c>
      <c r="Z54" s="117">
        <v>0</v>
      </c>
    </row>
    <row r="55" spans="1:28" ht="15" outlineLevel="1" thickBot="1">
      <c r="A55" s="694"/>
      <c r="B55" s="695"/>
      <c r="C55" s="695"/>
      <c r="D55" s="68" t="s">
        <v>118</v>
      </c>
      <c r="E55" s="72">
        <f t="shared" si="5"/>
        <v>0</v>
      </c>
      <c r="F55" s="118">
        <v>0</v>
      </c>
      <c r="G55" s="118">
        <v>0</v>
      </c>
      <c r="H55" s="118">
        <v>0</v>
      </c>
      <c r="I55" s="118">
        <v>0</v>
      </c>
      <c r="J55" s="118">
        <v>0</v>
      </c>
      <c r="K55" s="118">
        <v>0</v>
      </c>
      <c r="L55" s="118">
        <v>0</v>
      </c>
      <c r="M55" s="118">
        <v>0</v>
      </c>
      <c r="N55" s="118">
        <v>0</v>
      </c>
      <c r="O55" s="118">
        <v>0</v>
      </c>
      <c r="P55" s="118">
        <v>0</v>
      </c>
      <c r="Q55" s="118">
        <v>0</v>
      </c>
      <c r="R55" s="118">
        <v>0</v>
      </c>
      <c r="S55" s="118">
        <v>0</v>
      </c>
      <c r="T55" s="118">
        <v>0</v>
      </c>
      <c r="U55" s="118">
        <v>0</v>
      </c>
      <c r="V55" s="118">
        <v>0</v>
      </c>
      <c r="W55" s="118">
        <v>0</v>
      </c>
      <c r="X55" s="118">
        <v>0</v>
      </c>
      <c r="Y55" s="118">
        <v>0</v>
      </c>
      <c r="Z55" s="118">
        <v>0</v>
      </c>
    </row>
    <row r="56" spans="1:28" outlineLevel="1">
      <c r="A56" s="694" t="s">
        <v>211</v>
      </c>
      <c r="B56" s="695"/>
      <c r="C56" s="695"/>
      <c r="D56" s="66" t="s">
        <v>109</v>
      </c>
      <c r="E56" s="71">
        <f t="shared" si="5"/>
        <v>0</v>
      </c>
      <c r="F56" s="116">
        <v>0</v>
      </c>
      <c r="G56" s="116">
        <v>0</v>
      </c>
      <c r="H56" s="116">
        <v>0</v>
      </c>
      <c r="I56" s="116">
        <v>0</v>
      </c>
      <c r="J56" s="116">
        <v>0</v>
      </c>
      <c r="K56" s="116">
        <v>0</v>
      </c>
      <c r="L56" s="116">
        <v>0</v>
      </c>
      <c r="M56" s="116">
        <v>0</v>
      </c>
      <c r="N56" s="116">
        <v>0</v>
      </c>
      <c r="O56" s="116">
        <v>0</v>
      </c>
      <c r="P56" s="116">
        <v>0</v>
      </c>
      <c r="Q56" s="116">
        <v>0</v>
      </c>
      <c r="R56" s="116">
        <v>0</v>
      </c>
      <c r="S56" s="116">
        <v>0</v>
      </c>
      <c r="T56" s="116">
        <v>0</v>
      </c>
      <c r="U56" s="116">
        <v>0</v>
      </c>
      <c r="V56" s="116">
        <v>0</v>
      </c>
      <c r="W56" s="116">
        <v>0</v>
      </c>
      <c r="X56" s="116">
        <v>0</v>
      </c>
      <c r="Y56" s="116">
        <v>0</v>
      </c>
      <c r="Z56" s="116">
        <v>0</v>
      </c>
      <c r="AB56" s="434"/>
    </row>
    <row r="57" spans="1:28" outlineLevel="1">
      <c r="A57" s="694"/>
      <c r="B57" s="695"/>
      <c r="C57" s="695"/>
      <c r="D57" s="67" t="s">
        <v>110</v>
      </c>
      <c r="E57" s="71">
        <f t="shared" si="5"/>
        <v>0</v>
      </c>
      <c r="F57" s="117">
        <v>0</v>
      </c>
      <c r="G57" s="117">
        <v>0</v>
      </c>
      <c r="H57" s="117">
        <v>0</v>
      </c>
      <c r="I57" s="117">
        <v>0</v>
      </c>
      <c r="J57" s="117">
        <v>0</v>
      </c>
      <c r="K57" s="117">
        <v>0</v>
      </c>
      <c r="L57" s="117">
        <v>0</v>
      </c>
      <c r="M57" s="117">
        <v>0</v>
      </c>
      <c r="N57" s="117">
        <v>0</v>
      </c>
      <c r="O57" s="117">
        <v>0</v>
      </c>
      <c r="P57" s="117">
        <v>0</v>
      </c>
      <c r="Q57" s="117">
        <v>0</v>
      </c>
      <c r="R57" s="117">
        <v>0</v>
      </c>
      <c r="S57" s="117">
        <v>0</v>
      </c>
      <c r="T57" s="117">
        <v>0</v>
      </c>
      <c r="U57" s="117">
        <v>0</v>
      </c>
      <c r="V57" s="117">
        <v>0</v>
      </c>
      <c r="W57" s="117">
        <v>0</v>
      </c>
      <c r="X57" s="117">
        <v>0</v>
      </c>
      <c r="Y57" s="117">
        <v>0</v>
      </c>
      <c r="Z57" s="117">
        <v>0</v>
      </c>
      <c r="AB57" s="434"/>
    </row>
    <row r="58" spans="1:28" outlineLevel="1">
      <c r="A58" s="694"/>
      <c r="B58" s="695"/>
      <c r="C58" s="695"/>
      <c r="D58" s="67" t="s">
        <v>111</v>
      </c>
      <c r="E58" s="71">
        <f t="shared" si="5"/>
        <v>0</v>
      </c>
      <c r="F58" s="117">
        <v>0</v>
      </c>
      <c r="G58" s="117">
        <v>0</v>
      </c>
      <c r="H58" s="117">
        <v>0</v>
      </c>
      <c r="I58" s="117">
        <v>0</v>
      </c>
      <c r="J58" s="117">
        <v>0</v>
      </c>
      <c r="K58" s="117">
        <v>0</v>
      </c>
      <c r="L58" s="117">
        <v>0</v>
      </c>
      <c r="M58" s="117">
        <v>0</v>
      </c>
      <c r="N58" s="117">
        <v>0</v>
      </c>
      <c r="O58" s="117">
        <v>0</v>
      </c>
      <c r="P58" s="117">
        <v>0</v>
      </c>
      <c r="Q58" s="117">
        <v>0</v>
      </c>
      <c r="R58" s="117">
        <v>0</v>
      </c>
      <c r="S58" s="117">
        <v>0</v>
      </c>
      <c r="T58" s="117">
        <v>0</v>
      </c>
      <c r="U58" s="117">
        <v>0</v>
      </c>
      <c r="V58" s="117">
        <v>0</v>
      </c>
      <c r="W58" s="117">
        <v>0</v>
      </c>
      <c r="X58" s="117">
        <v>0</v>
      </c>
      <c r="Y58" s="117">
        <v>0</v>
      </c>
      <c r="Z58" s="117">
        <v>0</v>
      </c>
      <c r="AB58" s="434"/>
    </row>
    <row r="59" spans="1:28" outlineLevel="1">
      <c r="A59" s="694"/>
      <c r="B59" s="695"/>
      <c r="C59" s="695"/>
      <c r="D59" s="67" t="s">
        <v>112</v>
      </c>
      <c r="E59" s="71">
        <f t="shared" si="5"/>
        <v>0</v>
      </c>
      <c r="F59" s="117">
        <v>0</v>
      </c>
      <c r="G59" s="117">
        <v>0</v>
      </c>
      <c r="H59" s="117">
        <v>0</v>
      </c>
      <c r="I59" s="117">
        <v>0</v>
      </c>
      <c r="J59" s="117">
        <v>0</v>
      </c>
      <c r="K59" s="117">
        <v>0</v>
      </c>
      <c r="L59" s="117">
        <v>0</v>
      </c>
      <c r="M59" s="117">
        <v>0</v>
      </c>
      <c r="N59" s="117">
        <v>0</v>
      </c>
      <c r="O59" s="117">
        <v>0</v>
      </c>
      <c r="P59" s="117">
        <v>0</v>
      </c>
      <c r="Q59" s="117">
        <v>0</v>
      </c>
      <c r="R59" s="117">
        <v>0</v>
      </c>
      <c r="S59" s="117">
        <v>0</v>
      </c>
      <c r="T59" s="117">
        <v>0</v>
      </c>
      <c r="U59" s="117">
        <v>0</v>
      </c>
      <c r="V59" s="117">
        <v>0</v>
      </c>
      <c r="W59" s="117">
        <v>0</v>
      </c>
      <c r="X59" s="117">
        <v>0</v>
      </c>
      <c r="Y59" s="117">
        <v>0</v>
      </c>
      <c r="Z59" s="117">
        <v>0</v>
      </c>
    </row>
    <row r="60" spans="1:28" outlineLevel="1">
      <c r="A60" s="694"/>
      <c r="B60" s="695"/>
      <c r="C60" s="695"/>
      <c r="D60" s="67" t="s">
        <v>113</v>
      </c>
      <c r="E60" s="71">
        <f t="shared" si="5"/>
        <v>0</v>
      </c>
      <c r="F60" s="117">
        <v>0</v>
      </c>
      <c r="G60" s="117">
        <v>0</v>
      </c>
      <c r="H60" s="117">
        <v>0</v>
      </c>
      <c r="I60" s="117">
        <v>0</v>
      </c>
      <c r="J60" s="117">
        <v>0</v>
      </c>
      <c r="K60" s="117">
        <v>0</v>
      </c>
      <c r="L60" s="117">
        <v>0</v>
      </c>
      <c r="M60" s="117">
        <v>0</v>
      </c>
      <c r="N60" s="117">
        <v>0</v>
      </c>
      <c r="O60" s="117">
        <v>0</v>
      </c>
      <c r="P60" s="117">
        <v>0</v>
      </c>
      <c r="Q60" s="117">
        <v>0</v>
      </c>
      <c r="R60" s="117">
        <v>0</v>
      </c>
      <c r="S60" s="117">
        <v>0</v>
      </c>
      <c r="T60" s="117">
        <v>0</v>
      </c>
      <c r="U60" s="117">
        <v>0</v>
      </c>
      <c r="V60" s="117">
        <v>0</v>
      </c>
      <c r="W60" s="117">
        <v>0</v>
      </c>
      <c r="X60" s="117">
        <v>0</v>
      </c>
      <c r="Y60" s="117">
        <v>0</v>
      </c>
      <c r="Z60" s="117">
        <v>0</v>
      </c>
    </row>
    <row r="61" spans="1:28" outlineLevel="1">
      <c r="A61" s="694"/>
      <c r="B61" s="695"/>
      <c r="C61" s="695"/>
      <c r="D61" s="67" t="s">
        <v>114</v>
      </c>
      <c r="E61" s="71">
        <f t="shared" si="5"/>
        <v>0</v>
      </c>
      <c r="F61" s="117">
        <v>0</v>
      </c>
      <c r="G61" s="117">
        <v>0</v>
      </c>
      <c r="H61" s="117">
        <v>0</v>
      </c>
      <c r="I61" s="117">
        <v>0</v>
      </c>
      <c r="J61" s="117">
        <v>0</v>
      </c>
      <c r="K61" s="117">
        <v>0</v>
      </c>
      <c r="L61" s="117">
        <v>0</v>
      </c>
      <c r="M61" s="117">
        <v>0</v>
      </c>
      <c r="N61" s="117">
        <v>0</v>
      </c>
      <c r="O61" s="117">
        <v>0</v>
      </c>
      <c r="P61" s="117">
        <v>0</v>
      </c>
      <c r="Q61" s="117">
        <v>0</v>
      </c>
      <c r="R61" s="117">
        <v>0</v>
      </c>
      <c r="S61" s="117">
        <v>0</v>
      </c>
      <c r="T61" s="117">
        <v>0</v>
      </c>
      <c r="U61" s="117">
        <v>0</v>
      </c>
      <c r="V61" s="117">
        <v>0</v>
      </c>
      <c r="W61" s="117">
        <v>0</v>
      </c>
      <c r="X61" s="117">
        <v>0</v>
      </c>
      <c r="Y61" s="117">
        <v>0</v>
      </c>
      <c r="Z61" s="117">
        <v>0</v>
      </c>
    </row>
    <row r="62" spans="1:28" outlineLevel="1">
      <c r="A62" s="694"/>
      <c r="B62" s="695"/>
      <c r="C62" s="695"/>
      <c r="D62" s="67" t="s">
        <v>115</v>
      </c>
      <c r="E62" s="71">
        <f t="shared" si="5"/>
        <v>0</v>
      </c>
      <c r="F62" s="117">
        <v>0</v>
      </c>
      <c r="G62" s="117">
        <v>0</v>
      </c>
      <c r="H62" s="117">
        <v>0</v>
      </c>
      <c r="I62" s="117">
        <v>0</v>
      </c>
      <c r="J62" s="117">
        <v>0</v>
      </c>
      <c r="K62" s="117">
        <v>0</v>
      </c>
      <c r="L62" s="117">
        <v>0</v>
      </c>
      <c r="M62" s="117">
        <v>0</v>
      </c>
      <c r="N62" s="117">
        <v>0</v>
      </c>
      <c r="O62" s="117">
        <v>0</v>
      </c>
      <c r="P62" s="117">
        <v>0</v>
      </c>
      <c r="Q62" s="117">
        <v>0</v>
      </c>
      <c r="R62" s="117">
        <v>0</v>
      </c>
      <c r="S62" s="117">
        <v>0</v>
      </c>
      <c r="T62" s="117">
        <v>0</v>
      </c>
      <c r="U62" s="117">
        <v>0</v>
      </c>
      <c r="V62" s="117">
        <v>0</v>
      </c>
      <c r="W62" s="117">
        <v>0</v>
      </c>
      <c r="X62" s="117">
        <v>0</v>
      </c>
      <c r="Y62" s="117">
        <v>0</v>
      </c>
      <c r="Z62" s="117">
        <v>0</v>
      </c>
    </row>
    <row r="63" spans="1:28" outlineLevel="1">
      <c r="A63" s="694"/>
      <c r="B63" s="695"/>
      <c r="C63" s="695"/>
      <c r="D63" s="67" t="s">
        <v>116</v>
      </c>
      <c r="E63" s="71">
        <f t="shared" si="5"/>
        <v>0</v>
      </c>
      <c r="F63" s="117">
        <v>0</v>
      </c>
      <c r="G63" s="117">
        <v>0</v>
      </c>
      <c r="H63" s="117">
        <v>0</v>
      </c>
      <c r="I63" s="117">
        <v>0</v>
      </c>
      <c r="J63" s="117">
        <v>0</v>
      </c>
      <c r="K63" s="117">
        <v>0</v>
      </c>
      <c r="L63" s="117">
        <v>0</v>
      </c>
      <c r="M63" s="117">
        <v>0</v>
      </c>
      <c r="N63" s="117">
        <v>0</v>
      </c>
      <c r="O63" s="117">
        <v>0</v>
      </c>
      <c r="P63" s="117">
        <v>0</v>
      </c>
      <c r="Q63" s="117">
        <v>0</v>
      </c>
      <c r="R63" s="117">
        <v>0</v>
      </c>
      <c r="S63" s="117">
        <v>0</v>
      </c>
      <c r="T63" s="117">
        <v>0</v>
      </c>
      <c r="U63" s="117">
        <v>0</v>
      </c>
      <c r="V63" s="117">
        <v>0</v>
      </c>
      <c r="W63" s="117">
        <v>0</v>
      </c>
      <c r="X63" s="117">
        <v>0</v>
      </c>
      <c r="Y63" s="117">
        <v>0</v>
      </c>
      <c r="Z63" s="117">
        <v>0</v>
      </c>
    </row>
    <row r="64" spans="1:28" outlineLevel="1">
      <c r="A64" s="694"/>
      <c r="B64" s="695"/>
      <c r="C64" s="695"/>
      <c r="D64" s="67" t="s">
        <v>117</v>
      </c>
      <c r="E64" s="71">
        <f t="shared" si="5"/>
        <v>0</v>
      </c>
      <c r="F64" s="117">
        <v>0</v>
      </c>
      <c r="G64" s="117">
        <v>0</v>
      </c>
      <c r="H64" s="117">
        <v>0</v>
      </c>
      <c r="I64" s="117">
        <v>0</v>
      </c>
      <c r="J64" s="117">
        <v>0</v>
      </c>
      <c r="K64" s="117">
        <v>0</v>
      </c>
      <c r="L64" s="117">
        <v>0</v>
      </c>
      <c r="M64" s="117">
        <v>0</v>
      </c>
      <c r="N64" s="117">
        <v>0</v>
      </c>
      <c r="O64" s="117">
        <v>0</v>
      </c>
      <c r="P64" s="117">
        <v>0</v>
      </c>
      <c r="Q64" s="117">
        <v>0</v>
      </c>
      <c r="R64" s="117">
        <v>0</v>
      </c>
      <c r="S64" s="117">
        <v>0</v>
      </c>
      <c r="T64" s="117">
        <v>0</v>
      </c>
      <c r="U64" s="117">
        <v>0</v>
      </c>
      <c r="V64" s="117">
        <v>0</v>
      </c>
      <c r="W64" s="117">
        <v>0</v>
      </c>
      <c r="X64" s="117">
        <v>0</v>
      </c>
      <c r="Y64" s="117">
        <v>0</v>
      </c>
      <c r="Z64" s="117">
        <v>0</v>
      </c>
    </row>
    <row r="65" spans="1:26" ht="15" outlineLevel="1" thickBot="1">
      <c r="A65" s="694"/>
      <c r="B65" s="695"/>
      <c r="C65" s="695"/>
      <c r="D65" s="68" t="s">
        <v>118</v>
      </c>
      <c r="E65" s="72">
        <f t="shared" si="5"/>
        <v>0</v>
      </c>
      <c r="F65" s="117">
        <v>0</v>
      </c>
      <c r="G65" s="117">
        <v>0</v>
      </c>
      <c r="H65" s="117">
        <v>0</v>
      </c>
      <c r="I65" s="117">
        <v>0</v>
      </c>
      <c r="J65" s="117">
        <v>0</v>
      </c>
      <c r="K65" s="117">
        <v>0</v>
      </c>
      <c r="L65" s="117">
        <v>0</v>
      </c>
      <c r="M65" s="117">
        <v>0</v>
      </c>
      <c r="N65" s="117">
        <v>0</v>
      </c>
      <c r="O65" s="117">
        <v>0</v>
      </c>
      <c r="P65" s="117">
        <v>0</v>
      </c>
      <c r="Q65" s="117">
        <v>0</v>
      </c>
      <c r="R65" s="117">
        <v>0</v>
      </c>
      <c r="S65" s="117">
        <v>0</v>
      </c>
      <c r="T65" s="117">
        <v>0</v>
      </c>
      <c r="U65" s="117">
        <v>0</v>
      </c>
      <c r="V65" s="117">
        <v>0</v>
      </c>
      <c r="W65" s="117">
        <v>0</v>
      </c>
      <c r="X65" s="117">
        <v>0</v>
      </c>
      <c r="Y65" s="117">
        <v>0</v>
      </c>
      <c r="Z65" s="117">
        <v>0</v>
      </c>
    </row>
    <row r="66" spans="1:26" outlineLevel="1">
      <c r="A66" s="694" t="s">
        <v>212</v>
      </c>
      <c r="B66" s="695"/>
      <c r="C66" s="695"/>
      <c r="D66" s="66" t="s">
        <v>109</v>
      </c>
      <c r="E66" s="71">
        <f t="shared" si="5"/>
        <v>0</v>
      </c>
      <c r="F66" s="116">
        <v>0</v>
      </c>
      <c r="G66" s="116">
        <v>0</v>
      </c>
      <c r="H66" s="116">
        <v>0</v>
      </c>
      <c r="I66" s="116">
        <v>0</v>
      </c>
      <c r="J66" s="116">
        <v>0</v>
      </c>
      <c r="K66" s="116">
        <v>0</v>
      </c>
      <c r="L66" s="116">
        <v>0</v>
      </c>
      <c r="M66" s="116">
        <v>0</v>
      </c>
      <c r="N66" s="116">
        <v>0</v>
      </c>
      <c r="O66" s="116">
        <v>0</v>
      </c>
      <c r="P66" s="116">
        <v>0</v>
      </c>
      <c r="Q66" s="116">
        <v>0</v>
      </c>
      <c r="R66" s="116">
        <v>0</v>
      </c>
      <c r="S66" s="116">
        <v>0</v>
      </c>
      <c r="T66" s="116">
        <v>0</v>
      </c>
      <c r="U66" s="116">
        <v>0</v>
      </c>
      <c r="V66" s="116">
        <v>0</v>
      </c>
      <c r="W66" s="116">
        <v>0</v>
      </c>
      <c r="X66" s="116">
        <v>0</v>
      </c>
      <c r="Y66" s="116">
        <v>0</v>
      </c>
      <c r="Z66" s="116">
        <v>0</v>
      </c>
    </row>
    <row r="67" spans="1:26" outlineLevel="1">
      <c r="A67" s="694"/>
      <c r="B67" s="695"/>
      <c r="C67" s="695"/>
      <c r="D67" s="67" t="s">
        <v>110</v>
      </c>
      <c r="E67" s="71">
        <f t="shared" si="5"/>
        <v>0</v>
      </c>
      <c r="F67" s="117">
        <v>0</v>
      </c>
      <c r="G67" s="117">
        <v>0</v>
      </c>
      <c r="H67" s="117">
        <v>0</v>
      </c>
      <c r="I67" s="117">
        <v>0</v>
      </c>
      <c r="J67" s="117">
        <v>0</v>
      </c>
      <c r="K67" s="117">
        <v>0</v>
      </c>
      <c r="L67" s="117">
        <v>0</v>
      </c>
      <c r="M67" s="117">
        <v>0</v>
      </c>
      <c r="N67" s="117">
        <v>0</v>
      </c>
      <c r="O67" s="117">
        <v>0</v>
      </c>
      <c r="P67" s="117">
        <v>0</v>
      </c>
      <c r="Q67" s="117">
        <v>0</v>
      </c>
      <c r="R67" s="117">
        <v>0</v>
      </c>
      <c r="S67" s="117">
        <v>0</v>
      </c>
      <c r="T67" s="117">
        <v>0</v>
      </c>
      <c r="U67" s="117">
        <v>0</v>
      </c>
      <c r="V67" s="117">
        <v>0</v>
      </c>
      <c r="W67" s="117">
        <v>0</v>
      </c>
      <c r="X67" s="117">
        <v>0</v>
      </c>
      <c r="Y67" s="117">
        <v>0</v>
      </c>
      <c r="Z67" s="117">
        <v>0</v>
      </c>
    </row>
    <row r="68" spans="1:26" outlineLevel="1">
      <c r="A68" s="694"/>
      <c r="B68" s="695"/>
      <c r="C68" s="695"/>
      <c r="D68" s="67" t="s">
        <v>111</v>
      </c>
      <c r="E68" s="71">
        <f t="shared" si="5"/>
        <v>0</v>
      </c>
      <c r="F68" s="117">
        <v>0</v>
      </c>
      <c r="G68" s="117">
        <v>0</v>
      </c>
      <c r="H68" s="117">
        <v>0</v>
      </c>
      <c r="I68" s="117">
        <v>0</v>
      </c>
      <c r="J68" s="117">
        <v>0</v>
      </c>
      <c r="K68" s="117">
        <v>0</v>
      </c>
      <c r="L68" s="117">
        <v>0</v>
      </c>
      <c r="M68" s="117">
        <v>0</v>
      </c>
      <c r="N68" s="117">
        <v>0</v>
      </c>
      <c r="O68" s="117">
        <v>0</v>
      </c>
      <c r="P68" s="117">
        <v>0</v>
      </c>
      <c r="Q68" s="117">
        <v>0</v>
      </c>
      <c r="R68" s="117">
        <v>0</v>
      </c>
      <c r="S68" s="117">
        <v>0</v>
      </c>
      <c r="T68" s="117">
        <v>0</v>
      </c>
      <c r="U68" s="117">
        <v>0</v>
      </c>
      <c r="V68" s="117">
        <v>0</v>
      </c>
      <c r="W68" s="117">
        <v>0</v>
      </c>
      <c r="X68" s="117">
        <v>0</v>
      </c>
      <c r="Y68" s="117">
        <v>0</v>
      </c>
      <c r="Z68" s="117">
        <v>0</v>
      </c>
    </row>
    <row r="69" spans="1:26" outlineLevel="1">
      <c r="A69" s="694"/>
      <c r="B69" s="695"/>
      <c r="C69" s="695"/>
      <c r="D69" s="67" t="s">
        <v>112</v>
      </c>
      <c r="E69" s="71">
        <f t="shared" si="5"/>
        <v>0</v>
      </c>
      <c r="F69" s="117">
        <v>0</v>
      </c>
      <c r="G69" s="117">
        <v>0</v>
      </c>
      <c r="H69" s="117">
        <v>0</v>
      </c>
      <c r="I69" s="117">
        <v>0</v>
      </c>
      <c r="J69" s="117">
        <v>0</v>
      </c>
      <c r="K69" s="117">
        <v>0</v>
      </c>
      <c r="L69" s="117">
        <v>0</v>
      </c>
      <c r="M69" s="117">
        <v>0</v>
      </c>
      <c r="N69" s="117">
        <v>0</v>
      </c>
      <c r="O69" s="117">
        <v>0</v>
      </c>
      <c r="P69" s="117">
        <v>0</v>
      </c>
      <c r="Q69" s="117">
        <v>0</v>
      </c>
      <c r="R69" s="117">
        <v>0</v>
      </c>
      <c r="S69" s="117">
        <v>0</v>
      </c>
      <c r="T69" s="117">
        <v>0</v>
      </c>
      <c r="U69" s="117">
        <v>0</v>
      </c>
      <c r="V69" s="117">
        <v>0</v>
      </c>
      <c r="W69" s="117">
        <v>0</v>
      </c>
      <c r="X69" s="117">
        <v>0</v>
      </c>
      <c r="Y69" s="117">
        <v>0</v>
      </c>
      <c r="Z69" s="117">
        <v>0</v>
      </c>
    </row>
    <row r="70" spans="1:26" outlineLevel="1">
      <c r="A70" s="694"/>
      <c r="B70" s="695"/>
      <c r="C70" s="695"/>
      <c r="D70" s="67" t="s">
        <v>113</v>
      </c>
      <c r="E70" s="71">
        <f t="shared" si="5"/>
        <v>0</v>
      </c>
      <c r="F70" s="117">
        <v>0</v>
      </c>
      <c r="G70" s="117">
        <v>0</v>
      </c>
      <c r="H70" s="117">
        <v>0</v>
      </c>
      <c r="I70" s="117">
        <v>0</v>
      </c>
      <c r="J70" s="117">
        <v>0</v>
      </c>
      <c r="K70" s="117">
        <v>0</v>
      </c>
      <c r="L70" s="117">
        <v>0</v>
      </c>
      <c r="M70" s="117">
        <v>0</v>
      </c>
      <c r="N70" s="117">
        <v>0</v>
      </c>
      <c r="O70" s="117">
        <v>0</v>
      </c>
      <c r="P70" s="117">
        <v>0</v>
      </c>
      <c r="Q70" s="117">
        <v>0</v>
      </c>
      <c r="R70" s="117">
        <v>0</v>
      </c>
      <c r="S70" s="117">
        <v>0</v>
      </c>
      <c r="T70" s="117">
        <v>0</v>
      </c>
      <c r="U70" s="117">
        <v>0</v>
      </c>
      <c r="V70" s="117">
        <v>0</v>
      </c>
      <c r="W70" s="117">
        <v>0</v>
      </c>
      <c r="X70" s="117">
        <v>0</v>
      </c>
      <c r="Y70" s="117">
        <v>0</v>
      </c>
      <c r="Z70" s="117">
        <v>0</v>
      </c>
    </row>
    <row r="71" spans="1:26" outlineLevel="1">
      <c r="A71" s="694"/>
      <c r="B71" s="695"/>
      <c r="C71" s="695"/>
      <c r="D71" s="67" t="s">
        <v>114</v>
      </c>
      <c r="E71" s="71">
        <f t="shared" si="5"/>
        <v>0</v>
      </c>
      <c r="F71" s="117">
        <v>0</v>
      </c>
      <c r="G71" s="117">
        <v>0</v>
      </c>
      <c r="H71" s="117">
        <v>0</v>
      </c>
      <c r="I71" s="117">
        <v>0</v>
      </c>
      <c r="J71" s="117">
        <v>0</v>
      </c>
      <c r="K71" s="117">
        <v>0</v>
      </c>
      <c r="L71" s="117">
        <v>0</v>
      </c>
      <c r="M71" s="117">
        <v>0</v>
      </c>
      <c r="N71" s="117">
        <v>0</v>
      </c>
      <c r="O71" s="117">
        <v>0</v>
      </c>
      <c r="P71" s="117">
        <v>0</v>
      </c>
      <c r="Q71" s="117">
        <v>0</v>
      </c>
      <c r="R71" s="117">
        <v>0</v>
      </c>
      <c r="S71" s="117">
        <v>0</v>
      </c>
      <c r="T71" s="117">
        <v>0</v>
      </c>
      <c r="U71" s="117">
        <v>0</v>
      </c>
      <c r="V71" s="117">
        <v>0</v>
      </c>
      <c r="W71" s="117">
        <v>0</v>
      </c>
      <c r="X71" s="117">
        <v>0</v>
      </c>
      <c r="Y71" s="117">
        <v>0</v>
      </c>
      <c r="Z71" s="117">
        <v>0</v>
      </c>
    </row>
    <row r="72" spans="1:26" outlineLevel="1">
      <c r="A72" s="694"/>
      <c r="B72" s="695"/>
      <c r="C72" s="695"/>
      <c r="D72" s="67" t="s">
        <v>115</v>
      </c>
      <c r="E72" s="71">
        <f t="shared" si="5"/>
        <v>0</v>
      </c>
      <c r="F72" s="117">
        <v>0</v>
      </c>
      <c r="G72" s="117">
        <v>0</v>
      </c>
      <c r="H72" s="117">
        <v>0</v>
      </c>
      <c r="I72" s="117">
        <v>0</v>
      </c>
      <c r="J72" s="117">
        <v>0</v>
      </c>
      <c r="K72" s="117">
        <v>0</v>
      </c>
      <c r="L72" s="117">
        <v>0</v>
      </c>
      <c r="M72" s="117">
        <v>0</v>
      </c>
      <c r="N72" s="117">
        <v>0</v>
      </c>
      <c r="O72" s="117">
        <v>0</v>
      </c>
      <c r="P72" s="117">
        <v>0</v>
      </c>
      <c r="Q72" s="117">
        <v>0</v>
      </c>
      <c r="R72" s="117">
        <v>0</v>
      </c>
      <c r="S72" s="117">
        <v>0</v>
      </c>
      <c r="T72" s="117">
        <v>0</v>
      </c>
      <c r="U72" s="117">
        <v>0</v>
      </c>
      <c r="V72" s="117">
        <v>0</v>
      </c>
      <c r="W72" s="117">
        <v>0</v>
      </c>
      <c r="X72" s="117">
        <v>0</v>
      </c>
      <c r="Y72" s="117">
        <v>0</v>
      </c>
      <c r="Z72" s="117">
        <v>0</v>
      </c>
    </row>
    <row r="73" spans="1:26" outlineLevel="1">
      <c r="A73" s="694"/>
      <c r="B73" s="695"/>
      <c r="C73" s="695"/>
      <c r="D73" s="67" t="s">
        <v>116</v>
      </c>
      <c r="E73" s="71">
        <f t="shared" si="5"/>
        <v>0</v>
      </c>
      <c r="F73" s="117">
        <v>0</v>
      </c>
      <c r="G73" s="117">
        <v>0</v>
      </c>
      <c r="H73" s="117">
        <v>0</v>
      </c>
      <c r="I73" s="117">
        <v>0</v>
      </c>
      <c r="J73" s="117">
        <v>0</v>
      </c>
      <c r="K73" s="117">
        <v>0</v>
      </c>
      <c r="L73" s="117">
        <v>0</v>
      </c>
      <c r="M73" s="117">
        <v>0</v>
      </c>
      <c r="N73" s="117">
        <v>0</v>
      </c>
      <c r="O73" s="117">
        <v>0</v>
      </c>
      <c r="P73" s="117">
        <v>0</v>
      </c>
      <c r="Q73" s="117">
        <v>0</v>
      </c>
      <c r="R73" s="117">
        <v>0</v>
      </c>
      <c r="S73" s="117">
        <v>0</v>
      </c>
      <c r="T73" s="117">
        <v>0</v>
      </c>
      <c r="U73" s="117">
        <v>0</v>
      </c>
      <c r="V73" s="117">
        <v>0</v>
      </c>
      <c r="W73" s="117">
        <v>0</v>
      </c>
      <c r="X73" s="117">
        <v>0</v>
      </c>
      <c r="Y73" s="117">
        <v>0</v>
      </c>
      <c r="Z73" s="117">
        <v>0</v>
      </c>
    </row>
    <row r="74" spans="1:26" outlineLevel="1">
      <c r="A74" s="694"/>
      <c r="B74" s="695"/>
      <c r="C74" s="695"/>
      <c r="D74" s="67" t="s">
        <v>117</v>
      </c>
      <c r="E74" s="71">
        <f t="shared" si="5"/>
        <v>0</v>
      </c>
      <c r="F74" s="117">
        <v>0</v>
      </c>
      <c r="G74" s="117">
        <v>0</v>
      </c>
      <c r="H74" s="117">
        <v>0</v>
      </c>
      <c r="I74" s="117">
        <v>0</v>
      </c>
      <c r="J74" s="117">
        <v>0</v>
      </c>
      <c r="K74" s="117">
        <v>0</v>
      </c>
      <c r="L74" s="117">
        <v>0</v>
      </c>
      <c r="M74" s="117">
        <v>0</v>
      </c>
      <c r="N74" s="117">
        <v>0</v>
      </c>
      <c r="O74" s="117">
        <v>0</v>
      </c>
      <c r="P74" s="117">
        <v>0</v>
      </c>
      <c r="Q74" s="117">
        <v>0</v>
      </c>
      <c r="R74" s="117">
        <v>0</v>
      </c>
      <c r="S74" s="117">
        <v>0</v>
      </c>
      <c r="T74" s="117">
        <v>0</v>
      </c>
      <c r="U74" s="117">
        <v>0</v>
      </c>
      <c r="V74" s="117">
        <v>0</v>
      </c>
      <c r="W74" s="117">
        <v>0</v>
      </c>
      <c r="X74" s="117">
        <v>0</v>
      </c>
      <c r="Y74" s="117">
        <v>0</v>
      </c>
      <c r="Z74" s="117">
        <v>0</v>
      </c>
    </row>
    <row r="75" spans="1:26" ht="15" outlineLevel="1" thickBot="1">
      <c r="A75" s="694"/>
      <c r="B75" s="695"/>
      <c r="C75" s="695"/>
      <c r="D75" s="68" t="s">
        <v>118</v>
      </c>
      <c r="E75" s="72">
        <f t="shared" si="5"/>
        <v>0</v>
      </c>
      <c r="F75" s="118">
        <v>0</v>
      </c>
      <c r="G75" s="118">
        <v>0</v>
      </c>
      <c r="H75" s="118">
        <v>0</v>
      </c>
      <c r="I75" s="118">
        <v>0</v>
      </c>
      <c r="J75" s="118">
        <v>0</v>
      </c>
      <c r="K75" s="118">
        <v>0</v>
      </c>
      <c r="L75" s="118">
        <v>0</v>
      </c>
      <c r="M75" s="118">
        <v>0</v>
      </c>
      <c r="N75" s="118">
        <v>0</v>
      </c>
      <c r="O75" s="118">
        <v>0</v>
      </c>
      <c r="P75" s="118">
        <v>0</v>
      </c>
      <c r="Q75" s="118">
        <v>0</v>
      </c>
      <c r="R75" s="118">
        <v>0</v>
      </c>
      <c r="S75" s="118">
        <v>0</v>
      </c>
      <c r="T75" s="118">
        <v>0</v>
      </c>
      <c r="U75" s="118">
        <v>0</v>
      </c>
      <c r="V75" s="118">
        <v>0</v>
      </c>
      <c r="W75" s="118">
        <v>0</v>
      </c>
      <c r="X75" s="118">
        <v>0</v>
      </c>
      <c r="Y75" s="118">
        <v>0</v>
      </c>
      <c r="Z75" s="118">
        <v>0</v>
      </c>
    </row>
    <row r="76" spans="1:26" outlineLevel="1">
      <c r="A76" s="694" t="s">
        <v>213</v>
      </c>
      <c r="B76" s="695" t="s">
        <v>201</v>
      </c>
      <c r="C76" s="695">
        <v>637001</v>
      </c>
      <c r="D76" s="66" t="s">
        <v>109</v>
      </c>
      <c r="E76" s="71">
        <f t="shared" si="5"/>
        <v>0</v>
      </c>
      <c r="F76" s="116">
        <v>0</v>
      </c>
      <c r="G76" s="116">
        <v>0</v>
      </c>
      <c r="H76" s="116">
        <v>0</v>
      </c>
      <c r="I76" s="116">
        <v>0</v>
      </c>
      <c r="J76" s="116">
        <v>0</v>
      </c>
      <c r="K76" s="116">
        <v>0</v>
      </c>
      <c r="L76" s="116">
        <v>0</v>
      </c>
      <c r="M76" s="116">
        <v>0</v>
      </c>
      <c r="N76" s="116">
        <v>0</v>
      </c>
      <c r="O76" s="116">
        <v>0</v>
      </c>
      <c r="P76" s="116">
        <v>0</v>
      </c>
      <c r="Q76" s="116">
        <v>0</v>
      </c>
      <c r="R76" s="116">
        <v>0</v>
      </c>
      <c r="S76" s="116">
        <v>0</v>
      </c>
      <c r="T76" s="116">
        <v>0</v>
      </c>
      <c r="U76" s="116">
        <v>0</v>
      </c>
      <c r="V76" s="116">
        <v>0</v>
      </c>
      <c r="W76" s="116">
        <v>0</v>
      </c>
      <c r="X76" s="116">
        <v>0</v>
      </c>
      <c r="Y76" s="116">
        <v>0</v>
      </c>
      <c r="Z76" s="116">
        <v>0</v>
      </c>
    </row>
    <row r="77" spans="1:26" outlineLevel="1">
      <c r="A77" s="694"/>
      <c r="B77" s="695"/>
      <c r="C77" s="695"/>
      <c r="D77" s="67" t="s">
        <v>110</v>
      </c>
      <c r="E77" s="71">
        <f t="shared" si="5"/>
        <v>0</v>
      </c>
      <c r="F77" s="117">
        <v>0</v>
      </c>
      <c r="G77" s="117">
        <v>0</v>
      </c>
      <c r="H77" s="117">
        <v>0</v>
      </c>
      <c r="I77" s="117">
        <v>0</v>
      </c>
      <c r="J77" s="117">
        <v>0</v>
      </c>
      <c r="K77" s="117">
        <v>0</v>
      </c>
      <c r="L77" s="117">
        <v>0</v>
      </c>
      <c r="M77" s="117">
        <v>0</v>
      </c>
      <c r="N77" s="117">
        <v>0</v>
      </c>
      <c r="O77" s="117">
        <v>0</v>
      </c>
      <c r="P77" s="117">
        <v>0</v>
      </c>
      <c r="Q77" s="117">
        <v>0</v>
      </c>
      <c r="R77" s="117">
        <v>0</v>
      </c>
      <c r="S77" s="117">
        <v>0</v>
      </c>
      <c r="T77" s="117">
        <v>0</v>
      </c>
      <c r="U77" s="117">
        <v>0</v>
      </c>
      <c r="V77" s="117">
        <v>0</v>
      </c>
      <c r="W77" s="117">
        <v>0</v>
      </c>
      <c r="X77" s="117">
        <v>0</v>
      </c>
      <c r="Y77" s="117">
        <v>0</v>
      </c>
      <c r="Z77" s="117">
        <v>0</v>
      </c>
    </row>
    <row r="78" spans="1:26" outlineLevel="1">
      <c r="A78" s="694"/>
      <c r="B78" s="695"/>
      <c r="C78" s="695"/>
      <c r="D78" s="67" t="s">
        <v>111</v>
      </c>
      <c r="E78" s="71">
        <f t="shared" si="5"/>
        <v>0</v>
      </c>
      <c r="F78" s="117">
        <v>0</v>
      </c>
      <c r="G78" s="117">
        <v>0</v>
      </c>
      <c r="H78" s="117">
        <v>0</v>
      </c>
      <c r="I78" s="117">
        <v>0</v>
      </c>
      <c r="J78" s="117">
        <v>0</v>
      </c>
      <c r="K78" s="117">
        <v>0</v>
      </c>
      <c r="L78" s="117">
        <v>0</v>
      </c>
      <c r="M78" s="117">
        <v>0</v>
      </c>
      <c r="N78" s="117">
        <v>0</v>
      </c>
      <c r="O78" s="117">
        <v>0</v>
      </c>
      <c r="P78" s="117">
        <v>0</v>
      </c>
      <c r="Q78" s="117">
        <v>0</v>
      </c>
      <c r="R78" s="117">
        <v>0</v>
      </c>
      <c r="S78" s="117">
        <v>0</v>
      </c>
      <c r="T78" s="117">
        <v>0</v>
      </c>
      <c r="U78" s="117">
        <v>0</v>
      </c>
      <c r="V78" s="117">
        <v>0</v>
      </c>
      <c r="W78" s="117">
        <v>0</v>
      </c>
      <c r="X78" s="117">
        <v>0</v>
      </c>
      <c r="Y78" s="117">
        <v>0</v>
      </c>
      <c r="Z78" s="117">
        <v>0</v>
      </c>
    </row>
    <row r="79" spans="1:26" outlineLevel="1">
      <c r="A79" s="694"/>
      <c r="B79" s="695"/>
      <c r="C79" s="695"/>
      <c r="D79" s="67" t="s">
        <v>112</v>
      </c>
      <c r="E79" s="71">
        <f t="shared" si="5"/>
        <v>0</v>
      </c>
      <c r="F79" s="117">
        <v>0</v>
      </c>
      <c r="G79" s="117">
        <v>0</v>
      </c>
      <c r="H79" s="117">
        <v>0</v>
      </c>
      <c r="I79" s="117">
        <v>0</v>
      </c>
      <c r="J79" s="117">
        <v>0</v>
      </c>
      <c r="K79" s="117">
        <v>0</v>
      </c>
      <c r="L79" s="117">
        <v>0</v>
      </c>
      <c r="M79" s="117">
        <v>0</v>
      </c>
      <c r="N79" s="117">
        <v>0</v>
      </c>
      <c r="O79" s="117">
        <v>0</v>
      </c>
      <c r="P79" s="117">
        <v>0</v>
      </c>
      <c r="Q79" s="117">
        <v>0</v>
      </c>
      <c r="R79" s="117">
        <v>0</v>
      </c>
      <c r="S79" s="117">
        <v>0</v>
      </c>
      <c r="T79" s="117">
        <v>0</v>
      </c>
      <c r="U79" s="117">
        <v>0</v>
      </c>
      <c r="V79" s="117">
        <v>0</v>
      </c>
      <c r="W79" s="117">
        <v>0</v>
      </c>
      <c r="X79" s="117">
        <v>0</v>
      </c>
      <c r="Y79" s="117">
        <v>0</v>
      </c>
      <c r="Z79" s="117">
        <v>0</v>
      </c>
    </row>
    <row r="80" spans="1:26" outlineLevel="1">
      <c r="A80" s="694"/>
      <c r="B80" s="695"/>
      <c r="C80" s="695"/>
      <c r="D80" s="67" t="s">
        <v>113</v>
      </c>
      <c r="E80" s="71">
        <f t="shared" si="5"/>
        <v>0</v>
      </c>
      <c r="F80" s="117">
        <v>0</v>
      </c>
      <c r="G80" s="117">
        <v>0</v>
      </c>
      <c r="H80" s="117">
        <v>0</v>
      </c>
      <c r="I80" s="117">
        <v>0</v>
      </c>
      <c r="J80" s="117">
        <v>0</v>
      </c>
      <c r="K80" s="117">
        <v>0</v>
      </c>
      <c r="L80" s="117">
        <v>0</v>
      </c>
      <c r="M80" s="117">
        <v>0</v>
      </c>
      <c r="N80" s="117">
        <v>0</v>
      </c>
      <c r="O80" s="117">
        <v>0</v>
      </c>
      <c r="P80" s="117">
        <v>0</v>
      </c>
      <c r="Q80" s="117">
        <v>0</v>
      </c>
      <c r="R80" s="117">
        <v>0</v>
      </c>
      <c r="S80" s="117">
        <v>0</v>
      </c>
      <c r="T80" s="117">
        <v>0</v>
      </c>
      <c r="U80" s="117">
        <v>0</v>
      </c>
      <c r="V80" s="117">
        <v>0</v>
      </c>
      <c r="W80" s="117">
        <v>0</v>
      </c>
      <c r="X80" s="117">
        <v>0</v>
      </c>
      <c r="Y80" s="117">
        <v>0</v>
      </c>
      <c r="Z80" s="117">
        <v>0</v>
      </c>
    </row>
    <row r="81" spans="1:26" outlineLevel="1">
      <c r="A81" s="694"/>
      <c r="B81" s="695"/>
      <c r="C81" s="695"/>
      <c r="D81" s="67" t="s">
        <v>114</v>
      </c>
      <c r="E81" s="71">
        <f t="shared" si="5"/>
        <v>0</v>
      </c>
      <c r="F81" s="117">
        <v>0</v>
      </c>
      <c r="G81" s="117">
        <v>0</v>
      </c>
      <c r="H81" s="117">
        <v>0</v>
      </c>
      <c r="I81" s="117">
        <v>0</v>
      </c>
      <c r="J81" s="117">
        <v>0</v>
      </c>
      <c r="K81" s="117">
        <v>0</v>
      </c>
      <c r="L81" s="117">
        <v>0</v>
      </c>
      <c r="M81" s="117">
        <v>0</v>
      </c>
      <c r="N81" s="117">
        <v>0</v>
      </c>
      <c r="O81" s="117">
        <v>0</v>
      </c>
      <c r="P81" s="117">
        <v>0</v>
      </c>
      <c r="Q81" s="117">
        <v>0</v>
      </c>
      <c r="R81" s="117">
        <v>0</v>
      </c>
      <c r="S81" s="117">
        <v>0</v>
      </c>
      <c r="T81" s="117">
        <v>0</v>
      </c>
      <c r="U81" s="117">
        <v>0</v>
      </c>
      <c r="V81" s="117">
        <v>0</v>
      </c>
      <c r="W81" s="117">
        <v>0</v>
      </c>
      <c r="X81" s="117">
        <v>0</v>
      </c>
      <c r="Y81" s="117">
        <v>0</v>
      </c>
      <c r="Z81" s="117">
        <v>0</v>
      </c>
    </row>
    <row r="82" spans="1:26" outlineLevel="1">
      <c r="A82" s="694"/>
      <c r="B82" s="695"/>
      <c r="C82" s="695"/>
      <c r="D82" s="67" t="s">
        <v>115</v>
      </c>
      <c r="E82" s="71">
        <f t="shared" si="5"/>
        <v>0</v>
      </c>
      <c r="F82" s="117">
        <v>0</v>
      </c>
      <c r="G82" s="117">
        <v>0</v>
      </c>
      <c r="H82" s="117">
        <v>0</v>
      </c>
      <c r="I82" s="117">
        <v>0</v>
      </c>
      <c r="J82" s="117">
        <v>0</v>
      </c>
      <c r="K82" s="117">
        <v>0</v>
      </c>
      <c r="L82" s="117">
        <v>0</v>
      </c>
      <c r="M82" s="117">
        <v>0</v>
      </c>
      <c r="N82" s="117">
        <v>0</v>
      </c>
      <c r="O82" s="117">
        <v>0</v>
      </c>
      <c r="P82" s="117">
        <v>0</v>
      </c>
      <c r="Q82" s="117">
        <v>0</v>
      </c>
      <c r="R82" s="117">
        <v>0</v>
      </c>
      <c r="S82" s="117">
        <v>0</v>
      </c>
      <c r="T82" s="117">
        <v>0</v>
      </c>
      <c r="U82" s="117">
        <v>0</v>
      </c>
      <c r="V82" s="117">
        <v>0</v>
      </c>
      <c r="W82" s="117">
        <v>0</v>
      </c>
      <c r="X82" s="117">
        <v>0</v>
      </c>
      <c r="Y82" s="117">
        <v>0</v>
      </c>
      <c r="Z82" s="117">
        <v>0</v>
      </c>
    </row>
    <row r="83" spans="1:26" outlineLevel="1">
      <c r="A83" s="694"/>
      <c r="B83" s="695"/>
      <c r="C83" s="695"/>
      <c r="D83" s="67" t="s">
        <v>116</v>
      </c>
      <c r="E83" s="71">
        <f t="shared" si="5"/>
        <v>0</v>
      </c>
      <c r="F83" s="117">
        <v>0</v>
      </c>
      <c r="G83" s="117">
        <v>0</v>
      </c>
      <c r="H83" s="117">
        <v>0</v>
      </c>
      <c r="I83" s="117">
        <v>0</v>
      </c>
      <c r="J83" s="117">
        <v>0</v>
      </c>
      <c r="K83" s="117">
        <v>0</v>
      </c>
      <c r="L83" s="117">
        <v>0</v>
      </c>
      <c r="M83" s="117">
        <v>0</v>
      </c>
      <c r="N83" s="117">
        <v>0</v>
      </c>
      <c r="O83" s="117">
        <v>0</v>
      </c>
      <c r="P83" s="117">
        <v>0</v>
      </c>
      <c r="Q83" s="117">
        <v>0</v>
      </c>
      <c r="R83" s="117">
        <v>0</v>
      </c>
      <c r="S83" s="117">
        <v>0</v>
      </c>
      <c r="T83" s="117">
        <v>0</v>
      </c>
      <c r="U83" s="117">
        <v>0</v>
      </c>
      <c r="V83" s="117">
        <v>0</v>
      </c>
      <c r="W83" s="117">
        <v>0</v>
      </c>
      <c r="X83" s="117">
        <v>0</v>
      </c>
      <c r="Y83" s="117">
        <v>0</v>
      </c>
      <c r="Z83" s="117">
        <v>0</v>
      </c>
    </row>
    <row r="84" spans="1:26" outlineLevel="1">
      <c r="A84" s="694"/>
      <c r="B84" s="695"/>
      <c r="C84" s="695"/>
      <c r="D84" s="67" t="s">
        <v>117</v>
      </c>
      <c r="E84" s="71">
        <f t="shared" si="5"/>
        <v>0</v>
      </c>
      <c r="F84" s="117">
        <v>0</v>
      </c>
      <c r="G84" s="117">
        <v>0</v>
      </c>
      <c r="H84" s="117">
        <v>0</v>
      </c>
      <c r="I84" s="117">
        <v>0</v>
      </c>
      <c r="J84" s="117">
        <v>0</v>
      </c>
      <c r="K84" s="117">
        <v>0</v>
      </c>
      <c r="L84" s="117">
        <v>0</v>
      </c>
      <c r="M84" s="117">
        <v>0</v>
      </c>
      <c r="N84" s="117">
        <v>0</v>
      </c>
      <c r="O84" s="117">
        <v>0</v>
      </c>
      <c r="P84" s="117">
        <v>0</v>
      </c>
      <c r="Q84" s="117">
        <v>0</v>
      </c>
      <c r="R84" s="117">
        <v>0</v>
      </c>
      <c r="S84" s="117">
        <v>0</v>
      </c>
      <c r="T84" s="117">
        <v>0</v>
      </c>
      <c r="U84" s="117">
        <v>0</v>
      </c>
      <c r="V84" s="117">
        <v>0</v>
      </c>
      <c r="W84" s="117">
        <v>0</v>
      </c>
      <c r="X84" s="117">
        <v>0</v>
      </c>
      <c r="Y84" s="117">
        <v>0</v>
      </c>
      <c r="Z84" s="117">
        <v>0</v>
      </c>
    </row>
    <row r="85" spans="1:26" ht="15" outlineLevel="1" thickBot="1">
      <c r="A85" s="694"/>
      <c r="B85" s="695"/>
      <c r="C85" s="695"/>
      <c r="D85" s="68" t="s">
        <v>118</v>
      </c>
      <c r="E85" s="72">
        <f t="shared" si="5"/>
        <v>0</v>
      </c>
      <c r="F85" s="118">
        <v>0</v>
      </c>
      <c r="G85" s="118">
        <v>0</v>
      </c>
      <c r="H85" s="118">
        <v>0</v>
      </c>
      <c r="I85" s="118">
        <v>0</v>
      </c>
      <c r="J85" s="118">
        <v>0</v>
      </c>
      <c r="K85" s="118">
        <v>0</v>
      </c>
      <c r="L85" s="118">
        <v>0</v>
      </c>
      <c r="M85" s="118">
        <v>0</v>
      </c>
      <c r="N85" s="118">
        <v>0</v>
      </c>
      <c r="O85" s="118">
        <v>0</v>
      </c>
      <c r="P85" s="118">
        <v>0</v>
      </c>
      <c r="Q85" s="118">
        <v>0</v>
      </c>
      <c r="R85" s="118">
        <v>0</v>
      </c>
      <c r="S85" s="118">
        <v>0</v>
      </c>
      <c r="T85" s="118">
        <v>0</v>
      </c>
      <c r="U85" s="118">
        <v>0</v>
      </c>
      <c r="V85" s="118">
        <v>0</v>
      </c>
      <c r="W85" s="118">
        <v>0</v>
      </c>
      <c r="X85" s="118">
        <v>0</v>
      </c>
      <c r="Y85" s="118">
        <v>0</v>
      </c>
      <c r="Z85" s="118">
        <v>0</v>
      </c>
    </row>
  </sheetData>
  <mergeCells count="29">
    <mergeCell ref="F1:Z1"/>
    <mergeCell ref="B5:B14"/>
    <mergeCell ref="C5:C14"/>
    <mergeCell ref="A15:A24"/>
    <mergeCell ref="B15:B24"/>
    <mergeCell ref="C15:C24"/>
    <mergeCell ref="A1:D1"/>
    <mergeCell ref="A2:D2"/>
    <mergeCell ref="A76:A85"/>
    <mergeCell ref="B76:B85"/>
    <mergeCell ref="C76:C85"/>
    <mergeCell ref="A46:A55"/>
    <mergeCell ref="B46:B55"/>
    <mergeCell ref="C46:C55"/>
    <mergeCell ref="A56:A65"/>
    <mergeCell ref="B56:B65"/>
    <mergeCell ref="C56:C65"/>
    <mergeCell ref="A66:A75"/>
    <mergeCell ref="B66:B75"/>
    <mergeCell ref="C66:C75"/>
    <mergeCell ref="A36:A45"/>
    <mergeCell ref="B36:B45"/>
    <mergeCell ref="C36:C45"/>
    <mergeCell ref="A4:C4"/>
    <mergeCell ref="A25:A34"/>
    <mergeCell ref="B25:B34"/>
    <mergeCell ref="C25:C34"/>
    <mergeCell ref="A35:C35"/>
    <mergeCell ref="A5:A14"/>
  </mergeCells>
  <conditionalFormatting sqref="F2:Z2">
    <cfRule type="cellIs" dxfId="32" priority="1" operator="equal">
      <formula>0</formula>
    </cfRule>
  </conditionalFormatting>
  <pageMargins left="0.7" right="0.7" top="0.75" bottom="0.75" header="0.3" footer="0.3"/>
  <pageSetup paperSize="9" scale="39" orientation="portrait" r:id="rId1"/>
  <ignoredErrors>
    <ignoredError sqref="E3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14">
    <tabColor rgb="FF00B050"/>
  </sheetPr>
  <dimension ref="A1:J44"/>
  <sheetViews>
    <sheetView workbookViewId="0">
      <pane ySplit="2" topLeftCell="A5" activePane="bottomLeft" state="frozen"/>
      <selection pane="bottomLeft" activeCell="A5" sqref="A5:H16"/>
    </sheetView>
  </sheetViews>
  <sheetFormatPr defaultColWidth="8.77734375" defaultRowHeight="14.4"/>
  <cols>
    <col min="1" max="1" width="17.44140625" style="433" bestFit="1" customWidth="1"/>
    <col min="2" max="2" width="51.44140625" style="433" customWidth="1"/>
    <col min="3" max="3" width="12.44140625" style="433" customWidth="1"/>
    <col min="4" max="4" width="16.33203125" style="433" bestFit="1" customWidth="1"/>
    <col min="5" max="5" width="13.44140625" style="433" bestFit="1" customWidth="1"/>
    <col min="6" max="6" width="8.77734375" style="433"/>
    <col min="7" max="7" width="12.77734375" style="433" bestFit="1" customWidth="1"/>
    <col min="8" max="8" width="18.33203125" style="433" bestFit="1" customWidth="1"/>
    <col min="9" max="9" width="16" style="433" bestFit="1" customWidth="1"/>
    <col min="10" max="10" width="48.77734375" style="433" customWidth="1"/>
    <col min="11" max="16384" width="8.77734375" style="433"/>
  </cols>
  <sheetData>
    <row r="1" spans="1:10" ht="15" thickBot="1">
      <c r="I1" s="522">
        <f>SUM(I3:I44)</f>
        <v>26500</v>
      </c>
    </row>
    <row r="2" spans="1:10" ht="15" thickBot="1">
      <c r="A2" s="509" t="s">
        <v>232</v>
      </c>
      <c r="B2" s="512" t="s">
        <v>233</v>
      </c>
      <c r="C2" s="512" t="s">
        <v>234</v>
      </c>
      <c r="D2" s="512" t="s">
        <v>235</v>
      </c>
      <c r="E2" s="512" t="s">
        <v>236</v>
      </c>
      <c r="F2" s="512" t="s">
        <v>237</v>
      </c>
      <c r="G2" s="512" t="s">
        <v>238</v>
      </c>
      <c r="H2" s="513" t="s">
        <v>239</v>
      </c>
      <c r="I2" s="513" t="s">
        <v>240</v>
      </c>
      <c r="J2" s="512" t="s">
        <v>241</v>
      </c>
    </row>
    <row r="3" spans="1:10">
      <c r="A3" s="510" t="s">
        <v>242</v>
      </c>
      <c r="B3" s="514" t="s">
        <v>243</v>
      </c>
      <c r="C3" s="514" t="s">
        <v>81</v>
      </c>
      <c r="D3" s="514" t="s">
        <v>229</v>
      </c>
      <c r="E3" s="447" t="s">
        <v>244</v>
      </c>
      <c r="F3" s="447">
        <v>1</v>
      </c>
      <c r="G3" s="570" t="str">
        <f>IFERROR(VLOOKUP(A3,MODULY_CBA!$B$3:$L$52,8,0),"")</f>
        <v/>
      </c>
      <c r="H3" s="515">
        <v>25000</v>
      </c>
      <c r="I3" s="516">
        <f t="shared" ref="I3:I29" si="0">H3*F3</f>
        <v>25000</v>
      </c>
      <c r="J3" s="517" t="s">
        <v>245</v>
      </c>
    </row>
    <row r="4" spans="1:10">
      <c r="A4" s="510" t="s">
        <v>242</v>
      </c>
      <c r="B4" s="514" t="s">
        <v>246</v>
      </c>
      <c r="C4" s="514" t="s">
        <v>81</v>
      </c>
      <c r="D4" s="514" t="s">
        <v>229</v>
      </c>
      <c r="E4" s="447" t="s">
        <v>244</v>
      </c>
      <c r="F4" s="447">
        <v>1</v>
      </c>
      <c r="G4" s="570" t="str">
        <f>IFERROR(VLOOKUP(A4,MODULY_CBA!$B$3:$L$52,8,0),"")</f>
        <v/>
      </c>
      <c r="H4" s="515">
        <v>1500</v>
      </c>
      <c r="I4" s="516">
        <f t="shared" si="0"/>
        <v>1500</v>
      </c>
      <c r="J4" s="517" t="s">
        <v>245</v>
      </c>
    </row>
    <row r="5" spans="1:10">
      <c r="A5" s="510"/>
      <c r="B5" s="514"/>
      <c r="C5" s="514"/>
      <c r="D5" s="514"/>
      <c r="E5" s="447"/>
      <c r="F5" s="447"/>
      <c r="G5" s="570"/>
      <c r="H5" s="515"/>
      <c r="I5" s="516">
        <f t="shared" si="0"/>
        <v>0</v>
      </c>
      <c r="J5" s="517" t="s">
        <v>3046</v>
      </c>
    </row>
    <row r="6" spans="1:10">
      <c r="A6" s="510"/>
      <c r="B6" s="514"/>
      <c r="C6" s="514"/>
      <c r="D6" s="514"/>
      <c r="E6" s="447"/>
      <c r="F6" s="447"/>
      <c r="G6" s="570"/>
      <c r="H6" s="515"/>
      <c r="I6" s="516">
        <f t="shared" si="0"/>
        <v>0</v>
      </c>
      <c r="J6" s="517" t="s">
        <v>3046</v>
      </c>
    </row>
    <row r="7" spans="1:10">
      <c r="A7" s="510"/>
      <c r="B7" s="514"/>
      <c r="C7" s="514"/>
      <c r="D7" s="514"/>
      <c r="E7" s="447"/>
      <c r="F7" s="447"/>
      <c r="G7" s="570"/>
      <c r="H7" s="515"/>
      <c r="I7" s="516">
        <f t="shared" si="0"/>
        <v>0</v>
      </c>
      <c r="J7" s="517" t="s">
        <v>3046</v>
      </c>
    </row>
    <row r="8" spans="1:10">
      <c r="A8" s="510"/>
      <c r="B8" s="514"/>
      <c r="C8" s="514"/>
      <c r="D8" s="514"/>
      <c r="E8" s="447"/>
      <c r="F8" s="447"/>
      <c r="G8" s="570"/>
      <c r="H8" s="515"/>
      <c r="I8" s="516">
        <f t="shared" si="0"/>
        <v>0</v>
      </c>
      <c r="J8" s="517" t="s">
        <v>3046</v>
      </c>
    </row>
    <row r="9" spans="1:10">
      <c r="A9" s="510"/>
      <c r="B9" s="514"/>
      <c r="C9" s="514"/>
      <c r="D9" s="514"/>
      <c r="E9" s="447"/>
      <c r="F9" s="447"/>
      <c r="G9" s="570"/>
      <c r="H9" s="515"/>
      <c r="I9" s="516">
        <f t="shared" si="0"/>
        <v>0</v>
      </c>
      <c r="J9" s="517" t="s">
        <v>3046</v>
      </c>
    </row>
    <row r="10" spans="1:10">
      <c r="A10" s="510"/>
      <c r="B10" s="514"/>
      <c r="C10" s="514"/>
      <c r="D10" s="514"/>
      <c r="E10" s="447"/>
      <c r="F10" s="447"/>
      <c r="G10" s="570"/>
      <c r="H10" s="515"/>
      <c r="I10" s="516">
        <f t="shared" si="0"/>
        <v>0</v>
      </c>
      <c r="J10" s="517" t="s">
        <v>3046</v>
      </c>
    </row>
    <row r="11" spans="1:10">
      <c r="A11" s="510"/>
      <c r="B11" s="514"/>
      <c r="C11" s="514"/>
      <c r="D11" s="514"/>
      <c r="E11" s="447"/>
      <c r="F11" s="447"/>
      <c r="G11" s="570"/>
      <c r="H11" s="515"/>
      <c r="I11" s="516">
        <f t="shared" si="0"/>
        <v>0</v>
      </c>
      <c r="J11" s="517" t="s">
        <v>3046</v>
      </c>
    </row>
    <row r="12" spans="1:10">
      <c r="A12" s="510"/>
      <c r="B12" s="514"/>
      <c r="C12" s="514"/>
      <c r="D12" s="514"/>
      <c r="E12" s="447"/>
      <c r="F12" s="447"/>
      <c r="G12" s="570"/>
      <c r="H12" s="515"/>
      <c r="I12" s="516">
        <f t="shared" si="0"/>
        <v>0</v>
      </c>
      <c r="J12" s="517" t="s">
        <v>3046</v>
      </c>
    </row>
    <row r="13" spans="1:10">
      <c r="A13" s="510"/>
      <c r="B13" s="514"/>
      <c r="C13" s="514"/>
      <c r="D13" s="514"/>
      <c r="E13" s="447"/>
      <c r="F13" s="447"/>
      <c r="G13" s="570"/>
      <c r="H13" s="515"/>
      <c r="I13" s="516">
        <f t="shared" si="0"/>
        <v>0</v>
      </c>
      <c r="J13" s="517" t="s">
        <v>3046</v>
      </c>
    </row>
    <row r="14" spans="1:10">
      <c r="A14" s="510"/>
      <c r="B14" s="514"/>
      <c r="C14" s="514"/>
      <c r="D14" s="514"/>
      <c r="E14" s="447"/>
      <c r="F14" s="447"/>
      <c r="G14" s="570"/>
      <c r="H14" s="515"/>
      <c r="I14" s="516">
        <f t="shared" si="0"/>
        <v>0</v>
      </c>
      <c r="J14" s="517" t="s">
        <v>3046</v>
      </c>
    </row>
    <row r="15" spans="1:10">
      <c r="A15" s="510"/>
      <c r="B15" s="514"/>
      <c r="C15" s="514"/>
      <c r="D15" s="514"/>
      <c r="E15" s="447"/>
      <c r="F15" s="447"/>
      <c r="G15" s="570"/>
      <c r="H15" s="515"/>
      <c r="I15" s="516">
        <f t="shared" si="0"/>
        <v>0</v>
      </c>
      <c r="J15" s="517" t="s">
        <v>3046</v>
      </c>
    </row>
    <row r="16" spans="1:10">
      <c r="A16" s="510"/>
      <c r="B16" s="514"/>
      <c r="C16" s="514"/>
      <c r="D16" s="514"/>
      <c r="E16" s="447"/>
      <c r="F16" s="447"/>
      <c r="G16" s="570"/>
      <c r="H16" s="515"/>
      <c r="I16" s="516">
        <f t="shared" si="0"/>
        <v>0</v>
      </c>
      <c r="J16" s="517" t="s">
        <v>3046</v>
      </c>
    </row>
    <row r="17" spans="1:10">
      <c r="A17" s="511"/>
      <c r="B17" s="514"/>
      <c r="C17" s="514"/>
      <c r="D17" s="514"/>
      <c r="E17" s="447"/>
      <c r="F17" s="447"/>
      <c r="G17" s="570" t="str">
        <f>IFERROR(VLOOKUP(A17,MODULY_CBA!$B$3:$L$52,8,0),"")</f>
        <v/>
      </c>
      <c r="H17" s="515"/>
      <c r="I17" s="516">
        <f t="shared" si="0"/>
        <v>0</v>
      </c>
      <c r="J17" s="517"/>
    </row>
    <row r="18" spans="1:10">
      <c r="A18" s="511"/>
      <c r="B18" s="514"/>
      <c r="C18" s="514"/>
      <c r="D18" s="514"/>
      <c r="E18" s="447"/>
      <c r="F18" s="447"/>
      <c r="G18" s="570" t="str">
        <f>IFERROR(VLOOKUP(A18,MODULY_CBA!$B$3:$L$52,8,0),"")</f>
        <v/>
      </c>
      <c r="H18" s="515"/>
      <c r="I18" s="516">
        <f t="shared" si="0"/>
        <v>0</v>
      </c>
      <c r="J18" s="517"/>
    </row>
    <row r="19" spans="1:10">
      <c r="A19" s="511"/>
      <c r="B19" s="514"/>
      <c r="C19" s="514"/>
      <c r="D19" s="514"/>
      <c r="E19" s="447"/>
      <c r="F19" s="447"/>
      <c r="G19" s="570" t="str">
        <f>IFERROR(VLOOKUP(A19,MODULY_CBA!$B$3:$L$52,8,0),"")</f>
        <v/>
      </c>
      <c r="H19" s="515"/>
      <c r="I19" s="516">
        <f t="shared" si="0"/>
        <v>0</v>
      </c>
      <c r="J19" s="517"/>
    </row>
    <row r="20" spans="1:10">
      <c r="A20" s="511"/>
      <c r="B20" s="514"/>
      <c r="C20" s="514"/>
      <c r="D20" s="514"/>
      <c r="E20" s="447"/>
      <c r="F20" s="447"/>
      <c r="G20" s="570" t="str">
        <f>IFERROR(VLOOKUP(A20,MODULY_CBA!$B$3:$L$52,8,0),"")</f>
        <v/>
      </c>
      <c r="H20" s="515"/>
      <c r="I20" s="516">
        <f t="shared" si="0"/>
        <v>0</v>
      </c>
      <c r="J20" s="517"/>
    </row>
    <row r="21" spans="1:10">
      <c r="A21" s="511"/>
      <c r="B21" s="514"/>
      <c r="C21" s="514"/>
      <c r="D21" s="514"/>
      <c r="E21" s="447"/>
      <c r="F21" s="447"/>
      <c r="G21" s="570" t="str">
        <f>IFERROR(VLOOKUP(A21,MODULY_CBA!$B$3:$L$52,8,0),"")</f>
        <v/>
      </c>
      <c r="H21" s="515"/>
      <c r="I21" s="516">
        <f t="shared" si="0"/>
        <v>0</v>
      </c>
      <c r="J21" s="517"/>
    </row>
    <row r="22" spans="1:10">
      <c r="A22" s="511"/>
      <c r="B22" s="514"/>
      <c r="C22" s="514"/>
      <c r="D22" s="514"/>
      <c r="E22" s="447"/>
      <c r="F22" s="447"/>
      <c r="G22" s="570" t="str">
        <f>IFERROR(VLOOKUP(A22,MODULY_CBA!$B$3:$L$52,8,0),"")</f>
        <v/>
      </c>
      <c r="H22" s="515"/>
      <c r="I22" s="516">
        <f t="shared" si="0"/>
        <v>0</v>
      </c>
      <c r="J22" s="517"/>
    </row>
    <row r="23" spans="1:10">
      <c r="A23" s="511"/>
      <c r="B23" s="514"/>
      <c r="C23" s="514"/>
      <c r="D23" s="514"/>
      <c r="E23" s="447"/>
      <c r="F23" s="447"/>
      <c r="G23" s="570" t="str">
        <f>IFERROR(VLOOKUP(A23,MODULY_CBA!$B$3:$L$52,8,0),"")</f>
        <v/>
      </c>
      <c r="H23" s="515"/>
      <c r="I23" s="516">
        <f t="shared" si="0"/>
        <v>0</v>
      </c>
      <c r="J23" s="517"/>
    </row>
    <row r="24" spans="1:10">
      <c r="A24" s="511"/>
      <c r="B24" s="514"/>
      <c r="C24" s="514"/>
      <c r="D24" s="514"/>
      <c r="E24" s="447"/>
      <c r="F24" s="447"/>
      <c r="G24" s="570" t="str">
        <f>IFERROR(VLOOKUP(A24,MODULY_CBA!$B$3:$L$52,8,0),"")</f>
        <v/>
      </c>
      <c r="H24" s="515"/>
      <c r="I24" s="516">
        <f t="shared" si="0"/>
        <v>0</v>
      </c>
      <c r="J24" s="517"/>
    </row>
    <row r="25" spans="1:10">
      <c r="A25" s="511"/>
      <c r="B25" s="514"/>
      <c r="C25" s="514"/>
      <c r="D25" s="514"/>
      <c r="E25" s="447"/>
      <c r="F25" s="447"/>
      <c r="G25" s="570" t="str">
        <f>IFERROR(VLOOKUP(A25,MODULY_CBA!$B$3:$L$52,8,0),"")</f>
        <v/>
      </c>
      <c r="H25" s="515"/>
      <c r="I25" s="516">
        <f t="shared" si="0"/>
        <v>0</v>
      </c>
      <c r="J25" s="517"/>
    </row>
    <row r="26" spans="1:10">
      <c r="A26" s="511"/>
      <c r="B26" s="514"/>
      <c r="C26" s="514"/>
      <c r="D26" s="514"/>
      <c r="E26" s="447"/>
      <c r="F26" s="447"/>
      <c r="G26" s="570" t="str">
        <f>IFERROR(VLOOKUP(A26,MODULY_CBA!$B$3:$L$52,8,0),"")</f>
        <v/>
      </c>
      <c r="H26" s="515"/>
      <c r="I26" s="516">
        <f t="shared" si="0"/>
        <v>0</v>
      </c>
      <c r="J26" s="517"/>
    </row>
    <row r="27" spans="1:10">
      <c r="A27" s="510"/>
      <c r="B27" s="514"/>
      <c r="C27" s="514"/>
      <c r="D27" s="514"/>
      <c r="E27" s="447"/>
      <c r="F27" s="447"/>
      <c r="G27" s="570" t="str">
        <f>IFERROR(VLOOKUP(A27,MODULY_CBA!$B$3:$L$52,8,0),"")</f>
        <v/>
      </c>
      <c r="H27" s="515"/>
      <c r="I27" s="516">
        <f t="shared" si="0"/>
        <v>0</v>
      </c>
      <c r="J27" s="517"/>
    </row>
    <row r="28" spans="1:10">
      <c r="A28" s="510"/>
      <c r="B28" s="514"/>
      <c r="C28" s="514"/>
      <c r="D28" s="514"/>
      <c r="E28" s="447"/>
      <c r="F28" s="447"/>
      <c r="G28" s="570" t="str">
        <f>IFERROR(VLOOKUP(A28,MODULY_CBA!$B$3:$L$52,8,0),"")</f>
        <v/>
      </c>
      <c r="H28" s="515"/>
      <c r="I28" s="516">
        <f t="shared" si="0"/>
        <v>0</v>
      </c>
      <c r="J28" s="517"/>
    </row>
    <row r="29" spans="1:10">
      <c r="A29" s="511"/>
      <c r="B29" s="514"/>
      <c r="C29" s="514"/>
      <c r="D29" s="514"/>
      <c r="E29" s="447"/>
      <c r="F29" s="447"/>
      <c r="G29" s="570" t="str">
        <f>IFERROR(VLOOKUP(A29,MODULY_CBA!$B$3:$L$52,8,0),"")</f>
        <v/>
      </c>
      <c r="H29" s="515"/>
      <c r="I29" s="516">
        <f t="shared" si="0"/>
        <v>0</v>
      </c>
      <c r="J29" s="517"/>
    </row>
    <row r="30" spans="1:10">
      <c r="A30" s="511"/>
      <c r="B30" s="514"/>
      <c r="C30" s="514"/>
      <c r="D30" s="514"/>
      <c r="E30" s="447"/>
      <c r="F30" s="447"/>
      <c r="G30" s="570" t="str">
        <f>IFERROR(VLOOKUP(A30,MODULY_CBA!$B$3:$L$52,8,0),"")</f>
        <v/>
      </c>
      <c r="H30" s="518"/>
      <c r="I30" s="516">
        <f t="shared" ref="I30:I44" si="1">H30*F30</f>
        <v>0</v>
      </c>
      <c r="J30" s="517"/>
    </row>
    <row r="31" spans="1:10">
      <c r="A31" s="511"/>
      <c r="B31" s="514"/>
      <c r="C31" s="514"/>
      <c r="D31" s="514"/>
      <c r="E31" s="447"/>
      <c r="F31" s="447"/>
      <c r="G31" s="570" t="str">
        <f>IFERROR(VLOOKUP(A31,MODULY_CBA!$B$3:$L$52,8,0),"")</f>
        <v/>
      </c>
      <c r="H31" s="518"/>
      <c r="I31" s="516">
        <f t="shared" si="1"/>
        <v>0</v>
      </c>
      <c r="J31" s="517"/>
    </row>
    <row r="32" spans="1:10">
      <c r="A32" s="511"/>
      <c r="B32" s="514"/>
      <c r="C32" s="514"/>
      <c r="D32" s="514"/>
      <c r="E32" s="447"/>
      <c r="F32" s="447"/>
      <c r="G32" s="570" t="str">
        <f>IFERROR(VLOOKUP(A32,MODULY_CBA!$B$3:$L$52,8,0),"")</f>
        <v/>
      </c>
      <c r="H32" s="518"/>
      <c r="I32" s="516">
        <f t="shared" si="1"/>
        <v>0</v>
      </c>
      <c r="J32" s="517"/>
    </row>
    <row r="33" spans="1:10">
      <c r="A33" s="511"/>
      <c r="B33" s="514"/>
      <c r="C33" s="514"/>
      <c r="D33" s="514"/>
      <c r="E33" s="447"/>
      <c r="F33" s="447"/>
      <c r="G33" s="570" t="str">
        <f>IFERROR(VLOOKUP(A33,MODULY_CBA!$B$3:$L$52,8,0),"")</f>
        <v/>
      </c>
      <c r="H33" s="518"/>
      <c r="I33" s="516">
        <f t="shared" si="1"/>
        <v>0</v>
      </c>
      <c r="J33" s="517"/>
    </row>
    <row r="34" spans="1:10">
      <c r="A34" s="511"/>
      <c r="B34" s="514"/>
      <c r="C34" s="514"/>
      <c r="D34" s="514"/>
      <c r="E34" s="447"/>
      <c r="F34" s="447"/>
      <c r="G34" s="570" t="str">
        <f>IFERROR(VLOOKUP(A34,MODULY_CBA!$B$3:$L$52,8,0),"")</f>
        <v/>
      </c>
      <c r="H34" s="518"/>
      <c r="I34" s="516">
        <f t="shared" si="1"/>
        <v>0</v>
      </c>
      <c r="J34" s="517"/>
    </row>
    <row r="35" spans="1:10">
      <c r="A35" s="511"/>
      <c r="B35" s="514"/>
      <c r="C35" s="514"/>
      <c r="D35" s="514"/>
      <c r="E35" s="447"/>
      <c r="F35" s="447"/>
      <c r="G35" s="570" t="str">
        <f>IFERROR(VLOOKUP(A35,MODULY_CBA!$B$3:$L$52,8,0),"")</f>
        <v/>
      </c>
      <c r="H35" s="518"/>
      <c r="I35" s="516">
        <f t="shared" si="1"/>
        <v>0</v>
      </c>
      <c r="J35" s="517"/>
    </row>
    <row r="36" spans="1:10">
      <c r="A36" s="511"/>
      <c r="B36" s="514"/>
      <c r="C36" s="514"/>
      <c r="D36" s="514"/>
      <c r="E36" s="447"/>
      <c r="F36" s="447"/>
      <c r="G36" s="570" t="str">
        <f>IFERROR(VLOOKUP(A36,MODULY_CBA!$B$3:$L$52,8,0),"")</f>
        <v/>
      </c>
      <c r="H36" s="518"/>
      <c r="I36" s="516">
        <f t="shared" si="1"/>
        <v>0</v>
      </c>
      <c r="J36" s="517"/>
    </row>
    <row r="37" spans="1:10">
      <c r="A37" s="511"/>
      <c r="B37" s="514"/>
      <c r="C37" s="514"/>
      <c r="D37" s="514"/>
      <c r="E37" s="447"/>
      <c r="F37" s="447"/>
      <c r="G37" s="570" t="str">
        <f>IFERROR(VLOOKUP(A37,MODULY_CBA!$B$3:$L$52,8,0),"")</f>
        <v/>
      </c>
      <c r="H37" s="518"/>
      <c r="I37" s="516">
        <f t="shared" si="1"/>
        <v>0</v>
      </c>
      <c r="J37" s="517"/>
    </row>
    <row r="38" spans="1:10">
      <c r="A38" s="511"/>
      <c r="B38" s="514"/>
      <c r="C38" s="514"/>
      <c r="D38" s="514"/>
      <c r="E38" s="447"/>
      <c r="F38" s="447"/>
      <c r="G38" s="570" t="str">
        <f>IFERROR(VLOOKUP(A38,MODULY_CBA!$B$3:$L$52,8,0),"")</f>
        <v/>
      </c>
      <c r="H38" s="518"/>
      <c r="I38" s="516">
        <f t="shared" si="1"/>
        <v>0</v>
      </c>
      <c r="J38" s="517"/>
    </row>
    <row r="39" spans="1:10">
      <c r="A39" s="511"/>
      <c r="B39" s="514"/>
      <c r="C39" s="514"/>
      <c r="D39" s="514"/>
      <c r="E39" s="447"/>
      <c r="F39" s="447"/>
      <c r="G39" s="570" t="str">
        <f>IFERROR(VLOOKUP(A39,MODULY_CBA!$B$3:$L$52,8,0),"")</f>
        <v/>
      </c>
      <c r="H39" s="518"/>
      <c r="I39" s="516">
        <f t="shared" si="1"/>
        <v>0</v>
      </c>
      <c r="J39" s="517"/>
    </row>
    <row r="40" spans="1:10">
      <c r="A40" s="511"/>
      <c r="B40" s="514"/>
      <c r="C40" s="514"/>
      <c r="D40" s="514"/>
      <c r="E40" s="447"/>
      <c r="F40" s="447"/>
      <c r="G40" s="570" t="str">
        <f>IFERROR(VLOOKUP(A40,MODULY_CBA!$B$3:$L$52,8,0),"")</f>
        <v/>
      </c>
      <c r="H40" s="518"/>
      <c r="I40" s="516">
        <f t="shared" si="1"/>
        <v>0</v>
      </c>
      <c r="J40" s="517"/>
    </row>
    <row r="41" spans="1:10">
      <c r="A41" s="511"/>
      <c r="B41" s="514"/>
      <c r="C41" s="514"/>
      <c r="D41" s="514"/>
      <c r="E41" s="447"/>
      <c r="F41" s="447"/>
      <c r="G41" s="570" t="str">
        <f>IFERROR(VLOOKUP(A41,MODULY_CBA!$B$3:$L$52,8,0),"")</f>
        <v/>
      </c>
      <c r="H41" s="518"/>
      <c r="I41" s="516">
        <f t="shared" si="1"/>
        <v>0</v>
      </c>
      <c r="J41" s="517"/>
    </row>
    <row r="42" spans="1:10">
      <c r="A42" s="511"/>
      <c r="B42" s="514"/>
      <c r="C42" s="514"/>
      <c r="D42" s="514"/>
      <c r="E42" s="447"/>
      <c r="F42" s="447"/>
      <c r="G42" s="570" t="str">
        <f>IFERROR(VLOOKUP(A42,MODULY_CBA!$B$3:$L$52,8,0),"")</f>
        <v/>
      </c>
      <c r="H42" s="518"/>
      <c r="I42" s="516">
        <f t="shared" si="1"/>
        <v>0</v>
      </c>
      <c r="J42" s="517"/>
    </row>
    <row r="43" spans="1:10">
      <c r="A43" s="511"/>
      <c r="B43" s="514"/>
      <c r="C43" s="514"/>
      <c r="D43" s="514"/>
      <c r="E43" s="447"/>
      <c r="F43" s="447"/>
      <c r="G43" s="570" t="str">
        <f>IFERROR(VLOOKUP(A43,MODULY_CBA!$B$3:$L$52,8,0),"")</f>
        <v/>
      </c>
      <c r="H43" s="518"/>
      <c r="I43" s="516">
        <f t="shared" si="1"/>
        <v>0</v>
      </c>
      <c r="J43" s="517"/>
    </row>
    <row r="44" spans="1:10">
      <c r="A44" s="511"/>
      <c r="B44" s="514"/>
      <c r="C44" s="514"/>
      <c r="D44" s="514"/>
      <c r="E44" s="447"/>
      <c r="F44" s="447"/>
      <c r="G44" s="570" t="str">
        <f>IFERROR(VLOOKUP(A44,MODULY_CBA!$B$3:$L$52,8,0),"")</f>
        <v/>
      </c>
      <c r="H44" s="518"/>
      <c r="I44" s="516">
        <f t="shared" si="1"/>
        <v>0</v>
      </c>
      <c r="J44" s="517"/>
    </row>
  </sheetData>
  <autoFilter ref="A2:J44" xr:uid="{00000000-0009-0000-0000-00000D000000}"/>
  <sortState xmlns:xlrd2="http://schemas.microsoft.com/office/spreadsheetml/2017/richdata2" ref="A3:J29">
    <sortCondition ref="A2:A29"/>
  </sortState>
  <dataValidations count="3">
    <dataValidation type="list" allowBlank="1" showInputMessage="1" showErrorMessage="1" sqref="A3:A44" xr:uid="{00000000-0002-0000-0D00-000000000000}">
      <formula1>MODULY</formula1>
    </dataValidation>
    <dataValidation type="list" allowBlank="1" showInputMessage="1" showErrorMessage="1" sqref="C3:C44" xr:uid="{00000000-0002-0000-0D00-000001000000}">
      <formula1>"HW,SW, SW pre HW"</formula1>
    </dataValidation>
    <dataValidation type="list" allowBlank="1" showInputMessage="1" showErrorMessage="1" sqref="D3:D44" xr:uid="{00000000-0002-0000-0D00-000002000000}">
      <formula1>"013 Softvér,022 Samostatné hnuteľné veci a súbory hnuteľných vecí,112 Zásoby"</formula1>
    </dataValidation>
  </dataValidations>
  <pageMargins left="0.7" right="0.7" top="0.75" bottom="0.75" header="0.3" footer="0.3"/>
  <pageSetup paperSize="9" scale="5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15">
    <tabColor rgb="FF00B050"/>
  </sheetPr>
  <dimension ref="A1:L202"/>
  <sheetViews>
    <sheetView zoomScale="80" zoomScaleNormal="80" zoomScalePageLayoutView="80" workbookViewId="0">
      <pane ySplit="2" topLeftCell="A175" activePane="bottomLeft" state="frozen"/>
      <selection pane="bottomLeft" activeCell="B187" sqref="B187:B190"/>
    </sheetView>
  </sheetViews>
  <sheetFormatPr defaultColWidth="8.6640625" defaultRowHeight="14.4"/>
  <cols>
    <col min="1" max="1" width="3.109375" style="433" customWidth="1"/>
    <col min="2" max="2" width="36.33203125" style="433" customWidth="1"/>
    <col min="3" max="3" width="31.109375" style="433" customWidth="1"/>
    <col min="4" max="4" width="51.44140625" style="433" customWidth="1"/>
    <col min="5" max="5" width="12.109375" style="433" customWidth="1"/>
    <col min="6" max="6" width="9.77734375" style="433" customWidth="1"/>
    <col min="7" max="7" width="14.109375" style="433" bestFit="1" customWidth="1"/>
    <col min="8" max="8" width="14.6640625" style="433" customWidth="1"/>
    <col min="9" max="9" width="14.77734375" style="443" customWidth="1"/>
    <col min="10" max="11" width="14.77734375" style="433" customWidth="1"/>
    <col min="12" max="12" width="52.109375" style="433" customWidth="1"/>
    <col min="13" max="16384" width="8.6640625" style="433"/>
  </cols>
  <sheetData>
    <row r="1" spans="1:12">
      <c r="A1" s="707" t="s">
        <v>247</v>
      </c>
      <c r="B1" s="708"/>
      <c r="C1" s="450"/>
      <c r="D1" s="450"/>
      <c r="E1" s="451">
        <f>SUM(E3:E22)</f>
        <v>0</v>
      </c>
      <c r="F1" s="452"/>
      <c r="G1" s="451">
        <f>SUM(G3:G202)</f>
        <v>4538.593312500002</v>
      </c>
      <c r="H1" s="451" t="s">
        <v>3119</v>
      </c>
      <c r="I1" s="453">
        <f>SUM(I3:I202)</f>
        <v>0</v>
      </c>
      <c r="J1" s="453">
        <f>SUM(J3:J202)</f>
        <v>2742671.9387437492</v>
      </c>
      <c r="K1" s="453">
        <f>SUM(K3:K202)</f>
        <v>2742671.9387437492</v>
      </c>
      <c r="L1" s="454"/>
    </row>
    <row r="2" spans="1:12" ht="51" customHeight="1">
      <c r="A2" s="444" t="s">
        <v>248</v>
      </c>
      <c r="B2" s="444" t="s">
        <v>232</v>
      </c>
      <c r="C2" s="444" t="s">
        <v>249</v>
      </c>
      <c r="D2" s="444" t="s">
        <v>250</v>
      </c>
      <c r="E2" s="445" t="s">
        <v>251</v>
      </c>
      <c r="F2" s="445" t="s">
        <v>252</v>
      </c>
      <c r="G2" s="445" t="s">
        <v>253</v>
      </c>
      <c r="H2" s="445" t="s">
        <v>254</v>
      </c>
      <c r="I2" s="445" t="s">
        <v>255</v>
      </c>
      <c r="J2" s="445" t="s">
        <v>256</v>
      </c>
      <c r="K2" s="445" t="s">
        <v>119</v>
      </c>
      <c r="L2" s="445" t="s">
        <v>257</v>
      </c>
    </row>
    <row r="3" spans="1:12" ht="15" customHeight="1">
      <c r="A3" s="709">
        <v>1</v>
      </c>
      <c r="B3" s="446" t="str">
        <f>MODULY_CBA!B3</f>
        <v>Zákonodárne zbory</v>
      </c>
      <c r="C3" s="508" t="s">
        <v>258</v>
      </c>
      <c r="D3" s="446"/>
      <c r="E3" s="447"/>
      <c r="F3" s="448"/>
      <c r="G3" s="557">
        <f>IFERROR(VLOOKUP(B3,MODULY_CBA!$B$3:$L$52,9,0)*VLOOKUP('Rozpocet - Vyvoj aplikacii'!C3,AKTIVITY_POZICIE!$A$3:$B$52,2,0),)</f>
        <v>7.1401499999999993</v>
      </c>
      <c r="H3" s="557">
        <f>IF(ISNUMBER(G3),VLOOKUP(C3,AKTIVITY_POZICIE!$A$3:$D$26,4,0),)</f>
        <v>617</v>
      </c>
      <c r="I3" s="455">
        <f t="shared" ref="I3:I22" si="0">E3*F3</f>
        <v>0</v>
      </c>
      <c r="J3" s="455">
        <f>G3*H3</f>
        <v>4405.4725499999995</v>
      </c>
      <c r="K3" s="455">
        <f>J3+I3</f>
        <v>4405.4725499999995</v>
      </c>
      <c r="L3" s="449"/>
    </row>
    <row r="4" spans="1:12" ht="15" customHeight="1">
      <c r="A4" s="710"/>
      <c r="B4" s="446" t="str">
        <f>B3</f>
        <v>Zákonodárne zbory</v>
      </c>
      <c r="C4" s="508" t="s">
        <v>259</v>
      </c>
      <c r="D4" s="446"/>
      <c r="E4" s="447"/>
      <c r="F4" s="448"/>
      <c r="G4" s="557">
        <f>IFERROR(VLOOKUP(B4,MODULY_CBA!$B$3:$L$52,9,0)*VLOOKUP('Rozpocet - Vyvoj aplikacii'!C4,AKTIVITY_POZICIE!$A$3:$B$52,2,0),)</f>
        <v>23.8005</v>
      </c>
      <c r="H4" s="557">
        <f>IF(ISNUMBER(G4),VLOOKUP(C4,AKTIVITY_POZICIE!$A$3:$D$26,4,0),)</f>
        <v>617.5</v>
      </c>
      <c r="I4" s="455">
        <f t="shared" si="0"/>
        <v>0</v>
      </c>
      <c r="J4" s="455">
        <f t="shared" ref="J4:J22" si="1">G4*H4</f>
        <v>14696.80875</v>
      </c>
      <c r="K4" s="455">
        <f t="shared" ref="K4:K22" si="2">J4+I4</f>
        <v>14696.80875</v>
      </c>
      <c r="L4" s="449"/>
    </row>
    <row r="5" spans="1:12" ht="15" customHeight="1">
      <c r="A5" s="710"/>
      <c r="B5" s="446" t="str">
        <f>B4</f>
        <v>Zákonodárne zbory</v>
      </c>
      <c r="C5" s="508" t="s">
        <v>260</v>
      </c>
      <c r="D5" s="446"/>
      <c r="E5" s="447"/>
      <c r="F5" s="448"/>
      <c r="G5" s="557">
        <f>IFERROR(VLOOKUP(B5,MODULY_CBA!$B$3:$L$52,9,0)*VLOOKUP('Rozpocet - Vyvoj aplikacii'!C5,AKTIVITY_POZICIE!$A$3:$B$52,2,0),)</f>
        <v>7.1401499999999993</v>
      </c>
      <c r="H5" s="557">
        <f>IF(ISNUMBER(G5),VLOOKUP(C5,AKTIVITY_POZICIE!$A$3:$D$26,4,0),)</f>
        <v>510</v>
      </c>
      <c r="I5" s="455">
        <f t="shared" si="0"/>
        <v>0</v>
      </c>
      <c r="J5" s="455">
        <f t="shared" si="1"/>
        <v>3641.4764999999998</v>
      </c>
      <c r="K5" s="455">
        <f t="shared" si="2"/>
        <v>3641.4764999999998</v>
      </c>
      <c r="L5" s="449"/>
    </row>
    <row r="6" spans="1:12" ht="15" customHeight="1">
      <c r="A6" s="711"/>
      <c r="B6" s="446" t="str">
        <f>B5</f>
        <v>Zákonodárne zbory</v>
      </c>
      <c r="C6" s="508" t="s">
        <v>261</v>
      </c>
      <c r="D6" s="446"/>
      <c r="E6" s="447"/>
      <c r="F6" s="448"/>
      <c r="G6" s="557">
        <f>IFERROR(VLOOKUP(B6,MODULY_CBA!$B$3:$L$52,9,0)*VLOOKUP('Rozpocet - Vyvoj aplikacii'!C6,AKTIVITY_POZICIE!$A$3:$B$52,2,0),)</f>
        <v>9.5202000000000009</v>
      </c>
      <c r="H6" s="557">
        <f>IF(ISNUMBER(G6),VLOOKUP(C6,AKTIVITY_POZICIE!$A$3:$D$26,4,0),)</f>
        <v>632.5</v>
      </c>
      <c r="I6" s="455">
        <f t="shared" si="0"/>
        <v>0</v>
      </c>
      <c r="J6" s="455">
        <f t="shared" si="1"/>
        <v>6021.5265000000009</v>
      </c>
      <c r="K6" s="455">
        <f t="shared" si="2"/>
        <v>6021.5265000000009</v>
      </c>
      <c r="L6" s="449"/>
    </row>
    <row r="7" spans="1:12" ht="15" customHeight="1">
      <c r="A7" s="709">
        <v>2</v>
      </c>
      <c r="B7" s="446" t="str">
        <f>MODULY_CBA!B4</f>
        <v>Volebné obdobia</v>
      </c>
      <c r="C7" s="508" t="s">
        <v>258</v>
      </c>
      <c r="D7" s="446"/>
      <c r="E7" s="447"/>
      <c r="F7" s="448"/>
      <c r="G7" s="557">
        <f>IFERROR(VLOOKUP(B7,MODULY_CBA!$B$3:$L$52,9,0)*VLOOKUP('Rozpocet - Vyvoj aplikacii'!C7,AKTIVITY_POZICIE!$A$3:$B$52,2,0),)</f>
        <v>7.1401499999999993</v>
      </c>
      <c r="H7" s="557">
        <f>IF(ISNUMBER(G7),VLOOKUP(C7,AKTIVITY_POZICIE!$A$3:$D$26,4,0),)</f>
        <v>617</v>
      </c>
      <c r="I7" s="455">
        <f t="shared" si="0"/>
        <v>0</v>
      </c>
      <c r="J7" s="455">
        <f t="shared" si="1"/>
        <v>4405.4725499999995</v>
      </c>
      <c r="K7" s="455">
        <f t="shared" si="2"/>
        <v>4405.4725499999995</v>
      </c>
      <c r="L7" s="449"/>
    </row>
    <row r="8" spans="1:12" ht="15" customHeight="1">
      <c r="A8" s="710"/>
      <c r="B8" s="446" t="str">
        <f>B7</f>
        <v>Volebné obdobia</v>
      </c>
      <c r="C8" s="508" t="s">
        <v>259</v>
      </c>
      <c r="D8" s="446"/>
      <c r="E8" s="447"/>
      <c r="F8" s="448"/>
      <c r="G8" s="557">
        <f>IFERROR(VLOOKUP(B8,MODULY_CBA!$B$3:$L$52,9,0)*VLOOKUP('Rozpocet - Vyvoj aplikacii'!C8,AKTIVITY_POZICIE!$A$3:$B$52,2,0),)</f>
        <v>23.8005</v>
      </c>
      <c r="H8" s="557">
        <f>IF(ISNUMBER(G8),VLOOKUP(C8,AKTIVITY_POZICIE!$A$3:$D$26,4,0),)</f>
        <v>617.5</v>
      </c>
      <c r="I8" s="455">
        <f t="shared" si="0"/>
        <v>0</v>
      </c>
      <c r="J8" s="455">
        <f t="shared" si="1"/>
        <v>14696.80875</v>
      </c>
      <c r="K8" s="455">
        <f t="shared" si="2"/>
        <v>14696.80875</v>
      </c>
      <c r="L8" s="449"/>
    </row>
    <row r="9" spans="1:12" ht="15" customHeight="1">
      <c r="A9" s="710"/>
      <c r="B9" s="446" t="str">
        <f>B8</f>
        <v>Volebné obdobia</v>
      </c>
      <c r="C9" s="508" t="s">
        <v>260</v>
      </c>
      <c r="D9" s="446"/>
      <c r="E9" s="447"/>
      <c r="F9" s="448"/>
      <c r="G9" s="557">
        <f>IFERROR(VLOOKUP(B9,MODULY_CBA!$B$3:$L$52,9,0)*VLOOKUP('Rozpocet - Vyvoj aplikacii'!C9,AKTIVITY_POZICIE!$A$3:$B$52,2,0),)</f>
        <v>7.1401499999999993</v>
      </c>
      <c r="H9" s="557">
        <f>IF(ISNUMBER(G9),VLOOKUP(C9,AKTIVITY_POZICIE!$A$3:$D$26,4,0),)</f>
        <v>510</v>
      </c>
      <c r="I9" s="455">
        <f t="shared" si="0"/>
        <v>0</v>
      </c>
      <c r="J9" s="455">
        <f t="shared" si="1"/>
        <v>3641.4764999999998</v>
      </c>
      <c r="K9" s="455">
        <f t="shared" si="2"/>
        <v>3641.4764999999998</v>
      </c>
      <c r="L9" s="449"/>
    </row>
    <row r="10" spans="1:12" ht="15" customHeight="1">
      <c r="A10" s="711"/>
      <c r="B10" s="446" t="str">
        <f>B9</f>
        <v>Volebné obdobia</v>
      </c>
      <c r="C10" s="508" t="s">
        <v>261</v>
      </c>
      <c r="D10" s="446"/>
      <c r="E10" s="447"/>
      <c r="F10" s="448"/>
      <c r="G10" s="557">
        <f>IFERROR(VLOOKUP(B10,MODULY_CBA!$B$3:$L$52,9,0)*VLOOKUP('Rozpocet - Vyvoj aplikacii'!C10,AKTIVITY_POZICIE!$A$3:$B$52,2,0),)</f>
        <v>9.5202000000000009</v>
      </c>
      <c r="H10" s="557">
        <f>IF(ISNUMBER(G10),VLOOKUP(C10,AKTIVITY_POZICIE!$A$3:$D$26,4,0),)</f>
        <v>632.5</v>
      </c>
      <c r="I10" s="455">
        <f t="shared" si="0"/>
        <v>0</v>
      </c>
      <c r="J10" s="455">
        <f t="shared" si="1"/>
        <v>6021.5265000000009</v>
      </c>
      <c r="K10" s="455">
        <f t="shared" si="2"/>
        <v>6021.5265000000009</v>
      </c>
      <c r="L10" s="449"/>
    </row>
    <row r="11" spans="1:12" ht="15" customHeight="1">
      <c r="A11" s="709">
        <v>3</v>
      </c>
      <c r="B11" s="446" t="s">
        <v>313</v>
      </c>
      <c r="C11" s="508" t="s">
        <v>258</v>
      </c>
      <c r="D11" s="446"/>
      <c r="E11" s="447"/>
      <c r="F11" s="448"/>
      <c r="G11" s="557">
        <f>IFERROR(VLOOKUP(B11,MODULY_CBA!$B$3:$L$52,9,0)*VLOOKUP('Rozpocet - Vyvoj aplikacii'!C11,AKTIVITY_POZICIE!$A$3:$B$52,2,0),)</f>
        <v>11.487825000000001</v>
      </c>
      <c r="H11" s="557">
        <f>IF(ISNUMBER(G11),VLOOKUP(C11,AKTIVITY_POZICIE!$A$3:$D$26,4,0),)</f>
        <v>617</v>
      </c>
      <c r="I11" s="455">
        <f t="shared" si="0"/>
        <v>0</v>
      </c>
      <c r="J11" s="455">
        <f t="shared" si="1"/>
        <v>7087.9880250000006</v>
      </c>
      <c r="K11" s="455">
        <f t="shared" si="2"/>
        <v>7087.9880250000006</v>
      </c>
      <c r="L11" s="449"/>
    </row>
    <row r="12" spans="1:12" ht="15" customHeight="1">
      <c r="A12" s="710"/>
      <c r="B12" s="446" t="s">
        <v>313</v>
      </c>
      <c r="C12" s="508" t="s">
        <v>259</v>
      </c>
      <c r="D12" s="446"/>
      <c r="E12" s="447"/>
      <c r="F12" s="448"/>
      <c r="G12" s="557">
        <f>IFERROR(VLOOKUP(B12,MODULY_CBA!$B$3:$L$52,9,0)*VLOOKUP('Rozpocet - Vyvoj aplikacii'!C12,AKTIVITY_POZICIE!$A$3:$B$52,2,0),)</f>
        <v>38.292750000000005</v>
      </c>
      <c r="H12" s="557">
        <f>IF(ISNUMBER(G12),VLOOKUP(C12,AKTIVITY_POZICIE!$A$3:$D$26,4,0),)</f>
        <v>617.5</v>
      </c>
      <c r="I12" s="455">
        <f t="shared" si="0"/>
        <v>0</v>
      </c>
      <c r="J12" s="455">
        <f t="shared" si="1"/>
        <v>23645.773125000003</v>
      </c>
      <c r="K12" s="455">
        <f t="shared" si="2"/>
        <v>23645.773125000003</v>
      </c>
      <c r="L12" s="449"/>
    </row>
    <row r="13" spans="1:12" ht="15" customHeight="1">
      <c r="A13" s="710"/>
      <c r="B13" s="446" t="s">
        <v>313</v>
      </c>
      <c r="C13" s="508" t="s">
        <v>260</v>
      </c>
      <c r="D13" s="446"/>
      <c r="E13" s="447"/>
      <c r="F13" s="448"/>
      <c r="G13" s="557">
        <f>IFERROR(VLOOKUP(B13,MODULY_CBA!$B$3:$L$52,9,0)*VLOOKUP('Rozpocet - Vyvoj aplikacii'!C13,AKTIVITY_POZICIE!$A$3:$B$52,2,0),)</f>
        <v>11.487825000000001</v>
      </c>
      <c r="H13" s="557">
        <f>IF(ISNUMBER(G13),VLOOKUP(C13,AKTIVITY_POZICIE!$A$3:$D$26,4,0),)</f>
        <v>510</v>
      </c>
      <c r="I13" s="455">
        <f t="shared" si="0"/>
        <v>0</v>
      </c>
      <c r="J13" s="455">
        <f t="shared" si="1"/>
        <v>5858.7907500000001</v>
      </c>
      <c r="K13" s="455">
        <f t="shared" si="2"/>
        <v>5858.7907500000001</v>
      </c>
      <c r="L13" s="449"/>
    </row>
    <row r="14" spans="1:12" ht="15" customHeight="1">
      <c r="A14" s="711"/>
      <c r="B14" s="446" t="s">
        <v>313</v>
      </c>
      <c r="C14" s="508" t="s">
        <v>261</v>
      </c>
      <c r="D14" s="446"/>
      <c r="E14" s="447"/>
      <c r="F14" s="448"/>
      <c r="G14" s="557">
        <f>IFERROR(VLOOKUP(B14,MODULY_CBA!$B$3:$L$52,9,0)*VLOOKUP('Rozpocet - Vyvoj aplikacii'!C14,AKTIVITY_POZICIE!$A$3:$B$52,2,0),)</f>
        <v>15.317100000000003</v>
      </c>
      <c r="H14" s="557">
        <f>IF(ISNUMBER(G14),VLOOKUP(C14,AKTIVITY_POZICIE!$A$3:$D$26,4,0),)</f>
        <v>632.5</v>
      </c>
      <c r="I14" s="455">
        <f t="shared" si="0"/>
        <v>0</v>
      </c>
      <c r="J14" s="455">
        <f t="shared" si="1"/>
        <v>9688.0657500000016</v>
      </c>
      <c r="K14" s="455">
        <f t="shared" si="2"/>
        <v>9688.0657500000016</v>
      </c>
      <c r="L14" s="449"/>
    </row>
    <row r="15" spans="1:12" ht="15" customHeight="1">
      <c r="A15" s="709">
        <v>4</v>
      </c>
      <c r="B15" s="446" t="s">
        <v>315</v>
      </c>
      <c r="C15" s="508" t="s">
        <v>258</v>
      </c>
      <c r="D15" s="446"/>
      <c r="E15" s="447"/>
      <c r="F15" s="448"/>
      <c r="G15" s="557">
        <f>IFERROR(VLOOKUP(B15,MODULY_CBA!$B$3:$L$52,9,0)*VLOOKUP('Rozpocet - Vyvoj aplikacii'!C15,AKTIVITY_POZICIE!$A$3:$B$52,2,0),)</f>
        <v>13.2354</v>
      </c>
      <c r="H15" s="557">
        <f>IF(ISNUMBER(G15),VLOOKUP(C15,AKTIVITY_POZICIE!$A$3:$D$26,4,0),)</f>
        <v>617</v>
      </c>
      <c r="I15" s="455">
        <f t="shared" si="0"/>
        <v>0</v>
      </c>
      <c r="J15" s="455">
        <f t="shared" si="1"/>
        <v>8166.2417999999998</v>
      </c>
      <c r="K15" s="455">
        <f t="shared" si="2"/>
        <v>8166.2417999999998</v>
      </c>
      <c r="L15" s="449"/>
    </row>
    <row r="16" spans="1:12" ht="15" customHeight="1">
      <c r="A16" s="710"/>
      <c r="B16" s="446" t="s">
        <v>315</v>
      </c>
      <c r="C16" s="508" t="s">
        <v>259</v>
      </c>
      <c r="D16" s="446"/>
      <c r="E16" s="447"/>
      <c r="F16" s="448"/>
      <c r="G16" s="557">
        <f>IFERROR(VLOOKUP(B16,MODULY_CBA!$B$3:$L$52,9,0)*VLOOKUP('Rozpocet - Vyvoj aplikacii'!C16,AKTIVITY_POZICIE!$A$3:$B$52,2,0),)</f>
        <v>44.118000000000002</v>
      </c>
      <c r="H16" s="557">
        <f>IF(ISNUMBER(G16),VLOOKUP(C16,AKTIVITY_POZICIE!$A$3:$D$26,4,0),)</f>
        <v>617.5</v>
      </c>
      <c r="I16" s="455">
        <f t="shared" si="0"/>
        <v>0</v>
      </c>
      <c r="J16" s="455">
        <f t="shared" si="1"/>
        <v>27242.865000000002</v>
      </c>
      <c r="K16" s="455">
        <f t="shared" si="2"/>
        <v>27242.865000000002</v>
      </c>
      <c r="L16" s="449"/>
    </row>
    <row r="17" spans="1:12" ht="15" customHeight="1">
      <c r="A17" s="710"/>
      <c r="B17" s="446" t="s">
        <v>315</v>
      </c>
      <c r="C17" s="508" t="s">
        <v>260</v>
      </c>
      <c r="D17" s="446"/>
      <c r="E17" s="447"/>
      <c r="F17" s="448"/>
      <c r="G17" s="557">
        <f>IFERROR(VLOOKUP(B17,MODULY_CBA!$B$3:$L$52,9,0)*VLOOKUP('Rozpocet - Vyvoj aplikacii'!C17,AKTIVITY_POZICIE!$A$3:$B$52,2,0),)</f>
        <v>13.2354</v>
      </c>
      <c r="H17" s="557">
        <f>IF(ISNUMBER(G17),VLOOKUP(C17,AKTIVITY_POZICIE!$A$3:$D$26,4,0),)</f>
        <v>510</v>
      </c>
      <c r="I17" s="455">
        <f t="shared" si="0"/>
        <v>0</v>
      </c>
      <c r="J17" s="455">
        <f t="shared" si="1"/>
        <v>6750.0540000000001</v>
      </c>
      <c r="K17" s="455">
        <f t="shared" si="2"/>
        <v>6750.0540000000001</v>
      </c>
      <c r="L17" s="449"/>
    </row>
    <row r="18" spans="1:12" ht="15" customHeight="1">
      <c r="A18" s="711"/>
      <c r="B18" s="446" t="s">
        <v>315</v>
      </c>
      <c r="C18" s="508" t="s">
        <v>261</v>
      </c>
      <c r="D18" s="446"/>
      <c r="E18" s="447"/>
      <c r="F18" s="448"/>
      <c r="G18" s="557">
        <f>IFERROR(VLOOKUP(B18,MODULY_CBA!$B$3:$L$52,9,0)*VLOOKUP('Rozpocet - Vyvoj aplikacii'!C18,AKTIVITY_POZICIE!$A$3:$B$52,2,0),)</f>
        <v>17.647200000000002</v>
      </c>
      <c r="H18" s="557">
        <f>IF(ISNUMBER(G18),VLOOKUP(C18,AKTIVITY_POZICIE!$A$3:$D$26,4,0),)</f>
        <v>632.5</v>
      </c>
      <c r="I18" s="455">
        <f t="shared" si="0"/>
        <v>0</v>
      </c>
      <c r="J18" s="455">
        <f t="shared" si="1"/>
        <v>11161.854000000001</v>
      </c>
      <c r="K18" s="455">
        <f t="shared" si="2"/>
        <v>11161.854000000001</v>
      </c>
      <c r="L18" s="449"/>
    </row>
    <row r="19" spans="1:12" ht="15" customHeight="1">
      <c r="A19" s="709">
        <v>5</v>
      </c>
      <c r="B19" s="446" t="s">
        <v>317</v>
      </c>
      <c r="C19" s="508" t="s">
        <v>258</v>
      </c>
      <c r="D19" s="446"/>
      <c r="E19" s="447"/>
      <c r="F19" s="448"/>
      <c r="G19" s="557">
        <f>IFERROR(VLOOKUP(B19,MODULY_CBA!$B$3:$L$52,9,0)*VLOOKUP('Rozpocet - Vyvoj aplikacii'!C19,AKTIVITY_POZICIE!$A$3:$B$52,2,0),)</f>
        <v>9.752399999999998</v>
      </c>
      <c r="H19" s="557">
        <f>IF(ISNUMBER(G19),VLOOKUP(C19,AKTIVITY_POZICIE!$A$3:$D$26,4,0),)</f>
        <v>617</v>
      </c>
      <c r="I19" s="455">
        <f t="shared" si="0"/>
        <v>0</v>
      </c>
      <c r="J19" s="455">
        <f t="shared" si="1"/>
        <v>6017.2307999999985</v>
      </c>
      <c r="K19" s="455">
        <f t="shared" si="2"/>
        <v>6017.2307999999985</v>
      </c>
      <c r="L19" s="449"/>
    </row>
    <row r="20" spans="1:12" ht="15" customHeight="1">
      <c r="A20" s="710"/>
      <c r="B20" s="446" t="s">
        <v>317</v>
      </c>
      <c r="C20" s="508" t="s">
        <v>259</v>
      </c>
      <c r="D20" s="446"/>
      <c r="E20" s="447"/>
      <c r="F20" s="448"/>
      <c r="G20" s="557">
        <f>IFERROR(VLOOKUP(B20,MODULY_CBA!$B$3:$L$52,9,0)*VLOOKUP('Rozpocet - Vyvoj aplikacii'!C20,AKTIVITY_POZICIE!$A$3:$B$52,2,0),)</f>
        <v>32.507999999999996</v>
      </c>
      <c r="H20" s="557">
        <f>IF(ISNUMBER(G20),VLOOKUP(C20,AKTIVITY_POZICIE!$A$3:$D$26,4,0),)</f>
        <v>617.5</v>
      </c>
      <c r="I20" s="455">
        <f t="shared" si="0"/>
        <v>0</v>
      </c>
      <c r="J20" s="455">
        <f t="shared" si="1"/>
        <v>20073.689999999999</v>
      </c>
      <c r="K20" s="455">
        <f t="shared" si="2"/>
        <v>20073.689999999999</v>
      </c>
      <c r="L20" s="449"/>
    </row>
    <row r="21" spans="1:12" ht="15" customHeight="1">
      <c r="A21" s="710"/>
      <c r="B21" s="446" t="s">
        <v>317</v>
      </c>
      <c r="C21" s="508" t="s">
        <v>260</v>
      </c>
      <c r="D21" s="446"/>
      <c r="E21" s="447"/>
      <c r="F21" s="448"/>
      <c r="G21" s="557">
        <f>IFERROR(VLOOKUP(B21,MODULY_CBA!$B$3:$L$52,9,0)*VLOOKUP('Rozpocet - Vyvoj aplikacii'!C21,AKTIVITY_POZICIE!$A$3:$B$52,2,0),)</f>
        <v>9.752399999999998</v>
      </c>
      <c r="H21" s="557">
        <f>IF(ISNUMBER(G21),VLOOKUP(C21,AKTIVITY_POZICIE!$A$3:$D$26,4,0),)</f>
        <v>510</v>
      </c>
      <c r="I21" s="455">
        <f t="shared" si="0"/>
        <v>0</v>
      </c>
      <c r="J21" s="455">
        <f t="shared" si="1"/>
        <v>4973.7239999999993</v>
      </c>
      <c r="K21" s="455">
        <f t="shared" si="2"/>
        <v>4973.7239999999993</v>
      </c>
      <c r="L21" s="449"/>
    </row>
    <row r="22" spans="1:12" ht="15" customHeight="1">
      <c r="A22" s="711"/>
      <c r="B22" s="446" t="s">
        <v>317</v>
      </c>
      <c r="C22" s="508" t="s">
        <v>261</v>
      </c>
      <c r="D22" s="446"/>
      <c r="E22" s="447"/>
      <c r="F22" s="448"/>
      <c r="G22" s="557">
        <f>IFERROR(VLOOKUP(B22,MODULY_CBA!$B$3:$L$52,9,0)*VLOOKUP('Rozpocet - Vyvoj aplikacii'!C22,AKTIVITY_POZICIE!$A$3:$B$52,2,0),)</f>
        <v>13.0032</v>
      </c>
      <c r="H22" s="557">
        <f>IF(ISNUMBER(G22),VLOOKUP(C22,AKTIVITY_POZICIE!$A$3:$D$26,4,0),)</f>
        <v>632.5</v>
      </c>
      <c r="I22" s="455">
        <f t="shared" si="0"/>
        <v>0</v>
      </c>
      <c r="J22" s="455">
        <f t="shared" si="1"/>
        <v>8224.5239999999994</v>
      </c>
      <c r="K22" s="455">
        <f t="shared" si="2"/>
        <v>8224.5239999999994</v>
      </c>
      <c r="L22" s="449"/>
    </row>
    <row r="23" spans="1:12">
      <c r="A23" s="709">
        <v>6</v>
      </c>
      <c r="B23" s="446" t="s">
        <v>319</v>
      </c>
      <c r="C23" s="508" t="s">
        <v>258</v>
      </c>
      <c r="D23" s="446"/>
      <c r="E23" s="447"/>
      <c r="F23" s="448"/>
      <c r="G23" s="557">
        <f>IFERROR(VLOOKUP(B23,MODULY_CBA!$B$3:$L$52,9,0)*VLOOKUP('Rozpocet - Vyvoj aplikacii'!C23,AKTIVITY_POZICIE!$A$3:$B$52,2,0),)</f>
        <v>12.364649999999997</v>
      </c>
      <c r="H23" s="557">
        <f>IF(ISNUMBER(G23),VLOOKUP(C23,AKTIVITY_POZICIE!$A$3:$D$26,4,0),)</f>
        <v>617</v>
      </c>
      <c r="I23" s="455">
        <f t="shared" ref="I23:I86" si="3">E23*F23</f>
        <v>0</v>
      </c>
      <c r="J23" s="455">
        <f t="shared" ref="J23:J86" si="4">G23*H23</f>
        <v>7628.9890499999983</v>
      </c>
      <c r="K23" s="455">
        <f t="shared" ref="K23:K86" si="5">J23+I23</f>
        <v>7628.9890499999983</v>
      </c>
      <c r="L23" s="449"/>
    </row>
    <row r="24" spans="1:12">
      <c r="A24" s="710"/>
      <c r="B24" s="446" t="s">
        <v>319</v>
      </c>
      <c r="C24" s="508" t="s">
        <v>259</v>
      </c>
      <c r="D24" s="446"/>
      <c r="E24" s="447"/>
      <c r="F24" s="448"/>
      <c r="G24" s="557">
        <f>IFERROR(VLOOKUP(B24,MODULY_CBA!$B$3:$L$52,9,0)*VLOOKUP('Rozpocet - Vyvoj aplikacii'!C24,AKTIVITY_POZICIE!$A$3:$B$52,2,0),)</f>
        <v>41.215499999999992</v>
      </c>
      <c r="H24" s="557">
        <f>IF(ISNUMBER(G24),VLOOKUP(C24,AKTIVITY_POZICIE!$A$3:$D$26,4,0),)</f>
        <v>617.5</v>
      </c>
      <c r="I24" s="455">
        <f t="shared" si="3"/>
        <v>0</v>
      </c>
      <c r="J24" s="455">
        <f t="shared" si="4"/>
        <v>25450.571249999994</v>
      </c>
      <c r="K24" s="455">
        <f t="shared" si="5"/>
        <v>25450.571249999994</v>
      </c>
      <c r="L24" s="449"/>
    </row>
    <row r="25" spans="1:12">
      <c r="A25" s="710"/>
      <c r="B25" s="446" t="s">
        <v>319</v>
      </c>
      <c r="C25" s="508" t="s">
        <v>260</v>
      </c>
      <c r="D25" s="446"/>
      <c r="E25" s="447"/>
      <c r="F25" s="448"/>
      <c r="G25" s="557">
        <f>IFERROR(VLOOKUP(B25,MODULY_CBA!$B$3:$L$52,9,0)*VLOOKUP('Rozpocet - Vyvoj aplikacii'!C25,AKTIVITY_POZICIE!$A$3:$B$52,2,0),)</f>
        <v>12.364649999999997</v>
      </c>
      <c r="H25" s="557">
        <f>IF(ISNUMBER(G25),VLOOKUP(C25,AKTIVITY_POZICIE!$A$3:$D$26,4,0),)</f>
        <v>510</v>
      </c>
      <c r="I25" s="455">
        <f t="shared" si="3"/>
        <v>0</v>
      </c>
      <c r="J25" s="455">
        <f t="shared" si="4"/>
        <v>6305.9714999999987</v>
      </c>
      <c r="K25" s="455">
        <f t="shared" si="5"/>
        <v>6305.9714999999987</v>
      </c>
      <c r="L25" s="449"/>
    </row>
    <row r="26" spans="1:12">
      <c r="A26" s="711"/>
      <c r="B26" s="446" t="s">
        <v>319</v>
      </c>
      <c r="C26" s="508" t="s">
        <v>261</v>
      </c>
      <c r="D26" s="446"/>
      <c r="E26" s="447"/>
      <c r="F26" s="448"/>
      <c r="G26" s="557">
        <f>IFERROR(VLOOKUP(B26,MODULY_CBA!$B$3:$L$52,9,0)*VLOOKUP('Rozpocet - Vyvoj aplikacii'!C26,AKTIVITY_POZICIE!$A$3:$B$52,2,0),)</f>
        <v>16.486199999999997</v>
      </c>
      <c r="H26" s="557">
        <f>IF(ISNUMBER(G26),VLOOKUP(C26,AKTIVITY_POZICIE!$A$3:$D$26,4,0),)</f>
        <v>632.5</v>
      </c>
      <c r="I26" s="455">
        <f t="shared" si="3"/>
        <v>0</v>
      </c>
      <c r="J26" s="455">
        <f t="shared" si="4"/>
        <v>10427.521499999997</v>
      </c>
      <c r="K26" s="455">
        <f t="shared" si="5"/>
        <v>10427.521499999997</v>
      </c>
      <c r="L26" s="449"/>
    </row>
    <row r="27" spans="1:12">
      <c r="A27" s="709">
        <v>7</v>
      </c>
      <c r="B27" s="446" t="s">
        <v>321</v>
      </c>
      <c r="C27" s="508" t="s">
        <v>258</v>
      </c>
      <c r="D27" s="446"/>
      <c r="E27" s="447"/>
      <c r="F27" s="448"/>
      <c r="G27" s="557">
        <f>IFERROR(VLOOKUP(B27,MODULY_CBA!$B$3:$L$52,9,0)*VLOOKUP('Rozpocet - Vyvoj aplikacii'!C27,AKTIVITY_POZICIE!$A$3:$B$52,2,0),)</f>
        <v>9.752399999999998</v>
      </c>
      <c r="H27" s="557">
        <f>IF(ISNUMBER(G27),VLOOKUP(C27,AKTIVITY_POZICIE!$A$3:$D$26,4,0),)</f>
        <v>617</v>
      </c>
      <c r="I27" s="455">
        <f t="shared" si="3"/>
        <v>0</v>
      </c>
      <c r="J27" s="455">
        <f t="shared" si="4"/>
        <v>6017.2307999999985</v>
      </c>
      <c r="K27" s="455">
        <f t="shared" si="5"/>
        <v>6017.2307999999985</v>
      </c>
      <c r="L27" s="449"/>
    </row>
    <row r="28" spans="1:12">
      <c r="A28" s="710"/>
      <c r="B28" s="446" t="s">
        <v>321</v>
      </c>
      <c r="C28" s="508" t="s">
        <v>259</v>
      </c>
      <c r="D28" s="446"/>
      <c r="E28" s="447"/>
      <c r="F28" s="448"/>
      <c r="G28" s="557">
        <f>IFERROR(VLOOKUP(B28,MODULY_CBA!$B$3:$L$52,9,0)*VLOOKUP('Rozpocet - Vyvoj aplikacii'!C28,AKTIVITY_POZICIE!$A$3:$B$52,2,0),)</f>
        <v>32.507999999999996</v>
      </c>
      <c r="H28" s="557">
        <f>IF(ISNUMBER(G28),VLOOKUP(C28,AKTIVITY_POZICIE!$A$3:$D$26,4,0),)</f>
        <v>617.5</v>
      </c>
      <c r="I28" s="455">
        <f t="shared" si="3"/>
        <v>0</v>
      </c>
      <c r="J28" s="455">
        <f t="shared" si="4"/>
        <v>20073.689999999999</v>
      </c>
      <c r="K28" s="455">
        <f t="shared" si="5"/>
        <v>20073.689999999999</v>
      </c>
      <c r="L28" s="449"/>
    </row>
    <row r="29" spans="1:12">
      <c r="A29" s="710"/>
      <c r="B29" s="446" t="s">
        <v>321</v>
      </c>
      <c r="C29" s="508" t="s">
        <v>260</v>
      </c>
      <c r="D29" s="446"/>
      <c r="E29" s="447"/>
      <c r="F29" s="448"/>
      <c r="G29" s="557">
        <f>IFERROR(VLOOKUP(B29,MODULY_CBA!$B$3:$L$52,9,0)*VLOOKUP('Rozpocet - Vyvoj aplikacii'!C29,AKTIVITY_POZICIE!$A$3:$B$52,2,0),)</f>
        <v>9.752399999999998</v>
      </c>
      <c r="H29" s="557">
        <f>IF(ISNUMBER(G29),VLOOKUP(C29,AKTIVITY_POZICIE!$A$3:$D$26,4,0),)</f>
        <v>510</v>
      </c>
      <c r="I29" s="455">
        <f t="shared" si="3"/>
        <v>0</v>
      </c>
      <c r="J29" s="455">
        <f t="shared" si="4"/>
        <v>4973.7239999999993</v>
      </c>
      <c r="K29" s="455">
        <f t="shared" si="5"/>
        <v>4973.7239999999993</v>
      </c>
      <c r="L29" s="449"/>
    </row>
    <row r="30" spans="1:12">
      <c r="A30" s="711"/>
      <c r="B30" s="446" t="s">
        <v>321</v>
      </c>
      <c r="C30" s="508" t="s">
        <v>261</v>
      </c>
      <c r="D30" s="446"/>
      <c r="E30" s="447"/>
      <c r="F30" s="448"/>
      <c r="G30" s="557">
        <f>IFERROR(VLOOKUP(B30,MODULY_CBA!$B$3:$L$52,9,0)*VLOOKUP('Rozpocet - Vyvoj aplikacii'!C30,AKTIVITY_POZICIE!$A$3:$B$52,2,0),)</f>
        <v>13.0032</v>
      </c>
      <c r="H30" s="557">
        <f>IF(ISNUMBER(G30),VLOOKUP(C30,AKTIVITY_POZICIE!$A$3:$D$26,4,0),)</f>
        <v>632.5</v>
      </c>
      <c r="I30" s="455">
        <f t="shared" si="3"/>
        <v>0</v>
      </c>
      <c r="J30" s="455">
        <f t="shared" si="4"/>
        <v>8224.5239999999994</v>
      </c>
      <c r="K30" s="455">
        <f t="shared" si="5"/>
        <v>8224.5239999999994</v>
      </c>
      <c r="L30" s="449"/>
    </row>
    <row r="31" spans="1:12">
      <c r="A31" s="709">
        <v>8</v>
      </c>
      <c r="B31" s="446" t="s">
        <v>323</v>
      </c>
      <c r="C31" s="508" t="s">
        <v>258</v>
      </c>
      <c r="D31" s="446"/>
      <c r="E31" s="447"/>
      <c r="F31" s="448"/>
      <c r="G31" s="557">
        <f>IFERROR(VLOOKUP(B31,MODULY_CBA!$B$3:$L$52,9,0)*VLOOKUP('Rozpocet - Vyvoj aplikacii'!C31,AKTIVITY_POZICIE!$A$3:$B$52,2,0),)</f>
        <v>9.5256000000000007</v>
      </c>
      <c r="H31" s="557">
        <f>IF(ISNUMBER(G31),VLOOKUP(C31,AKTIVITY_POZICIE!$A$3:$D$26,4,0),)</f>
        <v>617</v>
      </c>
      <c r="I31" s="455">
        <f t="shared" si="3"/>
        <v>0</v>
      </c>
      <c r="J31" s="455">
        <f t="shared" si="4"/>
        <v>5877.2952000000005</v>
      </c>
      <c r="K31" s="455">
        <f t="shared" si="5"/>
        <v>5877.2952000000005</v>
      </c>
      <c r="L31" s="449"/>
    </row>
    <row r="32" spans="1:12">
      <c r="A32" s="710"/>
      <c r="B32" s="446" t="s">
        <v>323</v>
      </c>
      <c r="C32" s="508" t="s">
        <v>259</v>
      </c>
      <c r="D32" s="446"/>
      <c r="E32" s="447"/>
      <c r="F32" s="448"/>
      <c r="G32" s="557">
        <f>IFERROR(VLOOKUP(B32,MODULY_CBA!$B$3:$L$52,9,0)*VLOOKUP('Rozpocet - Vyvoj aplikacii'!C32,AKTIVITY_POZICIE!$A$3:$B$52,2,0),)</f>
        <v>31.752000000000002</v>
      </c>
      <c r="H32" s="557">
        <f>IF(ISNUMBER(G32),VLOOKUP(C32,AKTIVITY_POZICIE!$A$3:$D$26,4,0),)</f>
        <v>617.5</v>
      </c>
      <c r="I32" s="455">
        <f t="shared" si="3"/>
        <v>0</v>
      </c>
      <c r="J32" s="455">
        <f t="shared" si="4"/>
        <v>19606.86</v>
      </c>
      <c r="K32" s="455">
        <f t="shared" si="5"/>
        <v>19606.86</v>
      </c>
      <c r="L32" s="449"/>
    </row>
    <row r="33" spans="1:12">
      <c r="A33" s="710"/>
      <c r="B33" s="446" t="s">
        <v>323</v>
      </c>
      <c r="C33" s="508" t="s">
        <v>260</v>
      </c>
      <c r="D33" s="446"/>
      <c r="E33" s="447"/>
      <c r="F33" s="448"/>
      <c r="G33" s="557">
        <f>IFERROR(VLOOKUP(B33,MODULY_CBA!$B$3:$L$52,9,0)*VLOOKUP('Rozpocet - Vyvoj aplikacii'!C33,AKTIVITY_POZICIE!$A$3:$B$52,2,0),)</f>
        <v>9.5256000000000007</v>
      </c>
      <c r="H33" s="557">
        <f>IF(ISNUMBER(G33),VLOOKUP(C33,AKTIVITY_POZICIE!$A$3:$D$26,4,0),)</f>
        <v>510</v>
      </c>
      <c r="I33" s="455">
        <f t="shared" si="3"/>
        <v>0</v>
      </c>
      <c r="J33" s="455">
        <f t="shared" si="4"/>
        <v>4858.0560000000005</v>
      </c>
      <c r="K33" s="455">
        <f t="shared" si="5"/>
        <v>4858.0560000000005</v>
      </c>
      <c r="L33" s="449"/>
    </row>
    <row r="34" spans="1:12">
      <c r="A34" s="711"/>
      <c r="B34" s="446" t="s">
        <v>323</v>
      </c>
      <c r="C34" s="508" t="s">
        <v>261</v>
      </c>
      <c r="D34" s="446"/>
      <c r="E34" s="447"/>
      <c r="F34" s="448"/>
      <c r="G34" s="557">
        <f>IFERROR(VLOOKUP(B34,MODULY_CBA!$B$3:$L$52,9,0)*VLOOKUP('Rozpocet - Vyvoj aplikacii'!C34,AKTIVITY_POZICIE!$A$3:$B$52,2,0),)</f>
        <v>12.700800000000001</v>
      </c>
      <c r="H34" s="557">
        <f>IF(ISNUMBER(G34),VLOOKUP(C34,AKTIVITY_POZICIE!$A$3:$D$26,4,0),)</f>
        <v>632.5</v>
      </c>
      <c r="I34" s="455">
        <f t="shared" si="3"/>
        <v>0</v>
      </c>
      <c r="J34" s="455">
        <f t="shared" si="4"/>
        <v>8033.2560000000003</v>
      </c>
      <c r="K34" s="455">
        <f t="shared" si="5"/>
        <v>8033.2560000000003</v>
      </c>
      <c r="L34" s="449"/>
    </row>
    <row r="35" spans="1:12">
      <c r="A35" s="709">
        <v>9</v>
      </c>
      <c r="B35" s="446" t="s">
        <v>325</v>
      </c>
      <c r="C35" s="508" t="s">
        <v>258</v>
      </c>
      <c r="D35" s="446"/>
      <c r="E35" s="447"/>
      <c r="F35" s="448"/>
      <c r="G35" s="557">
        <f>IFERROR(VLOOKUP(B35,MODULY_CBA!$B$3:$L$52,9,0)*VLOOKUP('Rozpocet - Vyvoj aplikacii'!C35,AKTIVITY_POZICIE!$A$3:$B$52,2,0),)</f>
        <v>8.6750999999999987</v>
      </c>
      <c r="H35" s="557">
        <f>IF(ISNUMBER(G35),VLOOKUP(C35,AKTIVITY_POZICIE!$A$3:$D$26,4,0),)</f>
        <v>617</v>
      </c>
      <c r="I35" s="455">
        <f t="shared" si="3"/>
        <v>0</v>
      </c>
      <c r="J35" s="455">
        <f t="shared" si="4"/>
        <v>5352.5366999999987</v>
      </c>
      <c r="K35" s="455">
        <f t="shared" si="5"/>
        <v>5352.5366999999987</v>
      </c>
      <c r="L35" s="449"/>
    </row>
    <row r="36" spans="1:12">
      <c r="A36" s="710"/>
      <c r="B36" s="446" t="s">
        <v>325</v>
      </c>
      <c r="C36" s="508" t="s">
        <v>259</v>
      </c>
      <c r="D36" s="446"/>
      <c r="E36" s="447"/>
      <c r="F36" s="448"/>
      <c r="G36" s="557">
        <f>IFERROR(VLOOKUP(B36,MODULY_CBA!$B$3:$L$52,9,0)*VLOOKUP('Rozpocet - Vyvoj aplikacii'!C36,AKTIVITY_POZICIE!$A$3:$B$52,2,0),)</f>
        <v>28.916999999999994</v>
      </c>
      <c r="H36" s="557">
        <f>IF(ISNUMBER(G36),VLOOKUP(C36,AKTIVITY_POZICIE!$A$3:$D$26,4,0),)</f>
        <v>617.5</v>
      </c>
      <c r="I36" s="455">
        <f t="shared" si="3"/>
        <v>0</v>
      </c>
      <c r="J36" s="455">
        <f t="shared" si="4"/>
        <v>17856.247499999998</v>
      </c>
      <c r="K36" s="455">
        <f t="shared" si="5"/>
        <v>17856.247499999998</v>
      </c>
      <c r="L36" s="449"/>
    </row>
    <row r="37" spans="1:12">
      <c r="A37" s="710"/>
      <c r="B37" s="446" t="s">
        <v>325</v>
      </c>
      <c r="C37" s="508" t="s">
        <v>260</v>
      </c>
      <c r="D37" s="446"/>
      <c r="E37" s="447"/>
      <c r="F37" s="448"/>
      <c r="G37" s="557">
        <f>IFERROR(VLOOKUP(B37,MODULY_CBA!$B$3:$L$52,9,0)*VLOOKUP('Rozpocet - Vyvoj aplikacii'!C37,AKTIVITY_POZICIE!$A$3:$B$52,2,0),)</f>
        <v>8.6750999999999987</v>
      </c>
      <c r="H37" s="557">
        <f>IF(ISNUMBER(G37),VLOOKUP(C37,AKTIVITY_POZICIE!$A$3:$D$26,4,0),)</f>
        <v>510</v>
      </c>
      <c r="I37" s="455">
        <f t="shared" si="3"/>
        <v>0</v>
      </c>
      <c r="J37" s="455">
        <f t="shared" si="4"/>
        <v>4424.3009999999995</v>
      </c>
      <c r="K37" s="455">
        <f t="shared" si="5"/>
        <v>4424.3009999999995</v>
      </c>
      <c r="L37" s="449"/>
    </row>
    <row r="38" spans="1:12">
      <c r="A38" s="711"/>
      <c r="B38" s="446" t="s">
        <v>325</v>
      </c>
      <c r="C38" s="508" t="s">
        <v>261</v>
      </c>
      <c r="D38" s="446"/>
      <c r="E38" s="447"/>
      <c r="F38" s="448"/>
      <c r="G38" s="557">
        <f>IFERROR(VLOOKUP(B38,MODULY_CBA!$B$3:$L$52,9,0)*VLOOKUP('Rozpocet - Vyvoj aplikacii'!C38,AKTIVITY_POZICIE!$A$3:$B$52,2,0),)</f>
        <v>11.566799999999999</v>
      </c>
      <c r="H38" s="557">
        <f>IF(ISNUMBER(G38),VLOOKUP(C38,AKTIVITY_POZICIE!$A$3:$D$26,4,0),)</f>
        <v>632.5</v>
      </c>
      <c r="I38" s="455">
        <f t="shared" si="3"/>
        <v>0</v>
      </c>
      <c r="J38" s="455">
        <f t="shared" si="4"/>
        <v>7316.0009999999993</v>
      </c>
      <c r="K38" s="455">
        <f t="shared" si="5"/>
        <v>7316.0009999999993</v>
      </c>
      <c r="L38" s="449"/>
    </row>
    <row r="39" spans="1:12">
      <c r="A39" s="709">
        <v>10</v>
      </c>
      <c r="B39" s="446" t="s">
        <v>327</v>
      </c>
      <c r="C39" s="508" t="s">
        <v>258</v>
      </c>
      <c r="D39" s="446"/>
      <c r="E39" s="447"/>
      <c r="F39" s="448"/>
      <c r="G39" s="557">
        <f>IFERROR(VLOOKUP(B39,MODULY_CBA!$B$3:$L$52,9,0)*VLOOKUP('Rozpocet - Vyvoj aplikacii'!C39,AKTIVITY_POZICIE!$A$3:$B$52,2,0),)</f>
        <v>7.8245999999999984</v>
      </c>
      <c r="H39" s="557">
        <f>IF(ISNUMBER(G39),VLOOKUP(C39,AKTIVITY_POZICIE!$A$3:$D$26,4,0),)</f>
        <v>617</v>
      </c>
      <c r="I39" s="455">
        <f t="shared" si="3"/>
        <v>0</v>
      </c>
      <c r="J39" s="455">
        <f t="shared" si="4"/>
        <v>4827.7781999999988</v>
      </c>
      <c r="K39" s="455">
        <f t="shared" si="5"/>
        <v>4827.7781999999988</v>
      </c>
      <c r="L39" s="449"/>
    </row>
    <row r="40" spans="1:12">
      <c r="A40" s="710"/>
      <c r="B40" s="446" t="s">
        <v>327</v>
      </c>
      <c r="C40" s="508" t="s">
        <v>259</v>
      </c>
      <c r="D40" s="446"/>
      <c r="E40" s="447"/>
      <c r="F40" s="448"/>
      <c r="G40" s="557">
        <f>IFERROR(VLOOKUP(B40,MODULY_CBA!$B$3:$L$52,9,0)*VLOOKUP('Rozpocet - Vyvoj aplikacii'!C40,AKTIVITY_POZICIE!$A$3:$B$52,2,0),)</f>
        <v>26.081999999999997</v>
      </c>
      <c r="H40" s="557">
        <f>IF(ISNUMBER(G40),VLOOKUP(C40,AKTIVITY_POZICIE!$A$3:$D$26,4,0),)</f>
        <v>617.5</v>
      </c>
      <c r="I40" s="455">
        <f t="shared" si="3"/>
        <v>0</v>
      </c>
      <c r="J40" s="455">
        <f t="shared" si="4"/>
        <v>16105.634999999998</v>
      </c>
      <c r="K40" s="455">
        <f t="shared" si="5"/>
        <v>16105.634999999998</v>
      </c>
      <c r="L40" s="449"/>
    </row>
    <row r="41" spans="1:12">
      <c r="A41" s="710"/>
      <c r="B41" s="446" t="s">
        <v>327</v>
      </c>
      <c r="C41" s="508" t="s">
        <v>260</v>
      </c>
      <c r="D41" s="446"/>
      <c r="E41" s="447"/>
      <c r="F41" s="448"/>
      <c r="G41" s="557">
        <f>IFERROR(VLOOKUP(B41,MODULY_CBA!$B$3:$L$52,9,0)*VLOOKUP('Rozpocet - Vyvoj aplikacii'!C41,AKTIVITY_POZICIE!$A$3:$B$52,2,0),)</f>
        <v>7.8245999999999984</v>
      </c>
      <c r="H41" s="557">
        <f>IF(ISNUMBER(G41),VLOOKUP(C41,AKTIVITY_POZICIE!$A$3:$D$26,4,0),)</f>
        <v>510</v>
      </c>
      <c r="I41" s="455">
        <f t="shared" si="3"/>
        <v>0</v>
      </c>
      <c r="J41" s="455">
        <f t="shared" si="4"/>
        <v>3990.5459999999994</v>
      </c>
      <c r="K41" s="455">
        <f t="shared" si="5"/>
        <v>3990.5459999999994</v>
      </c>
      <c r="L41" s="449"/>
    </row>
    <row r="42" spans="1:12">
      <c r="A42" s="711"/>
      <c r="B42" s="446" t="s">
        <v>327</v>
      </c>
      <c r="C42" s="508" t="s">
        <v>261</v>
      </c>
      <c r="D42" s="446"/>
      <c r="E42" s="447"/>
      <c r="F42" s="448"/>
      <c r="G42" s="557">
        <f>IFERROR(VLOOKUP(B42,MODULY_CBA!$B$3:$L$52,9,0)*VLOOKUP('Rozpocet - Vyvoj aplikacii'!C42,AKTIVITY_POZICIE!$A$3:$B$52,2,0),)</f>
        <v>10.4328</v>
      </c>
      <c r="H42" s="557">
        <f>IF(ISNUMBER(G42),VLOOKUP(C42,AKTIVITY_POZICIE!$A$3:$D$26,4,0),)</f>
        <v>632.5</v>
      </c>
      <c r="I42" s="455">
        <f t="shared" si="3"/>
        <v>0</v>
      </c>
      <c r="J42" s="455">
        <f t="shared" si="4"/>
        <v>6598.7460000000001</v>
      </c>
      <c r="K42" s="455">
        <f t="shared" si="5"/>
        <v>6598.7460000000001</v>
      </c>
      <c r="L42" s="449"/>
    </row>
    <row r="43" spans="1:12">
      <c r="A43" s="709">
        <v>11</v>
      </c>
      <c r="B43" s="446" t="s">
        <v>329</v>
      </c>
      <c r="C43" s="508" t="s">
        <v>258</v>
      </c>
      <c r="D43" s="446"/>
      <c r="E43" s="447"/>
      <c r="F43" s="448"/>
      <c r="G43" s="557">
        <f>IFERROR(VLOOKUP(B43,MODULY_CBA!$B$3:$L$52,9,0)*VLOOKUP('Rozpocet - Vyvoj aplikacii'!C43,AKTIVITY_POZICIE!$A$3:$B$52,2,0),)</f>
        <v>6.9740999999999991</v>
      </c>
      <c r="H43" s="557">
        <f>IF(ISNUMBER(G43),VLOOKUP(C43,AKTIVITY_POZICIE!$A$3:$D$26,4,0),)</f>
        <v>617</v>
      </c>
      <c r="I43" s="455">
        <f t="shared" si="3"/>
        <v>0</v>
      </c>
      <c r="J43" s="455">
        <f t="shared" si="4"/>
        <v>4303.0196999999998</v>
      </c>
      <c r="K43" s="455">
        <f t="shared" si="5"/>
        <v>4303.0196999999998</v>
      </c>
      <c r="L43" s="449"/>
    </row>
    <row r="44" spans="1:12">
      <c r="A44" s="710"/>
      <c r="B44" s="446" t="s">
        <v>329</v>
      </c>
      <c r="C44" s="508" t="s">
        <v>259</v>
      </c>
      <c r="D44" s="446"/>
      <c r="E44" s="447"/>
      <c r="F44" s="448"/>
      <c r="G44" s="557">
        <f>IFERROR(VLOOKUP(B44,MODULY_CBA!$B$3:$L$52,9,0)*VLOOKUP('Rozpocet - Vyvoj aplikacii'!C44,AKTIVITY_POZICIE!$A$3:$B$52,2,0),)</f>
        <v>23.246999999999996</v>
      </c>
      <c r="H44" s="557">
        <f>IF(ISNUMBER(G44),VLOOKUP(C44,AKTIVITY_POZICIE!$A$3:$D$26,4,0),)</f>
        <v>617.5</v>
      </c>
      <c r="I44" s="455">
        <f t="shared" si="3"/>
        <v>0</v>
      </c>
      <c r="J44" s="455">
        <f t="shared" si="4"/>
        <v>14355.022499999997</v>
      </c>
      <c r="K44" s="455">
        <f t="shared" si="5"/>
        <v>14355.022499999997</v>
      </c>
      <c r="L44" s="449"/>
    </row>
    <row r="45" spans="1:12">
      <c r="A45" s="710"/>
      <c r="B45" s="446" t="s">
        <v>329</v>
      </c>
      <c r="C45" s="508" t="s">
        <v>260</v>
      </c>
      <c r="D45" s="446"/>
      <c r="E45" s="447"/>
      <c r="F45" s="448"/>
      <c r="G45" s="557">
        <f>IFERROR(VLOOKUP(B45,MODULY_CBA!$B$3:$L$52,9,0)*VLOOKUP('Rozpocet - Vyvoj aplikacii'!C45,AKTIVITY_POZICIE!$A$3:$B$52,2,0),)</f>
        <v>6.9740999999999991</v>
      </c>
      <c r="H45" s="557">
        <f>IF(ISNUMBER(G45),VLOOKUP(C45,AKTIVITY_POZICIE!$A$3:$D$26,4,0),)</f>
        <v>510</v>
      </c>
      <c r="I45" s="455">
        <f t="shared" si="3"/>
        <v>0</v>
      </c>
      <c r="J45" s="455">
        <f t="shared" si="4"/>
        <v>3556.7909999999997</v>
      </c>
      <c r="K45" s="455">
        <f t="shared" si="5"/>
        <v>3556.7909999999997</v>
      </c>
      <c r="L45" s="449"/>
    </row>
    <row r="46" spans="1:12">
      <c r="A46" s="711"/>
      <c r="B46" s="446" t="s">
        <v>329</v>
      </c>
      <c r="C46" s="508" t="s">
        <v>261</v>
      </c>
      <c r="D46" s="446"/>
      <c r="E46" s="447"/>
      <c r="F46" s="448"/>
      <c r="G46" s="557">
        <f>IFERROR(VLOOKUP(B46,MODULY_CBA!$B$3:$L$52,9,0)*VLOOKUP('Rozpocet - Vyvoj aplikacii'!C46,AKTIVITY_POZICIE!$A$3:$B$52,2,0),)</f>
        <v>9.2987999999999982</v>
      </c>
      <c r="H46" s="557">
        <f>IF(ISNUMBER(G46),VLOOKUP(C46,AKTIVITY_POZICIE!$A$3:$D$26,4,0),)</f>
        <v>632.5</v>
      </c>
      <c r="I46" s="455">
        <f t="shared" si="3"/>
        <v>0</v>
      </c>
      <c r="J46" s="455">
        <f t="shared" si="4"/>
        <v>5881.4909999999991</v>
      </c>
      <c r="K46" s="455">
        <f t="shared" si="5"/>
        <v>5881.4909999999991</v>
      </c>
      <c r="L46" s="449"/>
    </row>
    <row r="47" spans="1:12">
      <c r="A47" s="709">
        <v>12</v>
      </c>
      <c r="B47" s="446" t="s">
        <v>331</v>
      </c>
      <c r="C47" s="508" t="s">
        <v>258</v>
      </c>
      <c r="D47" s="446"/>
      <c r="E47" s="447"/>
      <c r="F47" s="448"/>
      <c r="G47" s="557">
        <f>IFERROR(VLOOKUP(B47,MODULY_CBA!$B$3:$L$52,9,0)*VLOOKUP('Rozpocet - Vyvoj aplikacii'!C47,AKTIVITY_POZICIE!$A$3:$B$52,2,0),)</f>
        <v>7.8245999999999984</v>
      </c>
      <c r="H47" s="557">
        <f>IF(ISNUMBER(G47),VLOOKUP(C47,AKTIVITY_POZICIE!$A$3:$D$26,4,0),)</f>
        <v>617</v>
      </c>
      <c r="I47" s="455">
        <f t="shared" si="3"/>
        <v>0</v>
      </c>
      <c r="J47" s="455">
        <f t="shared" si="4"/>
        <v>4827.7781999999988</v>
      </c>
      <c r="K47" s="455">
        <f t="shared" si="5"/>
        <v>4827.7781999999988</v>
      </c>
      <c r="L47" s="449"/>
    </row>
    <row r="48" spans="1:12">
      <c r="A48" s="710"/>
      <c r="B48" s="446" t="s">
        <v>331</v>
      </c>
      <c r="C48" s="508" t="s">
        <v>259</v>
      </c>
      <c r="D48" s="446"/>
      <c r="E48" s="447"/>
      <c r="F48" s="448"/>
      <c r="G48" s="557">
        <f>IFERROR(VLOOKUP(B48,MODULY_CBA!$B$3:$L$52,9,0)*VLOOKUP('Rozpocet - Vyvoj aplikacii'!C48,AKTIVITY_POZICIE!$A$3:$B$52,2,0),)</f>
        <v>26.081999999999997</v>
      </c>
      <c r="H48" s="557">
        <f>IF(ISNUMBER(G48),VLOOKUP(C48,AKTIVITY_POZICIE!$A$3:$D$26,4,0),)</f>
        <v>617.5</v>
      </c>
      <c r="I48" s="455">
        <f t="shared" si="3"/>
        <v>0</v>
      </c>
      <c r="J48" s="455">
        <f t="shared" si="4"/>
        <v>16105.634999999998</v>
      </c>
      <c r="K48" s="455">
        <f t="shared" si="5"/>
        <v>16105.634999999998</v>
      </c>
      <c r="L48" s="449"/>
    </row>
    <row r="49" spans="1:12">
      <c r="A49" s="710"/>
      <c r="B49" s="446" t="s">
        <v>331</v>
      </c>
      <c r="C49" s="508" t="s">
        <v>260</v>
      </c>
      <c r="D49" s="446"/>
      <c r="E49" s="447"/>
      <c r="F49" s="448"/>
      <c r="G49" s="557">
        <f>IFERROR(VLOOKUP(B49,MODULY_CBA!$B$3:$L$52,9,0)*VLOOKUP('Rozpocet - Vyvoj aplikacii'!C49,AKTIVITY_POZICIE!$A$3:$B$52,2,0),)</f>
        <v>7.8245999999999984</v>
      </c>
      <c r="H49" s="557">
        <f>IF(ISNUMBER(G49),VLOOKUP(C49,AKTIVITY_POZICIE!$A$3:$D$26,4,0),)</f>
        <v>510</v>
      </c>
      <c r="I49" s="455">
        <f t="shared" si="3"/>
        <v>0</v>
      </c>
      <c r="J49" s="455">
        <f t="shared" si="4"/>
        <v>3990.5459999999994</v>
      </c>
      <c r="K49" s="455">
        <f t="shared" si="5"/>
        <v>3990.5459999999994</v>
      </c>
      <c r="L49" s="449"/>
    </row>
    <row r="50" spans="1:12">
      <c r="A50" s="711"/>
      <c r="B50" s="446" t="s">
        <v>331</v>
      </c>
      <c r="C50" s="508" t="s">
        <v>261</v>
      </c>
      <c r="D50" s="446"/>
      <c r="E50" s="447"/>
      <c r="F50" s="448"/>
      <c r="G50" s="557">
        <f>IFERROR(VLOOKUP(B50,MODULY_CBA!$B$3:$L$52,9,0)*VLOOKUP('Rozpocet - Vyvoj aplikacii'!C50,AKTIVITY_POZICIE!$A$3:$B$52,2,0),)</f>
        <v>10.4328</v>
      </c>
      <c r="H50" s="557">
        <f>IF(ISNUMBER(G50),VLOOKUP(C50,AKTIVITY_POZICIE!$A$3:$D$26,4,0),)</f>
        <v>632.5</v>
      </c>
      <c r="I50" s="455">
        <f t="shared" si="3"/>
        <v>0</v>
      </c>
      <c r="J50" s="455">
        <f t="shared" si="4"/>
        <v>6598.7460000000001</v>
      </c>
      <c r="K50" s="455">
        <f t="shared" si="5"/>
        <v>6598.7460000000001</v>
      </c>
      <c r="L50" s="449"/>
    </row>
    <row r="51" spans="1:12">
      <c r="A51" s="709">
        <v>13</v>
      </c>
      <c r="B51" s="446" t="s">
        <v>333</v>
      </c>
      <c r="C51" s="508" t="s">
        <v>258</v>
      </c>
      <c r="D51" s="446"/>
      <c r="E51" s="447"/>
      <c r="F51" s="448"/>
      <c r="G51" s="557">
        <f>IFERROR(VLOOKUP(B51,MODULY_CBA!$B$3:$L$52,9,0)*VLOOKUP('Rozpocet - Vyvoj aplikacii'!C51,AKTIVITY_POZICIE!$A$3:$B$52,2,0),)</f>
        <v>8.0108999999999977</v>
      </c>
      <c r="H51" s="557">
        <f>IF(ISNUMBER(G51),VLOOKUP(C51,AKTIVITY_POZICIE!$A$3:$D$26,4,0),)</f>
        <v>617</v>
      </c>
      <c r="I51" s="455">
        <f t="shared" si="3"/>
        <v>0</v>
      </c>
      <c r="J51" s="455">
        <f t="shared" si="4"/>
        <v>4942.7252999999982</v>
      </c>
      <c r="K51" s="455">
        <f t="shared" si="5"/>
        <v>4942.7252999999982</v>
      </c>
      <c r="L51" s="449"/>
    </row>
    <row r="52" spans="1:12">
      <c r="A52" s="710"/>
      <c r="B52" s="446" t="s">
        <v>333</v>
      </c>
      <c r="C52" s="508" t="s">
        <v>259</v>
      </c>
      <c r="D52" s="446"/>
      <c r="E52" s="447"/>
      <c r="F52" s="448"/>
      <c r="G52" s="557">
        <f>IFERROR(VLOOKUP(B52,MODULY_CBA!$B$3:$L$52,9,0)*VLOOKUP('Rozpocet - Vyvoj aplikacii'!C52,AKTIVITY_POZICIE!$A$3:$B$52,2,0),)</f>
        <v>26.702999999999996</v>
      </c>
      <c r="H52" s="557">
        <f>IF(ISNUMBER(G52),VLOOKUP(C52,AKTIVITY_POZICIE!$A$3:$D$26,4,0),)</f>
        <v>617.5</v>
      </c>
      <c r="I52" s="455">
        <f t="shared" si="3"/>
        <v>0</v>
      </c>
      <c r="J52" s="455">
        <f t="shared" si="4"/>
        <v>16489.102499999997</v>
      </c>
      <c r="K52" s="455">
        <f t="shared" si="5"/>
        <v>16489.102499999997</v>
      </c>
      <c r="L52" s="449"/>
    </row>
    <row r="53" spans="1:12">
      <c r="A53" s="710"/>
      <c r="B53" s="446" t="s">
        <v>333</v>
      </c>
      <c r="C53" s="508" t="s">
        <v>260</v>
      </c>
      <c r="D53" s="446"/>
      <c r="E53" s="447"/>
      <c r="F53" s="448"/>
      <c r="G53" s="557">
        <f>IFERROR(VLOOKUP(B53,MODULY_CBA!$B$3:$L$52,9,0)*VLOOKUP('Rozpocet - Vyvoj aplikacii'!C53,AKTIVITY_POZICIE!$A$3:$B$52,2,0),)</f>
        <v>8.0108999999999977</v>
      </c>
      <c r="H53" s="557">
        <f>IF(ISNUMBER(G53),VLOOKUP(C53,AKTIVITY_POZICIE!$A$3:$D$26,4,0),)</f>
        <v>510</v>
      </c>
      <c r="I53" s="455">
        <f t="shared" si="3"/>
        <v>0</v>
      </c>
      <c r="J53" s="455">
        <f t="shared" si="4"/>
        <v>4085.5589999999988</v>
      </c>
      <c r="K53" s="455">
        <f t="shared" si="5"/>
        <v>4085.5589999999988</v>
      </c>
      <c r="L53" s="449"/>
    </row>
    <row r="54" spans="1:12">
      <c r="A54" s="711"/>
      <c r="B54" s="446" t="s">
        <v>333</v>
      </c>
      <c r="C54" s="508" t="s">
        <v>261</v>
      </c>
      <c r="D54" s="446"/>
      <c r="E54" s="447"/>
      <c r="F54" s="448"/>
      <c r="G54" s="557">
        <f>IFERROR(VLOOKUP(B54,MODULY_CBA!$B$3:$L$52,9,0)*VLOOKUP('Rozpocet - Vyvoj aplikacii'!C54,AKTIVITY_POZICIE!$A$3:$B$52,2,0),)</f>
        <v>10.681199999999999</v>
      </c>
      <c r="H54" s="557">
        <f>IF(ISNUMBER(G54),VLOOKUP(C54,AKTIVITY_POZICIE!$A$3:$D$26,4,0),)</f>
        <v>632.5</v>
      </c>
      <c r="I54" s="455">
        <f t="shared" si="3"/>
        <v>0</v>
      </c>
      <c r="J54" s="455">
        <f t="shared" si="4"/>
        <v>6755.8589999999995</v>
      </c>
      <c r="K54" s="455">
        <f t="shared" si="5"/>
        <v>6755.8589999999995</v>
      </c>
      <c r="L54" s="449"/>
    </row>
    <row r="55" spans="1:12">
      <c r="A55" s="709">
        <v>14</v>
      </c>
      <c r="B55" s="446" t="s">
        <v>335</v>
      </c>
      <c r="C55" s="508" t="s">
        <v>258</v>
      </c>
      <c r="D55" s="446"/>
      <c r="E55" s="447"/>
      <c r="F55" s="448"/>
      <c r="G55" s="557">
        <f>IFERROR(VLOOKUP(B55,MODULY_CBA!$B$3:$L$52,9,0)*VLOOKUP('Rozpocet - Vyvoj aplikacii'!C55,AKTIVITY_POZICIE!$A$3:$B$52,2,0),)</f>
        <v>13.2354</v>
      </c>
      <c r="H55" s="557">
        <f>IF(ISNUMBER(G55),VLOOKUP(C55,AKTIVITY_POZICIE!$A$3:$D$26,4,0),)</f>
        <v>617</v>
      </c>
      <c r="I55" s="455">
        <f t="shared" si="3"/>
        <v>0</v>
      </c>
      <c r="J55" s="455">
        <f t="shared" si="4"/>
        <v>8166.2417999999998</v>
      </c>
      <c r="K55" s="455">
        <f t="shared" si="5"/>
        <v>8166.2417999999998</v>
      </c>
      <c r="L55" s="449"/>
    </row>
    <row r="56" spans="1:12">
      <c r="A56" s="710"/>
      <c r="B56" s="446" t="s">
        <v>335</v>
      </c>
      <c r="C56" s="508" t="s">
        <v>259</v>
      </c>
      <c r="D56" s="446"/>
      <c r="E56" s="447"/>
      <c r="F56" s="448"/>
      <c r="G56" s="557">
        <f>IFERROR(VLOOKUP(B56,MODULY_CBA!$B$3:$L$52,9,0)*VLOOKUP('Rozpocet - Vyvoj aplikacii'!C56,AKTIVITY_POZICIE!$A$3:$B$52,2,0),)</f>
        <v>44.118000000000002</v>
      </c>
      <c r="H56" s="557">
        <f>IF(ISNUMBER(G56),VLOOKUP(C56,AKTIVITY_POZICIE!$A$3:$D$26,4,0),)</f>
        <v>617.5</v>
      </c>
      <c r="I56" s="455">
        <f t="shared" si="3"/>
        <v>0</v>
      </c>
      <c r="J56" s="455">
        <f t="shared" si="4"/>
        <v>27242.865000000002</v>
      </c>
      <c r="K56" s="455">
        <f t="shared" si="5"/>
        <v>27242.865000000002</v>
      </c>
      <c r="L56" s="449"/>
    </row>
    <row r="57" spans="1:12">
      <c r="A57" s="710"/>
      <c r="B57" s="446" t="s">
        <v>335</v>
      </c>
      <c r="C57" s="508" t="s">
        <v>260</v>
      </c>
      <c r="D57" s="446"/>
      <c r="E57" s="447"/>
      <c r="F57" s="448"/>
      <c r="G57" s="557">
        <f>IFERROR(VLOOKUP(B57,MODULY_CBA!$B$3:$L$52,9,0)*VLOOKUP('Rozpocet - Vyvoj aplikacii'!C57,AKTIVITY_POZICIE!$A$3:$B$52,2,0),)</f>
        <v>13.2354</v>
      </c>
      <c r="H57" s="557">
        <f>IF(ISNUMBER(G57),VLOOKUP(C57,AKTIVITY_POZICIE!$A$3:$D$26,4,0),)</f>
        <v>510</v>
      </c>
      <c r="I57" s="455">
        <f t="shared" si="3"/>
        <v>0</v>
      </c>
      <c r="J57" s="455">
        <f t="shared" si="4"/>
        <v>6750.0540000000001</v>
      </c>
      <c r="K57" s="455">
        <f t="shared" si="5"/>
        <v>6750.0540000000001</v>
      </c>
      <c r="L57" s="449"/>
    </row>
    <row r="58" spans="1:12">
      <c r="A58" s="711"/>
      <c r="B58" s="446" t="s">
        <v>335</v>
      </c>
      <c r="C58" s="508" t="s">
        <v>261</v>
      </c>
      <c r="D58" s="446"/>
      <c r="E58" s="447"/>
      <c r="F58" s="448"/>
      <c r="G58" s="557">
        <f>IFERROR(VLOOKUP(B58,MODULY_CBA!$B$3:$L$52,9,0)*VLOOKUP('Rozpocet - Vyvoj aplikacii'!C58,AKTIVITY_POZICIE!$A$3:$B$52,2,0),)</f>
        <v>17.647200000000002</v>
      </c>
      <c r="H58" s="557">
        <f>IF(ISNUMBER(G58),VLOOKUP(C58,AKTIVITY_POZICIE!$A$3:$D$26,4,0),)</f>
        <v>632.5</v>
      </c>
      <c r="I58" s="455">
        <f t="shared" si="3"/>
        <v>0</v>
      </c>
      <c r="J58" s="455">
        <f t="shared" si="4"/>
        <v>11161.854000000001</v>
      </c>
      <c r="K58" s="455">
        <f t="shared" si="5"/>
        <v>11161.854000000001</v>
      </c>
      <c r="L58" s="449"/>
    </row>
    <row r="59" spans="1:12">
      <c r="A59" s="709">
        <v>15</v>
      </c>
      <c r="B59" s="446" t="s">
        <v>337</v>
      </c>
      <c r="C59" s="508" t="s">
        <v>258</v>
      </c>
      <c r="D59" s="446"/>
      <c r="E59" s="447"/>
      <c r="F59" s="448"/>
      <c r="G59" s="557">
        <f>IFERROR(VLOOKUP(B59,MODULY_CBA!$B$3:$L$52,9,0)*VLOOKUP('Rozpocet - Vyvoj aplikacii'!C59,AKTIVITY_POZICIE!$A$3:$B$52,2,0),)</f>
        <v>13.2354</v>
      </c>
      <c r="H59" s="557">
        <f>IF(ISNUMBER(G59),VLOOKUP(C59,AKTIVITY_POZICIE!$A$3:$D$26,4,0),)</f>
        <v>617</v>
      </c>
      <c r="I59" s="455">
        <f t="shared" si="3"/>
        <v>0</v>
      </c>
      <c r="J59" s="455">
        <f t="shared" si="4"/>
        <v>8166.2417999999998</v>
      </c>
      <c r="K59" s="455">
        <f t="shared" si="5"/>
        <v>8166.2417999999998</v>
      </c>
      <c r="L59" s="449"/>
    </row>
    <row r="60" spans="1:12">
      <c r="A60" s="710"/>
      <c r="B60" s="446" t="s">
        <v>337</v>
      </c>
      <c r="C60" s="508" t="s">
        <v>259</v>
      </c>
      <c r="D60" s="446"/>
      <c r="E60" s="447"/>
      <c r="F60" s="448"/>
      <c r="G60" s="557">
        <f>IFERROR(VLOOKUP(B60,MODULY_CBA!$B$3:$L$52,9,0)*VLOOKUP('Rozpocet - Vyvoj aplikacii'!C60,AKTIVITY_POZICIE!$A$3:$B$52,2,0),)</f>
        <v>44.118000000000002</v>
      </c>
      <c r="H60" s="557">
        <f>IF(ISNUMBER(G60),VLOOKUP(C60,AKTIVITY_POZICIE!$A$3:$D$26,4,0),)</f>
        <v>617.5</v>
      </c>
      <c r="I60" s="455">
        <f t="shared" si="3"/>
        <v>0</v>
      </c>
      <c r="J60" s="455">
        <f t="shared" si="4"/>
        <v>27242.865000000002</v>
      </c>
      <c r="K60" s="455">
        <f t="shared" si="5"/>
        <v>27242.865000000002</v>
      </c>
      <c r="L60" s="449"/>
    </row>
    <row r="61" spans="1:12">
      <c r="A61" s="710"/>
      <c r="B61" s="446" t="s">
        <v>337</v>
      </c>
      <c r="C61" s="508" t="s">
        <v>260</v>
      </c>
      <c r="D61" s="446"/>
      <c r="E61" s="447"/>
      <c r="F61" s="448"/>
      <c r="G61" s="557">
        <f>IFERROR(VLOOKUP(B61,MODULY_CBA!$B$3:$L$52,9,0)*VLOOKUP('Rozpocet - Vyvoj aplikacii'!C61,AKTIVITY_POZICIE!$A$3:$B$52,2,0),)</f>
        <v>13.2354</v>
      </c>
      <c r="H61" s="557">
        <f>IF(ISNUMBER(G61),VLOOKUP(C61,AKTIVITY_POZICIE!$A$3:$D$26,4,0),)</f>
        <v>510</v>
      </c>
      <c r="I61" s="455">
        <f t="shared" si="3"/>
        <v>0</v>
      </c>
      <c r="J61" s="455">
        <f t="shared" si="4"/>
        <v>6750.0540000000001</v>
      </c>
      <c r="K61" s="455">
        <f t="shared" si="5"/>
        <v>6750.0540000000001</v>
      </c>
      <c r="L61" s="449"/>
    </row>
    <row r="62" spans="1:12">
      <c r="A62" s="711"/>
      <c r="B62" s="446" t="s">
        <v>337</v>
      </c>
      <c r="C62" s="508" t="s">
        <v>261</v>
      </c>
      <c r="D62" s="446"/>
      <c r="E62" s="447"/>
      <c r="F62" s="448"/>
      <c r="G62" s="557">
        <f>IFERROR(VLOOKUP(B62,MODULY_CBA!$B$3:$L$52,9,0)*VLOOKUP('Rozpocet - Vyvoj aplikacii'!C62,AKTIVITY_POZICIE!$A$3:$B$52,2,0),)</f>
        <v>17.647200000000002</v>
      </c>
      <c r="H62" s="557">
        <f>IF(ISNUMBER(G62),VLOOKUP(C62,AKTIVITY_POZICIE!$A$3:$D$26,4,0),)</f>
        <v>632.5</v>
      </c>
      <c r="I62" s="455">
        <f t="shared" si="3"/>
        <v>0</v>
      </c>
      <c r="J62" s="455">
        <f t="shared" si="4"/>
        <v>11161.854000000001</v>
      </c>
      <c r="K62" s="455">
        <f t="shared" si="5"/>
        <v>11161.854000000001</v>
      </c>
      <c r="L62" s="449"/>
    </row>
    <row r="63" spans="1:12">
      <c r="A63" s="709">
        <v>16</v>
      </c>
      <c r="B63" s="446" t="s">
        <v>339</v>
      </c>
      <c r="C63" s="508" t="s">
        <v>258</v>
      </c>
      <c r="D63" s="446"/>
      <c r="E63" s="447"/>
      <c r="F63" s="448"/>
      <c r="G63" s="557">
        <f>IFERROR(VLOOKUP(B63,MODULY_CBA!$B$3:$L$52,9,0)*VLOOKUP('Rozpocet - Vyvoj aplikacii'!C63,AKTIVITY_POZICIE!$A$3:$B$52,2,0),)</f>
        <v>9.3463875000000005</v>
      </c>
      <c r="H63" s="557">
        <f>IF(ISNUMBER(G63),VLOOKUP(C63,AKTIVITY_POZICIE!$A$3:$D$26,4,0),)</f>
        <v>617</v>
      </c>
      <c r="I63" s="455">
        <f t="shared" si="3"/>
        <v>0</v>
      </c>
      <c r="J63" s="455">
        <f t="shared" si="4"/>
        <v>5766.7210875000001</v>
      </c>
      <c r="K63" s="455">
        <f t="shared" si="5"/>
        <v>5766.7210875000001</v>
      </c>
      <c r="L63" s="449"/>
    </row>
    <row r="64" spans="1:12">
      <c r="A64" s="710"/>
      <c r="B64" s="446" t="s">
        <v>339</v>
      </c>
      <c r="C64" s="508" t="s">
        <v>259</v>
      </c>
      <c r="D64" s="446"/>
      <c r="E64" s="447"/>
      <c r="F64" s="448"/>
      <c r="G64" s="557">
        <f>IFERROR(VLOOKUP(B64,MODULY_CBA!$B$3:$L$52,9,0)*VLOOKUP('Rozpocet - Vyvoj aplikacii'!C64,AKTIVITY_POZICIE!$A$3:$B$52,2,0),)</f>
        <v>31.154625000000003</v>
      </c>
      <c r="H64" s="557">
        <f>IF(ISNUMBER(G64),VLOOKUP(C64,AKTIVITY_POZICIE!$A$3:$D$26,4,0),)</f>
        <v>617.5</v>
      </c>
      <c r="I64" s="455">
        <f t="shared" si="3"/>
        <v>0</v>
      </c>
      <c r="J64" s="455">
        <f t="shared" si="4"/>
        <v>19237.9809375</v>
      </c>
      <c r="K64" s="455">
        <f t="shared" si="5"/>
        <v>19237.9809375</v>
      </c>
      <c r="L64" s="449"/>
    </row>
    <row r="65" spans="1:12">
      <c r="A65" s="710"/>
      <c r="B65" s="446" t="s">
        <v>339</v>
      </c>
      <c r="C65" s="508" t="s">
        <v>260</v>
      </c>
      <c r="D65" s="446"/>
      <c r="E65" s="447"/>
      <c r="F65" s="448"/>
      <c r="G65" s="557">
        <f>IFERROR(VLOOKUP(B65,MODULY_CBA!$B$3:$L$52,9,0)*VLOOKUP('Rozpocet - Vyvoj aplikacii'!C65,AKTIVITY_POZICIE!$A$3:$B$52,2,0),)</f>
        <v>9.3463875000000005</v>
      </c>
      <c r="H65" s="557">
        <f>IF(ISNUMBER(G65),VLOOKUP(C65,AKTIVITY_POZICIE!$A$3:$D$26,4,0),)</f>
        <v>510</v>
      </c>
      <c r="I65" s="455">
        <f t="shared" si="3"/>
        <v>0</v>
      </c>
      <c r="J65" s="455">
        <f t="shared" si="4"/>
        <v>4766.6576249999998</v>
      </c>
      <c r="K65" s="455">
        <f t="shared" si="5"/>
        <v>4766.6576249999998</v>
      </c>
      <c r="L65" s="449"/>
    </row>
    <row r="66" spans="1:12">
      <c r="A66" s="711"/>
      <c r="B66" s="446" t="s">
        <v>339</v>
      </c>
      <c r="C66" s="508" t="s">
        <v>261</v>
      </c>
      <c r="D66" s="446"/>
      <c r="E66" s="447"/>
      <c r="F66" s="448"/>
      <c r="G66" s="557">
        <f>IFERROR(VLOOKUP(B66,MODULY_CBA!$B$3:$L$52,9,0)*VLOOKUP('Rozpocet - Vyvoj aplikacii'!C66,AKTIVITY_POZICIE!$A$3:$B$52,2,0),)</f>
        <v>12.461850000000002</v>
      </c>
      <c r="H66" s="557">
        <f>IF(ISNUMBER(G66),VLOOKUP(C66,AKTIVITY_POZICIE!$A$3:$D$26,4,0),)</f>
        <v>632.5</v>
      </c>
      <c r="I66" s="455">
        <f t="shared" si="3"/>
        <v>0</v>
      </c>
      <c r="J66" s="455">
        <f t="shared" si="4"/>
        <v>7882.1201250000013</v>
      </c>
      <c r="K66" s="455">
        <f t="shared" si="5"/>
        <v>7882.1201250000013</v>
      </c>
      <c r="L66" s="449"/>
    </row>
    <row r="67" spans="1:12">
      <c r="A67" s="709">
        <v>17</v>
      </c>
      <c r="B67" s="446" t="s">
        <v>341</v>
      </c>
      <c r="C67" s="508" t="s">
        <v>258</v>
      </c>
      <c r="D67" s="446"/>
      <c r="E67" s="447"/>
      <c r="F67" s="448"/>
      <c r="G67" s="557">
        <f>IFERROR(VLOOKUP(B67,MODULY_CBA!$B$3:$L$52,9,0)*VLOOKUP('Rozpocet - Vyvoj aplikacii'!C67,AKTIVITY_POZICIE!$A$3:$B$52,2,0),)</f>
        <v>10.262699999999999</v>
      </c>
      <c r="H67" s="557">
        <f>IF(ISNUMBER(G67),VLOOKUP(C67,AKTIVITY_POZICIE!$A$3:$D$26,4,0),)</f>
        <v>617</v>
      </c>
      <c r="I67" s="455">
        <f t="shared" si="3"/>
        <v>0</v>
      </c>
      <c r="J67" s="455">
        <f t="shared" si="4"/>
        <v>6332.0858999999991</v>
      </c>
      <c r="K67" s="455">
        <f t="shared" si="5"/>
        <v>6332.0858999999991</v>
      </c>
      <c r="L67" s="449"/>
    </row>
    <row r="68" spans="1:12">
      <c r="A68" s="710"/>
      <c r="B68" s="446" t="s">
        <v>341</v>
      </c>
      <c r="C68" s="508" t="s">
        <v>259</v>
      </c>
      <c r="D68" s="446"/>
      <c r="E68" s="447"/>
      <c r="F68" s="448"/>
      <c r="G68" s="557">
        <f>IFERROR(VLOOKUP(B68,MODULY_CBA!$B$3:$L$52,9,0)*VLOOKUP('Rozpocet - Vyvoj aplikacii'!C68,AKTIVITY_POZICIE!$A$3:$B$52,2,0),)</f>
        <v>34.208999999999996</v>
      </c>
      <c r="H68" s="557">
        <f>IF(ISNUMBER(G68),VLOOKUP(C68,AKTIVITY_POZICIE!$A$3:$D$26,4,0),)</f>
        <v>617.5</v>
      </c>
      <c r="I68" s="455">
        <f t="shared" si="3"/>
        <v>0</v>
      </c>
      <c r="J68" s="455">
        <f t="shared" si="4"/>
        <v>21124.057499999999</v>
      </c>
      <c r="K68" s="455">
        <f t="shared" si="5"/>
        <v>21124.057499999999</v>
      </c>
      <c r="L68" s="449"/>
    </row>
    <row r="69" spans="1:12">
      <c r="A69" s="710"/>
      <c r="B69" s="446" t="s">
        <v>341</v>
      </c>
      <c r="C69" s="508" t="s">
        <v>260</v>
      </c>
      <c r="D69" s="446"/>
      <c r="E69" s="447"/>
      <c r="F69" s="448"/>
      <c r="G69" s="557">
        <f>IFERROR(VLOOKUP(B69,MODULY_CBA!$B$3:$L$52,9,0)*VLOOKUP('Rozpocet - Vyvoj aplikacii'!C69,AKTIVITY_POZICIE!$A$3:$B$52,2,0),)</f>
        <v>10.262699999999999</v>
      </c>
      <c r="H69" s="557">
        <f>IF(ISNUMBER(G69),VLOOKUP(C69,AKTIVITY_POZICIE!$A$3:$D$26,4,0),)</f>
        <v>510</v>
      </c>
      <c r="I69" s="455">
        <f t="shared" si="3"/>
        <v>0</v>
      </c>
      <c r="J69" s="455">
        <f t="shared" si="4"/>
        <v>5233.976999999999</v>
      </c>
      <c r="K69" s="455">
        <f t="shared" si="5"/>
        <v>5233.976999999999</v>
      </c>
      <c r="L69" s="449"/>
    </row>
    <row r="70" spans="1:12">
      <c r="A70" s="711"/>
      <c r="B70" s="446" t="s">
        <v>341</v>
      </c>
      <c r="C70" s="508" t="s">
        <v>261</v>
      </c>
      <c r="D70" s="446"/>
      <c r="E70" s="447"/>
      <c r="F70" s="448"/>
      <c r="G70" s="557">
        <f>IFERROR(VLOOKUP(B70,MODULY_CBA!$B$3:$L$52,9,0)*VLOOKUP('Rozpocet - Vyvoj aplikacii'!C70,AKTIVITY_POZICIE!$A$3:$B$52,2,0),)</f>
        <v>13.683599999999998</v>
      </c>
      <c r="H70" s="557">
        <f>IF(ISNUMBER(G70),VLOOKUP(C70,AKTIVITY_POZICIE!$A$3:$D$26,4,0),)</f>
        <v>632.5</v>
      </c>
      <c r="I70" s="455">
        <f t="shared" si="3"/>
        <v>0</v>
      </c>
      <c r="J70" s="455">
        <f t="shared" si="4"/>
        <v>8654.8769999999986</v>
      </c>
      <c r="K70" s="455">
        <f t="shared" si="5"/>
        <v>8654.8769999999986</v>
      </c>
      <c r="L70" s="449"/>
    </row>
    <row r="71" spans="1:12">
      <c r="A71" s="709">
        <v>18</v>
      </c>
      <c r="B71" s="446" t="s">
        <v>343</v>
      </c>
      <c r="C71" s="508" t="s">
        <v>258</v>
      </c>
      <c r="D71" s="446"/>
      <c r="E71" s="447"/>
      <c r="F71" s="448"/>
      <c r="G71" s="557">
        <f>IFERROR(VLOOKUP(B71,MODULY_CBA!$B$3:$L$52,9,0)*VLOOKUP('Rozpocet - Vyvoj aplikacii'!C71,AKTIVITY_POZICIE!$A$3:$B$52,2,0),)</f>
        <v>13.011637499999997</v>
      </c>
      <c r="H71" s="557">
        <f>IF(ISNUMBER(G71),VLOOKUP(C71,AKTIVITY_POZICIE!$A$3:$D$26,4,0),)</f>
        <v>617</v>
      </c>
      <c r="I71" s="455">
        <f t="shared" si="3"/>
        <v>0</v>
      </c>
      <c r="J71" s="455">
        <f t="shared" si="4"/>
        <v>8028.1803374999981</v>
      </c>
      <c r="K71" s="455">
        <f t="shared" si="5"/>
        <v>8028.1803374999981</v>
      </c>
      <c r="L71" s="449"/>
    </row>
    <row r="72" spans="1:12">
      <c r="A72" s="710"/>
      <c r="B72" s="446" t="s">
        <v>343</v>
      </c>
      <c r="C72" s="508" t="s">
        <v>259</v>
      </c>
      <c r="D72" s="446"/>
      <c r="E72" s="447"/>
      <c r="F72" s="448"/>
      <c r="G72" s="557">
        <f>IFERROR(VLOOKUP(B72,MODULY_CBA!$B$3:$L$52,9,0)*VLOOKUP('Rozpocet - Vyvoj aplikacii'!C72,AKTIVITY_POZICIE!$A$3:$B$52,2,0),)</f>
        <v>43.37212499999999</v>
      </c>
      <c r="H72" s="557">
        <f>IF(ISNUMBER(G72),VLOOKUP(C72,AKTIVITY_POZICIE!$A$3:$D$26,4,0),)</f>
        <v>617.5</v>
      </c>
      <c r="I72" s="455">
        <f t="shared" si="3"/>
        <v>0</v>
      </c>
      <c r="J72" s="455">
        <f t="shared" si="4"/>
        <v>26782.287187499995</v>
      </c>
      <c r="K72" s="455">
        <f t="shared" si="5"/>
        <v>26782.287187499995</v>
      </c>
      <c r="L72" s="449"/>
    </row>
    <row r="73" spans="1:12">
      <c r="A73" s="710"/>
      <c r="B73" s="446" t="s">
        <v>343</v>
      </c>
      <c r="C73" s="508" t="s">
        <v>260</v>
      </c>
      <c r="D73" s="446"/>
      <c r="E73" s="447"/>
      <c r="F73" s="448"/>
      <c r="G73" s="557">
        <f>IFERROR(VLOOKUP(B73,MODULY_CBA!$B$3:$L$52,9,0)*VLOOKUP('Rozpocet - Vyvoj aplikacii'!C73,AKTIVITY_POZICIE!$A$3:$B$52,2,0),)</f>
        <v>13.011637499999997</v>
      </c>
      <c r="H73" s="557">
        <f>IF(ISNUMBER(G73),VLOOKUP(C73,AKTIVITY_POZICIE!$A$3:$D$26,4,0),)</f>
        <v>510</v>
      </c>
      <c r="I73" s="455">
        <f t="shared" si="3"/>
        <v>0</v>
      </c>
      <c r="J73" s="455">
        <f t="shared" si="4"/>
        <v>6635.9351249999991</v>
      </c>
      <c r="K73" s="455">
        <f t="shared" si="5"/>
        <v>6635.9351249999991</v>
      </c>
      <c r="L73" s="449"/>
    </row>
    <row r="74" spans="1:12">
      <c r="A74" s="711"/>
      <c r="B74" s="446" t="s">
        <v>343</v>
      </c>
      <c r="C74" s="508" t="s">
        <v>261</v>
      </c>
      <c r="D74" s="446"/>
      <c r="E74" s="447"/>
      <c r="F74" s="448"/>
      <c r="G74" s="557">
        <f>IFERROR(VLOOKUP(B74,MODULY_CBA!$B$3:$L$52,9,0)*VLOOKUP('Rozpocet - Vyvoj aplikacii'!C74,AKTIVITY_POZICIE!$A$3:$B$52,2,0),)</f>
        <v>17.348849999999995</v>
      </c>
      <c r="H74" s="557">
        <f>IF(ISNUMBER(G74),VLOOKUP(C74,AKTIVITY_POZICIE!$A$3:$D$26,4,0),)</f>
        <v>632.5</v>
      </c>
      <c r="I74" s="455">
        <f t="shared" si="3"/>
        <v>0</v>
      </c>
      <c r="J74" s="455">
        <f t="shared" si="4"/>
        <v>10973.147624999998</v>
      </c>
      <c r="K74" s="455">
        <f t="shared" si="5"/>
        <v>10973.147624999998</v>
      </c>
      <c r="L74" s="449"/>
    </row>
    <row r="75" spans="1:12">
      <c r="A75" s="709">
        <v>19</v>
      </c>
      <c r="B75" s="446" t="s">
        <v>345</v>
      </c>
      <c r="C75" s="508" t="s">
        <v>258</v>
      </c>
      <c r="D75" s="446"/>
      <c r="E75" s="447"/>
      <c r="F75" s="448"/>
      <c r="G75" s="557">
        <f>IFERROR(VLOOKUP(B75,MODULY_CBA!$B$3:$L$52,9,0)*VLOOKUP('Rozpocet - Vyvoj aplikacii'!C75,AKTIVITY_POZICIE!$A$3:$B$52,2,0),)</f>
        <v>4.8964499999999989</v>
      </c>
      <c r="H75" s="557">
        <f>IF(ISNUMBER(G75),VLOOKUP(C75,AKTIVITY_POZICIE!$A$3:$D$26,4,0),)</f>
        <v>617</v>
      </c>
      <c r="I75" s="455">
        <f t="shared" si="3"/>
        <v>0</v>
      </c>
      <c r="J75" s="455">
        <f t="shared" si="4"/>
        <v>3021.1096499999994</v>
      </c>
      <c r="K75" s="455">
        <f t="shared" si="5"/>
        <v>3021.1096499999994</v>
      </c>
      <c r="L75" s="449"/>
    </row>
    <row r="76" spans="1:12">
      <c r="A76" s="710"/>
      <c r="B76" s="446" t="s">
        <v>345</v>
      </c>
      <c r="C76" s="508" t="s">
        <v>259</v>
      </c>
      <c r="D76" s="446"/>
      <c r="E76" s="447"/>
      <c r="F76" s="448"/>
      <c r="G76" s="557">
        <f>IFERROR(VLOOKUP(B76,MODULY_CBA!$B$3:$L$52,9,0)*VLOOKUP('Rozpocet - Vyvoj aplikacii'!C76,AKTIVITY_POZICIE!$A$3:$B$52,2,0),)</f>
        <v>16.321499999999997</v>
      </c>
      <c r="H76" s="557">
        <f>IF(ISNUMBER(G76),VLOOKUP(C76,AKTIVITY_POZICIE!$A$3:$D$26,4,0),)</f>
        <v>617.5</v>
      </c>
      <c r="I76" s="455">
        <f t="shared" si="3"/>
        <v>0</v>
      </c>
      <c r="J76" s="455">
        <f t="shared" si="4"/>
        <v>10078.526249999997</v>
      </c>
      <c r="K76" s="455">
        <f t="shared" si="5"/>
        <v>10078.526249999997</v>
      </c>
      <c r="L76" s="449"/>
    </row>
    <row r="77" spans="1:12">
      <c r="A77" s="710"/>
      <c r="B77" s="446" t="s">
        <v>345</v>
      </c>
      <c r="C77" s="508" t="s">
        <v>260</v>
      </c>
      <c r="D77" s="446"/>
      <c r="E77" s="447"/>
      <c r="F77" s="448"/>
      <c r="G77" s="557">
        <f>IFERROR(VLOOKUP(B77,MODULY_CBA!$B$3:$L$52,9,0)*VLOOKUP('Rozpocet - Vyvoj aplikacii'!C77,AKTIVITY_POZICIE!$A$3:$B$52,2,0),)</f>
        <v>4.8964499999999989</v>
      </c>
      <c r="H77" s="557">
        <f>IF(ISNUMBER(G77),VLOOKUP(C77,AKTIVITY_POZICIE!$A$3:$D$26,4,0),)</f>
        <v>510</v>
      </c>
      <c r="I77" s="455">
        <f t="shared" si="3"/>
        <v>0</v>
      </c>
      <c r="J77" s="455">
        <f t="shared" si="4"/>
        <v>2497.1894999999995</v>
      </c>
      <c r="K77" s="455">
        <f t="shared" si="5"/>
        <v>2497.1894999999995</v>
      </c>
      <c r="L77" s="449"/>
    </row>
    <row r="78" spans="1:12">
      <c r="A78" s="711"/>
      <c r="B78" s="446" t="s">
        <v>345</v>
      </c>
      <c r="C78" s="508" t="s">
        <v>261</v>
      </c>
      <c r="D78" s="446"/>
      <c r="E78" s="447"/>
      <c r="F78" s="448"/>
      <c r="G78" s="557">
        <f>IFERROR(VLOOKUP(B78,MODULY_CBA!$B$3:$L$52,9,0)*VLOOKUP('Rozpocet - Vyvoj aplikacii'!C78,AKTIVITY_POZICIE!$A$3:$B$52,2,0),)</f>
        <v>6.5285999999999991</v>
      </c>
      <c r="H78" s="557">
        <f>IF(ISNUMBER(G78),VLOOKUP(C78,AKTIVITY_POZICIE!$A$3:$D$26,4,0),)</f>
        <v>632.5</v>
      </c>
      <c r="I78" s="455">
        <f t="shared" si="3"/>
        <v>0</v>
      </c>
      <c r="J78" s="455">
        <f t="shared" si="4"/>
        <v>4129.3394999999991</v>
      </c>
      <c r="K78" s="455">
        <f t="shared" si="5"/>
        <v>4129.3394999999991</v>
      </c>
      <c r="L78" s="449"/>
    </row>
    <row r="79" spans="1:12">
      <c r="A79" s="709">
        <v>20</v>
      </c>
      <c r="B79" s="446" t="s">
        <v>347</v>
      </c>
      <c r="C79" s="508" t="s">
        <v>258</v>
      </c>
      <c r="D79" s="446"/>
      <c r="E79" s="447"/>
      <c r="F79" s="448"/>
      <c r="G79" s="557">
        <f>IFERROR(VLOOKUP(B79,MODULY_CBA!$B$3:$L$52,9,0)*VLOOKUP('Rozpocet - Vyvoj aplikacii'!C79,AKTIVITY_POZICIE!$A$3:$B$52,2,0),)</f>
        <v>11.493899999999996</v>
      </c>
      <c r="H79" s="557">
        <f>IF(ISNUMBER(G79),VLOOKUP(C79,AKTIVITY_POZICIE!$A$3:$D$26,4,0),)</f>
        <v>617</v>
      </c>
      <c r="I79" s="455">
        <f t="shared" si="3"/>
        <v>0</v>
      </c>
      <c r="J79" s="455">
        <f t="shared" si="4"/>
        <v>7091.7362999999978</v>
      </c>
      <c r="K79" s="455">
        <f t="shared" si="5"/>
        <v>7091.7362999999978</v>
      </c>
      <c r="L79" s="449"/>
    </row>
    <row r="80" spans="1:12">
      <c r="A80" s="710"/>
      <c r="B80" s="446" t="s">
        <v>347</v>
      </c>
      <c r="C80" s="508" t="s">
        <v>259</v>
      </c>
      <c r="D80" s="446"/>
      <c r="E80" s="447"/>
      <c r="F80" s="448"/>
      <c r="G80" s="557">
        <f>IFERROR(VLOOKUP(B80,MODULY_CBA!$B$3:$L$52,9,0)*VLOOKUP('Rozpocet - Vyvoj aplikacii'!C80,AKTIVITY_POZICIE!$A$3:$B$52,2,0),)</f>
        <v>38.312999999999988</v>
      </c>
      <c r="H80" s="557">
        <f>IF(ISNUMBER(G80),VLOOKUP(C80,AKTIVITY_POZICIE!$A$3:$D$26,4,0),)</f>
        <v>617.5</v>
      </c>
      <c r="I80" s="455">
        <f t="shared" si="3"/>
        <v>0</v>
      </c>
      <c r="J80" s="455">
        <f t="shared" si="4"/>
        <v>23658.277499999993</v>
      </c>
      <c r="K80" s="455">
        <f t="shared" si="5"/>
        <v>23658.277499999993</v>
      </c>
      <c r="L80" s="449"/>
    </row>
    <row r="81" spans="1:12">
      <c r="A81" s="710"/>
      <c r="B81" s="446" t="s">
        <v>347</v>
      </c>
      <c r="C81" s="508" t="s">
        <v>260</v>
      </c>
      <c r="D81" s="446"/>
      <c r="E81" s="447"/>
      <c r="F81" s="448"/>
      <c r="G81" s="557">
        <f>IFERROR(VLOOKUP(B81,MODULY_CBA!$B$3:$L$52,9,0)*VLOOKUP('Rozpocet - Vyvoj aplikacii'!C81,AKTIVITY_POZICIE!$A$3:$B$52,2,0),)</f>
        <v>11.493899999999996</v>
      </c>
      <c r="H81" s="557">
        <f>IF(ISNUMBER(G81),VLOOKUP(C81,AKTIVITY_POZICIE!$A$3:$D$26,4,0),)</f>
        <v>510</v>
      </c>
      <c r="I81" s="455">
        <f t="shared" si="3"/>
        <v>0</v>
      </c>
      <c r="J81" s="455">
        <f t="shared" si="4"/>
        <v>5861.8889999999983</v>
      </c>
      <c r="K81" s="455">
        <f t="shared" si="5"/>
        <v>5861.8889999999983</v>
      </c>
      <c r="L81" s="449"/>
    </row>
    <row r="82" spans="1:12">
      <c r="A82" s="711"/>
      <c r="B82" s="446" t="s">
        <v>347</v>
      </c>
      <c r="C82" s="508" t="s">
        <v>261</v>
      </c>
      <c r="D82" s="446"/>
      <c r="E82" s="447"/>
      <c r="F82" s="448"/>
      <c r="G82" s="557">
        <f>IFERROR(VLOOKUP(B82,MODULY_CBA!$B$3:$L$52,9,0)*VLOOKUP('Rozpocet - Vyvoj aplikacii'!C82,AKTIVITY_POZICIE!$A$3:$B$52,2,0),)</f>
        <v>15.325199999999995</v>
      </c>
      <c r="H82" s="557">
        <f>IF(ISNUMBER(G82),VLOOKUP(C82,AKTIVITY_POZICIE!$A$3:$D$26,4,0),)</f>
        <v>632.5</v>
      </c>
      <c r="I82" s="455">
        <f t="shared" si="3"/>
        <v>0</v>
      </c>
      <c r="J82" s="455">
        <f t="shared" si="4"/>
        <v>9693.1889999999967</v>
      </c>
      <c r="K82" s="455">
        <f t="shared" si="5"/>
        <v>9693.1889999999967</v>
      </c>
      <c r="L82" s="449"/>
    </row>
    <row r="83" spans="1:12">
      <c r="A83" s="709">
        <v>21</v>
      </c>
      <c r="B83" s="446" t="s">
        <v>349</v>
      </c>
      <c r="C83" s="508" t="s">
        <v>258</v>
      </c>
      <c r="D83" s="446"/>
      <c r="E83" s="447"/>
      <c r="F83" s="448"/>
      <c r="G83" s="557">
        <f>IFERROR(VLOOKUP(B83,MODULY_CBA!$B$3:$L$52,9,0)*VLOOKUP('Rozpocet - Vyvoj aplikacii'!C83,AKTIVITY_POZICIE!$A$3:$B$52,2,0),)</f>
        <v>10.623150000000001</v>
      </c>
      <c r="H83" s="557">
        <f>IF(ISNUMBER(G83),VLOOKUP(C83,AKTIVITY_POZICIE!$A$3:$D$26,4,0),)</f>
        <v>617</v>
      </c>
      <c r="I83" s="455">
        <f t="shared" si="3"/>
        <v>0</v>
      </c>
      <c r="J83" s="455">
        <f t="shared" si="4"/>
        <v>6554.4835500000008</v>
      </c>
      <c r="K83" s="455">
        <f t="shared" si="5"/>
        <v>6554.4835500000008</v>
      </c>
      <c r="L83" s="449"/>
    </row>
    <row r="84" spans="1:12">
      <c r="A84" s="710"/>
      <c r="B84" s="446" t="s">
        <v>349</v>
      </c>
      <c r="C84" s="508" t="s">
        <v>259</v>
      </c>
      <c r="D84" s="446"/>
      <c r="E84" s="447"/>
      <c r="F84" s="448"/>
      <c r="G84" s="557">
        <f>IFERROR(VLOOKUP(B84,MODULY_CBA!$B$3:$L$52,9,0)*VLOOKUP('Rozpocet - Vyvoj aplikacii'!C84,AKTIVITY_POZICIE!$A$3:$B$52,2,0),)</f>
        <v>35.410500000000006</v>
      </c>
      <c r="H84" s="557">
        <f>IF(ISNUMBER(G84),VLOOKUP(C84,AKTIVITY_POZICIE!$A$3:$D$26,4,0),)</f>
        <v>617.5</v>
      </c>
      <c r="I84" s="455">
        <f t="shared" si="3"/>
        <v>0</v>
      </c>
      <c r="J84" s="455">
        <f t="shared" si="4"/>
        <v>21865.983750000003</v>
      </c>
      <c r="K84" s="455">
        <f t="shared" si="5"/>
        <v>21865.983750000003</v>
      </c>
      <c r="L84" s="449"/>
    </row>
    <row r="85" spans="1:12">
      <c r="A85" s="710"/>
      <c r="B85" s="446" t="s">
        <v>349</v>
      </c>
      <c r="C85" s="508" t="s">
        <v>260</v>
      </c>
      <c r="D85" s="446"/>
      <c r="E85" s="447"/>
      <c r="F85" s="448"/>
      <c r="G85" s="557">
        <f>IFERROR(VLOOKUP(B85,MODULY_CBA!$B$3:$L$52,9,0)*VLOOKUP('Rozpocet - Vyvoj aplikacii'!C85,AKTIVITY_POZICIE!$A$3:$B$52,2,0),)</f>
        <v>10.623150000000001</v>
      </c>
      <c r="H85" s="557">
        <f>IF(ISNUMBER(G85),VLOOKUP(C85,AKTIVITY_POZICIE!$A$3:$D$26,4,0),)</f>
        <v>510</v>
      </c>
      <c r="I85" s="455">
        <f t="shared" si="3"/>
        <v>0</v>
      </c>
      <c r="J85" s="455">
        <f t="shared" si="4"/>
        <v>5417.8065000000006</v>
      </c>
      <c r="K85" s="455">
        <f t="shared" si="5"/>
        <v>5417.8065000000006</v>
      </c>
      <c r="L85" s="449"/>
    </row>
    <row r="86" spans="1:12">
      <c r="A86" s="711"/>
      <c r="B86" s="446" t="s">
        <v>349</v>
      </c>
      <c r="C86" s="508" t="s">
        <v>261</v>
      </c>
      <c r="D86" s="446"/>
      <c r="E86" s="447"/>
      <c r="F86" s="448"/>
      <c r="G86" s="557">
        <f>IFERROR(VLOOKUP(B86,MODULY_CBA!$B$3:$L$52,9,0)*VLOOKUP('Rozpocet - Vyvoj aplikacii'!C86,AKTIVITY_POZICIE!$A$3:$B$52,2,0),)</f>
        <v>14.164200000000003</v>
      </c>
      <c r="H86" s="557">
        <f>IF(ISNUMBER(G86),VLOOKUP(C86,AKTIVITY_POZICIE!$A$3:$D$26,4,0),)</f>
        <v>632.5</v>
      </c>
      <c r="I86" s="455">
        <f t="shared" si="3"/>
        <v>0</v>
      </c>
      <c r="J86" s="455">
        <f t="shared" si="4"/>
        <v>8958.8565000000017</v>
      </c>
      <c r="K86" s="455">
        <f t="shared" si="5"/>
        <v>8958.8565000000017</v>
      </c>
      <c r="L86" s="449"/>
    </row>
    <row r="87" spans="1:12">
      <c r="A87" s="709">
        <v>22</v>
      </c>
      <c r="B87" s="446" t="s">
        <v>351</v>
      </c>
      <c r="C87" s="508" t="s">
        <v>258</v>
      </c>
      <c r="D87" s="446"/>
      <c r="E87" s="447"/>
      <c r="F87" s="448"/>
      <c r="G87" s="557">
        <f>IFERROR(VLOOKUP(B87,MODULY_CBA!$B$3:$L$52,9,0)*VLOOKUP('Rozpocet - Vyvoj aplikacii'!C87,AKTIVITY_POZICIE!$A$3:$B$52,2,0),)</f>
        <v>14.106149999999998</v>
      </c>
      <c r="H87" s="557">
        <f>IF(ISNUMBER(G87),VLOOKUP(C87,AKTIVITY_POZICIE!$A$3:$D$26,4,0),)</f>
        <v>617</v>
      </c>
      <c r="I87" s="455">
        <f t="shared" ref="I87:I150" si="6">E87*F87</f>
        <v>0</v>
      </c>
      <c r="J87" s="455">
        <f t="shared" ref="J87:J150" si="7">G87*H87</f>
        <v>8703.4945499999994</v>
      </c>
      <c r="K87" s="455">
        <f t="shared" ref="K87:K150" si="8">J87+I87</f>
        <v>8703.4945499999994</v>
      </c>
      <c r="L87" s="449"/>
    </row>
    <row r="88" spans="1:12">
      <c r="A88" s="710"/>
      <c r="B88" s="446" t="s">
        <v>351</v>
      </c>
      <c r="C88" s="508" t="s">
        <v>259</v>
      </c>
      <c r="D88" s="446"/>
      <c r="E88" s="447"/>
      <c r="F88" s="448"/>
      <c r="G88" s="557">
        <f>IFERROR(VLOOKUP(B88,MODULY_CBA!$B$3:$L$52,9,0)*VLOOKUP('Rozpocet - Vyvoj aplikacii'!C88,AKTIVITY_POZICIE!$A$3:$B$52,2,0),)</f>
        <v>47.020499999999991</v>
      </c>
      <c r="H88" s="557">
        <f>IF(ISNUMBER(G88),VLOOKUP(C88,AKTIVITY_POZICIE!$A$3:$D$26,4,0),)</f>
        <v>617.5</v>
      </c>
      <c r="I88" s="455">
        <f t="shared" si="6"/>
        <v>0</v>
      </c>
      <c r="J88" s="455">
        <f t="shared" si="7"/>
        <v>29035.158749999995</v>
      </c>
      <c r="K88" s="455">
        <f t="shared" si="8"/>
        <v>29035.158749999995</v>
      </c>
      <c r="L88" s="449"/>
    </row>
    <row r="89" spans="1:12">
      <c r="A89" s="710"/>
      <c r="B89" s="446" t="s">
        <v>351</v>
      </c>
      <c r="C89" s="508" t="s">
        <v>260</v>
      </c>
      <c r="D89" s="446"/>
      <c r="E89" s="447"/>
      <c r="F89" s="448"/>
      <c r="G89" s="557">
        <f>IFERROR(VLOOKUP(B89,MODULY_CBA!$B$3:$L$52,9,0)*VLOOKUP('Rozpocet - Vyvoj aplikacii'!C89,AKTIVITY_POZICIE!$A$3:$B$52,2,0),)</f>
        <v>14.106149999999998</v>
      </c>
      <c r="H89" s="557">
        <f>IF(ISNUMBER(G89),VLOOKUP(C89,AKTIVITY_POZICIE!$A$3:$D$26,4,0),)</f>
        <v>510</v>
      </c>
      <c r="I89" s="455">
        <f t="shared" si="6"/>
        <v>0</v>
      </c>
      <c r="J89" s="455">
        <f t="shared" si="7"/>
        <v>7194.1364999999987</v>
      </c>
      <c r="K89" s="455">
        <f t="shared" si="8"/>
        <v>7194.1364999999987</v>
      </c>
      <c r="L89" s="449"/>
    </row>
    <row r="90" spans="1:12">
      <c r="A90" s="711"/>
      <c r="B90" s="446" t="s">
        <v>351</v>
      </c>
      <c r="C90" s="508" t="s">
        <v>261</v>
      </c>
      <c r="D90" s="446"/>
      <c r="E90" s="447"/>
      <c r="F90" s="448"/>
      <c r="G90" s="557">
        <f>IFERROR(VLOOKUP(B90,MODULY_CBA!$B$3:$L$52,9,0)*VLOOKUP('Rozpocet - Vyvoj aplikacii'!C90,AKTIVITY_POZICIE!$A$3:$B$52,2,0),)</f>
        <v>18.808199999999996</v>
      </c>
      <c r="H90" s="557">
        <f>IF(ISNUMBER(G90),VLOOKUP(C90,AKTIVITY_POZICIE!$A$3:$D$26,4,0),)</f>
        <v>632.5</v>
      </c>
      <c r="I90" s="455">
        <f t="shared" si="6"/>
        <v>0</v>
      </c>
      <c r="J90" s="455">
        <f t="shared" si="7"/>
        <v>11896.186499999998</v>
      </c>
      <c r="K90" s="455">
        <f t="shared" si="8"/>
        <v>11896.186499999998</v>
      </c>
      <c r="L90" s="449"/>
    </row>
    <row r="91" spans="1:12">
      <c r="A91" s="709">
        <v>23</v>
      </c>
      <c r="B91" s="446" t="s">
        <v>353</v>
      </c>
      <c r="C91" s="508" t="s">
        <v>258</v>
      </c>
      <c r="D91" s="446"/>
      <c r="E91" s="447"/>
      <c r="F91" s="448"/>
      <c r="G91" s="557">
        <f>IFERROR(VLOOKUP(B91,MODULY_CBA!$B$3:$L$52,9,0)*VLOOKUP('Rozpocet - Vyvoj aplikacii'!C91,AKTIVITY_POZICIE!$A$3:$B$52,2,0),)</f>
        <v>14.106149999999998</v>
      </c>
      <c r="H91" s="557">
        <f>IF(ISNUMBER(G91),VLOOKUP(C91,AKTIVITY_POZICIE!$A$3:$D$26,4,0),)</f>
        <v>617</v>
      </c>
      <c r="I91" s="455">
        <f t="shared" si="6"/>
        <v>0</v>
      </c>
      <c r="J91" s="455">
        <f t="shared" si="7"/>
        <v>8703.4945499999994</v>
      </c>
      <c r="K91" s="455">
        <f t="shared" si="8"/>
        <v>8703.4945499999994</v>
      </c>
      <c r="L91" s="449"/>
    </row>
    <row r="92" spans="1:12">
      <c r="A92" s="710"/>
      <c r="B92" s="446" t="s">
        <v>353</v>
      </c>
      <c r="C92" s="508" t="s">
        <v>259</v>
      </c>
      <c r="D92" s="446"/>
      <c r="E92" s="447"/>
      <c r="F92" s="448"/>
      <c r="G92" s="557">
        <f>IFERROR(VLOOKUP(B92,MODULY_CBA!$B$3:$L$52,9,0)*VLOOKUP('Rozpocet - Vyvoj aplikacii'!C92,AKTIVITY_POZICIE!$A$3:$B$52,2,0),)</f>
        <v>47.020499999999991</v>
      </c>
      <c r="H92" s="557">
        <f>IF(ISNUMBER(G92),VLOOKUP(C92,AKTIVITY_POZICIE!$A$3:$D$26,4,0),)</f>
        <v>617.5</v>
      </c>
      <c r="I92" s="455">
        <f t="shared" si="6"/>
        <v>0</v>
      </c>
      <c r="J92" s="455">
        <f t="shared" si="7"/>
        <v>29035.158749999995</v>
      </c>
      <c r="K92" s="455">
        <f t="shared" si="8"/>
        <v>29035.158749999995</v>
      </c>
      <c r="L92" s="449"/>
    </row>
    <row r="93" spans="1:12">
      <c r="A93" s="710"/>
      <c r="B93" s="446" t="s">
        <v>353</v>
      </c>
      <c r="C93" s="508" t="s">
        <v>260</v>
      </c>
      <c r="D93" s="446"/>
      <c r="E93" s="447"/>
      <c r="F93" s="448"/>
      <c r="G93" s="557">
        <f>IFERROR(VLOOKUP(B93,MODULY_CBA!$B$3:$L$52,9,0)*VLOOKUP('Rozpocet - Vyvoj aplikacii'!C93,AKTIVITY_POZICIE!$A$3:$B$52,2,0),)</f>
        <v>14.106149999999998</v>
      </c>
      <c r="H93" s="557">
        <f>IF(ISNUMBER(G93),VLOOKUP(C93,AKTIVITY_POZICIE!$A$3:$D$26,4,0),)</f>
        <v>510</v>
      </c>
      <c r="I93" s="455">
        <f t="shared" si="6"/>
        <v>0</v>
      </c>
      <c r="J93" s="455">
        <f t="shared" si="7"/>
        <v>7194.1364999999987</v>
      </c>
      <c r="K93" s="455">
        <f t="shared" si="8"/>
        <v>7194.1364999999987</v>
      </c>
      <c r="L93" s="449"/>
    </row>
    <row r="94" spans="1:12">
      <c r="A94" s="711"/>
      <c r="B94" s="446" t="s">
        <v>353</v>
      </c>
      <c r="C94" s="508" t="s">
        <v>261</v>
      </c>
      <c r="D94" s="446"/>
      <c r="E94" s="447"/>
      <c r="F94" s="448"/>
      <c r="G94" s="557">
        <f>IFERROR(VLOOKUP(B94,MODULY_CBA!$B$3:$L$52,9,0)*VLOOKUP('Rozpocet - Vyvoj aplikacii'!C94,AKTIVITY_POZICIE!$A$3:$B$52,2,0),)</f>
        <v>18.808199999999996</v>
      </c>
      <c r="H94" s="557">
        <f>IF(ISNUMBER(G94),VLOOKUP(C94,AKTIVITY_POZICIE!$A$3:$D$26,4,0),)</f>
        <v>632.5</v>
      </c>
      <c r="I94" s="455">
        <f t="shared" si="6"/>
        <v>0</v>
      </c>
      <c r="J94" s="455">
        <f t="shared" si="7"/>
        <v>11896.186499999998</v>
      </c>
      <c r="K94" s="455">
        <f t="shared" si="8"/>
        <v>11896.186499999998</v>
      </c>
      <c r="L94" s="449"/>
    </row>
    <row r="95" spans="1:12">
      <c r="A95" s="709">
        <v>24</v>
      </c>
      <c r="B95" s="446" t="s">
        <v>355</v>
      </c>
      <c r="C95" s="508" t="s">
        <v>258</v>
      </c>
      <c r="D95" s="446"/>
      <c r="E95" s="447"/>
      <c r="F95" s="448"/>
      <c r="G95" s="557">
        <f>IFERROR(VLOOKUP(B95,MODULY_CBA!$B$3:$L$52,9,0)*VLOOKUP('Rozpocet - Vyvoj aplikacii'!C95,AKTIVITY_POZICIE!$A$3:$B$52,2,0),)</f>
        <v>12.364649999999997</v>
      </c>
      <c r="H95" s="557">
        <f>IF(ISNUMBER(G95),VLOOKUP(C95,AKTIVITY_POZICIE!$A$3:$D$26,4,0),)</f>
        <v>617</v>
      </c>
      <c r="I95" s="455">
        <f t="shared" si="6"/>
        <v>0</v>
      </c>
      <c r="J95" s="455">
        <f t="shared" si="7"/>
        <v>7628.9890499999983</v>
      </c>
      <c r="K95" s="455">
        <f t="shared" si="8"/>
        <v>7628.9890499999983</v>
      </c>
      <c r="L95" s="449"/>
    </row>
    <row r="96" spans="1:12">
      <c r="A96" s="710"/>
      <c r="B96" s="446" t="s">
        <v>355</v>
      </c>
      <c r="C96" s="508" t="s">
        <v>259</v>
      </c>
      <c r="D96" s="446"/>
      <c r="E96" s="447"/>
      <c r="F96" s="448"/>
      <c r="G96" s="557">
        <f>IFERROR(VLOOKUP(B96,MODULY_CBA!$B$3:$L$52,9,0)*VLOOKUP('Rozpocet - Vyvoj aplikacii'!C96,AKTIVITY_POZICIE!$A$3:$B$52,2,0),)</f>
        <v>41.215499999999992</v>
      </c>
      <c r="H96" s="557">
        <f>IF(ISNUMBER(G96),VLOOKUP(C96,AKTIVITY_POZICIE!$A$3:$D$26,4,0),)</f>
        <v>617.5</v>
      </c>
      <c r="I96" s="455">
        <f t="shared" si="6"/>
        <v>0</v>
      </c>
      <c r="J96" s="455">
        <f t="shared" si="7"/>
        <v>25450.571249999994</v>
      </c>
      <c r="K96" s="455">
        <f t="shared" si="8"/>
        <v>25450.571249999994</v>
      </c>
      <c r="L96" s="449"/>
    </row>
    <row r="97" spans="1:12">
      <c r="A97" s="710"/>
      <c r="B97" s="446" t="s">
        <v>355</v>
      </c>
      <c r="C97" s="508" t="s">
        <v>260</v>
      </c>
      <c r="D97" s="446"/>
      <c r="E97" s="447"/>
      <c r="F97" s="448"/>
      <c r="G97" s="557">
        <f>IFERROR(VLOOKUP(B97,MODULY_CBA!$B$3:$L$52,9,0)*VLOOKUP('Rozpocet - Vyvoj aplikacii'!C97,AKTIVITY_POZICIE!$A$3:$B$52,2,0),)</f>
        <v>12.364649999999997</v>
      </c>
      <c r="H97" s="557">
        <f>IF(ISNUMBER(G97),VLOOKUP(C97,AKTIVITY_POZICIE!$A$3:$D$26,4,0),)</f>
        <v>510</v>
      </c>
      <c r="I97" s="455">
        <f t="shared" si="6"/>
        <v>0</v>
      </c>
      <c r="J97" s="455">
        <f t="shared" si="7"/>
        <v>6305.9714999999987</v>
      </c>
      <c r="K97" s="455">
        <f t="shared" si="8"/>
        <v>6305.9714999999987</v>
      </c>
      <c r="L97" s="449"/>
    </row>
    <row r="98" spans="1:12">
      <c r="A98" s="711"/>
      <c r="B98" s="446" t="s">
        <v>355</v>
      </c>
      <c r="C98" s="508" t="s">
        <v>261</v>
      </c>
      <c r="D98" s="446"/>
      <c r="E98" s="447"/>
      <c r="F98" s="448"/>
      <c r="G98" s="557">
        <f>IFERROR(VLOOKUP(B98,MODULY_CBA!$B$3:$L$52,9,0)*VLOOKUP('Rozpocet - Vyvoj aplikacii'!C98,AKTIVITY_POZICIE!$A$3:$B$52,2,0),)</f>
        <v>16.486199999999997</v>
      </c>
      <c r="H98" s="557">
        <f>IF(ISNUMBER(G98),VLOOKUP(C98,AKTIVITY_POZICIE!$A$3:$D$26,4,0),)</f>
        <v>632.5</v>
      </c>
      <c r="I98" s="455">
        <f t="shared" si="6"/>
        <v>0</v>
      </c>
      <c r="J98" s="455">
        <f t="shared" si="7"/>
        <v>10427.521499999997</v>
      </c>
      <c r="K98" s="455">
        <f t="shared" si="8"/>
        <v>10427.521499999997</v>
      </c>
      <c r="L98" s="449"/>
    </row>
    <row r="99" spans="1:12">
      <c r="A99" s="709">
        <v>25</v>
      </c>
      <c r="B99" s="446" t="s">
        <v>357</v>
      </c>
      <c r="C99" s="508" t="s">
        <v>258</v>
      </c>
      <c r="D99" s="446"/>
      <c r="E99" s="447"/>
      <c r="F99" s="448"/>
      <c r="G99" s="557">
        <f>IFERROR(VLOOKUP(B99,MODULY_CBA!$B$3:$L$52,9,0)*VLOOKUP('Rozpocet - Vyvoj aplikacii'!C99,AKTIVITY_POZICIE!$A$3:$B$52,2,0),)</f>
        <v>8.8816499999999987</v>
      </c>
      <c r="H99" s="557">
        <f>IF(ISNUMBER(G99),VLOOKUP(C99,AKTIVITY_POZICIE!$A$3:$D$26,4,0),)</f>
        <v>617</v>
      </c>
      <c r="I99" s="455">
        <f t="shared" si="6"/>
        <v>0</v>
      </c>
      <c r="J99" s="455">
        <f t="shared" si="7"/>
        <v>5479.9780499999988</v>
      </c>
      <c r="K99" s="455">
        <f t="shared" si="8"/>
        <v>5479.9780499999988</v>
      </c>
      <c r="L99" s="449"/>
    </row>
    <row r="100" spans="1:12">
      <c r="A100" s="710"/>
      <c r="B100" s="446" t="s">
        <v>357</v>
      </c>
      <c r="C100" s="508" t="s">
        <v>259</v>
      </c>
      <c r="D100" s="446"/>
      <c r="E100" s="447"/>
      <c r="F100" s="448"/>
      <c r="G100" s="557">
        <f>IFERROR(VLOOKUP(B100,MODULY_CBA!$B$3:$L$52,9,0)*VLOOKUP('Rozpocet - Vyvoj aplikacii'!C100,AKTIVITY_POZICIE!$A$3:$B$52,2,0),)</f>
        <v>29.605499999999999</v>
      </c>
      <c r="H100" s="557">
        <f>IF(ISNUMBER(G100),VLOOKUP(C100,AKTIVITY_POZICIE!$A$3:$D$26,4,0),)</f>
        <v>617.5</v>
      </c>
      <c r="I100" s="455">
        <f t="shared" si="6"/>
        <v>0</v>
      </c>
      <c r="J100" s="455">
        <f t="shared" si="7"/>
        <v>18281.396249999998</v>
      </c>
      <c r="K100" s="455">
        <f t="shared" si="8"/>
        <v>18281.396249999998</v>
      </c>
      <c r="L100" s="449"/>
    </row>
    <row r="101" spans="1:12">
      <c r="A101" s="710"/>
      <c r="B101" s="446" t="s">
        <v>357</v>
      </c>
      <c r="C101" s="508" t="s">
        <v>260</v>
      </c>
      <c r="D101" s="446"/>
      <c r="E101" s="447"/>
      <c r="F101" s="448"/>
      <c r="G101" s="557">
        <f>IFERROR(VLOOKUP(B101,MODULY_CBA!$B$3:$L$52,9,0)*VLOOKUP('Rozpocet - Vyvoj aplikacii'!C101,AKTIVITY_POZICIE!$A$3:$B$52,2,0),)</f>
        <v>8.8816499999999987</v>
      </c>
      <c r="H101" s="557">
        <f>IF(ISNUMBER(G101),VLOOKUP(C101,AKTIVITY_POZICIE!$A$3:$D$26,4,0),)</f>
        <v>510</v>
      </c>
      <c r="I101" s="455">
        <f t="shared" si="6"/>
        <v>0</v>
      </c>
      <c r="J101" s="455">
        <f t="shared" si="7"/>
        <v>4529.6414999999997</v>
      </c>
      <c r="K101" s="455">
        <f t="shared" si="8"/>
        <v>4529.6414999999997</v>
      </c>
      <c r="L101" s="449"/>
    </row>
    <row r="102" spans="1:12">
      <c r="A102" s="711"/>
      <c r="B102" s="446" t="s">
        <v>357</v>
      </c>
      <c r="C102" s="508" t="s">
        <v>261</v>
      </c>
      <c r="D102" s="446"/>
      <c r="E102" s="447"/>
      <c r="F102" s="448"/>
      <c r="G102" s="557">
        <f>IFERROR(VLOOKUP(B102,MODULY_CBA!$B$3:$L$52,9,0)*VLOOKUP('Rozpocet - Vyvoj aplikacii'!C102,AKTIVITY_POZICIE!$A$3:$B$52,2,0),)</f>
        <v>11.8422</v>
      </c>
      <c r="H102" s="557">
        <f>IF(ISNUMBER(G102),VLOOKUP(C102,AKTIVITY_POZICIE!$A$3:$D$26,4,0),)</f>
        <v>632.5</v>
      </c>
      <c r="I102" s="455">
        <f t="shared" si="6"/>
        <v>0</v>
      </c>
      <c r="J102" s="455">
        <f t="shared" si="7"/>
        <v>7490.1914999999999</v>
      </c>
      <c r="K102" s="455">
        <f t="shared" si="8"/>
        <v>7490.1914999999999</v>
      </c>
      <c r="L102" s="449"/>
    </row>
    <row r="103" spans="1:12">
      <c r="A103" s="709">
        <v>26</v>
      </c>
      <c r="B103" s="446" t="s">
        <v>359</v>
      </c>
      <c r="C103" s="508" t="s">
        <v>258</v>
      </c>
      <c r="D103" s="446"/>
      <c r="E103" s="447"/>
      <c r="F103" s="448"/>
      <c r="G103" s="557">
        <f>IFERROR(VLOOKUP(B103,MODULY_CBA!$B$3:$L$52,9,0)*VLOOKUP('Rozpocet - Vyvoj aplikacii'!C103,AKTIVITY_POZICIE!$A$3:$B$52,2,0),)</f>
        <v>8.0108999999999977</v>
      </c>
      <c r="H103" s="557">
        <f>IF(ISNUMBER(G103),VLOOKUP(C103,AKTIVITY_POZICIE!$A$3:$D$26,4,0),)</f>
        <v>617</v>
      </c>
      <c r="I103" s="455">
        <f t="shared" si="6"/>
        <v>0</v>
      </c>
      <c r="J103" s="455">
        <f t="shared" si="7"/>
        <v>4942.7252999999982</v>
      </c>
      <c r="K103" s="455">
        <f t="shared" si="8"/>
        <v>4942.7252999999982</v>
      </c>
      <c r="L103" s="449"/>
    </row>
    <row r="104" spans="1:12">
      <c r="A104" s="710"/>
      <c r="B104" s="446" t="s">
        <v>359</v>
      </c>
      <c r="C104" s="508" t="s">
        <v>259</v>
      </c>
      <c r="D104" s="446"/>
      <c r="E104" s="447"/>
      <c r="F104" s="448"/>
      <c r="G104" s="557">
        <f>IFERROR(VLOOKUP(B104,MODULY_CBA!$B$3:$L$52,9,0)*VLOOKUP('Rozpocet - Vyvoj aplikacii'!C104,AKTIVITY_POZICIE!$A$3:$B$52,2,0),)</f>
        <v>26.702999999999996</v>
      </c>
      <c r="H104" s="557">
        <f>IF(ISNUMBER(G104),VLOOKUP(C104,AKTIVITY_POZICIE!$A$3:$D$26,4,0),)</f>
        <v>617.5</v>
      </c>
      <c r="I104" s="455">
        <f t="shared" si="6"/>
        <v>0</v>
      </c>
      <c r="J104" s="455">
        <f t="shared" si="7"/>
        <v>16489.102499999997</v>
      </c>
      <c r="K104" s="455">
        <f t="shared" si="8"/>
        <v>16489.102499999997</v>
      </c>
      <c r="L104" s="449"/>
    </row>
    <row r="105" spans="1:12">
      <c r="A105" s="710"/>
      <c r="B105" s="446" t="s">
        <v>359</v>
      </c>
      <c r="C105" s="508" t="s">
        <v>260</v>
      </c>
      <c r="D105" s="446"/>
      <c r="E105" s="447"/>
      <c r="F105" s="448"/>
      <c r="G105" s="557">
        <f>IFERROR(VLOOKUP(B105,MODULY_CBA!$B$3:$L$52,9,0)*VLOOKUP('Rozpocet - Vyvoj aplikacii'!C105,AKTIVITY_POZICIE!$A$3:$B$52,2,0),)</f>
        <v>8.0108999999999977</v>
      </c>
      <c r="H105" s="557">
        <f>IF(ISNUMBER(G105),VLOOKUP(C105,AKTIVITY_POZICIE!$A$3:$D$26,4,0),)</f>
        <v>510</v>
      </c>
      <c r="I105" s="455">
        <f t="shared" si="6"/>
        <v>0</v>
      </c>
      <c r="J105" s="455">
        <f t="shared" si="7"/>
        <v>4085.5589999999988</v>
      </c>
      <c r="K105" s="455">
        <f t="shared" si="8"/>
        <v>4085.5589999999988</v>
      </c>
      <c r="L105" s="449"/>
    </row>
    <row r="106" spans="1:12">
      <c r="A106" s="711"/>
      <c r="B106" s="446" t="s">
        <v>359</v>
      </c>
      <c r="C106" s="508" t="s">
        <v>261</v>
      </c>
      <c r="D106" s="446"/>
      <c r="E106" s="447"/>
      <c r="F106" s="448"/>
      <c r="G106" s="557">
        <f>IFERROR(VLOOKUP(B106,MODULY_CBA!$B$3:$L$52,9,0)*VLOOKUP('Rozpocet - Vyvoj aplikacii'!C106,AKTIVITY_POZICIE!$A$3:$B$52,2,0),)</f>
        <v>10.681199999999999</v>
      </c>
      <c r="H106" s="557">
        <f>IF(ISNUMBER(G106),VLOOKUP(C106,AKTIVITY_POZICIE!$A$3:$D$26,4,0),)</f>
        <v>632.5</v>
      </c>
      <c r="I106" s="455">
        <f t="shared" si="6"/>
        <v>0</v>
      </c>
      <c r="J106" s="455">
        <f t="shared" si="7"/>
        <v>6755.8589999999995</v>
      </c>
      <c r="K106" s="455">
        <f t="shared" si="8"/>
        <v>6755.8589999999995</v>
      </c>
      <c r="L106" s="449"/>
    </row>
    <row r="107" spans="1:12">
      <c r="A107" s="709">
        <v>27</v>
      </c>
      <c r="B107" s="446" t="s">
        <v>361</v>
      </c>
      <c r="C107" s="508" t="s">
        <v>258</v>
      </c>
      <c r="D107" s="446"/>
      <c r="E107" s="447"/>
      <c r="F107" s="448"/>
      <c r="G107" s="557">
        <f>IFERROR(VLOOKUP(B107,MODULY_CBA!$B$3:$L$52,9,0)*VLOOKUP('Rozpocet - Vyvoj aplikacii'!C107,AKTIVITY_POZICIE!$A$3:$B$52,2,0),)</f>
        <v>8.0108999999999977</v>
      </c>
      <c r="H107" s="557">
        <f>IF(ISNUMBER(G107),VLOOKUP(C107,AKTIVITY_POZICIE!$A$3:$D$26,4,0),)</f>
        <v>617</v>
      </c>
      <c r="I107" s="455">
        <f t="shared" si="6"/>
        <v>0</v>
      </c>
      <c r="J107" s="455">
        <f t="shared" si="7"/>
        <v>4942.7252999999982</v>
      </c>
      <c r="K107" s="455">
        <f t="shared" si="8"/>
        <v>4942.7252999999982</v>
      </c>
      <c r="L107" s="449"/>
    </row>
    <row r="108" spans="1:12">
      <c r="A108" s="710"/>
      <c r="B108" s="446" t="s">
        <v>361</v>
      </c>
      <c r="C108" s="508" t="s">
        <v>259</v>
      </c>
      <c r="D108" s="446"/>
      <c r="E108" s="447"/>
      <c r="F108" s="448"/>
      <c r="G108" s="557">
        <f>IFERROR(VLOOKUP(B108,MODULY_CBA!$B$3:$L$52,9,0)*VLOOKUP('Rozpocet - Vyvoj aplikacii'!C108,AKTIVITY_POZICIE!$A$3:$B$52,2,0),)</f>
        <v>26.702999999999996</v>
      </c>
      <c r="H108" s="557">
        <f>IF(ISNUMBER(G108),VLOOKUP(C108,AKTIVITY_POZICIE!$A$3:$D$26,4,0),)</f>
        <v>617.5</v>
      </c>
      <c r="I108" s="455">
        <f t="shared" si="6"/>
        <v>0</v>
      </c>
      <c r="J108" s="455">
        <f t="shared" si="7"/>
        <v>16489.102499999997</v>
      </c>
      <c r="K108" s="455">
        <f t="shared" si="8"/>
        <v>16489.102499999997</v>
      </c>
      <c r="L108" s="449"/>
    </row>
    <row r="109" spans="1:12">
      <c r="A109" s="710"/>
      <c r="B109" s="446" t="s">
        <v>361</v>
      </c>
      <c r="C109" s="508" t="s">
        <v>260</v>
      </c>
      <c r="D109" s="446"/>
      <c r="E109" s="447"/>
      <c r="F109" s="448"/>
      <c r="G109" s="557">
        <f>IFERROR(VLOOKUP(B109,MODULY_CBA!$B$3:$L$52,9,0)*VLOOKUP('Rozpocet - Vyvoj aplikacii'!C109,AKTIVITY_POZICIE!$A$3:$B$52,2,0),)</f>
        <v>8.0108999999999977</v>
      </c>
      <c r="H109" s="557">
        <f>IF(ISNUMBER(G109),VLOOKUP(C109,AKTIVITY_POZICIE!$A$3:$D$26,4,0),)</f>
        <v>510</v>
      </c>
      <c r="I109" s="455">
        <f t="shared" si="6"/>
        <v>0</v>
      </c>
      <c r="J109" s="455">
        <f t="shared" si="7"/>
        <v>4085.5589999999988</v>
      </c>
      <c r="K109" s="455">
        <f t="shared" si="8"/>
        <v>4085.5589999999988</v>
      </c>
      <c r="L109" s="449"/>
    </row>
    <row r="110" spans="1:12">
      <c r="A110" s="711"/>
      <c r="B110" s="446" t="s">
        <v>361</v>
      </c>
      <c r="C110" s="508" t="s">
        <v>261</v>
      </c>
      <c r="D110" s="446"/>
      <c r="E110" s="447"/>
      <c r="F110" s="448"/>
      <c r="G110" s="557">
        <f>IFERROR(VLOOKUP(B110,MODULY_CBA!$B$3:$L$52,9,0)*VLOOKUP('Rozpocet - Vyvoj aplikacii'!C110,AKTIVITY_POZICIE!$A$3:$B$52,2,0),)</f>
        <v>10.681199999999999</v>
      </c>
      <c r="H110" s="557">
        <f>IF(ISNUMBER(G110),VLOOKUP(C110,AKTIVITY_POZICIE!$A$3:$D$26,4,0),)</f>
        <v>632.5</v>
      </c>
      <c r="I110" s="455">
        <f t="shared" si="6"/>
        <v>0</v>
      </c>
      <c r="J110" s="455">
        <f t="shared" si="7"/>
        <v>6755.8589999999995</v>
      </c>
      <c r="K110" s="455">
        <f t="shared" si="8"/>
        <v>6755.8589999999995</v>
      </c>
      <c r="L110" s="449"/>
    </row>
    <row r="111" spans="1:12">
      <c r="A111" s="709">
        <v>28</v>
      </c>
      <c r="B111" s="446" t="s">
        <v>363</v>
      </c>
      <c r="C111" s="508" t="s">
        <v>258</v>
      </c>
      <c r="D111" s="446"/>
      <c r="E111" s="447"/>
      <c r="F111" s="448"/>
      <c r="G111" s="557">
        <f>IFERROR(VLOOKUP(B111,MODULY_CBA!$B$3:$L$52,9,0)*VLOOKUP('Rozpocet - Vyvoj aplikacii'!C111,AKTIVITY_POZICIE!$A$3:$B$52,2,0),)</f>
        <v>8.4300749999999987</v>
      </c>
      <c r="H111" s="557">
        <f>IF(ISNUMBER(G111),VLOOKUP(C111,AKTIVITY_POZICIE!$A$3:$D$26,4,0),)</f>
        <v>617</v>
      </c>
      <c r="I111" s="455">
        <f t="shared" si="6"/>
        <v>0</v>
      </c>
      <c r="J111" s="455">
        <f t="shared" si="7"/>
        <v>5201.3562749999992</v>
      </c>
      <c r="K111" s="455">
        <f t="shared" si="8"/>
        <v>5201.3562749999992</v>
      </c>
      <c r="L111" s="449"/>
    </row>
    <row r="112" spans="1:12">
      <c r="A112" s="710"/>
      <c r="B112" s="446" t="s">
        <v>363</v>
      </c>
      <c r="C112" s="508" t="s">
        <v>259</v>
      </c>
      <c r="D112" s="446"/>
      <c r="E112" s="447"/>
      <c r="F112" s="448"/>
      <c r="G112" s="557">
        <f>IFERROR(VLOOKUP(B112,MODULY_CBA!$B$3:$L$52,9,0)*VLOOKUP('Rozpocet - Vyvoj aplikacii'!C112,AKTIVITY_POZICIE!$A$3:$B$52,2,0),)</f>
        <v>28.100249999999999</v>
      </c>
      <c r="H112" s="557">
        <f>IF(ISNUMBER(G112),VLOOKUP(C112,AKTIVITY_POZICIE!$A$3:$D$26,4,0),)</f>
        <v>617.5</v>
      </c>
      <c r="I112" s="455">
        <f t="shared" si="6"/>
        <v>0</v>
      </c>
      <c r="J112" s="455">
        <f t="shared" si="7"/>
        <v>17351.904374999998</v>
      </c>
      <c r="K112" s="455">
        <f t="shared" si="8"/>
        <v>17351.904374999998</v>
      </c>
      <c r="L112" s="449"/>
    </row>
    <row r="113" spans="1:12">
      <c r="A113" s="710"/>
      <c r="B113" s="446" t="s">
        <v>363</v>
      </c>
      <c r="C113" s="508" t="s">
        <v>260</v>
      </c>
      <c r="D113" s="446"/>
      <c r="E113" s="447"/>
      <c r="F113" s="448"/>
      <c r="G113" s="557">
        <f>IFERROR(VLOOKUP(B113,MODULY_CBA!$B$3:$L$52,9,0)*VLOOKUP('Rozpocet - Vyvoj aplikacii'!C113,AKTIVITY_POZICIE!$A$3:$B$52,2,0),)</f>
        <v>8.4300749999999987</v>
      </c>
      <c r="H113" s="557">
        <f>IF(ISNUMBER(G113),VLOOKUP(C113,AKTIVITY_POZICIE!$A$3:$D$26,4,0),)</f>
        <v>510</v>
      </c>
      <c r="I113" s="455">
        <f t="shared" si="6"/>
        <v>0</v>
      </c>
      <c r="J113" s="455">
        <f t="shared" si="7"/>
        <v>4299.3382499999989</v>
      </c>
      <c r="K113" s="455">
        <f t="shared" si="8"/>
        <v>4299.3382499999989</v>
      </c>
      <c r="L113" s="449"/>
    </row>
    <row r="114" spans="1:12">
      <c r="A114" s="711"/>
      <c r="B114" s="446" t="s">
        <v>363</v>
      </c>
      <c r="C114" s="508" t="s">
        <v>261</v>
      </c>
      <c r="D114" s="446"/>
      <c r="E114" s="447"/>
      <c r="F114" s="448"/>
      <c r="G114" s="557">
        <f>IFERROR(VLOOKUP(B114,MODULY_CBA!$B$3:$L$52,9,0)*VLOOKUP('Rozpocet - Vyvoj aplikacii'!C114,AKTIVITY_POZICIE!$A$3:$B$52,2,0),)</f>
        <v>11.2401</v>
      </c>
      <c r="H114" s="557">
        <f>IF(ISNUMBER(G114),VLOOKUP(C114,AKTIVITY_POZICIE!$A$3:$D$26,4,0),)</f>
        <v>632.5</v>
      </c>
      <c r="I114" s="455">
        <f t="shared" si="6"/>
        <v>0</v>
      </c>
      <c r="J114" s="455">
        <f t="shared" si="7"/>
        <v>7109.3632500000003</v>
      </c>
      <c r="K114" s="455">
        <f t="shared" si="8"/>
        <v>7109.3632500000003</v>
      </c>
      <c r="L114" s="449"/>
    </row>
    <row r="115" spans="1:12">
      <c r="A115" s="709">
        <v>29</v>
      </c>
      <c r="B115" s="446" t="s">
        <v>365</v>
      </c>
      <c r="C115" s="508" t="s">
        <v>258</v>
      </c>
      <c r="D115" s="446"/>
      <c r="E115" s="447"/>
      <c r="F115" s="448"/>
      <c r="G115" s="557">
        <f>IFERROR(VLOOKUP(B115,MODULY_CBA!$B$3:$L$52,9,0)*VLOOKUP('Rozpocet - Vyvoj aplikacii'!C115,AKTIVITY_POZICIE!$A$3:$B$52,2,0),)</f>
        <v>97.086600000000075</v>
      </c>
      <c r="H115" s="557">
        <f>IF(ISNUMBER(G115),VLOOKUP(C115,AKTIVITY_POZICIE!$A$3:$D$26,4,0),)</f>
        <v>617</v>
      </c>
      <c r="I115" s="455">
        <f t="shared" si="6"/>
        <v>0</v>
      </c>
      <c r="J115" s="455">
        <f t="shared" si="7"/>
        <v>59902.432200000047</v>
      </c>
      <c r="K115" s="455">
        <f t="shared" si="8"/>
        <v>59902.432200000047</v>
      </c>
      <c r="L115" s="449"/>
    </row>
    <row r="116" spans="1:12">
      <c r="A116" s="710"/>
      <c r="B116" s="446" t="s">
        <v>365</v>
      </c>
      <c r="C116" s="508" t="s">
        <v>259</v>
      </c>
      <c r="D116" s="446"/>
      <c r="E116" s="447"/>
      <c r="F116" s="448"/>
      <c r="G116" s="557">
        <f>IFERROR(VLOOKUP(B116,MODULY_CBA!$B$3:$L$52,9,0)*VLOOKUP('Rozpocet - Vyvoj aplikacii'!C116,AKTIVITY_POZICIE!$A$3:$B$52,2,0),)</f>
        <v>323.62200000000024</v>
      </c>
      <c r="H116" s="557">
        <f>IF(ISNUMBER(G116),VLOOKUP(C116,AKTIVITY_POZICIE!$A$3:$D$26,4,0),)</f>
        <v>617.5</v>
      </c>
      <c r="I116" s="455">
        <f t="shared" si="6"/>
        <v>0</v>
      </c>
      <c r="J116" s="455">
        <f t="shared" si="7"/>
        <v>199836.58500000014</v>
      </c>
      <c r="K116" s="455">
        <f t="shared" si="8"/>
        <v>199836.58500000014</v>
      </c>
      <c r="L116" s="449"/>
    </row>
    <row r="117" spans="1:12">
      <c r="A117" s="710"/>
      <c r="B117" s="446" t="s">
        <v>365</v>
      </c>
      <c r="C117" s="508" t="s">
        <v>260</v>
      </c>
      <c r="D117" s="446"/>
      <c r="E117" s="447"/>
      <c r="F117" s="448"/>
      <c r="G117" s="557">
        <f>IFERROR(VLOOKUP(B117,MODULY_CBA!$B$3:$L$52,9,0)*VLOOKUP('Rozpocet - Vyvoj aplikacii'!C117,AKTIVITY_POZICIE!$A$3:$B$52,2,0),)</f>
        <v>97.086600000000075</v>
      </c>
      <c r="H117" s="557">
        <f>IF(ISNUMBER(G117),VLOOKUP(C117,AKTIVITY_POZICIE!$A$3:$D$26,4,0),)</f>
        <v>510</v>
      </c>
      <c r="I117" s="455">
        <f t="shared" si="6"/>
        <v>0</v>
      </c>
      <c r="J117" s="455">
        <f t="shared" si="7"/>
        <v>49514.166000000041</v>
      </c>
      <c r="K117" s="455">
        <f t="shared" si="8"/>
        <v>49514.166000000041</v>
      </c>
      <c r="L117" s="449"/>
    </row>
    <row r="118" spans="1:12">
      <c r="A118" s="711"/>
      <c r="B118" s="446" t="s">
        <v>365</v>
      </c>
      <c r="C118" s="508" t="s">
        <v>261</v>
      </c>
      <c r="D118" s="446"/>
      <c r="E118" s="447"/>
      <c r="F118" s="448"/>
      <c r="G118" s="557">
        <f>IFERROR(VLOOKUP(B118,MODULY_CBA!$B$3:$L$52,9,0)*VLOOKUP('Rozpocet - Vyvoj aplikacii'!C118,AKTIVITY_POZICIE!$A$3:$B$52,2,0),)</f>
        <v>129.44880000000009</v>
      </c>
      <c r="H118" s="557">
        <f>IF(ISNUMBER(G118),VLOOKUP(C118,AKTIVITY_POZICIE!$A$3:$D$26,4,0),)</f>
        <v>632.5</v>
      </c>
      <c r="I118" s="455">
        <f t="shared" si="6"/>
        <v>0</v>
      </c>
      <c r="J118" s="455">
        <f t="shared" si="7"/>
        <v>81876.366000000053</v>
      </c>
      <c r="K118" s="455">
        <f t="shared" si="8"/>
        <v>81876.366000000053</v>
      </c>
      <c r="L118" s="449"/>
    </row>
    <row r="119" spans="1:12">
      <c r="A119" s="709">
        <v>30</v>
      </c>
      <c r="B119" s="446" t="s">
        <v>367</v>
      </c>
      <c r="C119" s="508" t="s">
        <v>258</v>
      </c>
      <c r="D119" s="446"/>
      <c r="E119" s="447"/>
      <c r="F119" s="448"/>
      <c r="G119" s="557">
        <f>IFERROR(VLOOKUP(B119,MODULY_CBA!$B$3:$L$52,9,0)*VLOOKUP('Rozpocet - Vyvoj aplikacii'!C119,AKTIVITY_POZICIE!$A$3:$B$52,2,0),)</f>
        <v>18.972675000000006</v>
      </c>
      <c r="H119" s="557">
        <f>IF(ISNUMBER(G119),VLOOKUP(C119,AKTIVITY_POZICIE!$A$3:$D$26,4,0),)</f>
        <v>617</v>
      </c>
      <c r="I119" s="455">
        <f t="shared" si="6"/>
        <v>0</v>
      </c>
      <c r="J119" s="455">
        <f t="shared" si="7"/>
        <v>11706.140475000004</v>
      </c>
      <c r="K119" s="455">
        <f t="shared" si="8"/>
        <v>11706.140475000004</v>
      </c>
      <c r="L119" s="449"/>
    </row>
    <row r="120" spans="1:12">
      <c r="A120" s="710"/>
      <c r="B120" s="446" t="s">
        <v>367</v>
      </c>
      <c r="C120" s="508" t="s">
        <v>259</v>
      </c>
      <c r="D120" s="446"/>
      <c r="E120" s="447"/>
      <c r="F120" s="448"/>
      <c r="G120" s="557">
        <f>IFERROR(VLOOKUP(B120,MODULY_CBA!$B$3:$L$52,9,0)*VLOOKUP('Rozpocet - Vyvoj aplikacii'!C120,AKTIVITY_POZICIE!$A$3:$B$52,2,0),)</f>
        <v>63.24225000000002</v>
      </c>
      <c r="H120" s="557">
        <f>IF(ISNUMBER(G120),VLOOKUP(C120,AKTIVITY_POZICIE!$A$3:$D$26,4,0),)</f>
        <v>617.5</v>
      </c>
      <c r="I120" s="455">
        <f t="shared" si="6"/>
        <v>0</v>
      </c>
      <c r="J120" s="455">
        <f t="shared" si="7"/>
        <v>39052.08937500001</v>
      </c>
      <c r="K120" s="455">
        <f t="shared" si="8"/>
        <v>39052.08937500001</v>
      </c>
      <c r="L120" s="449"/>
    </row>
    <row r="121" spans="1:12">
      <c r="A121" s="710"/>
      <c r="B121" s="446" t="s">
        <v>367</v>
      </c>
      <c r="C121" s="508" t="s">
        <v>260</v>
      </c>
      <c r="D121" s="446"/>
      <c r="E121" s="447"/>
      <c r="F121" s="448"/>
      <c r="G121" s="557">
        <f>IFERROR(VLOOKUP(B121,MODULY_CBA!$B$3:$L$52,9,0)*VLOOKUP('Rozpocet - Vyvoj aplikacii'!C121,AKTIVITY_POZICIE!$A$3:$B$52,2,0),)</f>
        <v>18.972675000000006</v>
      </c>
      <c r="H121" s="557">
        <f>IF(ISNUMBER(G121),VLOOKUP(C121,AKTIVITY_POZICIE!$A$3:$D$26,4,0),)</f>
        <v>510</v>
      </c>
      <c r="I121" s="455">
        <f t="shared" si="6"/>
        <v>0</v>
      </c>
      <c r="J121" s="455">
        <f t="shared" si="7"/>
        <v>9676.0642500000031</v>
      </c>
      <c r="K121" s="455">
        <f t="shared" si="8"/>
        <v>9676.0642500000031</v>
      </c>
      <c r="L121" s="449"/>
    </row>
    <row r="122" spans="1:12">
      <c r="A122" s="711"/>
      <c r="B122" s="446" t="s">
        <v>367</v>
      </c>
      <c r="C122" s="508" t="s">
        <v>261</v>
      </c>
      <c r="D122" s="446"/>
      <c r="E122" s="447"/>
      <c r="F122" s="448"/>
      <c r="G122" s="557">
        <f>IFERROR(VLOOKUP(B122,MODULY_CBA!$B$3:$L$52,9,0)*VLOOKUP('Rozpocet - Vyvoj aplikacii'!C122,AKTIVITY_POZICIE!$A$3:$B$52,2,0),)</f>
        <v>25.296900000000008</v>
      </c>
      <c r="H122" s="557">
        <f>IF(ISNUMBER(G122),VLOOKUP(C122,AKTIVITY_POZICIE!$A$3:$D$26,4,0),)</f>
        <v>632.5</v>
      </c>
      <c r="I122" s="455">
        <f t="shared" si="6"/>
        <v>0</v>
      </c>
      <c r="J122" s="455">
        <f t="shared" si="7"/>
        <v>16000.289250000005</v>
      </c>
      <c r="K122" s="455">
        <f t="shared" si="8"/>
        <v>16000.289250000005</v>
      </c>
      <c r="L122" s="449"/>
    </row>
    <row r="123" spans="1:12">
      <c r="A123" s="709">
        <v>31</v>
      </c>
      <c r="B123" s="446" t="s">
        <v>369</v>
      </c>
      <c r="C123" s="508" t="s">
        <v>258</v>
      </c>
      <c r="D123" s="446"/>
      <c r="E123" s="447"/>
      <c r="F123" s="448"/>
      <c r="G123" s="557">
        <f>IFERROR(VLOOKUP(B123,MODULY_CBA!$B$3:$L$52,9,0)*VLOOKUP('Rozpocet - Vyvoj aplikacii'!C123,AKTIVITY_POZICIE!$A$3:$B$52,2,0),)</f>
        <v>10.376099999999999</v>
      </c>
      <c r="H123" s="557">
        <f>IF(ISNUMBER(G123),VLOOKUP(C123,AKTIVITY_POZICIE!$A$3:$D$26,4,0),)</f>
        <v>617</v>
      </c>
      <c r="I123" s="455">
        <f t="shared" si="6"/>
        <v>0</v>
      </c>
      <c r="J123" s="455">
        <f t="shared" si="7"/>
        <v>6402.0536999999995</v>
      </c>
      <c r="K123" s="455">
        <f t="shared" si="8"/>
        <v>6402.0536999999995</v>
      </c>
      <c r="L123" s="449"/>
    </row>
    <row r="124" spans="1:12">
      <c r="A124" s="710"/>
      <c r="B124" s="446" t="s">
        <v>369</v>
      </c>
      <c r="C124" s="508" t="s">
        <v>259</v>
      </c>
      <c r="D124" s="446"/>
      <c r="E124" s="447"/>
      <c r="F124" s="448"/>
      <c r="G124" s="557">
        <f>IFERROR(VLOOKUP(B124,MODULY_CBA!$B$3:$L$52,9,0)*VLOOKUP('Rozpocet - Vyvoj aplikacii'!C124,AKTIVITY_POZICIE!$A$3:$B$52,2,0),)</f>
        <v>34.586999999999996</v>
      </c>
      <c r="H124" s="557">
        <f>IF(ISNUMBER(G124),VLOOKUP(C124,AKTIVITY_POZICIE!$A$3:$D$26,4,0),)</f>
        <v>617.5</v>
      </c>
      <c r="I124" s="455">
        <f t="shared" si="6"/>
        <v>0</v>
      </c>
      <c r="J124" s="455">
        <f t="shared" si="7"/>
        <v>21357.472499999996</v>
      </c>
      <c r="K124" s="455">
        <f t="shared" si="8"/>
        <v>21357.472499999996</v>
      </c>
      <c r="L124" s="449"/>
    </row>
    <row r="125" spans="1:12">
      <c r="A125" s="710"/>
      <c r="B125" s="446" t="s">
        <v>369</v>
      </c>
      <c r="C125" s="508" t="s">
        <v>260</v>
      </c>
      <c r="D125" s="446"/>
      <c r="E125" s="447"/>
      <c r="F125" s="448"/>
      <c r="G125" s="557">
        <f>IFERROR(VLOOKUP(B125,MODULY_CBA!$B$3:$L$52,9,0)*VLOOKUP('Rozpocet - Vyvoj aplikacii'!C125,AKTIVITY_POZICIE!$A$3:$B$52,2,0),)</f>
        <v>10.376099999999999</v>
      </c>
      <c r="H125" s="557">
        <f>IF(ISNUMBER(G125),VLOOKUP(C125,AKTIVITY_POZICIE!$A$3:$D$26,4,0),)</f>
        <v>510</v>
      </c>
      <c r="I125" s="455">
        <f t="shared" si="6"/>
        <v>0</v>
      </c>
      <c r="J125" s="455">
        <f t="shared" si="7"/>
        <v>5291.8109999999997</v>
      </c>
      <c r="K125" s="455">
        <f t="shared" si="8"/>
        <v>5291.8109999999997</v>
      </c>
      <c r="L125" s="449"/>
    </row>
    <row r="126" spans="1:12">
      <c r="A126" s="711"/>
      <c r="B126" s="446" t="s">
        <v>369</v>
      </c>
      <c r="C126" s="508" t="s">
        <v>261</v>
      </c>
      <c r="D126" s="446"/>
      <c r="E126" s="447"/>
      <c r="F126" s="448"/>
      <c r="G126" s="557">
        <f>IFERROR(VLOOKUP(B126,MODULY_CBA!$B$3:$L$52,9,0)*VLOOKUP('Rozpocet - Vyvoj aplikacii'!C126,AKTIVITY_POZICIE!$A$3:$B$52,2,0),)</f>
        <v>13.8348</v>
      </c>
      <c r="H126" s="557">
        <f>IF(ISNUMBER(G126),VLOOKUP(C126,AKTIVITY_POZICIE!$A$3:$D$26,4,0),)</f>
        <v>632.5</v>
      </c>
      <c r="I126" s="455">
        <f t="shared" si="6"/>
        <v>0</v>
      </c>
      <c r="J126" s="455">
        <f t="shared" si="7"/>
        <v>8750.5110000000004</v>
      </c>
      <c r="K126" s="455">
        <f t="shared" si="8"/>
        <v>8750.5110000000004</v>
      </c>
      <c r="L126" s="449"/>
    </row>
    <row r="127" spans="1:12">
      <c r="A127" s="709">
        <v>32</v>
      </c>
      <c r="B127" s="446" t="s">
        <v>371</v>
      </c>
      <c r="C127" s="508" t="s">
        <v>258</v>
      </c>
      <c r="D127" s="446"/>
      <c r="E127" s="447"/>
      <c r="F127" s="448"/>
      <c r="G127" s="557">
        <f>IFERROR(VLOOKUP(B127,MODULY_CBA!$B$3:$L$52,9,0)*VLOOKUP('Rozpocet - Vyvoj aplikacii'!C127,AKTIVITY_POZICIE!$A$3:$B$52,2,0),)</f>
        <v>9.5256000000000007</v>
      </c>
      <c r="H127" s="557">
        <f>IF(ISNUMBER(G127),VLOOKUP(C127,AKTIVITY_POZICIE!$A$3:$D$26,4,0),)</f>
        <v>617</v>
      </c>
      <c r="I127" s="455">
        <f t="shared" si="6"/>
        <v>0</v>
      </c>
      <c r="J127" s="455">
        <f t="shared" si="7"/>
        <v>5877.2952000000005</v>
      </c>
      <c r="K127" s="455">
        <f t="shared" si="8"/>
        <v>5877.2952000000005</v>
      </c>
      <c r="L127" s="449"/>
    </row>
    <row r="128" spans="1:12">
      <c r="A128" s="710"/>
      <c r="B128" s="446" t="s">
        <v>371</v>
      </c>
      <c r="C128" s="508" t="s">
        <v>259</v>
      </c>
      <c r="D128" s="446"/>
      <c r="E128" s="447"/>
      <c r="F128" s="448"/>
      <c r="G128" s="557">
        <f>IFERROR(VLOOKUP(B128,MODULY_CBA!$B$3:$L$52,9,0)*VLOOKUP('Rozpocet - Vyvoj aplikacii'!C128,AKTIVITY_POZICIE!$A$3:$B$52,2,0),)</f>
        <v>31.752000000000002</v>
      </c>
      <c r="H128" s="557">
        <f>IF(ISNUMBER(G128),VLOOKUP(C128,AKTIVITY_POZICIE!$A$3:$D$26,4,0),)</f>
        <v>617.5</v>
      </c>
      <c r="I128" s="455">
        <f t="shared" si="6"/>
        <v>0</v>
      </c>
      <c r="J128" s="455">
        <f t="shared" si="7"/>
        <v>19606.86</v>
      </c>
      <c r="K128" s="455">
        <f t="shared" si="8"/>
        <v>19606.86</v>
      </c>
      <c r="L128" s="449"/>
    </row>
    <row r="129" spans="1:12">
      <c r="A129" s="710"/>
      <c r="B129" s="446" t="s">
        <v>371</v>
      </c>
      <c r="C129" s="508" t="s">
        <v>260</v>
      </c>
      <c r="D129" s="446"/>
      <c r="E129" s="447"/>
      <c r="F129" s="448"/>
      <c r="G129" s="557">
        <f>IFERROR(VLOOKUP(B129,MODULY_CBA!$B$3:$L$52,9,0)*VLOOKUP('Rozpocet - Vyvoj aplikacii'!C129,AKTIVITY_POZICIE!$A$3:$B$52,2,0),)</f>
        <v>9.5256000000000007</v>
      </c>
      <c r="H129" s="557">
        <f>IF(ISNUMBER(G129),VLOOKUP(C129,AKTIVITY_POZICIE!$A$3:$D$26,4,0),)</f>
        <v>510</v>
      </c>
      <c r="I129" s="455">
        <f t="shared" si="6"/>
        <v>0</v>
      </c>
      <c r="J129" s="455">
        <f t="shared" si="7"/>
        <v>4858.0560000000005</v>
      </c>
      <c r="K129" s="455">
        <f t="shared" si="8"/>
        <v>4858.0560000000005</v>
      </c>
      <c r="L129" s="449"/>
    </row>
    <row r="130" spans="1:12">
      <c r="A130" s="711"/>
      <c r="B130" s="446" t="s">
        <v>371</v>
      </c>
      <c r="C130" s="508" t="s">
        <v>261</v>
      </c>
      <c r="D130" s="446"/>
      <c r="E130" s="447"/>
      <c r="F130" s="448"/>
      <c r="G130" s="557">
        <f>IFERROR(VLOOKUP(B130,MODULY_CBA!$B$3:$L$52,9,0)*VLOOKUP('Rozpocet - Vyvoj aplikacii'!C130,AKTIVITY_POZICIE!$A$3:$B$52,2,0),)</f>
        <v>12.700800000000001</v>
      </c>
      <c r="H130" s="557">
        <f>IF(ISNUMBER(G130),VLOOKUP(C130,AKTIVITY_POZICIE!$A$3:$D$26,4,0),)</f>
        <v>632.5</v>
      </c>
      <c r="I130" s="455">
        <f t="shared" si="6"/>
        <v>0</v>
      </c>
      <c r="J130" s="455">
        <f t="shared" si="7"/>
        <v>8033.2560000000003</v>
      </c>
      <c r="K130" s="455">
        <f t="shared" si="8"/>
        <v>8033.2560000000003</v>
      </c>
      <c r="L130" s="449"/>
    </row>
    <row r="131" spans="1:12">
      <c r="A131" s="709">
        <v>33</v>
      </c>
      <c r="B131" s="446" t="s">
        <v>373</v>
      </c>
      <c r="C131" s="508" t="s">
        <v>258</v>
      </c>
      <c r="D131" s="446"/>
      <c r="E131" s="447"/>
      <c r="F131" s="448"/>
      <c r="G131" s="557">
        <f>IFERROR(VLOOKUP(B131,MODULY_CBA!$B$3:$L$52,9,0)*VLOOKUP('Rozpocet - Vyvoj aplikacii'!C131,AKTIVITY_POZICIE!$A$3:$B$52,2,0),)</f>
        <v>12.927600000000002</v>
      </c>
      <c r="H131" s="557">
        <f>IF(ISNUMBER(G131),VLOOKUP(C131,AKTIVITY_POZICIE!$A$3:$D$26,4,0),)</f>
        <v>617</v>
      </c>
      <c r="I131" s="455">
        <f t="shared" si="6"/>
        <v>0</v>
      </c>
      <c r="J131" s="455">
        <f t="shared" si="7"/>
        <v>7976.329200000001</v>
      </c>
      <c r="K131" s="455">
        <f t="shared" si="8"/>
        <v>7976.329200000001</v>
      </c>
      <c r="L131" s="449"/>
    </row>
    <row r="132" spans="1:12">
      <c r="A132" s="710"/>
      <c r="B132" s="446" t="s">
        <v>373</v>
      </c>
      <c r="C132" s="508" t="s">
        <v>259</v>
      </c>
      <c r="D132" s="446"/>
      <c r="E132" s="447"/>
      <c r="F132" s="448"/>
      <c r="G132" s="557">
        <f>IFERROR(VLOOKUP(B132,MODULY_CBA!$B$3:$L$52,9,0)*VLOOKUP('Rozpocet - Vyvoj aplikacii'!C132,AKTIVITY_POZICIE!$A$3:$B$52,2,0),)</f>
        <v>43.092000000000006</v>
      </c>
      <c r="H132" s="557">
        <f>IF(ISNUMBER(G132),VLOOKUP(C132,AKTIVITY_POZICIE!$A$3:$D$26,4,0),)</f>
        <v>617.5</v>
      </c>
      <c r="I132" s="455">
        <f t="shared" si="6"/>
        <v>0</v>
      </c>
      <c r="J132" s="455">
        <f t="shared" si="7"/>
        <v>26609.310000000005</v>
      </c>
      <c r="K132" s="455">
        <f t="shared" si="8"/>
        <v>26609.310000000005</v>
      </c>
      <c r="L132" s="449"/>
    </row>
    <row r="133" spans="1:12">
      <c r="A133" s="710"/>
      <c r="B133" s="446" t="s">
        <v>373</v>
      </c>
      <c r="C133" s="508" t="s">
        <v>260</v>
      </c>
      <c r="D133" s="446"/>
      <c r="E133" s="447"/>
      <c r="F133" s="448"/>
      <c r="G133" s="557">
        <f>IFERROR(VLOOKUP(B133,MODULY_CBA!$B$3:$L$52,9,0)*VLOOKUP('Rozpocet - Vyvoj aplikacii'!C133,AKTIVITY_POZICIE!$A$3:$B$52,2,0),)</f>
        <v>12.927600000000002</v>
      </c>
      <c r="H133" s="557">
        <f>IF(ISNUMBER(G133),VLOOKUP(C133,AKTIVITY_POZICIE!$A$3:$D$26,4,0),)</f>
        <v>510</v>
      </c>
      <c r="I133" s="455">
        <f t="shared" si="6"/>
        <v>0</v>
      </c>
      <c r="J133" s="455">
        <f t="shared" si="7"/>
        <v>6593.0760000000009</v>
      </c>
      <c r="K133" s="455">
        <f t="shared" si="8"/>
        <v>6593.0760000000009</v>
      </c>
      <c r="L133" s="449"/>
    </row>
    <row r="134" spans="1:12">
      <c r="A134" s="711"/>
      <c r="B134" s="446" t="s">
        <v>373</v>
      </c>
      <c r="C134" s="508" t="s">
        <v>261</v>
      </c>
      <c r="D134" s="446"/>
      <c r="E134" s="447"/>
      <c r="F134" s="448"/>
      <c r="G134" s="557">
        <f>IFERROR(VLOOKUP(B134,MODULY_CBA!$B$3:$L$52,9,0)*VLOOKUP('Rozpocet - Vyvoj aplikacii'!C134,AKTIVITY_POZICIE!$A$3:$B$52,2,0),)</f>
        <v>17.236800000000002</v>
      </c>
      <c r="H134" s="557">
        <f>IF(ISNUMBER(G134),VLOOKUP(C134,AKTIVITY_POZICIE!$A$3:$D$26,4,0),)</f>
        <v>632.5</v>
      </c>
      <c r="I134" s="455">
        <f t="shared" si="6"/>
        <v>0</v>
      </c>
      <c r="J134" s="455">
        <f t="shared" si="7"/>
        <v>10902.276000000002</v>
      </c>
      <c r="K134" s="455">
        <f t="shared" si="8"/>
        <v>10902.276000000002</v>
      </c>
      <c r="L134" s="449"/>
    </row>
    <row r="135" spans="1:12">
      <c r="A135" s="709">
        <v>34</v>
      </c>
      <c r="B135" s="446" t="s">
        <v>375</v>
      </c>
      <c r="C135" s="508" t="s">
        <v>258</v>
      </c>
      <c r="D135" s="446"/>
      <c r="E135" s="447"/>
      <c r="F135" s="448"/>
      <c r="G135" s="557">
        <f>IFERROR(VLOOKUP(B135,MODULY_CBA!$B$3:$L$52,9,0)*VLOOKUP('Rozpocet - Vyvoj aplikacii'!C135,AKTIVITY_POZICIE!$A$3:$B$52,2,0),)</f>
        <v>9.5256000000000007</v>
      </c>
      <c r="H135" s="557">
        <f>IF(ISNUMBER(G135),VLOOKUP(C135,AKTIVITY_POZICIE!$A$3:$D$26,4,0),)</f>
        <v>617</v>
      </c>
      <c r="I135" s="455">
        <f t="shared" si="6"/>
        <v>0</v>
      </c>
      <c r="J135" s="455">
        <f t="shared" si="7"/>
        <v>5877.2952000000005</v>
      </c>
      <c r="K135" s="455">
        <f t="shared" si="8"/>
        <v>5877.2952000000005</v>
      </c>
      <c r="L135" s="449"/>
    </row>
    <row r="136" spans="1:12">
      <c r="A136" s="710"/>
      <c r="B136" s="446" t="s">
        <v>375</v>
      </c>
      <c r="C136" s="508" t="s">
        <v>259</v>
      </c>
      <c r="D136" s="446"/>
      <c r="E136" s="447"/>
      <c r="F136" s="448"/>
      <c r="G136" s="557">
        <f>IFERROR(VLOOKUP(B136,MODULY_CBA!$B$3:$L$52,9,0)*VLOOKUP('Rozpocet - Vyvoj aplikacii'!C136,AKTIVITY_POZICIE!$A$3:$B$52,2,0),)</f>
        <v>31.752000000000002</v>
      </c>
      <c r="H136" s="557">
        <f>IF(ISNUMBER(G136),VLOOKUP(C136,AKTIVITY_POZICIE!$A$3:$D$26,4,0),)</f>
        <v>617.5</v>
      </c>
      <c r="I136" s="455">
        <f t="shared" si="6"/>
        <v>0</v>
      </c>
      <c r="J136" s="455">
        <f t="shared" si="7"/>
        <v>19606.86</v>
      </c>
      <c r="K136" s="455">
        <f t="shared" si="8"/>
        <v>19606.86</v>
      </c>
      <c r="L136" s="449"/>
    </row>
    <row r="137" spans="1:12">
      <c r="A137" s="710"/>
      <c r="B137" s="446" t="s">
        <v>375</v>
      </c>
      <c r="C137" s="508" t="s">
        <v>260</v>
      </c>
      <c r="D137" s="446"/>
      <c r="E137" s="447"/>
      <c r="F137" s="448"/>
      <c r="G137" s="557">
        <f>IFERROR(VLOOKUP(B137,MODULY_CBA!$B$3:$L$52,9,0)*VLOOKUP('Rozpocet - Vyvoj aplikacii'!C137,AKTIVITY_POZICIE!$A$3:$B$52,2,0),)</f>
        <v>9.5256000000000007</v>
      </c>
      <c r="H137" s="557">
        <f>IF(ISNUMBER(G137),VLOOKUP(C137,AKTIVITY_POZICIE!$A$3:$D$26,4,0),)</f>
        <v>510</v>
      </c>
      <c r="I137" s="455">
        <f t="shared" si="6"/>
        <v>0</v>
      </c>
      <c r="J137" s="455">
        <f t="shared" si="7"/>
        <v>4858.0560000000005</v>
      </c>
      <c r="K137" s="455">
        <f t="shared" si="8"/>
        <v>4858.0560000000005</v>
      </c>
      <c r="L137" s="449"/>
    </row>
    <row r="138" spans="1:12">
      <c r="A138" s="711"/>
      <c r="B138" s="446" t="s">
        <v>375</v>
      </c>
      <c r="C138" s="508" t="s">
        <v>261</v>
      </c>
      <c r="D138" s="446"/>
      <c r="E138" s="447"/>
      <c r="F138" s="448"/>
      <c r="G138" s="557">
        <f>IFERROR(VLOOKUP(B138,MODULY_CBA!$B$3:$L$52,9,0)*VLOOKUP('Rozpocet - Vyvoj aplikacii'!C138,AKTIVITY_POZICIE!$A$3:$B$52,2,0),)</f>
        <v>12.700800000000001</v>
      </c>
      <c r="H138" s="557">
        <f>IF(ISNUMBER(G138),VLOOKUP(C138,AKTIVITY_POZICIE!$A$3:$D$26,4,0),)</f>
        <v>632.5</v>
      </c>
      <c r="I138" s="455">
        <f t="shared" si="6"/>
        <v>0</v>
      </c>
      <c r="J138" s="455">
        <f t="shared" si="7"/>
        <v>8033.2560000000003</v>
      </c>
      <c r="K138" s="455">
        <f t="shared" si="8"/>
        <v>8033.2560000000003</v>
      </c>
      <c r="L138" s="449"/>
    </row>
    <row r="139" spans="1:12">
      <c r="A139" s="709">
        <v>35</v>
      </c>
      <c r="B139" s="446" t="s">
        <v>377</v>
      </c>
      <c r="C139" s="508" t="s">
        <v>258</v>
      </c>
      <c r="D139" s="446"/>
      <c r="E139" s="447"/>
      <c r="F139" s="448"/>
      <c r="G139" s="557">
        <f>IFERROR(VLOOKUP(B139,MODULY_CBA!$B$3:$L$52,9,0)*VLOOKUP('Rozpocet - Vyvoj aplikacii'!C139,AKTIVITY_POZICIE!$A$3:$B$52,2,0),)</f>
        <v>21.016462499999992</v>
      </c>
      <c r="H139" s="557">
        <f>IF(ISNUMBER(G139),VLOOKUP(C139,AKTIVITY_POZICIE!$A$3:$D$26,4,0),)</f>
        <v>617</v>
      </c>
      <c r="I139" s="455">
        <f t="shared" si="6"/>
        <v>0</v>
      </c>
      <c r="J139" s="455">
        <f t="shared" si="7"/>
        <v>12967.157362499995</v>
      </c>
      <c r="K139" s="455">
        <f t="shared" si="8"/>
        <v>12967.157362499995</v>
      </c>
      <c r="L139" s="449"/>
    </row>
    <row r="140" spans="1:12">
      <c r="A140" s="710"/>
      <c r="B140" s="446" t="s">
        <v>377</v>
      </c>
      <c r="C140" s="508" t="s">
        <v>259</v>
      </c>
      <c r="D140" s="446"/>
      <c r="E140" s="447"/>
      <c r="F140" s="448"/>
      <c r="G140" s="557">
        <f>IFERROR(VLOOKUP(B140,MODULY_CBA!$B$3:$L$52,9,0)*VLOOKUP('Rozpocet - Vyvoj aplikacii'!C140,AKTIVITY_POZICIE!$A$3:$B$52,2,0),)</f>
        <v>70.054874999999981</v>
      </c>
      <c r="H140" s="557">
        <f>IF(ISNUMBER(G140),VLOOKUP(C140,AKTIVITY_POZICIE!$A$3:$D$26,4,0),)</f>
        <v>617.5</v>
      </c>
      <c r="I140" s="455">
        <f t="shared" si="6"/>
        <v>0</v>
      </c>
      <c r="J140" s="455">
        <f t="shared" si="7"/>
        <v>43258.885312499988</v>
      </c>
      <c r="K140" s="455">
        <f t="shared" si="8"/>
        <v>43258.885312499988</v>
      </c>
      <c r="L140" s="449"/>
    </row>
    <row r="141" spans="1:12">
      <c r="A141" s="710"/>
      <c r="B141" s="446" t="s">
        <v>377</v>
      </c>
      <c r="C141" s="508" t="s">
        <v>260</v>
      </c>
      <c r="D141" s="446"/>
      <c r="E141" s="447"/>
      <c r="F141" s="448"/>
      <c r="G141" s="557">
        <f>IFERROR(VLOOKUP(B141,MODULY_CBA!$B$3:$L$52,9,0)*VLOOKUP('Rozpocet - Vyvoj aplikacii'!C141,AKTIVITY_POZICIE!$A$3:$B$52,2,0),)</f>
        <v>21.016462499999992</v>
      </c>
      <c r="H141" s="557">
        <f>IF(ISNUMBER(G141),VLOOKUP(C141,AKTIVITY_POZICIE!$A$3:$D$26,4,0),)</f>
        <v>510</v>
      </c>
      <c r="I141" s="455">
        <f t="shared" si="6"/>
        <v>0</v>
      </c>
      <c r="J141" s="455">
        <f t="shared" si="7"/>
        <v>10718.395874999997</v>
      </c>
      <c r="K141" s="455">
        <f t="shared" si="8"/>
        <v>10718.395874999997</v>
      </c>
      <c r="L141" s="449"/>
    </row>
    <row r="142" spans="1:12">
      <c r="A142" s="711"/>
      <c r="B142" s="446" t="s">
        <v>377</v>
      </c>
      <c r="C142" s="508" t="s">
        <v>261</v>
      </c>
      <c r="D142" s="446"/>
      <c r="E142" s="447"/>
      <c r="F142" s="448"/>
      <c r="G142" s="557">
        <f>IFERROR(VLOOKUP(B142,MODULY_CBA!$B$3:$L$52,9,0)*VLOOKUP('Rozpocet - Vyvoj aplikacii'!C142,AKTIVITY_POZICIE!$A$3:$B$52,2,0),)</f>
        <v>28.021949999999993</v>
      </c>
      <c r="H142" s="557">
        <f>IF(ISNUMBER(G142),VLOOKUP(C142,AKTIVITY_POZICIE!$A$3:$D$26,4,0),)</f>
        <v>632.5</v>
      </c>
      <c r="I142" s="455">
        <f t="shared" si="6"/>
        <v>0</v>
      </c>
      <c r="J142" s="455">
        <f t="shared" si="7"/>
        <v>17723.883374999994</v>
      </c>
      <c r="K142" s="455">
        <f t="shared" si="8"/>
        <v>17723.883374999994</v>
      </c>
      <c r="L142" s="449"/>
    </row>
    <row r="143" spans="1:12">
      <c r="A143" s="709">
        <v>36</v>
      </c>
      <c r="B143" s="446" t="s">
        <v>379</v>
      </c>
      <c r="C143" s="508" t="s">
        <v>258</v>
      </c>
      <c r="D143" s="446"/>
      <c r="E143" s="447"/>
      <c r="F143" s="448"/>
      <c r="G143" s="557">
        <f>IFERROR(VLOOKUP(B143,MODULY_CBA!$B$3:$L$52,9,0)*VLOOKUP('Rozpocet - Vyvoj aplikacii'!C143,AKTIVITY_POZICIE!$A$3:$B$52,2,0),)</f>
        <v>16.769024999999992</v>
      </c>
      <c r="H143" s="557">
        <f>IF(ISNUMBER(G143),VLOOKUP(C143,AKTIVITY_POZICIE!$A$3:$D$26,4,0),)</f>
        <v>617</v>
      </c>
      <c r="I143" s="455">
        <f t="shared" si="6"/>
        <v>0</v>
      </c>
      <c r="J143" s="455">
        <f t="shared" si="7"/>
        <v>10346.488424999996</v>
      </c>
      <c r="K143" s="455">
        <f t="shared" si="8"/>
        <v>10346.488424999996</v>
      </c>
      <c r="L143" s="449"/>
    </row>
    <row r="144" spans="1:12">
      <c r="A144" s="710"/>
      <c r="B144" s="446" t="s">
        <v>379</v>
      </c>
      <c r="C144" s="508" t="s">
        <v>259</v>
      </c>
      <c r="D144" s="446"/>
      <c r="E144" s="447"/>
      <c r="F144" s="448"/>
      <c r="G144" s="557">
        <f>IFERROR(VLOOKUP(B144,MODULY_CBA!$B$3:$L$52,9,0)*VLOOKUP('Rozpocet - Vyvoj aplikacii'!C144,AKTIVITY_POZICIE!$A$3:$B$52,2,0),)</f>
        <v>55.896749999999976</v>
      </c>
      <c r="H144" s="557">
        <f>IF(ISNUMBER(G144),VLOOKUP(C144,AKTIVITY_POZICIE!$A$3:$D$26,4,0),)</f>
        <v>617.5</v>
      </c>
      <c r="I144" s="455">
        <f t="shared" si="6"/>
        <v>0</v>
      </c>
      <c r="J144" s="455">
        <f t="shared" si="7"/>
        <v>34516.243124999986</v>
      </c>
      <c r="K144" s="455">
        <f t="shared" si="8"/>
        <v>34516.243124999986</v>
      </c>
      <c r="L144" s="449"/>
    </row>
    <row r="145" spans="1:12">
      <c r="A145" s="710"/>
      <c r="B145" s="446" t="s">
        <v>379</v>
      </c>
      <c r="C145" s="508" t="s">
        <v>260</v>
      </c>
      <c r="D145" s="446"/>
      <c r="E145" s="447"/>
      <c r="F145" s="448"/>
      <c r="G145" s="557">
        <f>IFERROR(VLOOKUP(B145,MODULY_CBA!$B$3:$L$52,9,0)*VLOOKUP('Rozpocet - Vyvoj aplikacii'!C145,AKTIVITY_POZICIE!$A$3:$B$52,2,0),)</f>
        <v>16.769024999999992</v>
      </c>
      <c r="H145" s="557">
        <f>IF(ISNUMBER(G145),VLOOKUP(C145,AKTIVITY_POZICIE!$A$3:$D$26,4,0),)</f>
        <v>510</v>
      </c>
      <c r="I145" s="455">
        <f t="shared" si="6"/>
        <v>0</v>
      </c>
      <c r="J145" s="455">
        <f t="shared" si="7"/>
        <v>8552.2027499999967</v>
      </c>
      <c r="K145" s="455">
        <f t="shared" si="8"/>
        <v>8552.2027499999967</v>
      </c>
      <c r="L145" s="449"/>
    </row>
    <row r="146" spans="1:12">
      <c r="A146" s="711"/>
      <c r="B146" s="446" t="s">
        <v>379</v>
      </c>
      <c r="C146" s="508" t="s">
        <v>261</v>
      </c>
      <c r="D146" s="446"/>
      <c r="E146" s="447"/>
      <c r="F146" s="448"/>
      <c r="G146" s="557">
        <f>IFERROR(VLOOKUP(B146,MODULY_CBA!$B$3:$L$52,9,0)*VLOOKUP('Rozpocet - Vyvoj aplikacii'!C146,AKTIVITY_POZICIE!$A$3:$B$52,2,0),)</f>
        <v>22.358699999999992</v>
      </c>
      <c r="H146" s="557">
        <f>IF(ISNUMBER(G146),VLOOKUP(C146,AKTIVITY_POZICIE!$A$3:$D$26,4,0),)</f>
        <v>632.5</v>
      </c>
      <c r="I146" s="455">
        <f t="shared" si="6"/>
        <v>0</v>
      </c>
      <c r="J146" s="455">
        <f t="shared" si="7"/>
        <v>14141.877749999994</v>
      </c>
      <c r="K146" s="455">
        <f t="shared" si="8"/>
        <v>14141.877749999994</v>
      </c>
      <c r="L146" s="449"/>
    </row>
    <row r="147" spans="1:12">
      <c r="A147" s="709">
        <v>37</v>
      </c>
      <c r="B147" s="446" t="s">
        <v>381</v>
      </c>
      <c r="C147" s="508" t="s">
        <v>258</v>
      </c>
      <c r="D147" s="446"/>
      <c r="E147" s="447"/>
      <c r="F147" s="448"/>
      <c r="G147" s="557">
        <f>IFERROR(VLOOKUP(B147,MODULY_CBA!$B$3:$L$52,9,0)*VLOOKUP('Rozpocet - Vyvoj aplikacii'!C147,AKTIVITY_POZICIE!$A$3:$B$52,2,0),)</f>
        <v>4.4752499999999991</v>
      </c>
      <c r="H147" s="557">
        <f>IF(ISNUMBER(G147),VLOOKUP(C147,AKTIVITY_POZICIE!$A$3:$D$26,4,0),)</f>
        <v>617</v>
      </c>
      <c r="I147" s="455">
        <f t="shared" si="6"/>
        <v>0</v>
      </c>
      <c r="J147" s="455">
        <f t="shared" si="7"/>
        <v>2761.2292499999994</v>
      </c>
      <c r="K147" s="455">
        <f t="shared" si="8"/>
        <v>2761.2292499999994</v>
      </c>
      <c r="L147" s="449"/>
    </row>
    <row r="148" spans="1:12">
      <c r="A148" s="710"/>
      <c r="B148" s="446" t="s">
        <v>381</v>
      </c>
      <c r="C148" s="508" t="s">
        <v>259</v>
      </c>
      <c r="D148" s="446"/>
      <c r="E148" s="447"/>
      <c r="F148" s="448"/>
      <c r="G148" s="557">
        <f>IFERROR(VLOOKUP(B148,MODULY_CBA!$B$3:$L$52,9,0)*VLOOKUP('Rozpocet - Vyvoj aplikacii'!C148,AKTIVITY_POZICIE!$A$3:$B$52,2,0),)</f>
        <v>14.917499999999999</v>
      </c>
      <c r="H148" s="557">
        <f>IF(ISNUMBER(G148),VLOOKUP(C148,AKTIVITY_POZICIE!$A$3:$D$26,4,0),)</f>
        <v>617.5</v>
      </c>
      <c r="I148" s="455">
        <f t="shared" si="6"/>
        <v>0</v>
      </c>
      <c r="J148" s="455">
        <f t="shared" si="7"/>
        <v>9211.5562499999996</v>
      </c>
      <c r="K148" s="455">
        <f t="shared" si="8"/>
        <v>9211.5562499999996</v>
      </c>
      <c r="L148" s="449"/>
    </row>
    <row r="149" spans="1:12">
      <c r="A149" s="710"/>
      <c r="B149" s="446" t="s">
        <v>381</v>
      </c>
      <c r="C149" s="508" t="s">
        <v>260</v>
      </c>
      <c r="D149" s="446"/>
      <c r="E149" s="447"/>
      <c r="F149" s="448"/>
      <c r="G149" s="557">
        <f>IFERROR(VLOOKUP(B149,MODULY_CBA!$B$3:$L$52,9,0)*VLOOKUP('Rozpocet - Vyvoj aplikacii'!C149,AKTIVITY_POZICIE!$A$3:$B$52,2,0),)</f>
        <v>4.4752499999999991</v>
      </c>
      <c r="H149" s="557">
        <f>IF(ISNUMBER(G149),VLOOKUP(C149,AKTIVITY_POZICIE!$A$3:$D$26,4,0),)</f>
        <v>510</v>
      </c>
      <c r="I149" s="455">
        <f t="shared" si="6"/>
        <v>0</v>
      </c>
      <c r="J149" s="455">
        <f t="shared" si="7"/>
        <v>2282.3774999999996</v>
      </c>
      <c r="K149" s="455">
        <f t="shared" si="8"/>
        <v>2282.3774999999996</v>
      </c>
      <c r="L149" s="449"/>
    </row>
    <row r="150" spans="1:12">
      <c r="A150" s="711"/>
      <c r="B150" s="446" t="s">
        <v>381</v>
      </c>
      <c r="C150" s="508" t="s">
        <v>261</v>
      </c>
      <c r="D150" s="446"/>
      <c r="E150" s="447"/>
      <c r="F150" s="448"/>
      <c r="G150" s="557">
        <f>IFERROR(VLOOKUP(B150,MODULY_CBA!$B$3:$L$52,9,0)*VLOOKUP('Rozpocet - Vyvoj aplikacii'!C150,AKTIVITY_POZICIE!$A$3:$B$52,2,0),)</f>
        <v>5.9669999999999996</v>
      </c>
      <c r="H150" s="557">
        <f>IF(ISNUMBER(G150),VLOOKUP(C150,AKTIVITY_POZICIE!$A$3:$D$26,4,0),)</f>
        <v>632.5</v>
      </c>
      <c r="I150" s="455">
        <f t="shared" si="6"/>
        <v>0</v>
      </c>
      <c r="J150" s="455">
        <f t="shared" si="7"/>
        <v>3774.1274999999996</v>
      </c>
      <c r="K150" s="455">
        <f t="shared" si="8"/>
        <v>3774.1274999999996</v>
      </c>
      <c r="L150" s="449"/>
    </row>
    <row r="151" spans="1:12">
      <c r="A151" s="709">
        <v>38</v>
      </c>
      <c r="B151" s="446" t="s">
        <v>383</v>
      </c>
      <c r="C151" s="508" t="s">
        <v>258</v>
      </c>
      <c r="D151" s="446"/>
      <c r="E151" s="447"/>
      <c r="F151" s="448"/>
      <c r="G151" s="557">
        <f>IFERROR(VLOOKUP(B151,MODULY_CBA!$B$3:$L$52,9,0)*VLOOKUP('Rozpocet - Vyvoj aplikacii'!C151,AKTIVITY_POZICIE!$A$3:$B$52,2,0),)</f>
        <v>11.240774999999998</v>
      </c>
      <c r="H151" s="557">
        <f>IF(ISNUMBER(G151),VLOOKUP(C151,AKTIVITY_POZICIE!$A$3:$D$26,4,0),)</f>
        <v>617</v>
      </c>
      <c r="I151" s="455">
        <f t="shared" ref="I151:I202" si="9">E151*F151</f>
        <v>0</v>
      </c>
      <c r="J151" s="455">
        <f t="shared" ref="J151:J202" si="10">G151*H151</f>
        <v>6935.5581749999983</v>
      </c>
      <c r="K151" s="455">
        <f t="shared" ref="K151:K202" si="11">J151+I151</f>
        <v>6935.5581749999983</v>
      </c>
      <c r="L151" s="449"/>
    </row>
    <row r="152" spans="1:12">
      <c r="A152" s="710"/>
      <c r="B152" s="446" t="s">
        <v>383</v>
      </c>
      <c r="C152" s="508" t="s">
        <v>259</v>
      </c>
      <c r="D152" s="446"/>
      <c r="E152" s="447"/>
      <c r="F152" s="448"/>
      <c r="G152" s="557">
        <f>IFERROR(VLOOKUP(B152,MODULY_CBA!$B$3:$L$52,9,0)*VLOOKUP('Rozpocet - Vyvoj aplikacii'!C152,AKTIVITY_POZICIE!$A$3:$B$52,2,0),)</f>
        <v>37.469249999999995</v>
      </c>
      <c r="H152" s="557">
        <f>IF(ISNUMBER(G152),VLOOKUP(C152,AKTIVITY_POZICIE!$A$3:$D$26,4,0),)</f>
        <v>617.5</v>
      </c>
      <c r="I152" s="455">
        <f t="shared" si="9"/>
        <v>0</v>
      </c>
      <c r="J152" s="455">
        <f t="shared" si="10"/>
        <v>23137.261874999997</v>
      </c>
      <c r="K152" s="455">
        <f t="shared" si="11"/>
        <v>23137.261874999997</v>
      </c>
      <c r="L152" s="449"/>
    </row>
    <row r="153" spans="1:12">
      <c r="A153" s="710"/>
      <c r="B153" s="446" t="s">
        <v>383</v>
      </c>
      <c r="C153" s="508" t="s">
        <v>260</v>
      </c>
      <c r="D153" s="446"/>
      <c r="E153" s="447"/>
      <c r="F153" s="448"/>
      <c r="G153" s="557">
        <f>IFERROR(VLOOKUP(B153,MODULY_CBA!$B$3:$L$52,9,0)*VLOOKUP('Rozpocet - Vyvoj aplikacii'!C153,AKTIVITY_POZICIE!$A$3:$B$52,2,0),)</f>
        <v>11.240774999999998</v>
      </c>
      <c r="H153" s="557">
        <f>IF(ISNUMBER(G153),VLOOKUP(C153,AKTIVITY_POZICIE!$A$3:$D$26,4,0),)</f>
        <v>510</v>
      </c>
      <c r="I153" s="455">
        <f t="shared" si="9"/>
        <v>0</v>
      </c>
      <c r="J153" s="455">
        <f t="shared" si="10"/>
        <v>5732.7952499999983</v>
      </c>
      <c r="K153" s="455">
        <f t="shared" si="11"/>
        <v>5732.7952499999983</v>
      </c>
      <c r="L153" s="449"/>
    </row>
    <row r="154" spans="1:12">
      <c r="A154" s="711"/>
      <c r="B154" s="446" t="s">
        <v>383</v>
      </c>
      <c r="C154" s="508" t="s">
        <v>261</v>
      </c>
      <c r="D154" s="446"/>
      <c r="E154" s="447"/>
      <c r="F154" s="448"/>
      <c r="G154" s="557">
        <f>IFERROR(VLOOKUP(B154,MODULY_CBA!$B$3:$L$52,9,0)*VLOOKUP('Rozpocet - Vyvoj aplikacii'!C154,AKTIVITY_POZICIE!$A$3:$B$52,2,0),)</f>
        <v>14.987699999999998</v>
      </c>
      <c r="H154" s="557">
        <f>IF(ISNUMBER(G154),VLOOKUP(C154,AKTIVITY_POZICIE!$A$3:$D$26,4,0),)</f>
        <v>632.5</v>
      </c>
      <c r="I154" s="455">
        <f t="shared" si="9"/>
        <v>0</v>
      </c>
      <c r="J154" s="455">
        <f t="shared" si="10"/>
        <v>9479.7202499999985</v>
      </c>
      <c r="K154" s="455">
        <f t="shared" si="11"/>
        <v>9479.7202499999985</v>
      </c>
      <c r="L154" s="449"/>
    </row>
    <row r="155" spans="1:12">
      <c r="A155" s="709">
        <v>39</v>
      </c>
      <c r="B155" s="446" t="s">
        <v>385</v>
      </c>
      <c r="C155" s="508" t="s">
        <v>258</v>
      </c>
      <c r="D155" s="446"/>
      <c r="E155" s="447"/>
      <c r="F155" s="448"/>
      <c r="G155" s="557">
        <f>IFERROR(VLOOKUP(B155,MODULY_CBA!$B$3:$L$52,9,0)*VLOOKUP('Rozpocet - Vyvoj aplikacii'!C155,AKTIVITY_POZICIE!$A$3:$B$52,2,0),)</f>
        <v>18.844678124999998</v>
      </c>
      <c r="H155" s="557">
        <f>IF(ISNUMBER(G155),VLOOKUP(C155,AKTIVITY_POZICIE!$A$3:$D$26,4,0),)</f>
        <v>617</v>
      </c>
      <c r="I155" s="455">
        <f t="shared" si="9"/>
        <v>0</v>
      </c>
      <c r="J155" s="455">
        <f t="shared" si="10"/>
        <v>11627.166403124998</v>
      </c>
      <c r="K155" s="455">
        <f t="shared" si="11"/>
        <v>11627.166403124998</v>
      </c>
      <c r="L155" s="449"/>
    </row>
    <row r="156" spans="1:12">
      <c r="A156" s="710"/>
      <c r="B156" s="446" t="s">
        <v>385</v>
      </c>
      <c r="C156" s="508" t="s">
        <v>259</v>
      </c>
      <c r="D156" s="446"/>
      <c r="E156" s="447"/>
      <c r="F156" s="448"/>
      <c r="G156" s="557">
        <f>IFERROR(VLOOKUP(B156,MODULY_CBA!$B$3:$L$52,9,0)*VLOOKUP('Rozpocet - Vyvoj aplikacii'!C156,AKTIVITY_POZICIE!$A$3:$B$52,2,0),)</f>
        <v>62.815593749999991</v>
      </c>
      <c r="H156" s="557">
        <f>IF(ISNUMBER(G156),VLOOKUP(C156,AKTIVITY_POZICIE!$A$3:$D$26,4,0),)</f>
        <v>617.5</v>
      </c>
      <c r="I156" s="455">
        <f t="shared" si="9"/>
        <v>0</v>
      </c>
      <c r="J156" s="455">
        <f t="shared" si="10"/>
        <v>38788.629140624995</v>
      </c>
      <c r="K156" s="455">
        <f t="shared" si="11"/>
        <v>38788.629140624995</v>
      </c>
      <c r="L156" s="449"/>
    </row>
    <row r="157" spans="1:12">
      <c r="A157" s="710"/>
      <c r="B157" s="446" t="s">
        <v>385</v>
      </c>
      <c r="C157" s="508" t="s">
        <v>260</v>
      </c>
      <c r="D157" s="446"/>
      <c r="E157" s="447"/>
      <c r="F157" s="448"/>
      <c r="G157" s="557">
        <f>IFERROR(VLOOKUP(B157,MODULY_CBA!$B$3:$L$52,9,0)*VLOOKUP('Rozpocet - Vyvoj aplikacii'!C157,AKTIVITY_POZICIE!$A$3:$B$52,2,0),)</f>
        <v>18.844678124999998</v>
      </c>
      <c r="H157" s="557">
        <f>IF(ISNUMBER(G157),VLOOKUP(C157,AKTIVITY_POZICIE!$A$3:$D$26,4,0),)</f>
        <v>510</v>
      </c>
      <c r="I157" s="455">
        <f t="shared" si="9"/>
        <v>0</v>
      </c>
      <c r="J157" s="455">
        <f t="shared" si="10"/>
        <v>9610.7858437499981</v>
      </c>
      <c r="K157" s="455">
        <f t="shared" si="11"/>
        <v>9610.7858437499981</v>
      </c>
      <c r="L157" s="449"/>
    </row>
    <row r="158" spans="1:12">
      <c r="A158" s="711"/>
      <c r="B158" s="446" t="s">
        <v>385</v>
      </c>
      <c r="C158" s="508" t="s">
        <v>261</v>
      </c>
      <c r="D158" s="446"/>
      <c r="E158" s="447"/>
      <c r="F158" s="448"/>
      <c r="G158" s="557">
        <f>IFERROR(VLOOKUP(B158,MODULY_CBA!$B$3:$L$52,9,0)*VLOOKUP('Rozpocet - Vyvoj aplikacii'!C158,AKTIVITY_POZICIE!$A$3:$B$52,2,0),)</f>
        <v>25.126237499999998</v>
      </c>
      <c r="H158" s="557">
        <f>IF(ISNUMBER(G158),VLOOKUP(C158,AKTIVITY_POZICIE!$A$3:$D$26,4,0),)</f>
        <v>632.5</v>
      </c>
      <c r="I158" s="455">
        <f t="shared" si="9"/>
        <v>0</v>
      </c>
      <c r="J158" s="455">
        <f t="shared" si="10"/>
        <v>15892.345218749999</v>
      </c>
      <c r="K158" s="455">
        <f t="shared" si="11"/>
        <v>15892.345218749999</v>
      </c>
      <c r="L158" s="449"/>
    </row>
    <row r="159" spans="1:12">
      <c r="A159" s="709">
        <v>40</v>
      </c>
      <c r="B159" s="446" t="s">
        <v>387</v>
      </c>
      <c r="C159" s="508" t="s">
        <v>258</v>
      </c>
      <c r="D159" s="446"/>
      <c r="E159" s="447"/>
      <c r="F159" s="448"/>
      <c r="G159" s="557">
        <f>IFERROR(VLOOKUP(B159,MODULY_CBA!$B$3:$L$52,9,0)*VLOOKUP('Rozpocet - Vyvoj aplikacii'!C159,AKTIVITY_POZICIE!$A$3:$B$52,2,0),)</f>
        <v>11.627550000000001</v>
      </c>
      <c r="H159" s="557">
        <f>IF(ISNUMBER(G159),VLOOKUP(C159,AKTIVITY_POZICIE!$A$3:$D$26,4,0),)</f>
        <v>617</v>
      </c>
      <c r="I159" s="455">
        <f t="shared" si="9"/>
        <v>0</v>
      </c>
      <c r="J159" s="455">
        <f t="shared" si="10"/>
        <v>7174.1983500000006</v>
      </c>
      <c r="K159" s="455">
        <f t="shared" si="11"/>
        <v>7174.1983500000006</v>
      </c>
      <c r="L159" s="449"/>
    </row>
    <row r="160" spans="1:12">
      <c r="A160" s="710"/>
      <c r="B160" s="446" t="s">
        <v>387</v>
      </c>
      <c r="C160" s="508" t="s">
        <v>259</v>
      </c>
      <c r="D160" s="446"/>
      <c r="E160" s="447"/>
      <c r="F160" s="448"/>
      <c r="G160" s="557">
        <f>IFERROR(VLOOKUP(B160,MODULY_CBA!$B$3:$L$52,9,0)*VLOOKUP('Rozpocet - Vyvoj aplikacii'!C160,AKTIVITY_POZICIE!$A$3:$B$52,2,0),)</f>
        <v>38.758500000000005</v>
      </c>
      <c r="H160" s="557">
        <f>IF(ISNUMBER(G160),VLOOKUP(C160,AKTIVITY_POZICIE!$A$3:$D$26,4,0),)</f>
        <v>617.5</v>
      </c>
      <c r="I160" s="455">
        <f t="shared" si="9"/>
        <v>0</v>
      </c>
      <c r="J160" s="455">
        <f t="shared" si="10"/>
        <v>23933.373750000002</v>
      </c>
      <c r="K160" s="455">
        <f t="shared" si="11"/>
        <v>23933.373750000002</v>
      </c>
      <c r="L160" s="449"/>
    </row>
    <row r="161" spans="1:12">
      <c r="A161" s="710"/>
      <c r="B161" s="446" t="s">
        <v>387</v>
      </c>
      <c r="C161" s="508" t="s">
        <v>260</v>
      </c>
      <c r="D161" s="446"/>
      <c r="E161" s="447"/>
      <c r="F161" s="448"/>
      <c r="G161" s="557">
        <f>IFERROR(VLOOKUP(B161,MODULY_CBA!$B$3:$L$52,9,0)*VLOOKUP('Rozpocet - Vyvoj aplikacii'!C161,AKTIVITY_POZICIE!$A$3:$B$52,2,0),)</f>
        <v>11.627550000000001</v>
      </c>
      <c r="H161" s="557">
        <f>IF(ISNUMBER(G161),VLOOKUP(C161,AKTIVITY_POZICIE!$A$3:$D$26,4,0),)</f>
        <v>510</v>
      </c>
      <c r="I161" s="455">
        <f t="shared" si="9"/>
        <v>0</v>
      </c>
      <c r="J161" s="455">
        <f t="shared" si="10"/>
        <v>5930.0505000000003</v>
      </c>
      <c r="K161" s="455">
        <f t="shared" si="11"/>
        <v>5930.0505000000003</v>
      </c>
      <c r="L161" s="449"/>
    </row>
    <row r="162" spans="1:12">
      <c r="A162" s="711"/>
      <c r="B162" s="446" t="s">
        <v>387</v>
      </c>
      <c r="C162" s="508" t="s">
        <v>261</v>
      </c>
      <c r="D162" s="446"/>
      <c r="E162" s="447"/>
      <c r="F162" s="448"/>
      <c r="G162" s="557">
        <f>IFERROR(VLOOKUP(B162,MODULY_CBA!$B$3:$L$52,9,0)*VLOOKUP('Rozpocet - Vyvoj aplikacii'!C162,AKTIVITY_POZICIE!$A$3:$B$52,2,0),)</f>
        <v>15.503400000000003</v>
      </c>
      <c r="H162" s="557">
        <f>IF(ISNUMBER(G162),VLOOKUP(C162,AKTIVITY_POZICIE!$A$3:$D$26,4,0),)</f>
        <v>632.5</v>
      </c>
      <c r="I162" s="455">
        <f t="shared" si="9"/>
        <v>0</v>
      </c>
      <c r="J162" s="455">
        <f t="shared" si="10"/>
        <v>9805.9005000000016</v>
      </c>
      <c r="K162" s="455">
        <f t="shared" si="11"/>
        <v>9805.9005000000016</v>
      </c>
      <c r="L162" s="449"/>
    </row>
    <row r="163" spans="1:12">
      <c r="A163" s="709">
        <v>41</v>
      </c>
      <c r="B163" s="446" t="s">
        <v>389</v>
      </c>
      <c r="C163" s="508" t="s">
        <v>258</v>
      </c>
      <c r="D163" s="446"/>
      <c r="E163" s="447"/>
      <c r="F163" s="448"/>
      <c r="G163" s="557">
        <f>IFERROR(VLOOKUP(B163,MODULY_CBA!$B$3:$L$52,9,0)*VLOOKUP('Rozpocet - Vyvoj aplikacii'!C163,AKTIVITY_POZICIE!$A$3:$B$52,2,0),)</f>
        <v>4.5805499999999997</v>
      </c>
      <c r="H163" s="557">
        <f>IF(ISNUMBER(G163),VLOOKUP(C163,AKTIVITY_POZICIE!$A$3:$D$26,4,0),)</f>
        <v>617</v>
      </c>
      <c r="I163" s="455">
        <f t="shared" si="9"/>
        <v>0</v>
      </c>
      <c r="J163" s="455">
        <f t="shared" si="10"/>
        <v>2826.1993499999999</v>
      </c>
      <c r="K163" s="455">
        <f t="shared" si="11"/>
        <v>2826.1993499999999</v>
      </c>
      <c r="L163" s="449"/>
    </row>
    <row r="164" spans="1:12">
      <c r="A164" s="710"/>
      <c r="B164" s="446" t="s">
        <v>389</v>
      </c>
      <c r="C164" s="508" t="s">
        <v>259</v>
      </c>
      <c r="D164" s="446"/>
      <c r="E164" s="447"/>
      <c r="F164" s="448"/>
      <c r="G164" s="557">
        <f>IFERROR(VLOOKUP(B164,MODULY_CBA!$B$3:$L$52,9,0)*VLOOKUP('Rozpocet - Vyvoj aplikacii'!C164,AKTIVITY_POZICIE!$A$3:$B$52,2,0),)</f>
        <v>15.2685</v>
      </c>
      <c r="H164" s="557">
        <f>IF(ISNUMBER(G164),VLOOKUP(C164,AKTIVITY_POZICIE!$A$3:$D$26,4,0),)</f>
        <v>617.5</v>
      </c>
      <c r="I164" s="455">
        <f t="shared" si="9"/>
        <v>0</v>
      </c>
      <c r="J164" s="455">
        <f t="shared" si="10"/>
        <v>9428.2987499999999</v>
      </c>
      <c r="K164" s="455">
        <f t="shared" si="11"/>
        <v>9428.2987499999999</v>
      </c>
      <c r="L164" s="449"/>
    </row>
    <row r="165" spans="1:12">
      <c r="A165" s="710"/>
      <c r="B165" s="446" t="s">
        <v>389</v>
      </c>
      <c r="C165" s="508" t="s">
        <v>260</v>
      </c>
      <c r="D165" s="446"/>
      <c r="E165" s="447"/>
      <c r="F165" s="448"/>
      <c r="G165" s="557">
        <f>IFERROR(VLOOKUP(B165,MODULY_CBA!$B$3:$L$52,9,0)*VLOOKUP('Rozpocet - Vyvoj aplikacii'!C165,AKTIVITY_POZICIE!$A$3:$B$52,2,0),)</f>
        <v>4.5805499999999997</v>
      </c>
      <c r="H165" s="557">
        <f>IF(ISNUMBER(G165),VLOOKUP(C165,AKTIVITY_POZICIE!$A$3:$D$26,4,0),)</f>
        <v>510</v>
      </c>
      <c r="I165" s="455">
        <f t="shared" si="9"/>
        <v>0</v>
      </c>
      <c r="J165" s="455">
        <f t="shared" si="10"/>
        <v>2336.0805</v>
      </c>
      <c r="K165" s="455">
        <f t="shared" si="11"/>
        <v>2336.0805</v>
      </c>
      <c r="L165" s="449"/>
    </row>
    <row r="166" spans="1:12">
      <c r="A166" s="711"/>
      <c r="B166" s="446" t="s">
        <v>389</v>
      </c>
      <c r="C166" s="508" t="s">
        <v>261</v>
      </c>
      <c r="D166" s="446"/>
      <c r="E166" s="447"/>
      <c r="F166" s="448"/>
      <c r="G166" s="557">
        <f>IFERROR(VLOOKUP(B166,MODULY_CBA!$B$3:$L$52,9,0)*VLOOKUP('Rozpocet - Vyvoj aplikacii'!C166,AKTIVITY_POZICIE!$A$3:$B$52,2,0),)</f>
        <v>6.1074000000000002</v>
      </c>
      <c r="H166" s="557">
        <f>IF(ISNUMBER(G166),VLOOKUP(C166,AKTIVITY_POZICIE!$A$3:$D$26,4,0),)</f>
        <v>632.5</v>
      </c>
      <c r="I166" s="455">
        <f t="shared" si="9"/>
        <v>0</v>
      </c>
      <c r="J166" s="455">
        <f t="shared" si="10"/>
        <v>3862.9304999999999</v>
      </c>
      <c r="K166" s="455">
        <f t="shared" si="11"/>
        <v>3862.9304999999999</v>
      </c>
      <c r="L166" s="449"/>
    </row>
    <row r="167" spans="1:12">
      <c r="A167" s="709">
        <v>42</v>
      </c>
      <c r="B167" s="446" t="s">
        <v>391</v>
      </c>
      <c r="C167" s="508" t="s">
        <v>258</v>
      </c>
      <c r="D167" s="446"/>
      <c r="E167" s="447"/>
      <c r="F167" s="448"/>
      <c r="G167" s="557">
        <f>IFERROR(VLOOKUP(B167,MODULY_CBA!$B$3:$L$52,9,0)*VLOOKUP('Rozpocet - Vyvoj aplikacii'!C167,AKTIVITY_POZICIE!$A$3:$B$52,2,0),)</f>
        <v>9.8657999999999983</v>
      </c>
      <c r="H167" s="557">
        <f>IF(ISNUMBER(G167),VLOOKUP(C167,AKTIVITY_POZICIE!$A$3:$D$26,4,0),)</f>
        <v>617</v>
      </c>
      <c r="I167" s="455">
        <f t="shared" si="9"/>
        <v>0</v>
      </c>
      <c r="J167" s="455">
        <f t="shared" si="10"/>
        <v>6087.1985999999988</v>
      </c>
      <c r="K167" s="455">
        <f t="shared" si="11"/>
        <v>6087.1985999999988</v>
      </c>
      <c r="L167" s="449"/>
    </row>
    <row r="168" spans="1:12">
      <c r="A168" s="710"/>
      <c r="B168" s="446" t="s">
        <v>391</v>
      </c>
      <c r="C168" s="508" t="s">
        <v>259</v>
      </c>
      <c r="D168" s="446"/>
      <c r="E168" s="447"/>
      <c r="F168" s="448"/>
      <c r="G168" s="557">
        <f>IFERROR(VLOOKUP(B168,MODULY_CBA!$B$3:$L$52,9,0)*VLOOKUP('Rozpocet - Vyvoj aplikacii'!C168,AKTIVITY_POZICIE!$A$3:$B$52,2,0),)</f>
        <v>32.885999999999996</v>
      </c>
      <c r="H168" s="557">
        <f>IF(ISNUMBER(G168),VLOOKUP(C168,AKTIVITY_POZICIE!$A$3:$D$26,4,0),)</f>
        <v>617.5</v>
      </c>
      <c r="I168" s="455">
        <f t="shared" si="9"/>
        <v>0</v>
      </c>
      <c r="J168" s="455">
        <f t="shared" si="10"/>
        <v>20307.104999999996</v>
      </c>
      <c r="K168" s="455">
        <f t="shared" si="11"/>
        <v>20307.104999999996</v>
      </c>
      <c r="L168" s="449"/>
    </row>
    <row r="169" spans="1:12">
      <c r="A169" s="710"/>
      <c r="B169" s="446" t="s">
        <v>391</v>
      </c>
      <c r="C169" s="508" t="s">
        <v>260</v>
      </c>
      <c r="D169" s="446"/>
      <c r="E169" s="447"/>
      <c r="F169" s="448"/>
      <c r="G169" s="557">
        <f>IFERROR(VLOOKUP(B169,MODULY_CBA!$B$3:$L$52,9,0)*VLOOKUP('Rozpocet - Vyvoj aplikacii'!C169,AKTIVITY_POZICIE!$A$3:$B$52,2,0),)</f>
        <v>9.8657999999999983</v>
      </c>
      <c r="H169" s="557">
        <f>IF(ISNUMBER(G169),VLOOKUP(C169,AKTIVITY_POZICIE!$A$3:$D$26,4,0),)</f>
        <v>510</v>
      </c>
      <c r="I169" s="455">
        <f t="shared" si="9"/>
        <v>0</v>
      </c>
      <c r="J169" s="455">
        <f t="shared" si="10"/>
        <v>5031.5579999999991</v>
      </c>
      <c r="K169" s="455">
        <f t="shared" si="11"/>
        <v>5031.5579999999991</v>
      </c>
      <c r="L169" s="449"/>
    </row>
    <row r="170" spans="1:12">
      <c r="A170" s="711"/>
      <c r="B170" s="446" t="s">
        <v>391</v>
      </c>
      <c r="C170" s="508" t="s">
        <v>261</v>
      </c>
      <c r="D170" s="446"/>
      <c r="E170" s="447"/>
      <c r="F170" s="448"/>
      <c r="G170" s="557">
        <f>IFERROR(VLOOKUP(B170,MODULY_CBA!$B$3:$L$52,9,0)*VLOOKUP('Rozpocet - Vyvoj aplikacii'!C170,AKTIVITY_POZICIE!$A$3:$B$52,2,0),)</f>
        <v>13.154399999999999</v>
      </c>
      <c r="H170" s="557">
        <f>IF(ISNUMBER(G170),VLOOKUP(C170,AKTIVITY_POZICIE!$A$3:$D$26,4,0),)</f>
        <v>632.5</v>
      </c>
      <c r="I170" s="455">
        <f t="shared" si="9"/>
        <v>0</v>
      </c>
      <c r="J170" s="455">
        <f t="shared" si="10"/>
        <v>8320.1579999999994</v>
      </c>
      <c r="K170" s="455">
        <f t="shared" si="11"/>
        <v>8320.1579999999994</v>
      </c>
      <c r="L170" s="449"/>
    </row>
    <row r="171" spans="1:12">
      <c r="A171" s="709">
        <v>43</v>
      </c>
      <c r="B171" s="446" t="s">
        <v>393</v>
      </c>
      <c r="C171" s="508" t="s">
        <v>258</v>
      </c>
      <c r="D171" s="446"/>
      <c r="E171" s="447"/>
      <c r="F171" s="448"/>
      <c r="G171" s="557">
        <f>IFERROR(VLOOKUP(B171,MODULY_CBA!$B$3:$L$52,9,0)*VLOOKUP('Rozpocet - Vyvoj aplikacii'!C171,AKTIVITY_POZICIE!$A$3:$B$52,2,0),)</f>
        <v>6.3423000000000007</v>
      </c>
      <c r="H171" s="557">
        <f>IF(ISNUMBER(G171),VLOOKUP(C171,AKTIVITY_POZICIE!$A$3:$D$26,4,0),)</f>
        <v>617</v>
      </c>
      <c r="I171" s="455">
        <f t="shared" si="9"/>
        <v>0</v>
      </c>
      <c r="J171" s="455">
        <f t="shared" si="10"/>
        <v>3913.1991000000003</v>
      </c>
      <c r="K171" s="455">
        <f t="shared" si="11"/>
        <v>3913.1991000000003</v>
      </c>
      <c r="L171" s="449"/>
    </row>
    <row r="172" spans="1:12">
      <c r="A172" s="710"/>
      <c r="B172" s="446" t="s">
        <v>393</v>
      </c>
      <c r="C172" s="508" t="s">
        <v>259</v>
      </c>
      <c r="D172" s="446"/>
      <c r="E172" s="447"/>
      <c r="F172" s="448"/>
      <c r="G172" s="557">
        <f>IFERROR(VLOOKUP(B172,MODULY_CBA!$B$3:$L$52,9,0)*VLOOKUP('Rozpocet - Vyvoj aplikacii'!C172,AKTIVITY_POZICIE!$A$3:$B$52,2,0),)</f>
        <v>21.141000000000002</v>
      </c>
      <c r="H172" s="557">
        <f>IF(ISNUMBER(G172),VLOOKUP(C172,AKTIVITY_POZICIE!$A$3:$D$26,4,0),)</f>
        <v>617.5</v>
      </c>
      <c r="I172" s="455">
        <f t="shared" si="9"/>
        <v>0</v>
      </c>
      <c r="J172" s="455">
        <f t="shared" si="10"/>
        <v>13054.567500000001</v>
      </c>
      <c r="K172" s="455">
        <f t="shared" si="11"/>
        <v>13054.567500000001</v>
      </c>
      <c r="L172" s="449"/>
    </row>
    <row r="173" spans="1:12">
      <c r="A173" s="710"/>
      <c r="B173" s="446" t="s">
        <v>393</v>
      </c>
      <c r="C173" s="508" t="s">
        <v>260</v>
      </c>
      <c r="D173" s="446"/>
      <c r="E173" s="447"/>
      <c r="F173" s="448"/>
      <c r="G173" s="557">
        <f>IFERROR(VLOOKUP(B173,MODULY_CBA!$B$3:$L$52,9,0)*VLOOKUP('Rozpocet - Vyvoj aplikacii'!C173,AKTIVITY_POZICIE!$A$3:$B$52,2,0),)</f>
        <v>6.3423000000000007</v>
      </c>
      <c r="H173" s="557">
        <f>IF(ISNUMBER(G173),VLOOKUP(C173,AKTIVITY_POZICIE!$A$3:$D$26,4,0),)</f>
        <v>510</v>
      </c>
      <c r="I173" s="455">
        <f t="shared" si="9"/>
        <v>0</v>
      </c>
      <c r="J173" s="455">
        <f t="shared" si="10"/>
        <v>3234.5730000000003</v>
      </c>
      <c r="K173" s="455">
        <f t="shared" si="11"/>
        <v>3234.5730000000003</v>
      </c>
      <c r="L173" s="449"/>
    </row>
    <row r="174" spans="1:12">
      <c r="A174" s="711"/>
      <c r="B174" s="446" t="s">
        <v>393</v>
      </c>
      <c r="C174" s="508" t="s">
        <v>261</v>
      </c>
      <c r="D174" s="446"/>
      <c r="E174" s="447"/>
      <c r="F174" s="448"/>
      <c r="G174" s="557">
        <f>IFERROR(VLOOKUP(B174,MODULY_CBA!$B$3:$L$52,9,0)*VLOOKUP('Rozpocet - Vyvoj aplikacii'!C174,AKTIVITY_POZICIE!$A$3:$B$52,2,0),)</f>
        <v>8.4564000000000004</v>
      </c>
      <c r="H174" s="557">
        <f>IF(ISNUMBER(G174),VLOOKUP(C174,AKTIVITY_POZICIE!$A$3:$D$26,4,0),)</f>
        <v>632.5</v>
      </c>
      <c r="I174" s="455">
        <f t="shared" si="9"/>
        <v>0</v>
      </c>
      <c r="J174" s="455">
        <f t="shared" si="10"/>
        <v>5348.6729999999998</v>
      </c>
      <c r="K174" s="455">
        <f t="shared" si="11"/>
        <v>5348.6729999999998</v>
      </c>
      <c r="L174" s="449"/>
    </row>
    <row r="175" spans="1:12">
      <c r="A175" s="709">
        <v>44</v>
      </c>
      <c r="B175" s="446" t="s">
        <v>2528</v>
      </c>
      <c r="C175" s="508" t="s">
        <v>258</v>
      </c>
      <c r="D175" s="446"/>
      <c r="E175" s="447"/>
      <c r="F175" s="448"/>
      <c r="G175" s="557">
        <f>IFERROR(VLOOKUP(B175,MODULY_CBA!$B$3:$L$52,9,0)*VLOOKUP('Rozpocet - Vyvoj aplikacii'!C175,AKTIVITY_POZICIE!$A$3:$B$52,2,0),)</f>
        <v>81.139612499999998</v>
      </c>
      <c r="H175" s="557">
        <f>IF(ISNUMBER(G175),VLOOKUP(C175,AKTIVITY_POZICIE!$A$3:$D$26,4,0),)</f>
        <v>617</v>
      </c>
      <c r="I175" s="455">
        <f t="shared" si="9"/>
        <v>0</v>
      </c>
      <c r="J175" s="455">
        <f t="shared" si="10"/>
        <v>50063.140912499999</v>
      </c>
      <c r="K175" s="455">
        <f t="shared" si="11"/>
        <v>50063.140912499999</v>
      </c>
      <c r="L175" s="449"/>
    </row>
    <row r="176" spans="1:12">
      <c r="A176" s="710"/>
      <c r="B176" s="446" t="s">
        <v>2528</v>
      </c>
      <c r="C176" s="508" t="s">
        <v>259</v>
      </c>
      <c r="D176" s="446"/>
      <c r="E176" s="447"/>
      <c r="F176" s="448"/>
      <c r="G176" s="557">
        <f>IFERROR(VLOOKUP(B176,MODULY_CBA!$B$3:$L$52,9,0)*VLOOKUP('Rozpocet - Vyvoj aplikacii'!C176,AKTIVITY_POZICIE!$A$3:$B$52,2,0),)</f>
        <v>270.46537499999999</v>
      </c>
      <c r="H176" s="557">
        <f>IF(ISNUMBER(G176),VLOOKUP(C176,AKTIVITY_POZICIE!$A$3:$D$26,4,0),)</f>
        <v>617.5</v>
      </c>
      <c r="I176" s="455">
        <f t="shared" si="9"/>
        <v>0</v>
      </c>
      <c r="J176" s="455">
        <f t="shared" si="10"/>
        <v>167012.36906249999</v>
      </c>
      <c r="K176" s="455">
        <f t="shared" si="11"/>
        <v>167012.36906249999</v>
      </c>
      <c r="L176" s="449"/>
    </row>
    <row r="177" spans="1:12">
      <c r="A177" s="710"/>
      <c r="B177" s="446" t="s">
        <v>2528</v>
      </c>
      <c r="C177" s="508" t="s">
        <v>260</v>
      </c>
      <c r="D177" s="446"/>
      <c r="E177" s="447"/>
      <c r="F177" s="448"/>
      <c r="G177" s="557">
        <f>IFERROR(VLOOKUP(B177,MODULY_CBA!$B$3:$L$52,9,0)*VLOOKUP('Rozpocet - Vyvoj aplikacii'!C177,AKTIVITY_POZICIE!$A$3:$B$52,2,0),)</f>
        <v>81.139612499999998</v>
      </c>
      <c r="H177" s="557">
        <f>IF(ISNUMBER(G177),VLOOKUP(C177,AKTIVITY_POZICIE!$A$3:$D$26,4,0),)</f>
        <v>510</v>
      </c>
      <c r="I177" s="455">
        <f t="shared" si="9"/>
        <v>0</v>
      </c>
      <c r="J177" s="455">
        <f t="shared" si="10"/>
        <v>41381.202375000001</v>
      </c>
      <c r="K177" s="455">
        <f t="shared" si="11"/>
        <v>41381.202375000001</v>
      </c>
      <c r="L177" s="449"/>
    </row>
    <row r="178" spans="1:12">
      <c r="A178" s="711"/>
      <c r="B178" s="446" t="s">
        <v>2528</v>
      </c>
      <c r="C178" s="508" t="s">
        <v>261</v>
      </c>
      <c r="D178" s="446"/>
      <c r="E178" s="447"/>
      <c r="F178" s="448"/>
      <c r="G178" s="557">
        <f>IFERROR(VLOOKUP(B178,MODULY_CBA!$B$3:$L$52,9,0)*VLOOKUP('Rozpocet - Vyvoj aplikacii'!C178,AKTIVITY_POZICIE!$A$3:$B$52,2,0),)</f>
        <v>108.18615</v>
      </c>
      <c r="H178" s="557">
        <f>IF(ISNUMBER(G178),VLOOKUP(C178,AKTIVITY_POZICIE!$A$3:$D$26,4,0),)</f>
        <v>632.5</v>
      </c>
      <c r="I178" s="455">
        <f t="shared" si="9"/>
        <v>0</v>
      </c>
      <c r="J178" s="455">
        <f t="shared" si="10"/>
        <v>68427.739874999999</v>
      </c>
      <c r="K178" s="455">
        <f t="shared" si="11"/>
        <v>68427.739874999999</v>
      </c>
      <c r="L178" s="449"/>
    </row>
    <row r="179" spans="1:12">
      <c r="A179" s="709">
        <v>45</v>
      </c>
      <c r="B179" s="446" t="s">
        <v>2877</v>
      </c>
      <c r="C179" s="508" t="s">
        <v>258</v>
      </c>
      <c r="D179" s="446"/>
      <c r="E179" s="447"/>
      <c r="F179" s="448"/>
      <c r="G179" s="557">
        <f>IFERROR(VLOOKUP(B179,MODULY_CBA!$B$3:$L$52,9,0)*VLOOKUP('Rozpocet - Vyvoj aplikacii'!C179,AKTIVITY_POZICIE!$A$3:$B$52,2,0),)</f>
        <v>33.516449999999999</v>
      </c>
      <c r="H179" s="557">
        <f>IF(ISNUMBER(G179),VLOOKUP(C179,AKTIVITY_POZICIE!$A$3:$D$26,4,0),)</f>
        <v>617</v>
      </c>
      <c r="I179" s="455">
        <f t="shared" si="9"/>
        <v>0</v>
      </c>
      <c r="J179" s="455">
        <f t="shared" si="10"/>
        <v>20679.649649999999</v>
      </c>
      <c r="K179" s="455">
        <f t="shared" si="11"/>
        <v>20679.649649999999</v>
      </c>
      <c r="L179" s="449"/>
    </row>
    <row r="180" spans="1:12">
      <c r="A180" s="710"/>
      <c r="B180" s="446" t="s">
        <v>2877</v>
      </c>
      <c r="C180" s="508" t="s">
        <v>259</v>
      </c>
      <c r="D180" s="446"/>
      <c r="E180" s="447"/>
      <c r="F180" s="448"/>
      <c r="G180" s="557">
        <f>IFERROR(VLOOKUP(B180,MODULY_CBA!$B$3:$L$52,9,0)*VLOOKUP('Rozpocet - Vyvoj aplikacii'!C180,AKTIVITY_POZICIE!$A$3:$B$52,2,0),)</f>
        <v>111.72149999999999</v>
      </c>
      <c r="H180" s="557">
        <f>IF(ISNUMBER(G180),VLOOKUP(C180,AKTIVITY_POZICIE!$A$3:$D$26,4,0),)</f>
        <v>617.5</v>
      </c>
      <c r="I180" s="455">
        <f t="shared" si="9"/>
        <v>0</v>
      </c>
      <c r="J180" s="455">
        <f t="shared" si="10"/>
        <v>68988.026249999995</v>
      </c>
      <c r="K180" s="455">
        <f t="shared" si="11"/>
        <v>68988.026249999995</v>
      </c>
      <c r="L180" s="449"/>
    </row>
    <row r="181" spans="1:12">
      <c r="A181" s="710"/>
      <c r="B181" s="446" t="s">
        <v>2877</v>
      </c>
      <c r="C181" s="508" t="s">
        <v>260</v>
      </c>
      <c r="D181" s="446"/>
      <c r="E181" s="447"/>
      <c r="F181" s="448"/>
      <c r="G181" s="557">
        <f>IFERROR(VLOOKUP(B181,MODULY_CBA!$B$3:$L$52,9,0)*VLOOKUP('Rozpocet - Vyvoj aplikacii'!C181,AKTIVITY_POZICIE!$A$3:$B$52,2,0),)</f>
        <v>33.516449999999999</v>
      </c>
      <c r="H181" s="557">
        <f>IF(ISNUMBER(G181),VLOOKUP(C181,AKTIVITY_POZICIE!$A$3:$D$26,4,0),)</f>
        <v>510</v>
      </c>
      <c r="I181" s="455">
        <f t="shared" si="9"/>
        <v>0</v>
      </c>
      <c r="J181" s="455">
        <f t="shared" si="10"/>
        <v>17093.389500000001</v>
      </c>
      <c r="K181" s="455">
        <f t="shared" si="11"/>
        <v>17093.389500000001</v>
      </c>
      <c r="L181" s="449"/>
    </row>
    <row r="182" spans="1:12">
      <c r="A182" s="711"/>
      <c r="B182" s="446" t="s">
        <v>2877</v>
      </c>
      <c r="C182" s="508" t="s">
        <v>261</v>
      </c>
      <c r="D182" s="446"/>
      <c r="E182" s="447"/>
      <c r="F182" s="448"/>
      <c r="G182" s="557">
        <f>IFERROR(VLOOKUP(B182,MODULY_CBA!$B$3:$L$52,9,0)*VLOOKUP('Rozpocet - Vyvoj aplikacii'!C182,AKTIVITY_POZICIE!$A$3:$B$52,2,0),)</f>
        <v>44.688600000000001</v>
      </c>
      <c r="H182" s="557">
        <f>IF(ISNUMBER(G182),VLOOKUP(C182,AKTIVITY_POZICIE!$A$3:$D$26,4,0),)</f>
        <v>632.5</v>
      </c>
      <c r="I182" s="455">
        <f t="shared" si="9"/>
        <v>0</v>
      </c>
      <c r="J182" s="455">
        <f t="shared" si="10"/>
        <v>28265.539499999999</v>
      </c>
      <c r="K182" s="455">
        <f t="shared" si="11"/>
        <v>28265.539499999999</v>
      </c>
      <c r="L182" s="449"/>
    </row>
    <row r="183" spans="1:12">
      <c r="A183" s="709">
        <v>46</v>
      </c>
      <c r="B183" s="446" t="s">
        <v>2878</v>
      </c>
      <c r="C183" s="508" t="s">
        <v>258</v>
      </c>
      <c r="D183" s="446"/>
      <c r="E183" s="447"/>
      <c r="F183" s="448"/>
      <c r="G183" s="557">
        <f>IFERROR(VLOOKUP(B183,MODULY_CBA!$B$3:$L$52,9,0)*VLOOKUP('Rozpocet - Vyvoj aplikacii'!C183,AKTIVITY_POZICIE!$A$3:$B$52,2,0),)</f>
        <v>10.664325000000002</v>
      </c>
      <c r="H183" s="557">
        <f>IF(ISNUMBER(G183),VLOOKUP(C183,AKTIVITY_POZICIE!$A$3:$D$26,4,0),)</f>
        <v>617</v>
      </c>
      <c r="I183" s="455">
        <f t="shared" si="9"/>
        <v>0</v>
      </c>
      <c r="J183" s="455">
        <f t="shared" si="10"/>
        <v>6579.8885250000012</v>
      </c>
      <c r="K183" s="455">
        <f t="shared" si="11"/>
        <v>6579.8885250000012</v>
      </c>
      <c r="L183" s="449"/>
    </row>
    <row r="184" spans="1:12">
      <c r="A184" s="710"/>
      <c r="B184" s="446" t="s">
        <v>2878</v>
      </c>
      <c r="C184" s="508" t="s">
        <v>259</v>
      </c>
      <c r="D184" s="446"/>
      <c r="E184" s="447"/>
      <c r="F184" s="448"/>
      <c r="G184" s="557">
        <f>IFERROR(VLOOKUP(B184,MODULY_CBA!$B$3:$L$52,9,0)*VLOOKUP('Rozpocet - Vyvoj aplikacii'!C184,AKTIVITY_POZICIE!$A$3:$B$52,2,0),)</f>
        <v>35.547750000000008</v>
      </c>
      <c r="H184" s="557">
        <f>IF(ISNUMBER(G184),VLOOKUP(C184,AKTIVITY_POZICIE!$A$3:$D$26,4,0),)</f>
        <v>617.5</v>
      </c>
      <c r="I184" s="455">
        <f t="shared" si="9"/>
        <v>0</v>
      </c>
      <c r="J184" s="455">
        <f t="shared" si="10"/>
        <v>21950.735625000005</v>
      </c>
      <c r="K184" s="455">
        <f t="shared" si="11"/>
        <v>21950.735625000005</v>
      </c>
      <c r="L184" s="449"/>
    </row>
    <row r="185" spans="1:12">
      <c r="A185" s="710"/>
      <c r="B185" s="446" t="s">
        <v>2878</v>
      </c>
      <c r="C185" s="508" t="s">
        <v>260</v>
      </c>
      <c r="D185" s="446"/>
      <c r="E185" s="447"/>
      <c r="F185" s="448"/>
      <c r="G185" s="557">
        <f>IFERROR(VLOOKUP(B185,MODULY_CBA!$B$3:$L$52,9,0)*VLOOKUP('Rozpocet - Vyvoj aplikacii'!C185,AKTIVITY_POZICIE!$A$3:$B$52,2,0),)</f>
        <v>10.664325000000002</v>
      </c>
      <c r="H185" s="557">
        <f>IF(ISNUMBER(G185),VLOOKUP(C185,AKTIVITY_POZICIE!$A$3:$D$26,4,0),)</f>
        <v>510</v>
      </c>
      <c r="I185" s="455">
        <f t="shared" si="9"/>
        <v>0</v>
      </c>
      <c r="J185" s="455">
        <f t="shared" si="10"/>
        <v>5438.8057500000004</v>
      </c>
      <c r="K185" s="455">
        <f t="shared" si="11"/>
        <v>5438.8057500000004</v>
      </c>
      <c r="L185" s="449"/>
    </row>
    <row r="186" spans="1:12">
      <c r="A186" s="711"/>
      <c r="B186" s="446" t="s">
        <v>2878</v>
      </c>
      <c r="C186" s="508" t="s">
        <v>261</v>
      </c>
      <c r="D186" s="446"/>
      <c r="E186" s="447"/>
      <c r="F186" s="448"/>
      <c r="G186" s="557">
        <f>IFERROR(VLOOKUP(B186,MODULY_CBA!$B$3:$L$52,9,0)*VLOOKUP('Rozpocet - Vyvoj aplikacii'!C186,AKTIVITY_POZICIE!$A$3:$B$52,2,0),)</f>
        <v>14.219100000000005</v>
      </c>
      <c r="H186" s="557">
        <f>IF(ISNUMBER(G186),VLOOKUP(C186,AKTIVITY_POZICIE!$A$3:$D$26,4,0),)</f>
        <v>632.5</v>
      </c>
      <c r="I186" s="455">
        <f t="shared" si="9"/>
        <v>0</v>
      </c>
      <c r="J186" s="455">
        <f t="shared" si="10"/>
        <v>8993.5807500000028</v>
      </c>
      <c r="K186" s="455">
        <f t="shared" si="11"/>
        <v>8993.5807500000028</v>
      </c>
      <c r="L186" s="449"/>
    </row>
    <row r="187" spans="1:12">
      <c r="A187" s="709">
        <v>47</v>
      </c>
      <c r="B187" s="446" t="s">
        <v>2879</v>
      </c>
      <c r="C187" s="508" t="s">
        <v>258</v>
      </c>
      <c r="D187" s="446"/>
      <c r="E187" s="447"/>
      <c r="F187" s="448"/>
      <c r="G187" s="557">
        <f>IFERROR(VLOOKUP(B187,MODULY_CBA!$B$3:$L$52,9,0)*VLOOKUP('Rozpocet - Vyvoj aplikacii'!C187,AKTIVITY_POZICIE!$A$3:$B$52,2,0),)</f>
        <v>12.568668750000001</v>
      </c>
      <c r="H187" s="557">
        <f>IF(ISNUMBER(G187),VLOOKUP(C187,AKTIVITY_POZICIE!$A$3:$D$26,4,0),)</f>
        <v>617</v>
      </c>
      <c r="I187" s="455">
        <f t="shared" si="9"/>
        <v>0</v>
      </c>
      <c r="J187" s="455">
        <f t="shared" si="10"/>
        <v>7754.8686187500007</v>
      </c>
      <c r="K187" s="455">
        <f t="shared" si="11"/>
        <v>7754.8686187500007</v>
      </c>
      <c r="L187" s="449"/>
    </row>
    <row r="188" spans="1:12">
      <c r="A188" s="710"/>
      <c r="B188" s="446" t="s">
        <v>2879</v>
      </c>
      <c r="C188" s="508" t="s">
        <v>259</v>
      </c>
      <c r="D188" s="446"/>
      <c r="E188" s="447"/>
      <c r="F188" s="448"/>
      <c r="G188" s="557">
        <f>IFERROR(VLOOKUP(B188,MODULY_CBA!$B$3:$L$52,9,0)*VLOOKUP('Rozpocet - Vyvoj aplikacii'!C188,AKTIVITY_POZICIE!$A$3:$B$52,2,0),)</f>
        <v>41.895562500000004</v>
      </c>
      <c r="H188" s="557">
        <f>IF(ISNUMBER(G188),VLOOKUP(C188,AKTIVITY_POZICIE!$A$3:$D$26,4,0),)</f>
        <v>617.5</v>
      </c>
      <c r="I188" s="455">
        <f t="shared" si="9"/>
        <v>0</v>
      </c>
      <c r="J188" s="455">
        <f t="shared" si="10"/>
        <v>25870.509843750002</v>
      </c>
      <c r="K188" s="455">
        <f t="shared" si="11"/>
        <v>25870.509843750002</v>
      </c>
      <c r="L188" s="449"/>
    </row>
    <row r="189" spans="1:12">
      <c r="A189" s="710"/>
      <c r="B189" s="446" t="s">
        <v>2879</v>
      </c>
      <c r="C189" s="508" t="s">
        <v>260</v>
      </c>
      <c r="D189" s="446"/>
      <c r="E189" s="447"/>
      <c r="F189" s="448"/>
      <c r="G189" s="557">
        <f>IFERROR(VLOOKUP(B189,MODULY_CBA!$B$3:$L$52,9,0)*VLOOKUP('Rozpocet - Vyvoj aplikacii'!C189,AKTIVITY_POZICIE!$A$3:$B$52,2,0),)</f>
        <v>12.568668750000001</v>
      </c>
      <c r="H189" s="557">
        <f>IF(ISNUMBER(G189),VLOOKUP(C189,AKTIVITY_POZICIE!$A$3:$D$26,4,0),)</f>
        <v>510</v>
      </c>
      <c r="I189" s="455">
        <f t="shared" si="9"/>
        <v>0</v>
      </c>
      <c r="J189" s="455">
        <f t="shared" si="10"/>
        <v>6410.0210625</v>
      </c>
      <c r="K189" s="455">
        <f t="shared" si="11"/>
        <v>6410.0210625</v>
      </c>
      <c r="L189" s="449"/>
    </row>
    <row r="190" spans="1:12">
      <c r="A190" s="711"/>
      <c r="B190" s="446" t="s">
        <v>2879</v>
      </c>
      <c r="C190" s="508" t="s">
        <v>261</v>
      </c>
      <c r="D190" s="446"/>
      <c r="E190" s="447"/>
      <c r="F190" s="448"/>
      <c r="G190" s="557">
        <f>IFERROR(VLOOKUP(B190,MODULY_CBA!$B$3:$L$52,9,0)*VLOOKUP('Rozpocet - Vyvoj aplikacii'!C190,AKTIVITY_POZICIE!$A$3:$B$52,2,0),)</f>
        <v>16.758225000000003</v>
      </c>
      <c r="H190" s="557">
        <f>IF(ISNUMBER(G190),VLOOKUP(C190,AKTIVITY_POZICIE!$A$3:$D$26,4,0),)</f>
        <v>632.5</v>
      </c>
      <c r="I190" s="455">
        <f t="shared" si="9"/>
        <v>0</v>
      </c>
      <c r="J190" s="455">
        <f t="shared" si="10"/>
        <v>10599.577312500001</v>
      </c>
      <c r="K190" s="455">
        <f t="shared" si="11"/>
        <v>10599.577312500001</v>
      </c>
      <c r="L190" s="449"/>
    </row>
    <row r="191" spans="1:12">
      <c r="A191" s="709">
        <v>48</v>
      </c>
      <c r="B191" s="446"/>
      <c r="C191" s="508" t="s">
        <v>258</v>
      </c>
      <c r="D191" s="446"/>
      <c r="E191" s="447"/>
      <c r="F191" s="448"/>
      <c r="G191" s="557">
        <f>IFERROR(VLOOKUP(B191,MODULY_CBA!$B$3:$L$52,9,0)*VLOOKUP('Rozpocet - Vyvoj aplikacii'!C191,AKTIVITY_POZICIE!$A$3:$B$52,2,0),)</f>
        <v>0</v>
      </c>
      <c r="H191" s="557">
        <f>IF(ISNUMBER(G191),VLOOKUP(C191,AKTIVITY_POZICIE!$A$3:$D$26,4,0),)</f>
        <v>617</v>
      </c>
      <c r="I191" s="455">
        <f t="shared" si="9"/>
        <v>0</v>
      </c>
      <c r="J191" s="455">
        <f t="shared" si="10"/>
        <v>0</v>
      </c>
      <c r="K191" s="455">
        <f t="shared" si="11"/>
        <v>0</v>
      </c>
      <c r="L191" s="449"/>
    </row>
    <row r="192" spans="1:12">
      <c r="A192" s="710"/>
      <c r="B192" s="446"/>
      <c r="C192" s="508" t="s">
        <v>259</v>
      </c>
      <c r="D192" s="446"/>
      <c r="E192" s="447"/>
      <c r="F192" s="448"/>
      <c r="G192" s="557">
        <f>IFERROR(VLOOKUP(B192,MODULY_CBA!$B$3:$L$52,9,0)*VLOOKUP('Rozpocet - Vyvoj aplikacii'!C192,AKTIVITY_POZICIE!$A$3:$B$52,2,0),)</f>
        <v>0</v>
      </c>
      <c r="H192" s="557">
        <f>IF(ISNUMBER(G192),VLOOKUP(C192,AKTIVITY_POZICIE!$A$3:$D$26,4,0),)</f>
        <v>617.5</v>
      </c>
      <c r="I192" s="455">
        <f t="shared" si="9"/>
        <v>0</v>
      </c>
      <c r="J192" s="455">
        <f t="shared" si="10"/>
        <v>0</v>
      </c>
      <c r="K192" s="455">
        <f t="shared" si="11"/>
        <v>0</v>
      </c>
      <c r="L192" s="449"/>
    </row>
    <row r="193" spans="1:12">
      <c r="A193" s="710"/>
      <c r="B193" s="446"/>
      <c r="C193" s="508" t="s">
        <v>260</v>
      </c>
      <c r="D193" s="446"/>
      <c r="E193" s="447"/>
      <c r="F193" s="448"/>
      <c r="G193" s="557">
        <f>IFERROR(VLOOKUP(B193,MODULY_CBA!$B$3:$L$52,9,0)*VLOOKUP('Rozpocet - Vyvoj aplikacii'!C193,AKTIVITY_POZICIE!$A$3:$B$52,2,0),)</f>
        <v>0</v>
      </c>
      <c r="H193" s="557">
        <f>IF(ISNUMBER(G193),VLOOKUP(C193,AKTIVITY_POZICIE!$A$3:$D$26,4,0),)</f>
        <v>510</v>
      </c>
      <c r="I193" s="455">
        <f t="shared" si="9"/>
        <v>0</v>
      </c>
      <c r="J193" s="455">
        <f t="shared" si="10"/>
        <v>0</v>
      </c>
      <c r="K193" s="455">
        <f t="shared" si="11"/>
        <v>0</v>
      </c>
      <c r="L193" s="449"/>
    </row>
    <row r="194" spans="1:12">
      <c r="A194" s="711"/>
      <c r="B194" s="446"/>
      <c r="C194" s="508" t="s">
        <v>261</v>
      </c>
      <c r="D194" s="446"/>
      <c r="E194" s="447"/>
      <c r="F194" s="448"/>
      <c r="G194" s="557">
        <f>IFERROR(VLOOKUP(B194,MODULY_CBA!$B$3:$L$52,9,0)*VLOOKUP('Rozpocet - Vyvoj aplikacii'!C194,AKTIVITY_POZICIE!$A$3:$B$52,2,0),)</f>
        <v>0</v>
      </c>
      <c r="H194" s="557">
        <f>IF(ISNUMBER(G194),VLOOKUP(C194,AKTIVITY_POZICIE!$A$3:$D$26,4,0),)</f>
        <v>632.5</v>
      </c>
      <c r="I194" s="455">
        <f t="shared" si="9"/>
        <v>0</v>
      </c>
      <c r="J194" s="455">
        <f t="shared" si="10"/>
        <v>0</v>
      </c>
      <c r="K194" s="455">
        <f t="shared" si="11"/>
        <v>0</v>
      </c>
      <c r="L194" s="449"/>
    </row>
    <row r="195" spans="1:12">
      <c r="A195" s="709">
        <v>49</v>
      </c>
      <c r="B195" s="446"/>
      <c r="C195" s="508" t="s">
        <v>258</v>
      </c>
      <c r="D195" s="446"/>
      <c r="E195" s="447"/>
      <c r="F195" s="448"/>
      <c r="G195" s="557">
        <f>IFERROR(VLOOKUP(B195,MODULY_CBA!$B$3:$L$52,9,0)*VLOOKUP('Rozpocet - Vyvoj aplikacii'!C195,AKTIVITY_POZICIE!$A$3:$B$52,2,0),)</f>
        <v>0</v>
      </c>
      <c r="H195" s="557">
        <f>IF(ISNUMBER(G195),VLOOKUP(C195,AKTIVITY_POZICIE!$A$3:$D$26,4,0),)</f>
        <v>617</v>
      </c>
      <c r="I195" s="455">
        <f t="shared" si="9"/>
        <v>0</v>
      </c>
      <c r="J195" s="455">
        <f t="shared" si="10"/>
        <v>0</v>
      </c>
      <c r="K195" s="455">
        <f t="shared" si="11"/>
        <v>0</v>
      </c>
      <c r="L195" s="449"/>
    </row>
    <row r="196" spans="1:12">
      <c r="A196" s="710"/>
      <c r="B196" s="446"/>
      <c r="C196" s="508" t="s">
        <v>259</v>
      </c>
      <c r="D196" s="446"/>
      <c r="E196" s="447"/>
      <c r="F196" s="448"/>
      <c r="G196" s="557">
        <f>IFERROR(VLOOKUP(B196,MODULY_CBA!$B$3:$L$52,9,0)*VLOOKUP('Rozpocet - Vyvoj aplikacii'!C196,AKTIVITY_POZICIE!$A$3:$B$52,2,0),)</f>
        <v>0</v>
      </c>
      <c r="H196" s="557">
        <f>IF(ISNUMBER(G196),VLOOKUP(C196,AKTIVITY_POZICIE!$A$3:$D$26,4,0),)</f>
        <v>617.5</v>
      </c>
      <c r="I196" s="455">
        <f t="shared" si="9"/>
        <v>0</v>
      </c>
      <c r="J196" s="455">
        <f t="shared" si="10"/>
        <v>0</v>
      </c>
      <c r="K196" s="455">
        <f t="shared" si="11"/>
        <v>0</v>
      </c>
      <c r="L196" s="449"/>
    </row>
    <row r="197" spans="1:12">
      <c r="A197" s="710"/>
      <c r="B197" s="446"/>
      <c r="C197" s="508" t="s">
        <v>260</v>
      </c>
      <c r="D197" s="446"/>
      <c r="E197" s="447"/>
      <c r="F197" s="448"/>
      <c r="G197" s="557">
        <f>IFERROR(VLOOKUP(B197,MODULY_CBA!$B$3:$L$52,9,0)*VLOOKUP('Rozpocet - Vyvoj aplikacii'!C197,AKTIVITY_POZICIE!$A$3:$B$52,2,0),)</f>
        <v>0</v>
      </c>
      <c r="H197" s="557">
        <f>IF(ISNUMBER(G197),VLOOKUP(C197,AKTIVITY_POZICIE!$A$3:$D$26,4,0),)</f>
        <v>510</v>
      </c>
      <c r="I197" s="455">
        <f t="shared" si="9"/>
        <v>0</v>
      </c>
      <c r="J197" s="455">
        <f t="shared" si="10"/>
        <v>0</v>
      </c>
      <c r="K197" s="455">
        <f t="shared" si="11"/>
        <v>0</v>
      </c>
      <c r="L197" s="449"/>
    </row>
    <row r="198" spans="1:12">
      <c r="A198" s="711"/>
      <c r="B198" s="446"/>
      <c r="C198" s="508" t="s">
        <v>261</v>
      </c>
      <c r="D198" s="446"/>
      <c r="E198" s="447"/>
      <c r="F198" s="448"/>
      <c r="G198" s="557">
        <f>IFERROR(VLOOKUP(B198,MODULY_CBA!$B$3:$L$52,9,0)*VLOOKUP('Rozpocet - Vyvoj aplikacii'!C198,AKTIVITY_POZICIE!$A$3:$B$52,2,0),)</f>
        <v>0</v>
      </c>
      <c r="H198" s="557">
        <f>IF(ISNUMBER(G198),VLOOKUP(C198,AKTIVITY_POZICIE!$A$3:$D$26,4,0),)</f>
        <v>632.5</v>
      </c>
      <c r="I198" s="455">
        <f t="shared" si="9"/>
        <v>0</v>
      </c>
      <c r="J198" s="455">
        <f t="shared" si="10"/>
        <v>0</v>
      </c>
      <c r="K198" s="455">
        <f t="shared" si="11"/>
        <v>0</v>
      </c>
      <c r="L198" s="449"/>
    </row>
    <row r="199" spans="1:12">
      <c r="A199" s="709">
        <v>50</v>
      </c>
      <c r="B199" s="446"/>
      <c r="C199" s="508" t="s">
        <v>258</v>
      </c>
      <c r="D199" s="446"/>
      <c r="E199" s="447"/>
      <c r="F199" s="448"/>
      <c r="G199" s="557">
        <f>IFERROR(VLOOKUP(B199,MODULY_CBA!$B$3:$L$52,9,0)*VLOOKUP('Rozpocet - Vyvoj aplikacii'!C199,AKTIVITY_POZICIE!$A$3:$B$52,2,0),)</f>
        <v>0</v>
      </c>
      <c r="H199" s="557">
        <f>IF(ISNUMBER(G199),VLOOKUP(C199,AKTIVITY_POZICIE!$A$3:$D$26,4,0),)</f>
        <v>617</v>
      </c>
      <c r="I199" s="455">
        <f t="shared" si="9"/>
        <v>0</v>
      </c>
      <c r="J199" s="455">
        <f t="shared" si="10"/>
        <v>0</v>
      </c>
      <c r="K199" s="455">
        <f t="shared" si="11"/>
        <v>0</v>
      </c>
      <c r="L199" s="449"/>
    </row>
    <row r="200" spans="1:12">
      <c r="A200" s="710"/>
      <c r="B200" s="446"/>
      <c r="C200" s="508" t="s">
        <v>259</v>
      </c>
      <c r="D200" s="446"/>
      <c r="E200" s="447"/>
      <c r="F200" s="448"/>
      <c r="G200" s="557">
        <f>IFERROR(VLOOKUP(B200,MODULY_CBA!$B$3:$L$52,9,0)*VLOOKUP('Rozpocet - Vyvoj aplikacii'!C200,AKTIVITY_POZICIE!$A$3:$B$52,2,0),)</f>
        <v>0</v>
      </c>
      <c r="H200" s="557">
        <f>IF(ISNUMBER(G200),VLOOKUP(C200,AKTIVITY_POZICIE!$A$3:$D$26,4,0),)</f>
        <v>617.5</v>
      </c>
      <c r="I200" s="455">
        <f t="shared" si="9"/>
        <v>0</v>
      </c>
      <c r="J200" s="455">
        <f t="shared" si="10"/>
        <v>0</v>
      </c>
      <c r="K200" s="455">
        <f t="shared" si="11"/>
        <v>0</v>
      </c>
      <c r="L200" s="449"/>
    </row>
    <row r="201" spans="1:12">
      <c r="A201" s="710"/>
      <c r="B201" s="446"/>
      <c r="C201" s="508" t="s">
        <v>260</v>
      </c>
      <c r="D201" s="446"/>
      <c r="E201" s="447"/>
      <c r="F201" s="448"/>
      <c r="G201" s="557">
        <f>IFERROR(VLOOKUP(B201,MODULY_CBA!$B$3:$L$52,9,0)*VLOOKUP('Rozpocet - Vyvoj aplikacii'!C201,AKTIVITY_POZICIE!$A$3:$B$52,2,0),)</f>
        <v>0</v>
      </c>
      <c r="H201" s="557">
        <f>IF(ISNUMBER(G201),VLOOKUP(C201,AKTIVITY_POZICIE!$A$3:$D$26,4,0),)</f>
        <v>510</v>
      </c>
      <c r="I201" s="455">
        <f t="shared" si="9"/>
        <v>0</v>
      </c>
      <c r="J201" s="455">
        <f t="shared" si="10"/>
        <v>0</v>
      </c>
      <c r="K201" s="455">
        <f t="shared" si="11"/>
        <v>0</v>
      </c>
      <c r="L201" s="449"/>
    </row>
    <row r="202" spans="1:12">
      <c r="A202" s="711"/>
      <c r="B202" s="446"/>
      <c r="C202" s="508" t="s">
        <v>261</v>
      </c>
      <c r="D202" s="446"/>
      <c r="E202" s="447"/>
      <c r="F202" s="448"/>
      <c r="G202" s="557">
        <f>IFERROR(VLOOKUP(B202,MODULY_CBA!$B$3:$L$52,9,0)*VLOOKUP('Rozpocet - Vyvoj aplikacii'!C202,AKTIVITY_POZICIE!$A$3:$B$52,2,0),)</f>
        <v>0</v>
      </c>
      <c r="H202" s="557">
        <f>IF(ISNUMBER(G202),VLOOKUP(C202,AKTIVITY_POZICIE!$A$3:$D$26,4,0),)</f>
        <v>632.5</v>
      </c>
      <c r="I202" s="455">
        <f t="shared" si="9"/>
        <v>0</v>
      </c>
      <c r="J202" s="455">
        <f t="shared" si="10"/>
        <v>0</v>
      </c>
      <c r="K202" s="455">
        <f t="shared" si="11"/>
        <v>0</v>
      </c>
      <c r="L202" s="449"/>
    </row>
  </sheetData>
  <autoFilter ref="B2:L23" xr:uid="{00000000-0009-0000-0000-00000E000000}"/>
  <mergeCells count="51">
    <mergeCell ref="A23:A26"/>
    <mergeCell ref="A3:A6"/>
    <mergeCell ref="A7:A10"/>
    <mergeCell ref="A11:A14"/>
    <mergeCell ref="A15:A18"/>
    <mergeCell ref="A19:A22"/>
    <mergeCell ref="A71:A74"/>
    <mergeCell ref="A27:A30"/>
    <mergeCell ref="A31:A34"/>
    <mergeCell ref="A35:A38"/>
    <mergeCell ref="A39:A42"/>
    <mergeCell ref="A43:A46"/>
    <mergeCell ref="A47:A50"/>
    <mergeCell ref="A51:A54"/>
    <mergeCell ref="A55:A58"/>
    <mergeCell ref="A59:A62"/>
    <mergeCell ref="A63:A66"/>
    <mergeCell ref="A67:A70"/>
    <mergeCell ref="A119:A122"/>
    <mergeCell ref="A75:A78"/>
    <mergeCell ref="A79:A82"/>
    <mergeCell ref="A83:A86"/>
    <mergeCell ref="A87:A90"/>
    <mergeCell ref="A91:A94"/>
    <mergeCell ref="A95:A98"/>
    <mergeCell ref="A99:A102"/>
    <mergeCell ref="A103:A106"/>
    <mergeCell ref="A107:A110"/>
    <mergeCell ref="A111:A114"/>
    <mergeCell ref="A115:A118"/>
    <mergeCell ref="A127:A130"/>
    <mergeCell ref="A131:A134"/>
    <mergeCell ref="A135:A138"/>
    <mergeCell ref="A139:A142"/>
    <mergeCell ref="A143:A146"/>
    <mergeCell ref="A1:B1"/>
    <mergeCell ref="A195:A198"/>
    <mergeCell ref="A199:A202"/>
    <mergeCell ref="A171:A174"/>
    <mergeCell ref="A175:A178"/>
    <mergeCell ref="A179:A182"/>
    <mergeCell ref="A183:A186"/>
    <mergeCell ref="A187:A190"/>
    <mergeCell ref="A191:A194"/>
    <mergeCell ref="A147:A150"/>
    <mergeCell ref="A151:A154"/>
    <mergeCell ref="A155:A158"/>
    <mergeCell ref="A159:A162"/>
    <mergeCell ref="A163:A166"/>
    <mergeCell ref="A167:A170"/>
    <mergeCell ref="A123:A126"/>
  </mergeCells>
  <dataValidations count="1">
    <dataValidation type="list" allowBlank="1" showInputMessage="1" showErrorMessage="1" sqref="B3:B202" xr:uid="{00000000-0002-0000-0E00-000000000000}">
      <formula1>MODULY</formula1>
    </dataValidation>
  </dataValidations>
  <pageMargins left="0.7" right="0.7" top="0.75" bottom="0.75" header="0.3" footer="0.3"/>
  <pageSetup paperSize="9" scale="1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6">
    <tabColor rgb="FF00B050"/>
  </sheetPr>
  <dimension ref="A1:J252"/>
  <sheetViews>
    <sheetView tabSelected="1" workbookViewId="0">
      <pane ySplit="2" topLeftCell="A3" activePane="bottomLeft" state="frozen"/>
      <selection pane="bottomLeft" activeCell="C3" sqref="C3"/>
    </sheetView>
  </sheetViews>
  <sheetFormatPr defaultColWidth="8.77734375" defaultRowHeight="14.4"/>
  <cols>
    <col min="1" max="1" width="3" style="433" customWidth="1"/>
    <col min="2" max="2" width="24.109375" style="433" customWidth="1"/>
    <col min="3" max="3" width="28.77734375" style="433" customWidth="1"/>
    <col min="4" max="6" width="13.77734375" style="433" customWidth="1"/>
    <col min="7" max="10" width="12.109375" style="433" customWidth="1"/>
    <col min="11" max="16384" width="8.77734375" style="433"/>
  </cols>
  <sheetData>
    <row r="1" spans="1:10">
      <c r="B1" s="435"/>
      <c r="C1" s="435"/>
      <c r="D1" s="435"/>
      <c r="E1" s="435"/>
      <c r="F1" s="435"/>
      <c r="G1" s="713" t="s">
        <v>262</v>
      </c>
      <c r="H1" s="713"/>
      <c r="I1" s="713"/>
      <c r="J1" s="713"/>
    </row>
    <row r="2" spans="1:10" s="437" customFormat="1">
      <c r="A2" s="436" t="s">
        <v>248</v>
      </c>
      <c r="B2" s="436" t="s">
        <v>232</v>
      </c>
      <c r="C2" s="436" t="s">
        <v>263</v>
      </c>
      <c r="D2" s="436" t="s">
        <v>264</v>
      </c>
      <c r="E2" s="436" t="s">
        <v>265</v>
      </c>
      <c r="F2" s="436" t="s">
        <v>266</v>
      </c>
      <c r="G2" s="436" t="s">
        <v>267</v>
      </c>
      <c r="H2" s="436" t="s">
        <v>268</v>
      </c>
      <c r="I2" s="436" t="s">
        <v>269</v>
      </c>
      <c r="J2" s="436" t="s">
        <v>270</v>
      </c>
    </row>
    <row r="3" spans="1:10">
      <c r="A3" s="712">
        <v>1</v>
      </c>
      <c r="B3" s="712"/>
      <c r="C3" s="439" t="s">
        <v>258</v>
      </c>
      <c r="D3" s="439" t="str">
        <f>IFERROR(VLOOKUP(B3,MODULY_CBA!$B$3:$I$52,6,0),"")</f>
        <v/>
      </c>
      <c r="E3" s="440" t="str">
        <f>IFERROR(VLOOKUP(D3,INKREMENTY!$A$2:$F$21,2,0),"")</f>
        <v/>
      </c>
      <c r="F3" s="440" t="str">
        <f>IFERROR(VLOOKUP(D3,INKREMENTY!$A$2:$F$21,4,0),"")</f>
        <v/>
      </c>
      <c r="G3" s="439">
        <v>1</v>
      </c>
      <c r="H3" s="439">
        <f>G3-1</f>
        <v>0</v>
      </c>
      <c r="I3" s="438"/>
      <c r="J3" s="439">
        <f>H3+I3</f>
        <v>0</v>
      </c>
    </row>
    <row r="4" spans="1:10">
      <c r="A4" s="712"/>
      <c r="B4" s="712"/>
      <c r="C4" s="439" t="s">
        <v>271</v>
      </c>
      <c r="D4" s="438"/>
      <c r="E4" s="438"/>
      <c r="F4" s="438"/>
      <c r="G4" s="438"/>
      <c r="H4" s="439">
        <f t="shared" ref="H4:H27" si="0">G4-1</f>
        <v>-1</v>
      </c>
      <c r="I4" s="438"/>
      <c r="J4" s="439">
        <f>H4+I4</f>
        <v>-1</v>
      </c>
    </row>
    <row r="5" spans="1:10">
      <c r="A5" s="712"/>
      <c r="B5" s="712"/>
      <c r="C5" s="439" t="s">
        <v>259</v>
      </c>
      <c r="D5" s="438"/>
      <c r="E5" s="438"/>
      <c r="F5" s="438"/>
      <c r="G5" s="438"/>
      <c r="H5" s="439">
        <f t="shared" si="0"/>
        <v>-1</v>
      </c>
      <c r="I5" s="438"/>
      <c r="J5" s="439">
        <f>H5+I5</f>
        <v>-1</v>
      </c>
    </row>
    <row r="6" spans="1:10">
      <c r="A6" s="712"/>
      <c r="B6" s="712"/>
      <c r="C6" s="439" t="s">
        <v>260</v>
      </c>
      <c r="D6" s="438"/>
      <c r="E6" s="438"/>
      <c r="F6" s="438"/>
      <c r="G6" s="438"/>
      <c r="H6" s="439">
        <f t="shared" si="0"/>
        <v>-1</v>
      </c>
      <c r="I6" s="438"/>
      <c r="J6" s="439">
        <f>H6+I6</f>
        <v>-1</v>
      </c>
    </row>
    <row r="7" spans="1:10">
      <c r="A7" s="712"/>
      <c r="B7" s="712"/>
      <c r="C7" s="439" t="s">
        <v>261</v>
      </c>
      <c r="D7" s="438"/>
      <c r="E7" s="438"/>
      <c r="F7" s="438"/>
      <c r="G7" s="438"/>
      <c r="H7" s="439">
        <f t="shared" si="0"/>
        <v>-1</v>
      </c>
      <c r="I7" s="439">
        <f>IFERROR(J7-H7,)</f>
        <v>0</v>
      </c>
      <c r="J7" s="439" t="str">
        <f>IFERROR(ROUND((F3-$E$3+1)/30,0),"")</f>
        <v/>
      </c>
    </row>
    <row r="8" spans="1:10">
      <c r="A8" s="712">
        <v>2</v>
      </c>
      <c r="B8" s="712"/>
      <c r="C8" s="439" t="s">
        <v>258</v>
      </c>
      <c r="D8" s="439" t="str">
        <f>IFERROR(VLOOKUP(B8,MODULY_CBA!$B$3:$I$52,6,0),"")</f>
        <v/>
      </c>
      <c r="E8" s="440" t="str">
        <f>IFERROR(VLOOKUP(D8,INKREMENTY!$A$2:$F$21,2,0),"")</f>
        <v/>
      </c>
      <c r="F8" s="440" t="str">
        <f>IFERROR(VLOOKUP(D8,INKREMENTY!$A$2:$F$21,4,0),"")</f>
        <v/>
      </c>
      <c r="G8" s="439">
        <f>IFERROR(ROUND(((E8-$E$3)+1)/30,0)+1,0)</f>
        <v>0</v>
      </c>
      <c r="H8" s="439">
        <f t="shared" si="0"/>
        <v>-1</v>
      </c>
      <c r="I8" s="438"/>
      <c r="J8" s="439">
        <f t="shared" ref="J8:J11" si="1">H8+I8</f>
        <v>-1</v>
      </c>
    </row>
    <row r="9" spans="1:10">
      <c r="A9" s="712"/>
      <c r="B9" s="712"/>
      <c r="C9" s="439" t="s">
        <v>271</v>
      </c>
      <c r="D9" s="438"/>
      <c r="E9" s="438"/>
      <c r="F9" s="438"/>
      <c r="G9" s="438"/>
      <c r="H9" s="439">
        <f t="shared" ref="H9" si="2">G9-1</f>
        <v>-1</v>
      </c>
      <c r="I9" s="438"/>
      <c r="J9" s="439">
        <f t="shared" si="1"/>
        <v>-1</v>
      </c>
    </row>
    <row r="10" spans="1:10">
      <c r="A10" s="712"/>
      <c r="B10" s="712"/>
      <c r="C10" s="439" t="s">
        <v>259</v>
      </c>
      <c r="D10" s="438"/>
      <c r="E10" s="438"/>
      <c r="F10" s="438"/>
      <c r="G10" s="438"/>
      <c r="H10" s="439">
        <f t="shared" si="0"/>
        <v>-1</v>
      </c>
      <c r="I10" s="438"/>
      <c r="J10" s="439">
        <f t="shared" si="1"/>
        <v>-1</v>
      </c>
    </row>
    <row r="11" spans="1:10">
      <c r="A11" s="712"/>
      <c r="B11" s="712"/>
      <c r="C11" s="439" t="s">
        <v>260</v>
      </c>
      <c r="D11" s="438"/>
      <c r="E11" s="438"/>
      <c r="F11" s="438"/>
      <c r="G11" s="438"/>
      <c r="H11" s="439">
        <f t="shared" si="0"/>
        <v>-1</v>
      </c>
      <c r="I11" s="438"/>
      <c r="J11" s="439">
        <f t="shared" si="1"/>
        <v>-1</v>
      </c>
    </row>
    <row r="12" spans="1:10">
      <c r="A12" s="712"/>
      <c r="B12" s="712"/>
      <c r="C12" s="439" t="s">
        <v>261</v>
      </c>
      <c r="D12" s="438"/>
      <c r="E12" s="438"/>
      <c r="F12" s="438"/>
      <c r="G12" s="438"/>
      <c r="H12" s="439">
        <f t="shared" si="0"/>
        <v>-1</v>
      </c>
      <c r="I12" s="439">
        <f>IFERROR(J12-H12,)</f>
        <v>0</v>
      </c>
      <c r="J12" s="439" t="str">
        <f>IFERROR(ROUND((F8-$E$3+1)/30,0),"")</f>
        <v/>
      </c>
    </row>
    <row r="13" spans="1:10">
      <c r="A13" s="712">
        <v>3</v>
      </c>
      <c r="B13" s="712"/>
      <c r="C13" s="439" t="s">
        <v>258</v>
      </c>
      <c r="D13" s="439" t="str">
        <f>IFERROR(VLOOKUP(B13,MODULY_CBA!$B$3:$I$52,6,0),"")</f>
        <v/>
      </c>
      <c r="E13" s="440" t="str">
        <f>IFERROR(VLOOKUP(D13,INKREMENTY!$A$2:$F$21,2,0),"")</f>
        <v/>
      </c>
      <c r="F13" s="440" t="str">
        <f>IFERROR(VLOOKUP(D13,INKREMENTY!$A$2:$F$21,4,0),"")</f>
        <v/>
      </c>
      <c r="G13" s="439">
        <f>IFERROR(ROUND(((E13-$E$3)+1)/30,0)+1,0)</f>
        <v>0</v>
      </c>
      <c r="H13" s="439">
        <f t="shared" si="0"/>
        <v>-1</v>
      </c>
      <c r="I13" s="438"/>
      <c r="J13" s="439">
        <f t="shared" ref="J13:J16" si="3">H13+I13</f>
        <v>-1</v>
      </c>
    </row>
    <row r="14" spans="1:10">
      <c r="A14" s="712"/>
      <c r="B14" s="712"/>
      <c r="C14" s="439" t="s">
        <v>271</v>
      </c>
      <c r="D14" s="438"/>
      <c r="E14" s="438"/>
      <c r="F14" s="438"/>
      <c r="G14" s="438"/>
      <c r="H14" s="439">
        <f t="shared" ref="H14" si="4">G14-1</f>
        <v>-1</v>
      </c>
      <c r="I14" s="438"/>
      <c r="J14" s="439">
        <f t="shared" si="3"/>
        <v>-1</v>
      </c>
    </row>
    <row r="15" spans="1:10">
      <c r="A15" s="712"/>
      <c r="B15" s="712"/>
      <c r="C15" s="439" t="s">
        <v>259</v>
      </c>
      <c r="D15" s="438"/>
      <c r="E15" s="438"/>
      <c r="F15" s="438"/>
      <c r="G15" s="438"/>
      <c r="H15" s="439">
        <f t="shared" si="0"/>
        <v>-1</v>
      </c>
      <c r="I15" s="438"/>
      <c r="J15" s="439">
        <f t="shared" si="3"/>
        <v>-1</v>
      </c>
    </row>
    <row r="16" spans="1:10">
      <c r="A16" s="712"/>
      <c r="B16" s="712"/>
      <c r="C16" s="439" t="s">
        <v>260</v>
      </c>
      <c r="D16" s="438"/>
      <c r="E16" s="438"/>
      <c r="F16" s="438"/>
      <c r="G16" s="438"/>
      <c r="H16" s="439">
        <f t="shared" si="0"/>
        <v>-1</v>
      </c>
      <c r="I16" s="438"/>
      <c r="J16" s="439">
        <f t="shared" si="3"/>
        <v>-1</v>
      </c>
    </row>
    <row r="17" spans="1:10">
      <c r="A17" s="712"/>
      <c r="B17" s="712"/>
      <c r="C17" s="439" t="s">
        <v>261</v>
      </c>
      <c r="D17" s="438"/>
      <c r="E17" s="438"/>
      <c r="F17" s="438"/>
      <c r="G17" s="438"/>
      <c r="H17" s="439">
        <f t="shared" si="0"/>
        <v>-1</v>
      </c>
      <c r="I17" s="439">
        <f>IFERROR(J17-H17,)</f>
        <v>0</v>
      </c>
      <c r="J17" s="439" t="str">
        <f>IFERROR(ROUND((F13-$E$3+1)/30,0),"")</f>
        <v/>
      </c>
    </row>
    <row r="18" spans="1:10">
      <c r="A18" s="712">
        <v>4</v>
      </c>
      <c r="B18" s="712"/>
      <c r="C18" s="439" t="s">
        <v>258</v>
      </c>
      <c r="D18" s="439" t="str">
        <f>IFERROR(VLOOKUP(B18,MODULY_CBA!$B$3:$I$52,6,0),"")</f>
        <v/>
      </c>
      <c r="E18" s="440" t="str">
        <f>IFERROR(VLOOKUP(D18,INKREMENTY!$A$2:$F$21,2,0),"")</f>
        <v/>
      </c>
      <c r="F18" s="440" t="str">
        <f>IFERROR(VLOOKUP(D18,INKREMENTY!$A$2:$F$21,4,0),"")</f>
        <v/>
      </c>
      <c r="G18" s="439">
        <f>IFERROR(ROUND(((E18-$E$3)+1)/30,0)+1,0)</f>
        <v>0</v>
      </c>
      <c r="H18" s="439">
        <f t="shared" si="0"/>
        <v>-1</v>
      </c>
      <c r="I18" s="438"/>
      <c r="J18" s="439">
        <f t="shared" ref="J18:J21" si="5">H18+I18</f>
        <v>-1</v>
      </c>
    </row>
    <row r="19" spans="1:10">
      <c r="A19" s="712"/>
      <c r="B19" s="712"/>
      <c r="C19" s="439" t="s">
        <v>271</v>
      </c>
      <c r="D19" s="438"/>
      <c r="E19" s="438"/>
      <c r="F19" s="438"/>
      <c r="G19" s="438"/>
      <c r="H19" s="439">
        <f t="shared" ref="H19" si="6">G19-1</f>
        <v>-1</v>
      </c>
      <c r="I19" s="438"/>
      <c r="J19" s="439">
        <f t="shared" si="5"/>
        <v>-1</v>
      </c>
    </row>
    <row r="20" spans="1:10">
      <c r="A20" s="712"/>
      <c r="B20" s="712"/>
      <c r="C20" s="439" t="s">
        <v>259</v>
      </c>
      <c r="D20" s="438"/>
      <c r="E20" s="438"/>
      <c r="F20" s="438"/>
      <c r="G20" s="438"/>
      <c r="H20" s="439">
        <f t="shared" si="0"/>
        <v>-1</v>
      </c>
      <c r="I20" s="438"/>
      <c r="J20" s="439">
        <f t="shared" si="5"/>
        <v>-1</v>
      </c>
    </row>
    <row r="21" spans="1:10">
      <c r="A21" s="712"/>
      <c r="B21" s="712"/>
      <c r="C21" s="439" t="s">
        <v>260</v>
      </c>
      <c r="D21" s="438"/>
      <c r="E21" s="438"/>
      <c r="F21" s="438"/>
      <c r="G21" s="438"/>
      <c r="H21" s="439">
        <f t="shared" si="0"/>
        <v>-1</v>
      </c>
      <c r="I21" s="438"/>
      <c r="J21" s="439">
        <f t="shared" si="5"/>
        <v>-1</v>
      </c>
    </row>
    <row r="22" spans="1:10">
      <c r="A22" s="712"/>
      <c r="B22" s="712"/>
      <c r="C22" s="439" t="s">
        <v>261</v>
      </c>
      <c r="D22" s="438"/>
      <c r="E22" s="438"/>
      <c r="F22" s="438"/>
      <c r="G22" s="438"/>
      <c r="H22" s="439">
        <f t="shared" si="0"/>
        <v>-1</v>
      </c>
      <c r="I22" s="439">
        <f>IFERROR(J22-H22,)</f>
        <v>0</v>
      </c>
      <c r="J22" s="439" t="str">
        <f>IFERROR(ROUND((F18-$E$3+1)/30,0),"")</f>
        <v/>
      </c>
    </row>
    <row r="23" spans="1:10">
      <c r="A23" s="712">
        <v>5</v>
      </c>
      <c r="B23" s="712"/>
      <c r="C23" s="439" t="s">
        <v>258</v>
      </c>
      <c r="D23" s="439" t="str">
        <f>IFERROR(VLOOKUP(B23,MODULY_CBA!$B$3:$I$52,6,0),"")</f>
        <v/>
      </c>
      <c r="E23" s="440" t="str">
        <f>IFERROR(VLOOKUP(D23,INKREMENTY!$A$2:$F$21,2,0),"")</f>
        <v/>
      </c>
      <c r="F23" s="440" t="str">
        <f>IFERROR(VLOOKUP(D23,INKREMENTY!$A$2:$F$21,4,0),"")</f>
        <v/>
      </c>
      <c r="G23" s="439">
        <f>IFERROR(ROUND(((E23-$E$3)+1)/30,0)+1,0)</f>
        <v>0</v>
      </c>
      <c r="H23" s="439">
        <f t="shared" si="0"/>
        <v>-1</v>
      </c>
      <c r="I23" s="438"/>
      <c r="J23" s="439">
        <f t="shared" ref="J23:J26" si="7">H23+I23</f>
        <v>-1</v>
      </c>
    </row>
    <row r="24" spans="1:10">
      <c r="A24" s="712"/>
      <c r="B24" s="712"/>
      <c r="C24" s="439" t="s">
        <v>271</v>
      </c>
      <c r="D24" s="438"/>
      <c r="E24" s="438"/>
      <c r="F24" s="438"/>
      <c r="G24" s="438"/>
      <c r="H24" s="439">
        <f t="shared" ref="H24" si="8">G24-1</f>
        <v>-1</v>
      </c>
      <c r="I24" s="438"/>
      <c r="J24" s="439">
        <f t="shared" si="7"/>
        <v>-1</v>
      </c>
    </row>
    <row r="25" spans="1:10">
      <c r="A25" s="712"/>
      <c r="B25" s="712"/>
      <c r="C25" s="439" t="s">
        <v>259</v>
      </c>
      <c r="D25" s="438"/>
      <c r="E25" s="438"/>
      <c r="F25" s="438"/>
      <c r="G25" s="438"/>
      <c r="H25" s="439">
        <f t="shared" si="0"/>
        <v>-1</v>
      </c>
      <c r="I25" s="438"/>
      <c r="J25" s="439">
        <f t="shared" si="7"/>
        <v>-1</v>
      </c>
    </row>
    <row r="26" spans="1:10">
      <c r="A26" s="712"/>
      <c r="B26" s="712"/>
      <c r="C26" s="439" t="s">
        <v>260</v>
      </c>
      <c r="D26" s="438"/>
      <c r="E26" s="438"/>
      <c r="F26" s="438"/>
      <c r="G26" s="438"/>
      <c r="H26" s="439">
        <f t="shared" si="0"/>
        <v>-1</v>
      </c>
      <c r="I26" s="438"/>
      <c r="J26" s="439">
        <f t="shared" si="7"/>
        <v>-1</v>
      </c>
    </row>
    <row r="27" spans="1:10">
      <c r="A27" s="712"/>
      <c r="B27" s="712"/>
      <c r="C27" s="439" t="s">
        <v>261</v>
      </c>
      <c r="D27" s="438"/>
      <c r="E27" s="438"/>
      <c r="F27" s="438"/>
      <c r="G27" s="438"/>
      <c r="H27" s="439">
        <f t="shared" si="0"/>
        <v>-1</v>
      </c>
      <c r="I27" s="439">
        <f>IFERROR(J27-H27,)</f>
        <v>0</v>
      </c>
      <c r="J27" s="439" t="str">
        <f>IFERROR(ROUND((F23-$E$3+1)/30,0),"")</f>
        <v/>
      </c>
    </row>
    <row r="28" spans="1:10">
      <c r="A28" s="712">
        <v>6</v>
      </c>
      <c r="B28" s="712"/>
      <c r="C28" s="439" t="s">
        <v>258</v>
      </c>
      <c r="D28" s="439" t="str">
        <f>IFERROR(VLOOKUP(B28,MODULY_CBA!$B$3:$I$52,6,0),"")</f>
        <v/>
      </c>
      <c r="E28" s="440" t="str">
        <f>IFERROR(VLOOKUP(D28,INKREMENTY!$A$2:$F$21,2,0),"")</f>
        <v/>
      </c>
      <c r="F28" s="440" t="str">
        <f>IFERROR(VLOOKUP(D28,INKREMENTY!$A$2:$F$21,4,0),"")</f>
        <v/>
      </c>
      <c r="G28" s="439">
        <f>IFERROR(ROUND(((E28-$E$3)+1)/30,0)+1,0)</f>
        <v>0</v>
      </c>
      <c r="H28" s="439">
        <f>IFERROR(G28-1,"")</f>
        <v>-1</v>
      </c>
      <c r="I28" s="438"/>
      <c r="J28" s="439">
        <f>IFERROR(H28+I28,"")</f>
        <v>-1</v>
      </c>
    </row>
    <row r="29" spans="1:10">
      <c r="A29" s="712"/>
      <c r="B29" s="712"/>
      <c r="C29" s="439" t="s">
        <v>271</v>
      </c>
      <c r="D29" s="438"/>
      <c r="E29" s="438"/>
      <c r="F29" s="438"/>
      <c r="G29" s="438"/>
      <c r="H29" s="439">
        <f t="shared" ref="H29:H32" si="9">G29-1</f>
        <v>-1</v>
      </c>
      <c r="I29" s="438"/>
      <c r="J29" s="439">
        <f t="shared" ref="J29:J31" si="10">H29+I29</f>
        <v>-1</v>
      </c>
    </row>
    <row r="30" spans="1:10">
      <c r="A30" s="712"/>
      <c r="B30" s="712"/>
      <c r="C30" s="439" t="s">
        <v>259</v>
      </c>
      <c r="D30" s="438"/>
      <c r="E30" s="438"/>
      <c r="F30" s="438"/>
      <c r="G30" s="438"/>
      <c r="H30" s="439">
        <f t="shared" si="9"/>
        <v>-1</v>
      </c>
      <c r="I30" s="438"/>
      <c r="J30" s="439">
        <f t="shared" si="10"/>
        <v>-1</v>
      </c>
    </row>
    <row r="31" spans="1:10">
      <c r="A31" s="712"/>
      <c r="B31" s="712"/>
      <c r="C31" s="439" t="s">
        <v>260</v>
      </c>
      <c r="D31" s="438"/>
      <c r="E31" s="438"/>
      <c r="F31" s="438"/>
      <c r="G31" s="438"/>
      <c r="H31" s="439">
        <f t="shared" si="9"/>
        <v>-1</v>
      </c>
      <c r="I31" s="438"/>
      <c r="J31" s="439">
        <f t="shared" si="10"/>
        <v>-1</v>
      </c>
    </row>
    <row r="32" spans="1:10">
      <c r="A32" s="712"/>
      <c r="B32" s="712"/>
      <c r="C32" s="439" t="s">
        <v>261</v>
      </c>
      <c r="D32" s="438"/>
      <c r="E32" s="438"/>
      <c r="F32" s="438"/>
      <c r="G32" s="438"/>
      <c r="H32" s="439">
        <f t="shared" si="9"/>
        <v>-1</v>
      </c>
      <c r="I32" s="439">
        <f>IFERROR(J32-H32,)</f>
        <v>0</v>
      </c>
      <c r="J32" s="439" t="str">
        <f>IFERROR(ROUND((F28-$E$3+1)/30,0),"")</f>
        <v/>
      </c>
    </row>
    <row r="33" spans="1:10">
      <c r="A33" s="712">
        <v>7</v>
      </c>
      <c r="B33" s="712"/>
      <c r="C33" s="438"/>
      <c r="D33" s="439" t="str">
        <f>IFERROR(VLOOKUP(B33,MODULY_CBA!$B$3:$I$52,6,0),"")</f>
        <v/>
      </c>
      <c r="E33" s="440" t="str">
        <f>IFERROR(VLOOKUP(D33,INKREMENTY!$A$2:$F$21,2,0),"")</f>
        <v/>
      </c>
      <c r="F33" s="440" t="str">
        <f>IFERROR(VLOOKUP(D33,INKREMENTY!$A$2:$F$21,4,0),"")</f>
        <v/>
      </c>
      <c r="G33" s="439">
        <f>IFERROR(ROUND(((E33-$E$3)+1)/30,0)+1,0)</f>
        <v>0</v>
      </c>
      <c r="H33" s="439">
        <f t="shared" ref="H33" si="11">IFERROR(G33-1,"")</f>
        <v>-1</v>
      </c>
      <c r="I33" s="438"/>
      <c r="J33" s="439">
        <f t="shared" ref="J33" si="12">IFERROR(H33+I33,"")</f>
        <v>-1</v>
      </c>
    </row>
    <row r="34" spans="1:10">
      <c r="A34" s="712"/>
      <c r="B34" s="712"/>
      <c r="C34" s="438"/>
      <c r="D34" s="438"/>
      <c r="E34" s="438"/>
      <c r="F34" s="438"/>
      <c r="G34" s="438"/>
      <c r="H34" s="439">
        <f t="shared" ref="H34:H37" si="13">G34-1</f>
        <v>-1</v>
      </c>
      <c r="I34" s="438"/>
      <c r="J34" s="439">
        <f t="shared" ref="J34:J36" si="14">H34+I34</f>
        <v>-1</v>
      </c>
    </row>
    <row r="35" spans="1:10">
      <c r="A35" s="712"/>
      <c r="B35" s="712"/>
      <c r="C35" s="438"/>
      <c r="D35" s="438"/>
      <c r="E35" s="438"/>
      <c r="F35" s="438"/>
      <c r="G35" s="438"/>
      <c r="H35" s="439">
        <f t="shared" si="13"/>
        <v>-1</v>
      </c>
      <c r="I35" s="438"/>
      <c r="J35" s="439">
        <f t="shared" si="14"/>
        <v>-1</v>
      </c>
    </row>
    <row r="36" spans="1:10">
      <c r="A36" s="712"/>
      <c r="B36" s="712"/>
      <c r="C36" s="438"/>
      <c r="D36" s="438"/>
      <c r="E36" s="438"/>
      <c r="F36" s="438"/>
      <c r="G36" s="438"/>
      <c r="H36" s="439">
        <f t="shared" si="13"/>
        <v>-1</v>
      </c>
      <c r="I36" s="438"/>
      <c r="J36" s="439">
        <f t="shared" si="14"/>
        <v>-1</v>
      </c>
    </row>
    <row r="37" spans="1:10">
      <c r="A37" s="712"/>
      <c r="B37" s="712"/>
      <c r="C37" s="438"/>
      <c r="D37" s="438"/>
      <c r="E37" s="438"/>
      <c r="F37" s="438"/>
      <c r="G37" s="438"/>
      <c r="H37" s="439">
        <f t="shared" si="13"/>
        <v>-1</v>
      </c>
      <c r="I37" s="439">
        <f t="shared" ref="I37" si="15">IFERROR(J37-H37,)</f>
        <v>0</v>
      </c>
      <c r="J37" s="439" t="str">
        <f t="shared" ref="J37" si="16">IFERROR(ROUND((F33-$E$3+1)/30,0),"")</f>
        <v/>
      </c>
    </row>
    <row r="38" spans="1:10">
      <c r="A38" s="712">
        <v>8</v>
      </c>
      <c r="B38" s="712"/>
      <c r="C38" s="438"/>
      <c r="D38" s="439" t="str">
        <f>IFERROR(VLOOKUP(B38,MODULY_CBA!$B$3:$I$52,6,0),"")</f>
        <v/>
      </c>
      <c r="E38" s="440" t="str">
        <f>IFERROR(VLOOKUP(D38,INKREMENTY!$A$2:$F$21,2,0),"")</f>
        <v/>
      </c>
      <c r="F38" s="440" t="str">
        <f>IFERROR(VLOOKUP(D38,INKREMENTY!$A$2:$F$21,4,0),"")</f>
        <v/>
      </c>
      <c r="G38" s="439">
        <f>IFERROR(ROUND(((E38-$E$3)+1)/30,0)+1,0)</f>
        <v>0</v>
      </c>
      <c r="H38" s="439">
        <f t="shared" ref="H38" si="17">IFERROR(G38-1,"")</f>
        <v>-1</v>
      </c>
      <c r="I38" s="438"/>
      <c r="J38" s="439">
        <f t="shared" ref="J38" si="18">IFERROR(H38+I38,"")</f>
        <v>-1</v>
      </c>
    </row>
    <row r="39" spans="1:10">
      <c r="A39" s="712"/>
      <c r="B39" s="712"/>
      <c r="C39" s="438"/>
      <c r="D39" s="438"/>
      <c r="E39" s="438"/>
      <c r="F39" s="438"/>
      <c r="G39" s="438"/>
      <c r="H39" s="439">
        <f t="shared" ref="H39:H42" si="19">G39-1</f>
        <v>-1</v>
      </c>
      <c r="I39" s="438"/>
      <c r="J39" s="439">
        <f t="shared" ref="J39:J41" si="20">H39+I39</f>
        <v>-1</v>
      </c>
    </row>
    <row r="40" spans="1:10">
      <c r="A40" s="712"/>
      <c r="B40" s="712"/>
      <c r="C40" s="438"/>
      <c r="D40" s="438"/>
      <c r="E40" s="438"/>
      <c r="F40" s="438"/>
      <c r="G40" s="438"/>
      <c r="H40" s="439">
        <f t="shared" si="19"/>
        <v>-1</v>
      </c>
      <c r="I40" s="438"/>
      <c r="J40" s="439">
        <f t="shared" si="20"/>
        <v>-1</v>
      </c>
    </row>
    <row r="41" spans="1:10">
      <c r="A41" s="712"/>
      <c r="B41" s="712"/>
      <c r="C41" s="438"/>
      <c r="D41" s="438"/>
      <c r="E41" s="438"/>
      <c r="F41" s="438"/>
      <c r="G41" s="438"/>
      <c r="H41" s="439">
        <f t="shared" si="19"/>
        <v>-1</v>
      </c>
      <c r="I41" s="438"/>
      <c r="J41" s="439">
        <f t="shared" si="20"/>
        <v>-1</v>
      </c>
    </row>
    <row r="42" spans="1:10">
      <c r="A42" s="712"/>
      <c r="B42" s="712"/>
      <c r="C42" s="438"/>
      <c r="D42" s="438"/>
      <c r="E42" s="438"/>
      <c r="F42" s="438"/>
      <c r="G42" s="438"/>
      <c r="H42" s="439">
        <f t="shared" si="19"/>
        <v>-1</v>
      </c>
      <c r="I42" s="439">
        <f t="shared" ref="I42" si="21">IFERROR(J42-H42,)</f>
        <v>0</v>
      </c>
      <c r="J42" s="439" t="str">
        <f t="shared" ref="J42" si="22">IFERROR(ROUND((F38-$E$3+1)/30,0),"")</f>
        <v/>
      </c>
    </row>
    <row r="43" spans="1:10">
      <c r="A43" s="712">
        <v>9</v>
      </c>
      <c r="B43" s="712"/>
      <c r="C43" s="438"/>
      <c r="D43" s="439" t="str">
        <f>IFERROR(VLOOKUP(B43,MODULY_CBA!$B$3:$I$52,6,0),"")</f>
        <v/>
      </c>
      <c r="E43" s="440" t="str">
        <f>IFERROR(VLOOKUP(D43,INKREMENTY!$A$2:$F$21,2,0),"")</f>
        <v/>
      </c>
      <c r="F43" s="440" t="str">
        <f>IFERROR(VLOOKUP(D43,INKREMENTY!$A$2:$F$21,4,0),"")</f>
        <v/>
      </c>
      <c r="G43" s="439">
        <f>IFERROR(ROUND(((E43-$E$3)+1)/30,0)+1,0)</f>
        <v>0</v>
      </c>
      <c r="H43" s="439">
        <f t="shared" ref="H43" si="23">IFERROR(G43-1,"")</f>
        <v>-1</v>
      </c>
      <c r="I43" s="438"/>
      <c r="J43" s="439">
        <f t="shared" ref="J43" si="24">IFERROR(H43+I43,"")</f>
        <v>-1</v>
      </c>
    </row>
    <row r="44" spans="1:10">
      <c r="A44" s="712"/>
      <c r="B44" s="712"/>
      <c r="C44" s="438"/>
      <c r="D44" s="438"/>
      <c r="E44" s="438"/>
      <c r="F44" s="438"/>
      <c r="G44" s="438"/>
      <c r="H44" s="439">
        <f t="shared" ref="H44:H47" si="25">G44-1</f>
        <v>-1</v>
      </c>
      <c r="I44" s="438"/>
      <c r="J44" s="439">
        <f t="shared" ref="J44:J46" si="26">H44+I44</f>
        <v>-1</v>
      </c>
    </row>
    <row r="45" spans="1:10">
      <c r="A45" s="712"/>
      <c r="B45" s="712"/>
      <c r="C45" s="438"/>
      <c r="D45" s="438"/>
      <c r="E45" s="438"/>
      <c r="F45" s="438"/>
      <c r="G45" s="438"/>
      <c r="H45" s="439">
        <f t="shared" si="25"/>
        <v>-1</v>
      </c>
      <c r="I45" s="438"/>
      <c r="J45" s="439">
        <f t="shared" si="26"/>
        <v>-1</v>
      </c>
    </row>
    <row r="46" spans="1:10">
      <c r="A46" s="712"/>
      <c r="B46" s="712"/>
      <c r="C46" s="438"/>
      <c r="D46" s="438"/>
      <c r="E46" s="438"/>
      <c r="F46" s="438"/>
      <c r="G46" s="438"/>
      <c r="H46" s="439">
        <f t="shared" si="25"/>
        <v>-1</v>
      </c>
      <c r="I46" s="438"/>
      <c r="J46" s="439">
        <f t="shared" si="26"/>
        <v>-1</v>
      </c>
    </row>
    <row r="47" spans="1:10">
      <c r="A47" s="712"/>
      <c r="B47" s="712"/>
      <c r="C47" s="438"/>
      <c r="D47" s="438"/>
      <c r="E47" s="438"/>
      <c r="F47" s="438"/>
      <c r="G47" s="438"/>
      <c r="H47" s="439">
        <f t="shared" si="25"/>
        <v>-1</v>
      </c>
      <c r="I47" s="439">
        <f t="shared" ref="I47" si="27">IFERROR(J47-H47,)</f>
        <v>0</v>
      </c>
      <c r="J47" s="439" t="str">
        <f t="shared" ref="J47" si="28">IFERROR(ROUND((F43-$E$3+1)/30,0),"")</f>
        <v/>
      </c>
    </row>
    <row r="48" spans="1:10">
      <c r="A48" s="712">
        <v>10</v>
      </c>
      <c r="B48" s="712"/>
      <c r="C48" s="438"/>
      <c r="D48" s="439" t="str">
        <f>IFERROR(VLOOKUP(B48,MODULY_CBA!$B$3:$I$52,6,0),"")</f>
        <v/>
      </c>
      <c r="E48" s="440" t="str">
        <f>IFERROR(VLOOKUP(D48,INKREMENTY!$A$2:$F$21,2,0),"")</f>
        <v/>
      </c>
      <c r="F48" s="440" t="str">
        <f>IFERROR(VLOOKUP(D48,INKREMENTY!$A$2:$F$21,4,0),"")</f>
        <v/>
      </c>
      <c r="G48" s="439">
        <f>IFERROR(ROUND(((E48-$E$3)+1)/30,0)+1,0)</f>
        <v>0</v>
      </c>
      <c r="H48" s="439">
        <f t="shared" ref="H48" si="29">IFERROR(G48-1,"")</f>
        <v>-1</v>
      </c>
      <c r="I48" s="438"/>
      <c r="J48" s="439">
        <f t="shared" ref="J48" si="30">IFERROR(H48+I48,"")</f>
        <v>-1</v>
      </c>
    </row>
    <row r="49" spans="1:10">
      <c r="A49" s="712"/>
      <c r="B49" s="712"/>
      <c r="C49" s="438"/>
      <c r="D49" s="438"/>
      <c r="E49" s="438"/>
      <c r="F49" s="438"/>
      <c r="G49" s="438"/>
      <c r="H49" s="439">
        <f t="shared" ref="H49:H52" si="31">G49-1</f>
        <v>-1</v>
      </c>
      <c r="I49" s="438"/>
      <c r="J49" s="439">
        <f t="shared" ref="J49:J51" si="32">H49+I49</f>
        <v>-1</v>
      </c>
    </row>
    <row r="50" spans="1:10">
      <c r="A50" s="712"/>
      <c r="B50" s="712"/>
      <c r="C50" s="438"/>
      <c r="D50" s="438"/>
      <c r="E50" s="438"/>
      <c r="F50" s="438"/>
      <c r="G50" s="438"/>
      <c r="H50" s="439">
        <f t="shared" si="31"/>
        <v>-1</v>
      </c>
      <c r="I50" s="438"/>
      <c r="J50" s="439">
        <f t="shared" si="32"/>
        <v>-1</v>
      </c>
    </row>
    <row r="51" spans="1:10">
      <c r="A51" s="712"/>
      <c r="B51" s="712"/>
      <c r="C51" s="438"/>
      <c r="D51" s="438"/>
      <c r="E51" s="438"/>
      <c r="F51" s="438"/>
      <c r="G51" s="438"/>
      <c r="H51" s="439">
        <f t="shared" si="31"/>
        <v>-1</v>
      </c>
      <c r="I51" s="438"/>
      <c r="J51" s="439">
        <f t="shared" si="32"/>
        <v>-1</v>
      </c>
    </row>
    <row r="52" spans="1:10">
      <c r="A52" s="712"/>
      <c r="B52" s="712"/>
      <c r="C52" s="438"/>
      <c r="D52" s="438"/>
      <c r="E52" s="438"/>
      <c r="F52" s="438"/>
      <c r="G52" s="438"/>
      <c r="H52" s="439">
        <f t="shared" si="31"/>
        <v>-1</v>
      </c>
      <c r="I52" s="439">
        <f t="shared" ref="I52" si="33">IFERROR(J52-H52,)</f>
        <v>0</v>
      </c>
      <c r="J52" s="439" t="str">
        <f t="shared" ref="J52" si="34">IFERROR(ROUND((F48-$E$3+1)/30,0),"")</f>
        <v/>
      </c>
    </row>
    <row r="53" spans="1:10">
      <c r="A53" s="712">
        <v>11</v>
      </c>
      <c r="B53" s="712"/>
      <c r="C53" s="438"/>
      <c r="D53" s="439" t="str">
        <f>IFERROR(VLOOKUP(B53,MODULY_CBA!$B$3:$I$52,6,0),"")</f>
        <v/>
      </c>
      <c r="E53" s="440" t="str">
        <f>IFERROR(VLOOKUP(D53,INKREMENTY!$A$2:$F$21,2,0),"")</f>
        <v/>
      </c>
      <c r="F53" s="440" t="str">
        <f>IFERROR(VLOOKUP(D53,INKREMENTY!$A$2:$F$21,4,0),"")</f>
        <v/>
      </c>
      <c r="G53" s="439">
        <f>IFERROR(ROUND(((E53-$E$3)+1)/30,0)+1,0)</f>
        <v>0</v>
      </c>
      <c r="H53" s="439">
        <f t="shared" ref="H53" si="35">IFERROR(G53-1,"")</f>
        <v>-1</v>
      </c>
      <c r="I53" s="438"/>
      <c r="J53" s="439">
        <f t="shared" ref="J53" si="36">IFERROR(H53+I53,"")</f>
        <v>-1</v>
      </c>
    </row>
    <row r="54" spans="1:10">
      <c r="A54" s="712"/>
      <c r="B54" s="712"/>
      <c r="C54" s="438"/>
      <c r="D54" s="438"/>
      <c r="E54" s="438"/>
      <c r="F54" s="438"/>
      <c r="G54" s="438"/>
      <c r="H54" s="439">
        <f t="shared" ref="H54:H57" si="37">G54-1</f>
        <v>-1</v>
      </c>
      <c r="I54" s="438"/>
      <c r="J54" s="439">
        <f t="shared" ref="J54:J56" si="38">H54+I54</f>
        <v>-1</v>
      </c>
    </row>
    <row r="55" spans="1:10">
      <c r="A55" s="712"/>
      <c r="B55" s="712"/>
      <c r="C55" s="438"/>
      <c r="D55" s="438"/>
      <c r="E55" s="438"/>
      <c r="F55" s="438"/>
      <c r="G55" s="438"/>
      <c r="H55" s="439">
        <f t="shared" si="37"/>
        <v>-1</v>
      </c>
      <c r="I55" s="438"/>
      <c r="J55" s="439">
        <f t="shared" si="38"/>
        <v>-1</v>
      </c>
    </row>
    <row r="56" spans="1:10">
      <c r="A56" s="712"/>
      <c r="B56" s="712"/>
      <c r="C56" s="438"/>
      <c r="D56" s="438"/>
      <c r="E56" s="438"/>
      <c r="F56" s="438"/>
      <c r="G56" s="438"/>
      <c r="H56" s="439">
        <f t="shared" si="37"/>
        <v>-1</v>
      </c>
      <c r="I56" s="438"/>
      <c r="J56" s="439">
        <f t="shared" si="38"/>
        <v>-1</v>
      </c>
    </row>
    <row r="57" spans="1:10">
      <c r="A57" s="712"/>
      <c r="B57" s="712"/>
      <c r="C57" s="438"/>
      <c r="D57" s="438"/>
      <c r="E57" s="438"/>
      <c r="F57" s="438"/>
      <c r="G57" s="438"/>
      <c r="H57" s="439">
        <f t="shared" si="37"/>
        <v>-1</v>
      </c>
      <c r="I57" s="439">
        <f t="shared" ref="I57" si="39">IFERROR(J57-H57,)</f>
        <v>0</v>
      </c>
      <c r="J57" s="439" t="str">
        <f t="shared" ref="J57" si="40">IFERROR(ROUND((F53-$E$3+1)/30,0),"")</f>
        <v/>
      </c>
    </row>
    <row r="58" spans="1:10">
      <c r="A58" s="712">
        <v>12</v>
      </c>
      <c r="B58" s="712"/>
      <c r="C58" s="438"/>
      <c r="D58" s="439" t="str">
        <f>IFERROR(VLOOKUP(B58,MODULY_CBA!$B$3:$I$52,6,0),"")</f>
        <v/>
      </c>
      <c r="E58" s="440" t="str">
        <f>IFERROR(VLOOKUP(D58,INKREMENTY!$A$2:$F$21,2,0),"")</f>
        <v/>
      </c>
      <c r="F58" s="440" t="str">
        <f>IFERROR(VLOOKUP(D58,INKREMENTY!$A$2:$F$21,4,0),"")</f>
        <v/>
      </c>
      <c r="G58" s="439">
        <f>IFERROR(ROUND(((E58-$E$3)+1)/30,0)+1,0)</f>
        <v>0</v>
      </c>
      <c r="H58" s="439">
        <f t="shared" ref="H58" si="41">IFERROR(G58-1,"")</f>
        <v>-1</v>
      </c>
      <c r="I58" s="438"/>
      <c r="J58" s="439">
        <f t="shared" ref="J58" si="42">IFERROR(H58+I58,"")</f>
        <v>-1</v>
      </c>
    </row>
    <row r="59" spans="1:10">
      <c r="A59" s="712"/>
      <c r="B59" s="712"/>
      <c r="C59" s="438"/>
      <c r="D59" s="438"/>
      <c r="E59" s="438"/>
      <c r="F59" s="438"/>
      <c r="G59" s="438"/>
      <c r="H59" s="439">
        <f t="shared" ref="H59:H62" si="43">G59-1</f>
        <v>-1</v>
      </c>
      <c r="I59" s="438"/>
      <c r="J59" s="439">
        <f t="shared" ref="J59:J61" si="44">H59+I59</f>
        <v>-1</v>
      </c>
    </row>
    <row r="60" spans="1:10">
      <c r="A60" s="712"/>
      <c r="B60" s="712"/>
      <c r="C60" s="438"/>
      <c r="D60" s="438"/>
      <c r="E60" s="438"/>
      <c r="F60" s="438"/>
      <c r="G60" s="438"/>
      <c r="H60" s="439">
        <f t="shared" si="43"/>
        <v>-1</v>
      </c>
      <c r="I60" s="438"/>
      <c r="J60" s="439">
        <f t="shared" si="44"/>
        <v>-1</v>
      </c>
    </row>
    <row r="61" spans="1:10">
      <c r="A61" s="712"/>
      <c r="B61" s="712"/>
      <c r="C61" s="438"/>
      <c r="D61" s="438"/>
      <c r="E61" s="438"/>
      <c r="F61" s="438"/>
      <c r="G61" s="438"/>
      <c r="H61" s="439">
        <f t="shared" si="43"/>
        <v>-1</v>
      </c>
      <c r="I61" s="438"/>
      <c r="J61" s="439">
        <f t="shared" si="44"/>
        <v>-1</v>
      </c>
    </row>
    <row r="62" spans="1:10">
      <c r="A62" s="712"/>
      <c r="B62" s="712"/>
      <c r="C62" s="438"/>
      <c r="D62" s="438"/>
      <c r="E62" s="438"/>
      <c r="F62" s="438"/>
      <c r="G62" s="438"/>
      <c r="H62" s="439">
        <f t="shared" si="43"/>
        <v>-1</v>
      </c>
      <c r="I62" s="439">
        <f t="shared" ref="I62" si="45">IFERROR(J62-H62,)</f>
        <v>0</v>
      </c>
      <c r="J62" s="439" t="str">
        <f t="shared" ref="J62" si="46">IFERROR(ROUND((F58-$E$3+1)/30,0),"")</f>
        <v/>
      </c>
    </row>
    <row r="63" spans="1:10">
      <c r="A63" s="712">
        <v>13</v>
      </c>
      <c r="B63" s="712"/>
      <c r="C63" s="438"/>
      <c r="D63" s="439" t="str">
        <f>IFERROR(VLOOKUP(B63,MODULY_CBA!$B$3:$I$52,6,0),"")</f>
        <v/>
      </c>
      <c r="E63" s="440" t="str">
        <f>IFERROR(VLOOKUP(D63,INKREMENTY!$A$2:$F$21,2,0),"")</f>
        <v/>
      </c>
      <c r="F63" s="440" t="str">
        <f>IFERROR(VLOOKUP(D63,INKREMENTY!$A$2:$F$21,4,0),"")</f>
        <v/>
      </c>
      <c r="G63" s="439">
        <f>IFERROR(ROUND(((E63-$E$3)+1)/30,0)+1,0)</f>
        <v>0</v>
      </c>
      <c r="H63" s="439">
        <f t="shared" ref="H63" si="47">IFERROR(G63-1,"")</f>
        <v>-1</v>
      </c>
      <c r="I63" s="438"/>
      <c r="J63" s="439">
        <f t="shared" ref="J63" si="48">IFERROR(H63+I63,"")</f>
        <v>-1</v>
      </c>
    </row>
    <row r="64" spans="1:10">
      <c r="A64" s="712"/>
      <c r="B64" s="712"/>
      <c r="C64" s="438"/>
      <c r="D64" s="438"/>
      <c r="E64" s="438"/>
      <c r="F64" s="438"/>
      <c r="G64" s="438"/>
      <c r="H64" s="439">
        <f t="shared" ref="H64:H67" si="49">G64-1</f>
        <v>-1</v>
      </c>
      <c r="I64" s="438"/>
      <c r="J64" s="439">
        <f t="shared" ref="J64:J66" si="50">H64+I64</f>
        <v>-1</v>
      </c>
    </row>
    <row r="65" spans="1:10">
      <c r="A65" s="712"/>
      <c r="B65" s="712"/>
      <c r="C65" s="438"/>
      <c r="D65" s="438"/>
      <c r="E65" s="438"/>
      <c r="F65" s="438"/>
      <c r="G65" s="438"/>
      <c r="H65" s="439">
        <f t="shared" si="49"/>
        <v>-1</v>
      </c>
      <c r="I65" s="438"/>
      <c r="J65" s="439">
        <f t="shared" si="50"/>
        <v>-1</v>
      </c>
    </row>
    <row r="66" spans="1:10">
      <c r="A66" s="712"/>
      <c r="B66" s="712"/>
      <c r="C66" s="438"/>
      <c r="D66" s="438"/>
      <c r="E66" s="438"/>
      <c r="F66" s="438"/>
      <c r="G66" s="438"/>
      <c r="H66" s="439">
        <f t="shared" si="49"/>
        <v>-1</v>
      </c>
      <c r="I66" s="438"/>
      <c r="J66" s="439">
        <f t="shared" si="50"/>
        <v>-1</v>
      </c>
    </row>
    <row r="67" spans="1:10">
      <c r="A67" s="712"/>
      <c r="B67" s="712"/>
      <c r="C67" s="438"/>
      <c r="D67" s="438"/>
      <c r="E67" s="438"/>
      <c r="F67" s="438"/>
      <c r="G67" s="438"/>
      <c r="H67" s="439">
        <f t="shared" si="49"/>
        <v>-1</v>
      </c>
      <c r="I67" s="439">
        <f t="shared" ref="I67" si="51">IFERROR(J67-H67,)</f>
        <v>0</v>
      </c>
      <c r="J67" s="439" t="str">
        <f t="shared" ref="J67" si="52">IFERROR(ROUND((F63-$E$3+1)/30,0),"")</f>
        <v/>
      </c>
    </row>
    <row r="68" spans="1:10">
      <c r="A68" s="712">
        <v>14</v>
      </c>
      <c r="B68" s="712"/>
      <c r="C68" s="438"/>
      <c r="D68" s="439" t="str">
        <f>IFERROR(VLOOKUP(B68,MODULY_CBA!$B$3:$I$52,6,0),"")</f>
        <v/>
      </c>
      <c r="E68" s="440" t="str">
        <f>IFERROR(VLOOKUP(D68,INKREMENTY!$A$2:$F$21,2,0),"")</f>
        <v/>
      </c>
      <c r="F68" s="440" t="str">
        <f>IFERROR(VLOOKUP(D68,INKREMENTY!$A$2:$F$21,4,0),"")</f>
        <v/>
      </c>
      <c r="G68" s="439">
        <f>IFERROR(ROUND(((E68-$E$3)+1)/30,0)+1,0)</f>
        <v>0</v>
      </c>
      <c r="H68" s="439">
        <f t="shared" ref="H68" si="53">IFERROR(G68-1,"")</f>
        <v>-1</v>
      </c>
      <c r="I68" s="438"/>
      <c r="J68" s="439">
        <f t="shared" ref="J68" si="54">IFERROR(H68+I68,"")</f>
        <v>-1</v>
      </c>
    </row>
    <row r="69" spans="1:10">
      <c r="A69" s="712"/>
      <c r="B69" s="712"/>
      <c r="C69" s="438"/>
      <c r="D69" s="438"/>
      <c r="E69" s="438"/>
      <c r="F69" s="438"/>
      <c r="G69" s="438"/>
      <c r="H69" s="439">
        <f t="shared" ref="H69:H72" si="55">G69-1</f>
        <v>-1</v>
      </c>
      <c r="I69" s="438"/>
      <c r="J69" s="439">
        <f t="shared" ref="J69:J71" si="56">H69+I69</f>
        <v>-1</v>
      </c>
    </row>
    <row r="70" spans="1:10">
      <c r="A70" s="712"/>
      <c r="B70" s="712"/>
      <c r="C70" s="438"/>
      <c r="D70" s="438"/>
      <c r="E70" s="438"/>
      <c r="F70" s="438"/>
      <c r="G70" s="438"/>
      <c r="H70" s="439">
        <f t="shared" si="55"/>
        <v>-1</v>
      </c>
      <c r="I70" s="438"/>
      <c r="J70" s="439">
        <f t="shared" si="56"/>
        <v>-1</v>
      </c>
    </row>
    <row r="71" spans="1:10">
      <c r="A71" s="712"/>
      <c r="B71" s="712"/>
      <c r="C71" s="438"/>
      <c r="D71" s="438"/>
      <c r="E71" s="438"/>
      <c r="F71" s="438"/>
      <c r="G71" s="438"/>
      <c r="H71" s="439">
        <f t="shared" si="55"/>
        <v>-1</v>
      </c>
      <c r="I71" s="438"/>
      <c r="J71" s="439">
        <f t="shared" si="56"/>
        <v>-1</v>
      </c>
    </row>
    <row r="72" spans="1:10">
      <c r="A72" s="712"/>
      <c r="B72" s="712"/>
      <c r="C72" s="438"/>
      <c r="D72" s="438"/>
      <c r="E72" s="438"/>
      <c r="F72" s="438"/>
      <c r="G72" s="438"/>
      <c r="H72" s="439">
        <f t="shared" si="55"/>
        <v>-1</v>
      </c>
      <c r="I72" s="439">
        <f t="shared" ref="I72" si="57">IFERROR(J72-H72,)</f>
        <v>0</v>
      </c>
      <c r="J72" s="439" t="str">
        <f t="shared" ref="J72" si="58">IFERROR(ROUND((F68-$E$3+1)/30,0),"")</f>
        <v/>
      </c>
    </row>
    <row r="73" spans="1:10">
      <c r="A73" s="712">
        <v>15</v>
      </c>
      <c r="B73" s="712"/>
      <c r="C73" s="438"/>
      <c r="D73" s="439" t="str">
        <f>IFERROR(VLOOKUP(B73,MODULY_CBA!$B$3:$I$52,6,0),"")</f>
        <v/>
      </c>
      <c r="E73" s="440" t="str">
        <f>IFERROR(VLOOKUP(D73,INKREMENTY!$A$2:$F$21,2,0),"")</f>
        <v/>
      </c>
      <c r="F73" s="440" t="str">
        <f>IFERROR(VLOOKUP(D73,INKREMENTY!$A$2:$F$21,4,0),"")</f>
        <v/>
      </c>
      <c r="G73" s="439">
        <f>IFERROR(ROUND(((E73-$E$3)+1)/30,0)+1,0)</f>
        <v>0</v>
      </c>
      <c r="H73" s="439">
        <f t="shared" ref="H73" si="59">IFERROR(G73-1,"")</f>
        <v>-1</v>
      </c>
      <c r="I73" s="438"/>
      <c r="J73" s="439">
        <f t="shared" ref="J73" si="60">IFERROR(H73+I73,"")</f>
        <v>-1</v>
      </c>
    </row>
    <row r="74" spans="1:10">
      <c r="A74" s="712"/>
      <c r="B74" s="712"/>
      <c r="C74" s="438"/>
      <c r="D74" s="438"/>
      <c r="E74" s="438"/>
      <c r="F74" s="438"/>
      <c r="G74" s="438"/>
      <c r="H74" s="439">
        <f t="shared" ref="H74:H77" si="61">G74-1</f>
        <v>-1</v>
      </c>
      <c r="I74" s="438"/>
      <c r="J74" s="439">
        <f t="shared" ref="J74:J76" si="62">H74+I74</f>
        <v>-1</v>
      </c>
    </row>
    <row r="75" spans="1:10">
      <c r="A75" s="712"/>
      <c r="B75" s="712"/>
      <c r="C75" s="438"/>
      <c r="D75" s="438"/>
      <c r="E75" s="438"/>
      <c r="F75" s="438"/>
      <c r="G75" s="438"/>
      <c r="H75" s="439">
        <f t="shared" si="61"/>
        <v>-1</v>
      </c>
      <c r="I75" s="438"/>
      <c r="J75" s="439">
        <f t="shared" si="62"/>
        <v>-1</v>
      </c>
    </row>
    <row r="76" spans="1:10">
      <c r="A76" s="712"/>
      <c r="B76" s="712"/>
      <c r="C76" s="438"/>
      <c r="D76" s="438"/>
      <c r="E76" s="438"/>
      <c r="F76" s="438"/>
      <c r="G76" s="438"/>
      <c r="H76" s="439">
        <f t="shared" si="61"/>
        <v>-1</v>
      </c>
      <c r="I76" s="438"/>
      <c r="J76" s="439">
        <f t="shared" si="62"/>
        <v>-1</v>
      </c>
    </row>
    <row r="77" spans="1:10">
      <c r="A77" s="712"/>
      <c r="B77" s="712"/>
      <c r="C77" s="438"/>
      <c r="D77" s="438"/>
      <c r="E77" s="438"/>
      <c r="F77" s="438"/>
      <c r="G77" s="438"/>
      <c r="H77" s="439">
        <f t="shared" si="61"/>
        <v>-1</v>
      </c>
      <c r="I77" s="439">
        <f t="shared" ref="I77" si="63">IFERROR(J77-H77,)</f>
        <v>0</v>
      </c>
      <c r="J77" s="439" t="str">
        <f t="shared" ref="J77" si="64">IFERROR(ROUND((F73-$E$3+1)/30,0),"")</f>
        <v/>
      </c>
    </row>
    <row r="78" spans="1:10">
      <c r="A78" s="712">
        <v>16</v>
      </c>
      <c r="B78" s="712"/>
      <c r="C78" s="438"/>
      <c r="D78" s="439" t="str">
        <f>IFERROR(VLOOKUP(B78,MODULY_CBA!$B$3:$I$52,6,0),"")</f>
        <v/>
      </c>
      <c r="E78" s="440" t="str">
        <f>IFERROR(VLOOKUP(D78,INKREMENTY!$A$2:$F$21,2,0),"")</f>
        <v/>
      </c>
      <c r="F78" s="440" t="str">
        <f>IFERROR(VLOOKUP(D78,INKREMENTY!$A$2:$F$21,4,0),"")</f>
        <v/>
      </c>
      <c r="G78" s="439">
        <f>IFERROR(ROUND(((E78-$E$3)+1)/30,0)+1,0)</f>
        <v>0</v>
      </c>
      <c r="H78" s="439">
        <f t="shared" ref="H78" si="65">IFERROR(G78-1,"")</f>
        <v>-1</v>
      </c>
      <c r="I78" s="438"/>
      <c r="J78" s="439">
        <f t="shared" ref="J78" si="66">IFERROR(H78+I78,"")</f>
        <v>-1</v>
      </c>
    </row>
    <row r="79" spans="1:10">
      <c r="A79" s="712"/>
      <c r="B79" s="712"/>
      <c r="C79" s="438"/>
      <c r="D79" s="438"/>
      <c r="E79" s="438"/>
      <c r="F79" s="438"/>
      <c r="G79" s="438"/>
      <c r="H79" s="439">
        <f t="shared" ref="H79:H82" si="67">G79-1</f>
        <v>-1</v>
      </c>
      <c r="I79" s="438"/>
      <c r="J79" s="439">
        <f t="shared" ref="J79:J81" si="68">H79+I79</f>
        <v>-1</v>
      </c>
    </row>
    <row r="80" spans="1:10">
      <c r="A80" s="712"/>
      <c r="B80" s="712"/>
      <c r="C80" s="438"/>
      <c r="D80" s="438"/>
      <c r="E80" s="438"/>
      <c r="F80" s="438"/>
      <c r="G80" s="438"/>
      <c r="H80" s="439">
        <f t="shared" si="67"/>
        <v>-1</v>
      </c>
      <c r="I80" s="438"/>
      <c r="J80" s="439">
        <f t="shared" si="68"/>
        <v>-1</v>
      </c>
    </row>
    <row r="81" spans="1:10">
      <c r="A81" s="712"/>
      <c r="B81" s="712"/>
      <c r="C81" s="438"/>
      <c r="D81" s="438"/>
      <c r="E81" s="438"/>
      <c r="F81" s="438"/>
      <c r="G81" s="438"/>
      <c r="H81" s="439">
        <f t="shared" si="67"/>
        <v>-1</v>
      </c>
      <c r="I81" s="438"/>
      <c r="J81" s="439">
        <f t="shared" si="68"/>
        <v>-1</v>
      </c>
    </row>
    <row r="82" spans="1:10">
      <c r="A82" s="712"/>
      <c r="B82" s="712"/>
      <c r="C82" s="438"/>
      <c r="D82" s="438"/>
      <c r="E82" s="438"/>
      <c r="F82" s="438"/>
      <c r="G82" s="438"/>
      <c r="H82" s="439">
        <f t="shared" si="67"/>
        <v>-1</v>
      </c>
      <c r="I82" s="439">
        <f t="shared" ref="I82" si="69">IFERROR(J82-H82,)</f>
        <v>0</v>
      </c>
      <c r="J82" s="439" t="str">
        <f t="shared" ref="J82" si="70">IFERROR(ROUND((F78-$E$3+1)/30,0),"")</f>
        <v/>
      </c>
    </row>
    <row r="83" spans="1:10">
      <c r="A83" s="712">
        <v>17</v>
      </c>
      <c r="B83" s="712"/>
      <c r="C83" s="438"/>
      <c r="D83" s="439" t="str">
        <f>IFERROR(VLOOKUP(B83,MODULY_CBA!$B$3:$I$52,6,0),"")</f>
        <v/>
      </c>
      <c r="E83" s="440" t="str">
        <f>IFERROR(VLOOKUP(D83,INKREMENTY!$A$2:$F$21,2,0),"")</f>
        <v/>
      </c>
      <c r="F83" s="440" t="str">
        <f>IFERROR(VLOOKUP(D83,INKREMENTY!$A$2:$F$21,4,0),"")</f>
        <v/>
      </c>
      <c r="G83" s="439">
        <f>IFERROR(ROUND(((E83-$E$3)+1)/30,0)+1,0)</f>
        <v>0</v>
      </c>
      <c r="H83" s="439">
        <f t="shared" ref="H83" si="71">IFERROR(G83-1,"")</f>
        <v>-1</v>
      </c>
      <c r="I83" s="438"/>
      <c r="J83" s="439">
        <f t="shared" ref="J83" si="72">IFERROR(H83+I83,"")</f>
        <v>-1</v>
      </c>
    </row>
    <row r="84" spans="1:10">
      <c r="A84" s="712"/>
      <c r="B84" s="712"/>
      <c r="C84" s="438"/>
      <c r="D84" s="438"/>
      <c r="E84" s="438"/>
      <c r="F84" s="438"/>
      <c r="G84" s="438"/>
      <c r="H84" s="439">
        <f t="shared" ref="H84:H87" si="73">G84-1</f>
        <v>-1</v>
      </c>
      <c r="I84" s="438"/>
      <c r="J84" s="439">
        <f t="shared" ref="J84:J86" si="74">H84+I84</f>
        <v>-1</v>
      </c>
    </row>
    <row r="85" spans="1:10">
      <c r="A85" s="712"/>
      <c r="B85" s="712"/>
      <c r="C85" s="438"/>
      <c r="D85" s="438"/>
      <c r="E85" s="438"/>
      <c r="F85" s="438"/>
      <c r="G85" s="438"/>
      <c r="H85" s="439">
        <f t="shared" si="73"/>
        <v>-1</v>
      </c>
      <c r="I85" s="438"/>
      <c r="J85" s="439">
        <f t="shared" si="74"/>
        <v>-1</v>
      </c>
    </row>
    <row r="86" spans="1:10">
      <c r="A86" s="712"/>
      <c r="B86" s="712"/>
      <c r="C86" s="438"/>
      <c r="D86" s="438"/>
      <c r="E86" s="438"/>
      <c r="F86" s="438"/>
      <c r="G86" s="438"/>
      <c r="H86" s="439">
        <f t="shared" si="73"/>
        <v>-1</v>
      </c>
      <c r="I86" s="438"/>
      <c r="J86" s="439">
        <f t="shared" si="74"/>
        <v>-1</v>
      </c>
    </row>
    <row r="87" spans="1:10">
      <c r="A87" s="712"/>
      <c r="B87" s="712"/>
      <c r="C87" s="438"/>
      <c r="D87" s="438"/>
      <c r="E87" s="438"/>
      <c r="F87" s="438"/>
      <c r="G87" s="438"/>
      <c r="H87" s="439">
        <f t="shared" si="73"/>
        <v>-1</v>
      </c>
      <c r="I87" s="439">
        <f t="shared" ref="I87" si="75">IFERROR(J87-H87,)</f>
        <v>0</v>
      </c>
      <c r="J87" s="439" t="str">
        <f t="shared" ref="J87" si="76">IFERROR(ROUND((F83-$E$3+1)/30,0),"")</f>
        <v/>
      </c>
    </row>
    <row r="88" spans="1:10">
      <c r="A88" s="712">
        <v>18</v>
      </c>
      <c r="B88" s="712"/>
      <c r="C88" s="438"/>
      <c r="D88" s="439" t="str">
        <f>IFERROR(VLOOKUP(B88,MODULY_CBA!$B$3:$I$52,6,0),"")</f>
        <v/>
      </c>
      <c r="E88" s="440" t="str">
        <f>IFERROR(VLOOKUP(D88,INKREMENTY!$A$2:$F$21,2,0),"")</f>
        <v/>
      </c>
      <c r="F88" s="440" t="str">
        <f>IFERROR(VLOOKUP(D88,INKREMENTY!$A$2:$F$21,4,0),"")</f>
        <v/>
      </c>
      <c r="G88" s="439">
        <f>IFERROR(ROUND(((E88-$E$3)+1)/30,0)+1,0)</f>
        <v>0</v>
      </c>
      <c r="H88" s="439">
        <f t="shared" ref="H88" si="77">IFERROR(G88-1,"")</f>
        <v>-1</v>
      </c>
      <c r="I88" s="438"/>
      <c r="J88" s="439">
        <f t="shared" ref="J88" si="78">IFERROR(H88+I88,"")</f>
        <v>-1</v>
      </c>
    </row>
    <row r="89" spans="1:10">
      <c r="A89" s="712"/>
      <c r="B89" s="712"/>
      <c r="C89" s="438"/>
      <c r="D89" s="438"/>
      <c r="E89" s="438"/>
      <c r="F89" s="438"/>
      <c r="G89" s="438"/>
      <c r="H89" s="439">
        <f t="shared" ref="H89:H92" si="79">G89-1</f>
        <v>-1</v>
      </c>
      <c r="I89" s="438"/>
      <c r="J89" s="439">
        <f t="shared" ref="J89:J91" si="80">H89+I89</f>
        <v>-1</v>
      </c>
    </row>
    <row r="90" spans="1:10">
      <c r="A90" s="712"/>
      <c r="B90" s="712"/>
      <c r="C90" s="438"/>
      <c r="D90" s="438"/>
      <c r="E90" s="438"/>
      <c r="F90" s="438"/>
      <c r="G90" s="438"/>
      <c r="H90" s="439">
        <f t="shared" si="79"/>
        <v>-1</v>
      </c>
      <c r="I90" s="438"/>
      <c r="J90" s="439">
        <f t="shared" si="80"/>
        <v>-1</v>
      </c>
    </row>
    <row r="91" spans="1:10">
      <c r="A91" s="712"/>
      <c r="B91" s="712"/>
      <c r="C91" s="438"/>
      <c r="D91" s="438"/>
      <c r="E91" s="438"/>
      <c r="F91" s="438"/>
      <c r="G91" s="438"/>
      <c r="H91" s="439">
        <f t="shared" si="79"/>
        <v>-1</v>
      </c>
      <c r="I91" s="438"/>
      <c r="J91" s="439">
        <f t="shared" si="80"/>
        <v>-1</v>
      </c>
    </row>
    <row r="92" spans="1:10">
      <c r="A92" s="712"/>
      <c r="B92" s="712"/>
      <c r="C92" s="438"/>
      <c r="D92" s="438"/>
      <c r="E92" s="438"/>
      <c r="F92" s="438"/>
      <c r="G92" s="438"/>
      <c r="H92" s="439">
        <f t="shared" si="79"/>
        <v>-1</v>
      </c>
      <c r="I92" s="439">
        <f t="shared" ref="I92" si="81">IFERROR(J92-H92,)</f>
        <v>0</v>
      </c>
      <c r="J92" s="439" t="str">
        <f t="shared" ref="J92" si="82">IFERROR(ROUND((F88-$E$3+1)/30,0),"")</f>
        <v/>
      </c>
    </row>
    <row r="93" spans="1:10">
      <c r="A93" s="712">
        <v>19</v>
      </c>
      <c r="B93" s="712"/>
      <c r="C93" s="438"/>
      <c r="D93" s="439" t="str">
        <f>IFERROR(VLOOKUP(B93,MODULY_CBA!$B$3:$I$52,6,0),"")</f>
        <v/>
      </c>
      <c r="E93" s="440" t="str">
        <f>IFERROR(VLOOKUP(D93,INKREMENTY!$A$2:$F$21,2,0),"")</f>
        <v/>
      </c>
      <c r="F93" s="440" t="str">
        <f>IFERROR(VLOOKUP(D93,INKREMENTY!$A$2:$F$21,4,0),"")</f>
        <v/>
      </c>
      <c r="G93" s="439">
        <f>IFERROR(ROUND(((E93-$E$3)+1)/30,0)+1,0)</f>
        <v>0</v>
      </c>
      <c r="H93" s="439">
        <f t="shared" ref="H93" si="83">IFERROR(G93-1,"")</f>
        <v>-1</v>
      </c>
      <c r="I93" s="438"/>
      <c r="J93" s="439">
        <f t="shared" ref="J93" si="84">IFERROR(H93+I93,"")</f>
        <v>-1</v>
      </c>
    </row>
    <row r="94" spans="1:10">
      <c r="A94" s="712"/>
      <c r="B94" s="712"/>
      <c r="C94" s="438"/>
      <c r="D94" s="438"/>
      <c r="E94" s="438"/>
      <c r="F94" s="438"/>
      <c r="G94" s="438"/>
      <c r="H94" s="439">
        <f t="shared" ref="H94:H97" si="85">G94-1</f>
        <v>-1</v>
      </c>
      <c r="I94" s="438"/>
      <c r="J94" s="439">
        <f t="shared" ref="J94:J96" si="86">H94+I94</f>
        <v>-1</v>
      </c>
    </row>
    <row r="95" spans="1:10">
      <c r="A95" s="712"/>
      <c r="B95" s="712"/>
      <c r="C95" s="438"/>
      <c r="D95" s="438"/>
      <c r="E95" s="438"/>
      <c r="F95" s="438"/>
      <c r="G95" s="438"/>
      <c r="H95" s="439">
        <f t="shared" si="85"/>
        <v>-1</v>
      </c>
      <c r="I95" s="438"/>
      <c r="J95" s="439">
        <f t="shared" si="86"/>
        <v>-1</v>
      </c>
    </row>
    <row r="96" spans="1:10">
      <c r="A96" s="712"/>
      <c r="B96" s="712"/>
      <c r="C96" s="438"/>
      <c r="D96" s="438"/>
      <c r="E96" s="438"/>
      <c r="F96" s="438"/>
      <c r="G96" s="438"/>
      <c r="H96" s="439">
        <f t="shared" si="85"/>
        <v>-1</v>
      </c>
      <c r="I96" s="438"/>
      <c r="J96" s="439">
        <f t="shared" si="86"/>
        <v>-1</v>
      </c>
    </row>
    <row r="97" spans="1:10">
      <c r="A97" s="712"/>
      <c r="B97" s="712"/>
      <c r="C97" s="438"/>
      <c r="D97" s="438"/>
      <c r="E97" s="438"/>
      <c r="F97" s="438"/>
      <c r="G97" s="438"/>
      <c r="H97" s="439">
        <f t="shared" si="85"/>
        <v>-1</v>
      </c>
      <c r="I97" s="439">
        <f t="shared" ref="I97" si="87">IFERROR(J97-H97,)</f>
        <v>0</v>
      </c>
      <c r="J97" s="439" t="str">
        <f t="shared" ref="J97" si="88">IFERROR(ROUND((F93-$E$3+1)/30,0),"")</f>
        <v/>
      </c>
    </row>
    <row r="98" spans="1:10">
      <c r="A98" s="712">
        <v>20</v>
      </c>
      <c r="B98" s="712"/>
      <c r="C98" s="438"/>
      <c r="D98" s="439" t="str">
        <f>IFERROR(VLOOKUP(B98,MODULY_CBA!$B$3:$I$52,6,0),"")</f>
        <v/>
      </c>
      <c r="E98" s="440" t="str">
        <f>IFERROR(VLOOKUP(D98,INKREMENTY!$A$2:$F$21,2,0),"")</f>
        <v/>
      </c>
      <c r="F98" s="440" t="str">
        <f>IFERROR(VLOOKUP(D98,INKREMENTY!$A$2:$F$21,4,0),"")</f>
        <v/>
      </c>
      <c r="G98" s="439">
        <f>IFERROR(ROUND(((E98-$E$3)+1)/30,0)+1,0)</f>
        <v>0</v>
      </c>
      <c r="H98" s="439">
        <f t="shared" ref="H98" si="89">IFERROR(G98-1,"")</f>
        <v>-1</v>
      </c>
      <c r="I98" s="438"/>
      <c r="J98" s="439">
        <f t="shared" ref="J98" si="90">IFERROR(H98+I98,"")</f>
        <v>-1</v>
      </c>
    </row>
    <row r="99" spans="1:10">
      <c r="A99" s="712"/>
      <c r="B99" s="712"/>
      <c r="C99" s="438"/>
      <c r="D99" s="438"/>
      <c r="E99" s="438"/>
      <c r="F99" s="438"/>
      <c r="G99" s="438"/>
      <c r="H99" s="439">
        <f t="shared" ref="H99:H102" si="91">G99-1</f>
        <v>-1</v>
      </c>
      <c r="I99" s="438"/>
      <c r="J99" s="439">
        <f t="shared" ref="J99:J101" si="92">H99+I99</f>
        <v>-1</v>
      </c>
    </row>
    <row r="100" spans="1:10">
      <c r="A100" s="712"/>
      <c r="B100" s="712"/>
      <c r="C100" s="438"/>
      <c r="D100" s="438"/>
      <c r="E100" s="438"/>
      <c r="F100" s="438"/>
      <c r="G100" s="438"/>
      <c r="H100" s="439">
        <f t="shared" si="91"/>
        <v>-1</v>
      </c>
      <c r="I100" s="438"/>
      <c r="J100" s="439">
        <f t="shared" si="92"/>
        <v>-1</v>
      </c>
    </row>
    <row r="101" spans="1:10">
      <c r="A101" s="712"/>
      <c r="B101" s="712"/>
      <c r="C101" s="438"/>
      <c r="D101" s="438"/>
      <c r="E101" s="438"/>
      <c r="F101" s="438"/>
      <c r="G101" s="438"/>
      <c r="H101" s="439">
        <f t="shared" si="91"/>
        <v>-1</v>
      </c>
      <c r="I101" s="438"/>
      <c r="J101" s="439">
        <f t="shared" si="92"/>
        <v>-1</v>
      </c>
    </row>
    <row r="102" spans="1:10">
      <c r="A102" s="712"/>
      <c r="B102" s="712"/>
      <c r="C102" s="438"/>
      <c r="D102" s="438"/>
      <c r="E102" s="438"/>
      <c r="F102" s="438"/>
      <c r="G102" s="438"/>
      <c r="H102" s="439">
        <f t="shared" si="91"/>
        <v>-1</v>
      </c>
      <c r="I102" s="439">
        <f t="shared" ref="I102" si="93">IFERROR(J102-H102,)</f>
        <v>0</v>
      </c>
      <c r="J102" s="439" t="str">
        <f t="shared" ref="J102" si="94">IFERROR(ROUND((F98-$E$3+1)/30,0),"")</f>
        <v/>
      </c>
    </row>
    <row r="103" spans="1:10">
      <c r="A103" s="712">
        <v>21</v>
      </c>
      <c r="B103" s="712"/>
      <c r="C103" s="438"/>
      <c r="D103" s="439" t="str">
        <f>IFERROR(VLOOKUP(B103,MODULY_CBA!$B$3:$I$52,6,0),"")</f>
        <v/>
      </c>
      <c r="E103" s="440" t="str">
        <f>IFERROR(VLOOKUP(D103,INKREMENTY!$A$2:$F$21,2,0),"")</f>
        <v/>
      </c>
      <c r="F103" s="440" t="str">
        <f>IFERROR(VLOOKUP(D103,INKREMENTY!$A$2:$F$21,4,0),"")</f>
        <v/>
      </c>
      <c r="G103" s="439">
        <f>IFERROR(ROUND(((E103-$E$3)+1)/30,0)+1,0)</f>
        <v>0</v>
      </c>
      <c r="H103" s="439">
        <f t="shared" ref="H103" si="95">IFERROR(G103-1,"")</f>
        <v>-1</v>
      </c>
      <c r="I103" s="438"/>
      <c r="J103" s="439">
        <f t="shared" ref="J103" si="96">IFERROR(H103+I103,"")</f>
        <v>-1</v>
      </c>
    </row>
    <row r="104" spans="1:10">
      <c r="A104" s="712"/>
      <c r="B104" s="712"/>
      <c r="C104" s="438"/>
      <c r="D104" s="438"/>
      <c r="E104" s="438"/>
      <c r="F104" s="438"/>
      <c r="G104" s="438"/>
      <c r="H104" s="439">
        <f t="shared" ref="H104:H107" si="97">G104-1</f>
        <v>-1</v>
      </c>
      <c r="I104" s="438"/>
      <c r="J104" s="439">
        <f t="shared" ref="J104:J106" si="98">H104+I104</f>
        <v>-1</v>
      </c>
    </row>
    <row r="105" spans="1:10">
      <c r="A105" s="712"/>
      <c r="B105" s="712"/>
      <c r="C105" s="438"/>
      <c r="D105" s="438"/>
      <c r="E105" s="438"/>
      <c r="F105" s="438"/>
      <c r="G105" s="438"/>
      <c r="H105" s="439">
        <f t="shared" si="97"/>
        <v>-1</v>
      </c>
      <c r="I105" s="438"/>
      <c r="J105" s="439">
        <f t="shared" si="98"/>
        <v>-1</v>
      </c>
    </row>
    <row r="106" spans="1:10">
      <c r="A106" s="712"/>
      <c r="B106" s="712"/>
      <c r="C106" s="438"/>
      <c r="D106" s="438"/>
      <c r="E106" s="438"/>
      <c r="F106" s="438"/>
      <c r="G106" s="438"/>
      <c r="H106" s="439">
        <f t="shared" si="97"/>
        <v>-1</v>
      </c>
      <c r="I106" s="438"/>
      <c r="J106" s="439">
        <f t="shared" si="98"/>
        <v>-1</v>
      </c>
    </row>
    <row r="107" spans="1:10">
      <c r="A107" s="712"/>
      <c r="B107" s="712"/>
      <c r="C107" s="438"/>
      <c r="D107" s="438"/>
      <c r="E107" s="438"/>
      <c r="F107" s="438"/>
      <c r="G107" s="438"/>
      <c r="H107" s="439">
        <f t="shared" si="97"/>
        <v>-1</v>
      </c>
      <c r="I107" s="439">
        <f t="shared" ref="I107" si="99">IFERROR(J107-H107,)</f>
        <v>0</v>
      </c>
      <c r="J107" s="439" t="str">
        <f t="shared" ref="J107" si="100">IFERROR(ROUND((F103-$E$3+1)/30,0),"")</f>
        <v/>
      </c>
    </row>
    <row r="108" spans="1:10">
      <c r="A108" s="712">
        <v>22</v>
      </c>
      <c r="B108" s="712"/>
      <c r="C108" s="438"/>
      <c r="D108" s="439" t="str">
        <f>IFERROR(VLOOKUP(B108,MODULY_CBA!$B$3:$I$52,6,0),"")</f>
        <v/>
      </c>
      <c r="E108" s="440" t="str">
        <f>IFERROR(VLOOKUP(D108,INKREMENTY!$A$2:$F$21,2,0),"")</f>
        <v/>
      </c>
      <c r="F108" s="440" t="str">
        <f>IFERROR(VLOOKUP(D108,INKREMENTY!$A$2:$F$21,4,0),"")</f>
        <v/>
      </c>
      <c r="G108" s="439">
        <f>IFERROR(ROUND(((E108-$E$3)+1)/30,0)+1,0)</f>
        <v>0</v>
      </c>
      <c r="H108" s="439">
        <f t="shared" ref="H108" si="101">IFERROR(G108-1,"")</f>
        <v>-1</v>
      </c>
      <c r="I108" s="438"/>
      <c r="J108" s="439">
        <f t="shared" ref="J108" si="102">IFERROR(H108+I108,"")</f>
        <v>-1</v>
      </c>
    </row>
    <row r="109" spans="1:10">
      <c r="A109" s="712"/>
      <c r="B109" s="712"/>
      <c r="C109" s="438"/>
      <c r="D109" s="438"/>
      <c r="E109" s="438"/>
      <c r="F109" s="438"/>
      <c r="G109" s="438"/>
      <c r="H109" s="439">
        <f t="shared" ref="H109:H112" si="103">G109-1</f>
        <v>-1</v>
      </c>
      <c r="I109" s="438"/>
      <c r="J109" s="439">
        <f t="shared" ref="J109:J111" si="104">H109+I109</f>
        <v>-1</v>
      </c>
    </row>
    <row r="110" spans="1:10">
      <c r="A110" s="712"/>
      <c r="B110" s="712"/>
      <c r="C110" s="438"/>
      <c r="D110" s="438"/>
      <c r="E110" s="438"/>
      <c r="F110" s="438"/>
      <c r="G110" s="438"/>
      <c r="H110" s="439">
        <f t="shared" si="103"/>
        <v>-1</v>
      </c>
      <c r="I110" s="438"/>
      <c r="J110" s="439">
        <f t="shared" si="104"/>
        <v>-1</v>
      </c>
    </row>
    <row r="111" spans="1:10">
      <c r="A111" s="712"/>
      <c r="B111" s="712"/>
      <c r="C111" s="438"/>
      <c r="D111" s="438"/>
      <c r="E111" s="438"/>
      <c r="F111" s="438"/>
      <c r="G111" s="438"/>
      <c r="H111" s="439">
        <f t="shared" si="103"/>
        <v>-1</v>
      </c>
      <c r="I111" s="438"/>
      <c r="J111" s="439">
        <f t="shared" si="104"/>
        <v>-1</v>
      </c>
    </row>
    <row r="112" spans="1:10">
      <c r="A112" s="712"/>
      <c r="B112" s="712"/>
      <c r="C112" s="438"/>
      <c r="D112" s="438"/>
      <c r="E112" s="438"/>
      <c r="F112" s="438"/>
      <c r="G112" s="438"/>
      <c r="H112" s="439">
        <f t="shared" si="103"/>
        <v>-1</v>
      </c>
      <c r="I112" s="439">
        <f t="shared" ref="I112" si="105">IFERROR(J112-H112,)</f>
        <v>0</v>
      </c>
      <c r="J112" s="439" t="str">
        <f t="shared" ref="J112" si="106">IFERROR(ROUND((F108-$E$3+1)/30,0),"")</f>
        <v/>
      </c>
    </row>
    <row r="113" spans="1:10">
      <c r="A113" s="712">
        <v>23</v>
      </c>
      <c r="B113" s="712"/>
      <c r="C113" s="438"/>
      <c r="D113" s="439" t="str">
        <f>IFERROR(VLOOKUP(B113,MODULY_CBA!$B$3:$I$52,6,0),"")</f>
        <v/>
      </c>
      <c r="E113" s="440" t="str">
        <f>IFERROR(VLOOKUP(D113,INKREMENTY!$A$2:$F$21,2,0),"")</f>
        <v/>
      </c>
      <c r="F113" s="440" t="str">
        <f>IFERROR(VLOOKUP(D113,INKREMENTY!$A$2:$F$21,4,0),"")</f>
        <v/>
      </c>
      <c r="G113" s="439">
        <f>IFERROR(ROUND(((E113-$E$3)+1)/30,0)+1,0)</f>
        <v>0</v>
      </c>
      <c r="H113" s="439">
        <f t="shared" ref="H113" si="107">IFERROR(G113-1,"")</f>
        <v>-1</v>
      </c>
      <c r="I113" s="438"/>
      <c r="J113" s="439">
        <f t="shared" ref="J113" si="108">IFERROR(H113+I113,"")</f>
        <v>-1</v>
      </c>
    </row>
    <row r="114" spans="1:10">
      <c r="A114" s="712"/>
      <c r="B114" s="712"/>
      <c r="C114" s="438"/>
      <c r="D114" s="438"/>
      <c r="E114" s="438"/>
      <c r="F114" s="438"/>
      <c r="G114" s="438"/>
      <c r="H114" s="439">
        <f t="shared" ref="H114:H117" si="109">G114-1</f>
        <v>-1</v>
      </c>
      <c r="I114" s="438"/>
      <c r="J114" s="439">
        <f t="shared" ref="J114:J116" si="110">H114+I114</f>
        <v>-1</v>
      </c>
    </row>
    <row r="115" spans="1:10">
      <c r="A115" s="712"/>
      <c r="B115" s="712"/>
      <c r="C115" s="438"/>
      <c r="D115" s="438"/>
      <c r="E115" s="438"/>
      <c r="F115" s="438"/>
      <c r="G115" s="438"/>
      <c r="H115" s="439">
        <f t="shared" si="109"/>
        <v>-1</v>
      </c>
      <c r="I115" s="438"/>
      <c r="J115" s="439">
        <f t="shared" si="110"/>
        <v>-1</v>
      </c>
    </row>
    <row r="116" spans="1:10">
      <c r="A116" s="712"/>
      <c r="B116" s="712"/>
      <c r="C116" s="438"/>
      <c r="D116" s="438"/>
      <c r="E116" s="438"/>
      <c r="F116" s="438"/>
      <c r="G116" s="438"/>
      <c r="H116" s="439">
        <f t="shared" si="109"/>
        <v>-1</v>
      </c>
      <c r="I116" s="438"/>
      <c r="J116" s="439">
        <f t="shared" si="110"/>
        <v>-1</v>
      </c>
    </row>
    <row r="117" spans="1:10">
      <c r="A117" s="712"/>
      <c r="B117" s="712"/>
      <c r="C117" s="438"/>
      <c r="D117" s="438"/>
      <c r="E117" s="438"/>
      <c r="F117" s="438"/>
      <c r="G117" s="438"/>
      <c r="H117" s="439">
        <f t="shared" si="109"/>
        <v>-1</v>
      </c>
      <c r="I117" s="439">
        <f t="shared" ref="I117" si="111">IFERROR(J117-H117,)</f>
        <v>0</v>
      </c>
      <c r="J117" s="439" t="str">
        <f t="shared" ref="J117" si="112">IFERROR(ROUND((F113-$E$3+1)/30,0),"")</f>
        <v/>
      </c>
    </row>
    <row r="118" spans="1:10">
      <c r="A118" s="712">
        <v>24</v>
      </c>
      <c r="B118" s="712"/>
      <c r="C118" s="438"/>
      <c r="D118" s="439" t="str">
        <f>IFERROR(VLOOKUP(B118,MODULY_CBA!$B$3:$I$52,6,0),"")</f>
        <v/>
      </c>
      <c r="E118" s="440" t="str">
        <f>IFERROR(VLOOKUP(D118,INKREMENTY!$A$2:$F$21,2,0),"")</f>
        <v/>
      </c>
      <c r="F118" s="440" t="str">
        <f>IFERROR(VLOOKUP(D118,INKREMENTY!$A$2:$F$21,4,0),"")</f>
        <v/>
      </c>
      <c r="G118" s="439">
        <f>IFERROR(ROUND(((E118-$E$3)+1)/30,0)+1,0)</f>
        <v>0</v>
      </c>
      <c r="H118" s="439">
        <f t="shared" ref="H118" si="113">IFERROR(G118-1,"")</f>
        <v>-1</v>
      </c>
      <c r="I118" s="438"/>
      <c r="J118" s="439">
        <f t="shared" ref="J118" si="114">IFERROR(H118+I118,"")</f>
        <v>-1</v>
      </c>
    </row>
    <row r="119" spans="1:10">
      <c r="A119" s="712"/>
      <c r="B119" s="712"/>
      <c r="C119" s="438"/>
      <c r="D119" s="438"/>
      <c r="E119" s="438"/>
      <c r="F119" s="438"/>
      <c r="G119" s="438"/>
      <c r="H119" s="439">
        <f t="shared" ref="H119:H122" si="115">G119-1</f>
        <v>-1</v>
      </c>
      <c r="I119" s="438"/>
      <c r="J119" s="439">
        <f t="shared" ref="J119:J121" si="116">H119+I119</f>
        <v>-1</v>
      </c>
    </row>
    <row r="120" spans="1:10">
      <c r="A120" s="712"/>
      <c r="B120" s="712"/>
      <c r="C120" s="438"/>
      <c r="D120" s="438"/>
      <c r="E120" s="438"/>
      <c r="F120" s="438"/>
      <c r="G120" s="438"/>
      <c r="H120" s="439">
        <f t="shared" si="115"/>
        <v>-1</v>
      </c>
      <c r="I120" s="438"/>
      <c r="J120" s="439">
        <f t="shared" si="116"/>
        <v>-1</v>
      </c>
    </row>
    <row r="121" spans="1:10">
      <c r="A121" s="712"/>
      <c r="B121" s="712"/>
      <c r="C121" s="438"/>
      <c r="D121" s="438"/>
      <c r="E121" s="438"/>
      <c r="F121" s="438"/>
      <c r="G121" s="438"/>
      <c r="H121" s="439">
        <f t="shared" si="115"/>
        <v>-1</v>
      </c>
      <c r="I121" s="438"/>
      <c r="J121" s="439">
        <f t="shared" si="116"/>
        <v>-1</v>
      </c>
    </row>
    <row r="122" spans="1:10">
      <c r="A122" s="712"/>
      <c r="B122" s="712"/>
      <c r="C122" s="438"/>
      <c r="D122" s="438"/>
      <c r="E122" s="438"/>
      <c r="F122" s="438"/>
      <c r="G122" s="438"/>
      <c r="H122" s="439">
        <f t="shared" si="115"/>
        <v>-1</v>
      </c>
      <c r="I122" s="439">
        <f t="shared" ref="I122" si="117">IFERROR(J122-H122,)</f>
        <v>0</v>
      </c>
      <c r="J122" s="439" t="str">
        <f t="shared" ref="J122" si="118">IFERROR(ROUND((F118-$E$3+1)/30,0),"")</f>
        <v/>
      </c>
    </row>
    <row r="123" spans="1:10">
      <c r="A123" s="712">
        <v>25</v>
      </c>
      <c r="B123" s="712"/>
      <c r="C123" s="438"/>
      <c r="D123" s="439" t="str">
        <f>IFERROR(VLOOKUP(B123,MODULY_CBA!$B$3:$I$52,6,0),"")</f>
        <v/>
      </c>
      <c r="E123" s="440" t="str">
        <f>IFERROR(VLOOKUP(D123,INKREMENTY!$A$2:$F$21,2,0),"")</f>
        <v/>
      </c>
      <c r="F123" s="440" t="str">
        <f>IFERROR(VLOOKUP(D123,INKREMENTY!$A$2:$F$21,4,0),"")</f>
        <v/>
      </c>
      <c r="G123" s="439">
        <f>IFERROR(ROUND(((E123-$E$3)+1)/30,0)+1,0)</f>
        <v>0</v>
      </c>
      <c r="H123" s="439">
        <f t="shared" ref="H123" si="119">IFERROR(G123-1,"")</f>
        <v>-1</v>
      </c>
      <c r="I123" s="438"/>
      <c r="J123" s="439">
        <f t="shared" ref="J123" si="120">IFERROR(H123+I123,"")</f>
        <v>-1</v>
      </c>
    </row>
    <row r="124" spans="1:10">
      <c r="A124" s="712"/>
      <c r="B124" s="712"/>
      <c r="C124" s="438"/>
      <c r="D124" s="438"/>
      <c r="E124" s="438"/>
      <c r="F124" s="438"/>
      <c r="G124" s="438"/>
      <c r="H124" s="439">
        <f t="shared" ref="H124:H127" si="121">G124-1</f>
        <v>-1</v>
      </c>
      <c r="I124" s="438"/>
      <c r="J124" s="439">
        <f t="shared" ref="J124:J126" si="122">H124+I124</f>
        <v>-1</v>
      </c>
    </row>
    <row r="125" spans="1:10">
      <c r="A125" s="712"/>
      <c r="B125" s="712"/>
      <c r="C125" s="438"/>
      <c r="D125" s="438"/>
      <c r="E125" s="438"/>
      <c r="F125" s="438"/>
      <c r="G125" s="438"/>
      <c r="H125" s="439">
        <f t="shared" si="121"/>
        <v>-1</v>
      </c>
      <c r="I125" s="438"/>
      <c r="J125" s="439">
        <f t="shared" si="122"/>
        <v>-1</v>
      </c>
    </row>
    <row r="126" spans="1:10">
      <c r="A126" s="712"/>
      <c r="B126" s="712"/>
      <c r="C126" s="438"/>
      <c r="D126" s="438"/>
      <c r="E126" s="438"/>
      <c r="F126" s="438"/>
      <c r="G126" s="438"/>
      <c r="H126" s="439">
        <f t="shared" si="121"/>
        <v>-1</v>
      </c>
      <c r="I126" s="438"/>
      <c r="J126" s="439">
        <f t="shared" si="122"/>
        <v>-1</v>
      </c>
    </row>
    <row r="127" spans="1:10">
      <c r="A127" s="712"/>
      <c r="B127" s="712"/>
      <c r="C127" s="438"/>
      <c r="D127" s="438"/>
      <c r="E127" s="438"/>
      <c r="F127" s="438"/>
      <c r="G127" s="438"/>
      <c r="H127" s="439">
        <f t="shared" si="121"/>
        <v>-1</v>
      </c>
      <c r="I127" s="439">
        <f t="shared" ref="I127" si="123">IFERROR(J127-H127,)</f>
        <v>0</v>
      </c>
      <c r="J127" s="439" t="str">
        <f t="shared" ref="J127" si="124">IFERROR(ROUND((F123-$E$3+1)/30,0),"")</f>
        <v/>
      </c>
    </row>
    <row r="128" spans="1:10">
      <c r="A128" s="712">
        <v>26</v>
      </c>
      <c r="B128" s="712"/>
      <c r="C128" s="438"/>
      <c r="D128" s="439" t="str">
        <f>IFERROR(VLOOKUP(B128,MODULY_CBA!$B$3:$I$52,6,0),"")</f>
        <v/>
      </c>
      <c r="E128" s="440" t="str">
        <f>IFERROR(VLOOKUP(D128,INKREMENTY!$A$2:$F$21,2,0),"")</f>
        <v/>
      </c>
      <c r="F128" s="440" t="str">
        <f>IFERROR(VLOOKUP(D128,INKREMENTY!$A$2:$F$21,4,0),"")</f>
        <v/>
      </c>
      <c r="G128" s="439">
        <f>IFERROR(ROUND(((E128-$E$3)+1)/30,0)+1,0)</f>
        <v>0</v>
      </c>
      <c r="H128" s="439">
        <f t="shared" ref="H128" si="125">IFERROR(G128-1,"")</f>
        <v>-1</v>
      </c>
      <c r="I128" s="438"/>
      <c r="J128" s="439">
        <f t="shared" ref="J128" si="126">IFERROR(H128+I128,"")</f>
        <v>-1</v>
      </c>
    </row>
    <row r="129" spans="1:10">
      <c r="A129" s="712"/>
      <c r="B129" s="712"/>
      <c r="C129" s="438"/>
      <c r="D129" s="438"/>
      <c r="E129" s="438"/>
      <c r="F129" s="438"/>
      <c r="G129" s="438"/>
      <c r="H129" s="439">
        <f t="shared" ref="H129:H132" si="127">G129-1</f>
        <v>-1</v>
      </c>
      <c r="I129" s="438"/>
      <c r="J129" s="439">
        <f t="shared" ref="J129:J131" si="128">H129+I129</f>
        <v>-1</v>
      </c>
    </row>
    <row r="130" spans="1:10">
      <c r="A130" s="712"/>
      <c r="B130" s="712"/>
      <c r="C130" s="438"/>
      <c r="D130" s="438"/>
      <c r="E130" s="438"/>
      <c r="F130" s="438"/>
      <c r="G130" s="438"/>
      <c r="H130" s="439">
        <f t="shared" si="127"/>
        <v>-1</v>
      </c>
      <c r="I130" s="438"/>
      <c r="J130" s="439">
        <f t="shared" si="128"/>
        <v>-1</v>
      </c>
    </row>
    <row r="131" spans="1:10">
      <c r="A131" s="712"/>
      <c r="B131" s="712"/>
      <c r="C131" s="438"/>
      <c r="D131" s="438"/>
      <c r="E131" s="438"/>
      <c r="F131" s="438"/>
      <c r="G131" s="438"/>
      <c r="H131" s="439">
        <f t="shared" si="127"/>
        <v>-1</v>
      </c>
      <c r="I131" s="438"/>
      <c r="J131" s="439">
        <f t="shared" si="128"/>
        <v>-1</v>
      </c>
    </row>
    <row r="132" spans="1:10">
      <c r="A132" s="712"/>
      <c r="B132" s="712"/>
      <c r="C132" s="438"/>
      <c r="D132" s="438"/>
      <c r="E132" s="438"/>
      <c r="F132" s="438"/>
      <c r="G132" s="438"/>
      <c r="H132" s="439">
        <f t="shared" si="127"/>
        <v>-1</v>
      </c>
      <c r="I132" s="439">
        <f t="shared" ref="I132" si="129">IFERROR(J132-H132,)</f>
        <v>0</v>
      </c>
      <c r="J132" s="439" t="str">
        <f t="shared" ref="J132" si="130">IFERROR(ROUND((F128-$E$3+1)/30,0),"")</f>
        <v/>
      </c>
    </row>
    <row r="133" spans="1:10">
      <c r="A133" s="712">
        <v>27</v>
      </c>
      <c r="B133" s="712"/>
      <c r="C133" s="438"/>
      <c r="D133" s="439" t="str">
        <f>IFERROR(VLOOKUP(B133,MODULY_CBA!$B$3:$I$52,6,0),"")</f>
        <v/>
      </c>
      <c r="E133" s="440" t="str">
        <f>IFERROR(VLOOKUP(D133,INKREMENTY!$A$2:$F$21,2,0),"")</f>
        <v/>
      </c>
      <c r="F133" s="440" t="str">
        <f>IFERROR(VLOOKUP(D133,INKREMENTY!$A$2:$F$21,4,0),"")</f>
        <v/>
      </c>
      <c r="G133" s="439">
        <f>IFERROR(ROUND(((E133-$E$3)+1)/30,0)+1,0)</f>
        <v>0</v>
      </c>
      <c r="H133" s="439">
        <f t="shared" ref="H133" si="131">IFERROR(G133-1,"")</f>
        <v>-1</v>
      </c>
      <c r="I133" s="438"/>
      <c r="J133" s="439">
        <f t="shared" ref="J133" si="132">IFERROR(H133+I133,"")</f>
        <v>-1</v>
      </c>
    </row>
    <row r="134" spans="1:10">
      <c r="A134" s="712"/>
      <c r="B134" s="712"/>
      <c r="C134" s="438"/>
      <c r="D134" s="438"/>
      <c r="E134" s="438"/>
      <c r="F134" s="438"/>
      <c r="G134" s="438"/>
      <c r="H134" s="439">
        <f t="shared" ref="H134:H137" si="133">G134-1</f>
        <v>-1</v>
      </c>
      <c r="I134" s="438"/>
      <c r="J134" s="439">
        <f t="shared" ref="J134:J136" si="134">H134+I134</f>
        <v>-1</v>
      </c>
    </row>
    <row r="135" spans="1:10">
      <c r="A135" s="712"/>
      <c r="B135" s="712"/>
      <c r="C135" s="438"/>
      <c r="D135" s="438"/>
      <c r="E135" s="438"/>
      <c r="F135" s="438"/>
      <c r="G135" s="438"/>
      <c r="H135" s="439">
        <f t="shared" si="133"/>
        <v>-1</v>
      </c>
      <c r="I135" s="438"/>
      <c r="J135" s="439">
        <f t="shared" si="134"/>
        <v>-1</v>
      </c>
    </row>
    <row r="136" spans="1:10">
      <c r="A136" s="712"/>
      <c r="B136" s="712"/>
      <c r="C136" s="438"/>
      <c r="D136" s="438"/>
      <c r="E136" s="438"/>
      <c r="F136" s="438"/>
      <c r="G136" s="438"/>
      <c r="H136" s="439">
        <f t="shared" si="133"/>
        <v>-1</v>
      </c>
      <c r="I136" s="438"/>
      <c r="J136" s="439">
        <f t="shared" si="134"/>
        <v>-1</v>
      </c>
    </row>
    <row r="137" spans="1:10">
      <c r="A137" s="712"/>
      <c r="B137" s="712"/>
      <c r="C137" s="438"/>
      <c r="D137" s="438"/>
      <c r="E137" s="438"/>
      <c r="F137" s="438"/>
      <c r="G137" s="438"/>
      <c r="H137" s="439">
        <f t="shared" si="133"/>
        <v>-1</v>
      </c>
      <c r="I137" s="439">
        <f t="shared" ref="I137" si="135">IFERROR(J137-H137,)</f>
        <v>0</v>
      </c>
      <c r="J137" s="439" t="str">
        <f t="shared" ref="J137" si="136">IFERROR(ROUND((F133-$E$3+1)/30,0),"")</f>
        <v/>
      </c>
    </row>
    <row r="138" spans="1:10">
      <c r="A138" s="712">
        <v>28</v>
      </c>
      <c r="B138" s="712"/>
      <c r="C138" s="438"/>
      <c r="D138" s="439" t="str">
        <f>IFERROR(VLOOKUP(B138,MODULY_CBA!$B$3:$I$52,6,0),"")</f>
        <v/>
      </c>
      <c r="E138" s="440" t="str">
        <f>IFERROR(VLOOKUP(D138,INKREMENTY!$A$2:$F$21,2,0),"")</f>
        <v/>
      </c>
      <c r="F138" s="440" t="str">
        <f>IFERROR(VLOOKUP(D138,INKREMENTY!$A$2:$F$21,4,0),"")</f>
        <v/>
      </c>
      <c r="G138" s="439">
        <f>IFERROR(ROUND(((E138-$E$3)+1)/30,0)+1,0)</f>
        <v>0</v>
      </c>
      <c r="H138" s="439">
        <f t="shared" ref="H138" si="137">IFERROR(G138-1,"")</f>
        <v>-1</v>
      </c>
      <c r="I138" s="438"/>
      <c r="J138" s="439">
        <f t="shared" ref="J138" si="138">IFERROR(H138+I138,"")</f>
        <v>-1</v>
      </c>
    </row>
    <row r="139" spans="1:10">
      <c r="A139" s="712"/>
      <c r="B139" s="712"/>
      <c r="C139" s="438"/>
      <c r="D139" s="438"/>
      <c r="E139" s="438"/>
      <c r="F139" s="438"/>
      <c r="G139" s="438"/>
      <c r="H139" s="439">
        <f t="shared" ref="H139:H142" si="139">G139-1</f>
        <v>-1</v>
      </c>
      <c r="I139" s="438"/>
      <c r="J139" s="439">
        <f t="shared" ref="J139:J141" si="140">H139+I139</f>
        <v>-1</v>
      </c>
    </row>
    <row r="140" spans="1:10">
      <c r="A140" s="712"/>
      <c r="B140" s="712"/>
      <c r="C140" s="438"/>
      <c r="D140" s="438"/>
      <c r="E140" s="438"/>
      <c r="F140" s="438"/>
      <c r="G140" s="438"/>
      <c r="H140" s="439">
        <f t="shared" si="139"/>
        <v>-1</v>
      </c>
      <c r="I140" s="438"/>
      <c r="J140" s="439">
        <f t="shared" si="140"/>
        <v>-1</v>
      </c>
    </row>
    <row r="141" spans="1:10">
      <c r="A141" s="712"/>
      <c r="B141" s="712"/>
      <c r="C141" s="438"/>
      <c r="D141" s="438"/>
      <c r="E141" s="438"/>
      <c r="F141" s="438"/>
      <c r="G141" s="438"/>
      <c r="H141" s="439">
        <f t="shared" si="139"/>
        <v>-1</v>
      </c>
      <c r="I141" s="438"/>
      <c r="J141" s="439">
        <f t="shared" si="140"/>
        <v>-1</v>
      </c>
    </row>
    <row r="142" spans="1:10">
      <c r="A142" s="712"/>
      <c r="B142" s="712"/>
      <c r="C142" s="438"/>
      <c r="D142" s="438"/>
      <c r="E142" s="438"/>
      <c r="F142" s="438"/>
      <c r="G142" s="438"/>
      <c r="H142" s="439">
        <f t="shared" si="139"/>
        <v>-1</v>
      </c>
      <c r="I142" s="439">
        <f t="shared" ref="I142" si="141">IFERROR(J142-H142,)</f>
        <v>0</v>
      </c>
      <c r="J142" s="439" t="str">
        <f t="shared" ref="J142" si="142">IFERROR(ROUND((F138-$E$3+1)/30,0),"")</f>
        <v/>
      </c>
    </row>
    <row r="143" spans="1:10">
      <c r="A143" s="712">
        <v>29</v>
      </c>
      <c r="B143" s="712"/>
      <c r="C143" s="438"/>
      <c r="D143" s="439" t="str">
        <f>IFERROR(VLOOKUP(B143,MODULY_CBA!$B$3:$I$52,6,0),"")</f>
        <v/>
      </c>
      <c r="E143" s="440" t="str">
        <f>IFERROR(VLOOKUP(D143,INKREMENTY!$A$2:$F$21,2,0),"")</f>
        <v/>
      </c>
      <c r="F143" s="440" t="str">
        <f>IFERROR(VLOOKUP(D143,INKREMENTY!$A$2:$F$21,4,0),"")</f>
        <v/>
      </c>
      <c r="G143" s="439">
        <f>IFERROR(ROUND(((E143-$E$3)+1)/30,0)+1,0)</f>
        <v>0</v>
      </c>
      <c r="H143" s="439">
        <f t="shared" ref="H143" si="143">IFERROR(G143-1,"")</f>
        <v>-1</v>
      </c>
      <c r="I143" s="438"/>
      <c r="J143" s="439">
        <f t="shared" ref="J143" si="144">IFERROR(H143+I143,"")</f>
        <v>-1</v>
      </c>
    </row>
    <row r="144" spans="1:10">
      <c r="A144" s="712"/>
      <c r="B144" s="712"/>
      <c r="C144" s="438"/>
      <c r="D144" s="438"/>
      <c r="E144" s="438"/>
      <c r="F144" s="438"/>
      <c r="G144" s="438"/>
      <c r="H144" s="439">
        <f t="shared" ref="H144:H147" si="145">G144-1</f>
        <v>-1</v>
      </c>
      <c r="I144" s="438"/>
      <c r="J144" s="439">
        <f t="shared" ref="J144:J146" si="146">H144+I144</f>
        <v>-1</v>
      </c>
    </row>
    <row r="145" spans="1:10">
      <c r="A145" s="712"/>
      <c r="B145" s="712"/>
      <c r="C145" s="438"/>
      <c r="D145" s="438"/>
      <c r="E145" s="438"/>
      <c r="F145" s="438"/>
      <c r="G145" s="438"/>
      <c r="H145" s="439">
        <f t="shared" si="145"/>
        <v>-1</v>
      </c>
      <c r="I145" s="438"/>
      <c r="J145" s="439">
        <f t="shared" si="146"/>
        <v>-1</v>
      </c>
    </row>
    <row r="146" spans="1:10">
      <c r="A146" s="712"/>
      <c r="B146" s="712"/>
      <c r="C146" s="438"/>
      <c r="D146" s="438"/>
      <c r="E146" s="438"/>
      <c r="F146" s="438"/>
      <c r="G146" s="438"/>
      <c r="H146" s="439">
        <f t="shared" si="145"/>
        <v>-1</v>
      </c>
      <c r="I146" s="438"/>
      <c r="J146" s="439">
        <f t="shared" si="146"/>
        <v>-1</v>
      </c>
    </row>
    <row r="147" spans="1:10">
      <c r="A147" s="712"/>
      <c r="B147" s="712"/>
      <c r="C147" s="438"/>
      <c r="D147" s="438"/>
      <c r="E147" s="438"/>
      <c r="F147" s="438"/>
      <c r="G147" s="438"/>
      <c r="H147" s="439">
        <f t="shared" si="145"/>
        <v>-1</v>
      </c>
      <c r="I147" s="439">
        <f t="shared" ref="I147" si="147">IFERROR(J147-H147,)</f>
        <v>0</v>
      </c>
      <c r="J147" s="439" t="str">
        <f t="shared" ref="J147" si="148">IFERROR(ROUND((F143-$E$3+1)/30,0),"")</f>
        <v/>
      </c>
    </row>
    <row r="148" spans="1:10">
      <c r="A148" s="712">
        <v>30</v>
      </c>
      <c r="B148" s="712"/>
      <c r="C148" s="438"/>
      <c r="D148" s="439" t="str">
        <f>IFERROR(VLOOKUP(B148,MODULY_CBA!$B$3:$I$52,6,0),"")</f>
        <v/>
      </c>
      <c r="E148" s="440" t="str">
        <f>IFERROR(VLOOKUP(D148,INKREMENTY!$A$2:$F$21,2,0),"")</f>
        <v/>
      </c>
      <c r="F148" s="440" t="str">
        <f>IFERROR(VLOOKUP(D148,INKREMENTY!$A$2:$F$21,4,0),"")</f>
        <v/>
      </c>
      <c r="G148" s="439">
        <f>IFERROR(ROUND(((E148-$E$3)+1)/30,0)+1,0)</f>
        <v>0</v>
      </c>
      <c r="H148" s="439">
        <f t="shared" ref="H148" si="149">IFERROR(G148-1,"")</f>
        <v>-1</v>
      </c>
      <c r="I148" s="438"/>
      <c r="J148" s="439">
        <f t="shared" ref="J148" si="150">IFERROR(H148+I148,"")</f>
        <v>-1</v>
      </c>
    </row>
    <row r="149" spans="1:10">
      <c r="A149" s="712"/>
      <c r="B149" s="712"/>
      <c r="C149" s="438"/>
      <c r="D149" s="438"/>
      <c r="E149" s="438"/>
      <c r="F149" s="438"/>
      <c r="G149" s="438"/>
      <c r="H149" s="439">
        <f t="shared" ref="H149:H152" si="151">G149-1</f>
        <v>-1</v>
      </c>
      <c r="I149" s="438"/>
      <c r="J149" s="439">
        <f t="shared" ref="J149:J151" si="152">H149+I149</f>
        <v>-1</v>
      </c>
    </row>
    <row r="150" spans="1:10">
      <c r="A150" s="712"/>
      <c r="B150" s="712"/>
      <c r="C150" s="438"/>
      <c r="D150" s="438"/>
      <c r="E150" s="438"/>
      <c r="F150" s="438"/>
      <c r="G150" s="438"/>
      <c r="H150" s="439">
        <f t="shared" si="151"/>
        <v>-1</v>
      </c>
      <c r="I150" s="438"/>
      <c r="J150" s="439">
        <f t="shared" si="152"/>
        <v>-1</v>
      </c>
    </row>
    <row r="151" spans="1:10">
      <c r="A151" s="712"/>
      <c r="B151" s="712"/>
      <c r="C151" s="438"/>
      <c r="D151" s="438"/>
      <c r="E151" s="438"/>
      <c r="F151" s="438"/>
      <c r="G151" s="438"/>
      <c r="H151" s="439">
        <f t="shared" si="151"/>
        <v>-1</v>
      </c>
      <c r="I151" s="438"/>
      <c r="J151" s="439">
        <f t="shared" si="152"/>
        <v>-1</v>
      </c>
    </row>
    <row r="152" spans="1:10">
      <c r="A152" s="712"/>
      <c r="B152" s="712"/>
      <c r="C152" s="438"/>
      <c r="D152" s="438"/>
      <c r="E152" s="438"/>
      <c r="F152" s="438"/>
      <c r="G152" s="438"/>
      <c r="H152" s="439">
        <f t="shared" si="151"/>
        <v>-1</v>
      </c>
      <c r="I152" s="439">
        <f t="shared" ref="I152" si="153">IFERROR(J152-H152,)</f>
        <v>0</v>
      </c>
      <c r="J152" s="439" t="str">
        <f t="shared" ref="J152" si="154">IFERROR(ROUND((F148-$E$3+1)/30,0),"")</f>
        <v/>
      </c>
    </row>
    <row r="153" spans="1:10">
      <c r="A153" s="712">
        <v>31</v>
      </c>
      <c r="B153" s="712"/>
      <c r="C153" s="438"/>
      <c r="D153" s="439" t="str">
        <f>IFERROR(VLOOKUP(B153,MODULY_CBA!$B$3:$I$52,6,0),"")</f>
        <v/>
      </c>
      <c r="E153" s="440" t="str">
        <f>IFERROR(VLOOKUP(D153,INKREMENTY!$A$2:$F$21,2,0),"")</f>
        <v/>
      </c>
      <c r="F153" s="440" t="str">
        <f>IFERROR(VLOOKUP(D153,INKREMENTY!$A$2:$F$21,4,0),"")</f>
        <v/>
      </c>
      <c r="G153" s="439">
        <f>IFERROR(ROUND(((E153-$E$3)+1)/30,0)+1,0)</f>
        <v>0</v>
      </c>
      <c r="H153" s="439">
        <f t="shared" ref="H153" si="155">IFERROR(G153-1,"")</f>
        <v>-1</v>
      </c>
      <c r="I153" s="438"/>
      <c r="J153" s="439">
        <f t="shared" ref="J153" si="156">IFERROR(H153+I153,"")</f>
        <v>-1</v>
      </c>
    </row>
    <row r="154" spans="1:10">
      <c r="A154" s="712"/>
      <c r="B154" s="712"/>
      <c r="C154" s="438"/>
      <c r="D154" s="438"/>
      <c r="E154" s="438"/>
      <c r="F154" s="438"/>
      <c r="G154" s="438"/>
      <c r="H154" s="439">
        <f t="shared" ref="H154:H157" si="157">G154-1</f>
        <v>-1</v>
      </c>
      <c r="I154" s="438"/>
      <c r="J154" s="439">
        <f t="shared" ref="J154:J156" si="158">H154+I154</f>
        <v>-1</v>
      </c>
    </row>
    <row r="155" spans="1:10">
      <c r="A155" s="712"/>
      <c r="B155" s="712"/>
      <c r="C155" s="438"/>
      <c r="D155" s="438"/>
      <c r="E155" s="438"/>
      <c r="F155" s="438"/>
      <c r="G155" s="438"/>
      <c r="H155" s="439">
        <f t="shared" si="157"/>
        <v>-1</v>
      </c>
      <c r="I155" s="438"/>
      <c r="J155" s="439">
        <f t="shared" si="158"/>
        <v>-1</v>
      </c>
    </row>
    <row r="156" spans="1:10">
      <c r="A156" s="712"/>
      <c r="B156" s="712"/>
      <c r="C156" s="438"/>
      <c r="D156" s="438"/>
      <c r="E156" s="438"/>
      <c r="F156" s="438"/>
      <c r="G156" s="438"/>
      <c r="H156" s="439">
        <f t="shared" si="157"/>
        <v>-1</v>
      </c>
      <c r="I156" s="438"/>
      <c r="J156" s="439">
        <f t="shared" si="158"/>
        <v>-1</v>
      </c>
    </row>
    <row r="157" spans="1:10">
      <c r="A157" s="712"/>
      <c r="B157" s="712"/>
      <c r="C157" s="438"/>
      <c r="D157" s="438"/>
      <c r="E157" s="438"/>
      <c r="F157" s="438"/>
      <c r="G157" s="438"/>
      <c r="H157" s="439">
        <f t="shared" si="157"/>
        <v>-1</v>
      </c>
      <c r="I157" s="439">
        <f t="shared" ref="I157" si="159">IFERROR(J157-H157,)</f>
        <v>0</v>
      </c>
      <c r="J157" s="439" t="str">
        <f t="shared" ref="J157" si="160">IFERROR(ROUND((F153-$E$3+1)/30,0),"")</f>
        <v/>
      </c>
    </row>
    <row r="158" spans="1:10">
      <c r="A158" s="712">
        <v>32</v>
      </c>
      <c r="B158" s="712"/>
      <c r="C158" s="438"/>
      <c r="D158" s="439" t="str">
        <f>IFERROR(VLOOKUP(B158,MODULY_CBA!$B$3:$I$52,6,0),"")</f>
        <v/>
      </c>
      <c r="E158" s="440" t="str">
        <f>IFERROR(VLOOKUP(D158,INKREMENTY!$A$2:$F$21,2,0),"")</f>
        <v/>
      </c>
      <c r="F158" s="440" t="str">
        <f>IFERROR(VLOOKUP(D158,INKREMENTY!$A$2:$F$21,4,0),"")</f>
        <v/>
      </c>
      <c r="G158" s="439">
        <f>IFERROR(ROUND(((E158-$E$3)+1)/30,0)+1,0)</f>
        <v>0</v>
      </c>
      <c r="H158" s="439">
        <f t="shared" ref="H158" si="161">IFERROR(G158-1,"")</f>
        <v>-1</v>
      </c>
      <c r="I158" s="438"/>
      <c r="J158" s="439">
        <f t="shared" ref="J158" si="162">IFERROR(H158+I158,"")</f>
        <v>-1</v>
      </c>
    </row>
    <row r="159" spans="1:10">
      <c r="A159" s="712"/>
      <c r="B159" s="712"/>
      <c r="C159" s="438"/>
      <c r="D159" s="438"/>
      <c r="E159" s="438"/>
      <c r="F159" s="438"/>
      <c r="G159" s="438"/>
      <c r="H159" s="439">
        <f t="shared" ref="H159:H162" si="163">G159-1</f>
        <v>-1</v>
      </c>
      <c r="I159" s="438"/>
      <c r="J159" s="439">
        <f t="shared" ref="J159:J161" si="164">H159+I159</f>
        <v>-1</v>
      </c>
    </row>
    <row r="160" spans="1:10">
      <c r="A160" s="712"/>
      <c r="B160" s="712"/>
      <c r="C160" s="438"/>
      <c r="D160" s="438"/>
      <c r="E160" s="438"/>
      <c r="F160" s="438"/>
      <c r="G160" s="438"/>
      <c r="H160" s="439">
        <f t="shared" si="163"/>
        <v>-1</v>
      </c>
      <c r="I160" s="438"/>
      <c r="J160" s="439">
        <f t="shared" si="164"/>
        <v>-1</v>
      </c>
    </row>
    <row r="161" spans="1:10">
      <c r="A161" s="712"/>
      <c r="B161" s="712"/>
      <c r="C161" s="438"/>
      <c r="D161" s="438"/>
      <c r="E161" s="438"/>
      <c r="F161" s="438"/>
      <c r="G161" s="438"/>
      <c r="H161" s="439">
        <f t="shared" si="163"/>
        <v>-1</v>
      </c>
      <c r="I161" s="438"/>
      <c r="J161" s="439">
        <f t="shared" si="164"/>
        <v>-1</v>
      </c>
    </row>
    <row r="162" spans="1:10">
      <c r="A162" s="712"/>
      <c r="B162" s="712"/>
      <c r="C162" s="438"/>
      <c r="D162" s="438"/>
      <c r="E162" s="438"/>
      <c r="F162" s="438"/>
      <c r="G162" s="438"/>
      <c r="H162" s="439">
        <f t="shared" si="163"/>
        <v>-1</v>
      </c>
      <c r="I162" s="439">
        <f t="shared" ref="I162" si="165">IFERROR(J162-H162,)</f>
        <v>0</v>
      </c>
      <c r="J162" s="439" t="str">
        <f t="shared" ref="J162" si="166">IFERROR(ROUND((F158-$E$3+1)/30,0),"")</f>
        <v/>
      </c>
    </row>
    <row r="163" spans="1:10">
      <c r="A163" s="712">
        <v>33</v>
      </c>
      <c r="B163" s="712"/>
      <c r="C163" s="438"/>
      <c r="D163" s="439" t="str">
        <f>IFERROR(VLOOKUP(B163,MODULY_CBA!$B$3:$I$52,6,0),"")</f>
        <v/>
      </c>
      <c r="E163" s="440" t="str">
        <f>IFERROR(VLOOKUP(D163,INKREMENTY!$A$2:$F$21,2,0),"")</f>
        <v/>
      </c>
      <c r="F163" s="440" t="str">
        <f>IFERROR(VLOOKUP(D163,INKREMENTY!$A$2:$F$21,4,0),"")</f>
        <v/>
      </c>
      <c r="G163" s="439">
        <f>IFERROR(ROUND(((E163-$E$3)+1)/30,0)+1,0)</f>
        <v>0</v>
      </c>
      <c r="H163" s="439">
        <f t="shared" ref="H163" si="167">IFERROR(G163-1,"")</f>
        <v>-1</v>
      </c>
      <c r="I163" s="438"/>
      <c r="J163" s="439">
        <f t="shared" ref="J163" si="168">IFERROR(H163+I163,"")</f>
        <v>-1</v>
      </c>
    </row>
    <row r="164" spans="1:10">
      <c r="A164" s="712"/>
      <c r="B164" s="712"/>
      <c r="C164" s="438"/>
      <c r="D164" s="438"/>
      <c r="E164" s="438"/>
      <c r="F164" s="438"/>
      <c r="G164" s="438"/>
      <c r="H164" s="439">
        <f t="shared" ref="H164:H167" si="169">G164-1</f>
        <v>-1</v>
      </c>
      <c r="I164" s="438"/>
      <c r="J164" s="439">
        <f t="shared" ref="J164:J166" si="170">H164+I164</f>
        <v>-1</v>
      </c>
    </row>
    <row r="165" spans="1:10">
      <c r="A165" s="712"/>
      <c r="B165" s="712"/>
      <c r="C165" s="438"/>
      <c r="D165" s="438"/>
      <c r="E165" s="438"/>
      <c r="F165" s="438"/>
      <c r="G165" s="438"/>
      <c r="H165" s="439">
        <f t="shared" si="169"/>
        <v>-1</v>
      </c>
      <c r="I165" s="438"/>
      <c r="J165" s="439">
        <f t="shared" si="170"/>
        <v>-1</v>
      </c>
    </row>
    <row r="166" spans="1:10">
      <c r="A166" s="712"/>
      <c r="B166" s="712"/>
      <c r="C166" s="438"/>
      <c r="D166" s="438"/>
      <c r="E166" s="438"/>
      <c r="F166" s="438"/>
      <c r="G166" s="438"/>
      <c r="H166" s="439">
        <f t="shared" si="169"/>
        <v>-1</v>
      </c>
      <c r="I166" s="438"/>
      <c r="J166" s="439">
        <f t="shared" si="170"/>
        <v>-1</v>
      </c>
    </row>
    <row r="167" spans="1:10">
      <c r="A167" s="712"/>
      <c r="B167" s="712"/>
      <c r="C167" s="438"/>
      <c r="D167" s="438"/>
      <c r="E167" s="438"/>
      <c r="F167" s="438"/>
      <c r="G167" s="438"/>
      <c r="H167" s="439">
        <f t="shared" si="169"/>
        <v>-1</v>
      </c>
      <c r="I167" s="439">
        <f t="shared" ref="I167" si="171">IFERROR(J167-H167,)</f>
        <v>0</v>
      </c>
      <c r="J167" s="439" t="str">
        <f t="shared" ref="J167" si="172">IFERROR(ROUND((F163-$E$3+1)/30,0),"")</f>
        <v/>
      </c>
    </row>
    <row r="168" spans="1:10">
      <c r="A168" s="712">
        <v>34</v>
      </c>
      <c r="B168" s="712"/>
      <c r="C168" s="438"/>
      <c r="D168" s="439" t="str">
        <f>IFERROR(VLOOKUP(B168,MODULY_CBA!$B$3:$I$52,6,0),"")</f>
        <v/>
      </c>
      <c r="E168" s="440" t="str">
        <f>IFERROR(VLOOKUP(D168,INKREMENTY!$A$2:$F$21,2,0),"")</f>
        <v/>
      </c>
      <c r="F168" s="440" t="str">
        <f>IFERROR(VLOOKUP(D168,INKREMENTY!$A$2:$F$21,4,0),"")</f>
        <v/>
      </c>
      <c r="G168" s="439">
        <f>IFERROR(ROUND(((E168-$E$3)+1)/30,0)+1,0)</f>
        <v>0</v>
      </c>
      <c r="H168" s="439">
        <f t="shared" ref="H168" si="173">IFERROR(G168-1,"")</f>
        <v>-1</v>
      </c>
      <c r="I168" s="438"/>
      <c r="J168" s="439">
        <f t="shared" ref="J168" si="174">IFERROR(H168+I168,"")</f>
        <v>-1</v>
      </c>
    </row>
    <row r="169" spans="1:10">
      <c r="A169" s="712"/>
      <c r="B169" s="712"/>
      <c r="C169" s="438"/>
      <c r="D169" s="438"/>
      <c r="E169" s="438"/>
      <c r="F169" s="438"/>
      <c r="G169" s="438"/>
      <c r="H169" s="439">
        <f t="shared" ref="H169:H172" si="175">G169-1</f>
        <v>-1</v>
      </c>
      <c r="I169" s="438"/>
      <c r="J169" s="439">
        <f t="shared" ref="J169:J171" si="176">H169+I169</f>
        <v>-1</v>
      </c>
    </row>
    <row r="170" spans="1:10">
      <c r="A170" s="712"/>
      <c r="B170" s="712"/>
      <c r="C170" s="438"/>
      <c r="D170" s="438"/>
      <c r="E170" s="438"/>
      <c r="F170" s="438"/>
      <c r="G170" s="438"/>
      <c r="H170" s="439">
        <f t="shared" si="175"/>
        <v>-1</v>
      </c>
      <c r="I170" s="438"/>
      <c r="J170" s="439">
        <f t="shared" si="176"/>
        <v>-1</v>
      </c>
    </row>
    <row r="171" spans="1:10">
      <c r="A171" s="712"/>
      <c r="B171" s="712"/>
      <c r="C171" s="438"/>
      <c r="D171" s="438"/>
      <c r="E171" s="438"/>
      <c r="F171" s="438"/>
      <c r="G171" s="438"/>
      <c r="H171" s="439">
        <f t="shared" si="175"/>
        <v>-1</v>
      </c>
      <c r="I171" s="438"/>
      <c r="J171" s="439">
        <f t="shared" si="176"/>
        <v>-1</v>
      </c>
    </row>
    <row r="172" spans="1:10">
      <c r="A172" s="712"/>
      <c r="B172" s="712"/>
      <c r="C172" s="438"/>
      <c r="D172" s="438"/>
      <c r="E172" s="438"/>
      <c r="F172" s="438"/>
      <c r="G172" s="438"/>
      <c r="H172" s="439">
        <f t="shared" si="175"/>
        <v>-1</v>
      </c>
      <c r="I172" s="439">
        <f t="shared" ref="I172" si="177">IFERROR(J172-H172,)</f>
        <v>0</v>
      </c>
      <c r="J172" s="439" t="str">
        <f t="shared" ref="J172" si="178">IFERROR(ROUND((F168-$E$3+1)/30,0),"")</f>
        <v/>
      </c>
    </row>
    <row r="173" spans="1:10">
      <c r="A173" s="712">
        <v>35</v>
      </c>
      <c r="B173" s="712"/>
      <c r="C173" s="438"/>
      <c r="D173" s="439" t="str">
        <f>IFERROR(VLOOKUP(B173,MODULY_CBA!$B$3:$I$52,6,0),"")</f>
        <v/>
      </c>
      <c r="E173" s="440" t="str">
        <f>IFERROR(VLOOKUP(D173,INKREMENTY!$A$2:$F$21,2,0),"")</f>
        <v/>
      </c>
      <c r="F173" s="440" t="str">
        <f>IFERROR(VLOOKUP(D173,INKREMENTY!$A$2:$F$21,4,0),"")</f>
        <v/>
      </c>
      <c r="G173" s="439">
        <f>IFERROR(ROUND(((E173-$E$3)+1)/30,0)+1,0)</f>
        <v>0</v>
      </c>
      <c r="H173" s="439">
        <f t="shared" ref="H173" si="179">IFERROR(G173-1,"")</f>
        <v>-1</v>
      </c>
      <c r="I173" s="438"/>
      <c r="J173" s="439">
        <f t="shared" ref="J173" si="180">IFERROR(H173+I173,"")</f>
        <v>-1</v>
      </c>
    </row>
    <row r="174" spans="1:10">
      <c r="A174" s="712"/>
      <c r="B174" s="712"/>
      <c r="C174" s="438"/>
      <c r="D174" s="438"/>
      <c r="E174" s="438"/>
      <c r="F174" s="438"/>
      <c r="G174" s="438"/>
      <c r="H174" s="439">
        <f t="shared" ref="H174:H177" si="181">G174-1</f>
        <v>-1</v>
      </c>
      <c r="I174" s="438"/>
      <c r="J174" s="439">
        <f t="shared" ref="J174:J176" si="182">H174+I174</f>
        <v>-1</v>
      </c>
    </row>
    <row r="175" spans="1:10">
      <c r="A175" s="712"/>
      <c r="B175" s="712"/>
      <c r="C175" s="438"/>
      <c r="D175" s="438"/>
      <c r="E175" s="438"/>
      <c r="F175" s="438"/>
      <c r="G175" s="438"/>
      <c r="H175" s="439">
        <f t="shared" si="181"/>
        <v>-1</v>
      </c>
      <c r="I175" s="438"/>
      <c r="J175" s="439">
        <f t="shared" si="182"/>
        <v>-1</v>
      </c>
    </row>
    <row r="176" spans="1:10">
      <c r="A176" s="712"/>
      <c r="B176" s="712"/>
      <c r="C176" s="438"/>
      <c r="D176" s="438"/>
      <c r="E176" s="438"/>
      <c r="F176" s="438"/>
      <c r="G176" s="438"/>
      <c r="H176" s="439">
        <f t="shared" si="181"/>
        <v>-1</v>
      </c>
      <c r="I176" s="438"/>
      <c r="J176" s="439">
        <f t="shared" si="182"/>
        <v>-1</v>
      </c>
    </row>
    <row r="177" spans="1:10">
      <c r="A177" s="712"/>
      <c r="B177" s="712"/>
      <c r="C177" s="438"/>
      <c r="D177" s="438"/>
      <c r="E177" s="438"/>
      <c r="F177" s="438"/>
      <c r="G177" s="438"/>
      <c r="H177" s="439">
        <f t="shared" si="181"/>
        <v>-1</v>
      </c>
      <c r="I177" s="439">
        <f t="shared" ref="I177" si="183">IFERROR(J177-H177,)</f>
        <v>0</v>
      </c>
      <c r="J177" s="439" t="str">
        <f t="shared" ref="J177" si="184">IFERROR(ROUND((F173-$E$3+1)/30,0),"")</f>
        <v/>
      </c>
    </row>
    <row r="178" spans="1:10">
      <c r="A178" s="712">
        <v>36</v>
      </c>
      <c r="B178" s="712"/>
      <c r="C178" s="438"/>
      <c r="D178" s="439" t="str">
        <f>IFERROR(VLOOKUP(B178,MODULY_CBA!$B$3:$I$52,6,0),"")</f>
        <v/>
      </c>
      <c r="E178" s="440" t="str">
        <f>IFERROR(VLOOKUP(D178,INKREMENTY!$A$2:$F$21,2,0),"")</f>
        <v/>
      </c>
      <c r="F178" s="440" t="str">
        <f>IFERROR(VLOOKUP(D178,INKREMENTY!$A$2:$F$21,4,0),"")</f>
        <v/>
      </c>
      <c r="G178" s="439">
        <f>IFERROR(ROUND(((E178-$E$3)+1)/30,0)+1,0)</f>
        <v>0</v>
      </c>
      <c r="H178" s="439">
        <f t="shared" ref="H178" si="185">IFERROR(G178-1,"")</f>
        <v>-1</v>
      </c>
      <c r="I178" s="438"/>
      <c r="J178" s="439">
        <f t="shared" ref="J178" si="186">IFERROR(H178+I178,"")</f>
        <v>-1</v>
      </c>
    </row>
    <row r="179" spans="1:10">
      <c r="A179" s="712"/>
      <c r="B179" s="712"/>
      <c r="C179" s="438"/>
      <c r="D179" s="438"/>
      <c r="E179" s="438"/>
      <c r="F179" s="438"/>
      <c r="G179" s="438"/>
      <c r="H179" s="439">
        <f t="shared" ref="H179:H182" si="187">G179-1</f>
        <v>-1</v>
      </c>
      <c r="I179" s="438"/>
      <c r="J179" s="439">
        <f t="shared" ref="J179:J181" si="188">H179+I179</f>
        <v>-1</v>
      </c>
    </row>
    <row r="180" spans="1:10">
      <c r="A180" s="712"/>
      <c r="B180" s="712"/>
      <c r="C180" s="438"/>
      <c r="D180" s="438"/>
      <c r="E180" s="438"/>
      <c r="F180" s="438"/>
      <c r="G180" s="438"/>
      <c r="H180" s="439">
        <f t="shared" si="187"/>
        <v>-1</v>
      </c>
      <c r="I180" s="438"/>
      <c r="J180" s="439">
        <f t="shared" si="188"/>
        <v>-1</v>
      </c>
    </row>
    <row r="181" spans="1:10">
      <c r="A181" s="712"/>
      <c r="B181" s="712"/>
      <c r="C181" s="438"/>
      <c r="D181" s="438"/>
      <c r="E181" s="438"/>
      <c r="F181" s="438"/>
      <c r="G181" s="438"/>
      <c r="H181" s="439">
        <f t="shared" si="187"/>
        <v>-1</v>
      </c>
      <c r="I181" s="438"/>
      <c r="J181" s="439">
        <f t="shared" si="188"/>
        <v>-1</v>
      </c>
    </row>
    <row r="182" spans="1:10">
      <c r="A182" s="712"/>
      <c r="B182" s="712"/>
      <c r="C182" s="438"/>
      <c r="D182" s="438"/>
      <c r="E182" s="438"/>
      <c r="F182" s="438"/>
      <c r="G182" s="438"/>
      <c r="H182" s="439">
        <f t="shared" si="187"/>
        <v>-1</v>
      </c>
      <c r="I182" s="439">
        <f t="shared" ref="I182" si="189">IFERROR(J182-H182,)</f>
        <v>0</v>
      </c>
      <c r="J182" s="439" t="str">
        <f t="shared" ref="J182" si="190">IFERROR(ROUND((F178-$E$3+1)/30,0),"")</f>
        <v/>
      </c>
    </row>
    <row r="183" spans="1:10">
      <c r="A183" s="712">
        <v>37</v>
      </c>
      <c r="B183" s="712"/>
      <c r="C183" s="438"/>
      <c r="D183" s="439" t="str">
        <f>IFERROR(VLOOKUP(B183,MODULY_CBA!$B$3:$I$52,6,0),"")</f>
        <v/>
      </c>
      <c r="E183" s="440" t="str">
        <f>IFERROR(VLOOKUP(D183,INKREMENTY!$A$2:$F$21,2,0),"")</f>
        <v/>
      </c>
      <c r="F183" s="440" t="str">
        <f>IFERROR(VLOOKUP(D183,INKREMENTY!$A$2:$F$21,4,0),"")</f>
        <v/>
      </c>
      <c r="G183" s="439">
        <f>IFERROR(ROUND(((E183-$E$3)+1)/30,0)+1,0)</f>
        <v>0</v>
      </c>
      <c r="H183" s="439">
        <f t="shared" ref="H183" si="191">IFERROR(G183-1,"")</f>
        <v>-1</v>
      </c>
      <c r="I183" s="438"/>
      <c r="J183" s="439">
        <f t="shared" ref="J183" si="192">IFERROR(H183+I183,"")</f>
        <v>-1</v>
      </c>
    </row>
    <row r="184" spans="1:10">
      <c r="A184" s="712"/>
      <c r="B184" s="712"/>
      <c r="C184" s="438"/>
      <c r="D184" s="438"/>
      <c r="E184" s="438"/>
      <c r="F184" s="438"/>
      <c r="G184" s="438"/>
      <c r="H184" s="439">
        <f t="shared" ref="H184:H187" si="193">G184-1</f>
        <v>-1</v>
      </c>
      <c r="I184" s="438"/>
      <c r="J184" s="439">
        <f t="shared" ref="J184:J186" si="194">H184+I184</f>
        <v>-1</v>
      </c>
    </row>
    <row r="185" spans="1:10">
      <c r="A185" s="712"/>
      <c r="B185" s="712"/>
      <c r="C185" s="438"/>
      <c r="D185" s="438"/>
      <c r="E185" s="438"/>
      <c r="F185" s="438"/>
      <c r="G185" s="438"/>
      <c r="H185" s="439">
        <f t="shared" si="193"/>
        <v>-1</v>
      </c>
      <c r="I185" s="438"/>
      <c r="J185" s="439">
        <f t="shared" si="194"/>
        <v>-1</v>
      </c>
    </row>
    <row r="186" spans="1:10">
      <c r="A186" s="712"/>
      <c r="B186" s="712"/>
      <c r="C186" s="438"/>
      <c r="D186" s="438"/>
      <c r="E186" s="438"/>
      <c r="F186" s="438"/>
      <c r="G186" s="438"/>
      <c r="H186" s="439">
        <f t="shared" si="193"/>
        <v>-1</v>
      </c>
      <c r="I186" s="438"/>
      <c r="J186" s="439">
        <f t="shared" si="194"/>
        <v>-1</v>
      </c>
    </row>
    <row r="187" spans="1:10">
      <c r="A187" s="712"/>
      <c r="B187" s="712"/>
      <c r="C187" s="438"/>
      <c r="D187" s="438"/>
      <c r="E187" s="438"/>
      <c r="F187" s="438"/>
      <c r="G187" s="438"/>
      <c r="H187" s="439">
        <f t="shared" si="193"/>
        <v>-1</v>
      </c>
      <c r="I187" s="439">
        <f t="shared" ref="I187" si="195">IFERROR(J187-H187,)</f>
        <v>0</v>
      </c>
      <c r="J187" s="439" t="str">
        <f t="shared" ref="J187" si="196">IFERROR(ROUND((F183-$E$3+1)/30,0),"")</f>
        <v/>
      </c>
    </row>
    <row r="188" spans="1:10">
      <c r="A188" s="712">
        <v>38</v>
      </c>
      <c r="B188" s="712"/>
      <c r="C188" s="438"/>
      <c r="D188" s="439" t="str">
        <f>IFERROR(VLOOKUP(B188,MODULY_CBA!$B$3:$I$52,6,0),"")</f>
        <v/>
      </c>
      <c r="E188" s="440" t="str">
        <f>IFERROR(VLOOKUP(D188,INKREMENTY!$A$2:$F$21,2,0),"")</f>
        <v/>
      </c>
      <c r="F188" s="440" t="str">
        <f>IFERROR(VLOOKUP(D188,INKREMENTY!$A$2:$F$21,4,0),"")</f>
        <v/>
      </c>
      <c r="G188" s="439">
        <f>IFERROR(ROUND(((E188-$E$3)+1)/30,0)+1,0)</f>
        <v>0</v>
      </c>
      <c r="H188" s="439">
        <f t="shared" ref="H188" si="197">IFERROR(G188-1,"")</f>
        <v>-1</v>
      </c>
      <c r="I188" s="438"/>
      <c r="J188" s="439">
        <f t="shared" ref="J188" si="198">IFERROR(H188+I188,"")</f>
        <v>-1</v>
      </c>
    </row>
    <row r="189" spans="1:10">
      <c r="A189" s="712"/>
      <c r="B189" s="712"/>
      <c r="C189" s="438"/>
      <c r="D189" s="438"/>
      <c r="E189" s="438"/>
      <c r="F189" s="438"/>
      <c r="G189" s="438"/>
      <c r="H189" s="439">
        <f t="shared" ref="H189:H192" si="199">G189-1</f>
        <v>-1</v>
      </c>
      <c r="I189" s="438"/>
      <c r="J189" s="439">
        <f t="shared" ref="J189:J191" si="200">H189+I189</f>
        <v>-1</v>
      </c>
    </row>
    <row r="190" spans="1:10">
      <c r="A190" s="712"/>
      <c r="B190" s="712"/>
      <c r="C190" s="438"/>
      <c r="D190" s="438"/>
      <c r="E190" s="438"/>
      <c r="F190" s="438"/>
      <c r="G190" s="438"/>
      <c r="H190" s="439">
        <f t="shared" si="199"/>
        <v>-1</v>
      </c>
      <c r="I190" s="438"/>
      <c r="J190" s="439">
        <f t="shared" si="200"/>
        <v>-1</v>
      </c>
    </row>
    <row r="191" spans="1:10">
      <c r="A191" s="712"/>
      <c r="B191" s="712"/>
      <c r="C191" s="438"/>
      <c r="D191" s="438"/>
      <c r="E191" s="438"/>
      <c r="F191" s="438"/>
      <c r="G191" s="438"/>
      <c r="H191" s="439">
        <f t="shared" si="199"/>
        <v>-1</v>
      </c>
      <c r="I191" s="438"/>
      <c r="J191" s="439">
        <f t="shared" si="200"/>
        <v>-1</v>
      </c>
    </row>
    <row r="192" spans="1:10">
      <c r="A192" s="712"/>
      <c r="B192" s="712"/>
      <c r="C192" s="438"/>
      <c r="D192" s="438"/>
      <c r="E192" s="438"/>
      <c r="F192" s="438"/>
      <c r="G192" s="438"/>
      <c r="H192" s="439">
        <f t="shared" si="199"/>
        <v>-1</v>
      </c>
      <c r="I192" s="439">
        <f t="shared" ref="I192" si="201">IFERROR(J192-H192,)</f>
        <v>0</v>
      </c>
      <c r="J192" s="439" t="str">
        <f t="shared" ref="J192" si="202">IFERROR(ROUND((F188-$E$3+1)/30,0),"")</f>
        <v/>
      </c>
    </row>
    <row r="193" spans="1:10">
      <c r="A193" s="712">
        <v>39</v>
      </c>
      <c r="B193" s="712"/>
      <c r="C193" s="438"/>
      <c r="D193" s="439" t="str">
        <f>IFERROR(VLOOKUP(B193,MODULY_CBA!$B$3:$I$52,6,0),"")</f>
        <v/>
      </c>
      <c r="E193" s="440" t="str">
        <f>IFERROR(VLOOKUP(D193,INKREMENTY!$A$2:$F$21,2,0),"")</f>
        <v/>
      </c>
      <c r="F193" s="440" t="str">
        <f>IFERROR(VLOOKUP(D193,INKREMENTY!$A$2:$F$21,4,0),"")</f>
        <v/>
      </c>
      <c r="G193" s="439">
        <f>IFERROR(ROUND(((E193-$E$3)+1)/30,0)+1,0)</f>
        <v>0</v>
      </c>
      <c r="H193" s="439">
        <f t="shared" ref="H193" si="203">IFERROR(G193-1,"")</f>
        <v>-1</v>
      </c>
      <c r="I193" s="438"/>
      <c r="J193" s="439">
        <f t="shared" ref="J193" si="204">IFERROR(H193+I193,"")</f>
        <v>-1</v>
      </c>
    </row>
    <row r="194" spans="1:10">
      <c r="A194" s="712"/>
      <c r="B194" s="712"/>
      <c r="C194" s="438"/>
      <c r="D194" s="438"/>
      <c r="E194" s="438"/>
      <c r="F194" s="438"/>
      <c r="G194" s="438"/>
      <c r="H194" s="439">
        <f t="shared" ref="H194:H197" si="205">G194-1</f>
        <v>-1</v>
      </c>
      <c r="I194" s="438"/>
      <c r="J194" s="439">
        <f t="shared" ref="J194:J196" si="206">H194+I194</f>
        <v>-1</v>
      </c>
    </row>
    <row r="195" spans="1:10">
      <c r="A195" s="712"/>
      <c r="B195" s="712"/>
      <c r="C195" s="438"/>
      <c r="D195" s="438"/>
      <c r="E195" s="438"/>
      <c r="F195" s="438"/>
      <c r="G195" s="438"/>
      <c r="H195" s="439">
        <f t="shared" si="205"/>
        <v>-1</v>
      </c>
      <c r="I195" s="438"/>
      <c r="J195" s="439">
        <f t="shared" si="206"/>
        <v>-1</v>
      </c>
    </row>
    <row r="196" spans="1:10">
      <c r="A196" s="712"/>
      <c r="B196" s="712"/>
      <c r="C196" s="438"/>
      <c r="D196" s="438"/>
      <c r="E196" s="438"/>
      <c r="F196" s="438"/>
      <c r="G196" s="438"/>
      <c r="H196" s="439">
        <f t="shared" si="205"/>
        <v>-1</v>
      </c>
      <c r="I196" s="438"/>
      <c r="J196" s="439">
        <f t="shared" si="206"/>
        <v>-1</v>
      </c>
    </row>
    <row r="197" spans="1:10">
      <c r="A197" s="712"/>
      <c r="B197" s="712"/>
      <c r="C197" s="438"/>
      <c r="D197" s="438"/>
      <c r="E197" s="438"/>
      <c r="F197" s="438"/>
      <c r="G197" s="438"/>
      <c r="H197" s="439">
        <f t="shared" si="205"/>
        <v>-1</v>
      </c>
      <c r="I197" s="439">
        <f t="shared" ref="I197" si="207">IFERROR(J197-H197,)</f>
        <v>0</v>
      </c>
      <c r="J197" s="439" t="str">
        <f t="shared" ref="J197" si="208">IFERROR(ROUND((F193-$E$3+1)/30,0),"")</f>
        <v/>
      </c>
    </row>
    <row r="198" spans="1:10">
      <c r="A198" s="712">
        <v>40</v>
      </c>
      <c r="B198" s="712"/>
      <c r="C198" s="438"/>
      <c r="D198" s="439" t="str">
        <f>IFERROR(VLOOKUP(B198,MODULY_CBA!$B$3:$I$52,6,0),"")</f>
        <v/>
      </c>
      <c r="E198" s="440" t="str">
        <f>IFERROR(VLOOKUP(D198,INKREMENTY!$A$2:$F$21,2,0),"")</f>
        <v/>
      </c>
      <c r="F198" s="440" t="str">
        <f>IFERROR(VLOOKUP(D198,INKREMENTY!$A$2:$F$21,4,0),"")</f>
        <v/>
      </c>
      <c r="G198" s="439">
        <f>IFERROR(ROUND(((E198-$E$3)+1)/30,0)+1,0)</f>
        <v>0</v>
      </c>
      <c r="H198" s="439">
        <f t="shared" ref="H198" si="209">IFERROR(G198-1,"")</f>
        <v>-1</v>
      </c>
      <c r="I198" s="438"/>
      <c r="J198" s="439">
        <f t="shared" ref="J198" si="210">IFERROR(H198+I198,"")</f>
        <v>-1</v>
      </c>
    </row>
    <row r="199" spans="1:10">
      <c r="A199" s="712"/>
      <c r="B199" s="712"/>
      <c r="C199" s="438"/>
      <c r="D199" s="438"/>
      <c r="E199" s="438"/>
      <c r="F199" s="438"/>
      <c r="G199" s="438"/>
      <c r="H199" s="439">
        <f t="shared" ref="H199:H202" si="211">G199-1</f>
        <v>-1</v>
      </c>
      <c r="I199" s="438"/>
      <c r="J199" s="439">
        <f t="shared" ref="J199:J201" si="212">H199+I199</f>
        <v>-1</v>
      </c>
    </row>
    <row r="200" spans="1:10">
      <c r="A200" s="712"/>
      <c r="B200" s="712"/>
      <c r="C200" s="438"/>
      <c r="D200" s="438"/>
      <c r="E200" s="438"/>
      <c r="F200" s="438"/>
      <c r="G200" s="438"/>
      <c r="H200" s="439">
        <f t="shared" si="211"/>
        <v>-1</v>
      </c>
      <c r="I200" s="438"/>
      <c r="J200" s="439">
        <f t="shared" si="212"/>
        <v>-1</v>
      </c>
    </row>
    <row r="201" spans="1:10">
      <c r="A201" s="712"/>
      <c r="B201" s="712"/>
      <c r="C201" s="438"/>
      <c r="D201" s="438"/>
      <c r="E201" s="438"/>
      <c r="F201" s="438"/>
      <c r="G201" s="438"/>
      <c r="H201" s="439">
        <f t="shared" si="211"/>
        <v>-1</v>
      </c>
      <c r="I201" s="438"/>
      <c r="J201" s="439">
        <f t="shared" si="212"/>
        <v>-1</v>
      </c>
    </row>
    <row r="202" spans="1:10">
      <c r="A202" s="712"/>
      <c r="B202" s="712"/>
      <c r="C202" s="438"/>
      <c r="D202" s="438"/>
      <c r="E202" s="438"/>
      <c r="F202" s="438"/>
      <c r="G202" s="438"/>
      <c r="H202" s="439">
        <f t="shared" si="211"/>
        <v>-1</v>
      </c>
      <c r="I202" s="439">
        <f t="shared" ref="I202" si="213">IFERROR(J202-H202,)</f>
        <v>0</v>
      </c>
      <c r="J202" s="439" t="str">
        <f t="shared" ref="J202" si="214">IFERROR(ROUND((F198-$E$3+1)/30,0),"")</f>
        <v/>
      </c>
    </row>
    <row r="203" spans="1:10">
      <c r="A203" s="712">
        <v>41</v>
      </c>
      <c r="B203" s="712"/>
      <c r="C203" s="438"/>
      <c r="D203" s="439" t="str">
        <f>IFERROR(VLOOKUP(B203,MODULY_CBA!$B$3:$I$52,6,0),"")</f>
        <v/>
      </c>
      <c r="E203" s="440" t="str">
        <f>IFERROR(VLOOKUP(D203,INKREMENTY!$A$2:$F$21,2,0),"")</f>
        <v/>
      </c>
      <c r="F203" s="440" t="str">
        <f>IFERROR(VLOOKUP(D203,INKREMENTY!$A$2:$F$21,4,0),"")</f>
        <v/>
      </c>
      <c r="G203" s="439">
        <f>IFERROR(ROUND(((E203-$E$3)+1)/30,0)+1,0)</f>
        <v>0</v>
      </c>
      <c r="H203" s="439">
        <f t="shared" ref="H203" si="215">IFERROR(G203-1,"")</f>
        <v>-1</v>
      </c>
      <c r="I203" s="438"/>
      <c r="J203" s="439">
        <f t="shared" ref="J203" si="216">IFERROR(H203+I203,"")</f>
        <v>-1</v>
      </c>
    </row>
    <row r="204" spans="1:10">
      <c r="A204" s="712"/>
      <c r="B204" s="712"/>
      <c r="C204" s="438"/>
      <c r="D204" s="438"/>
      <c r="E204" s="438"/>
      <c r="F204" s="438"/>
      <c r="G204" s="438"/>
      <c r="H204" s="439">
        <f t="shared" ref="H204:H207" si="217">G204-1</f>
        <v>-1</v>
      </c>
      <c r="I204" s="438"/>
      <c r="J204" s="439">
        <f t="shared" ref="J204:J206" si="218">H204+I204</f>
        <v>-1</v>
      </c>
    </row>
    <row r="205" spans="1:10">
      <c r="A205" s="712"/>
      <c r="B205" s="712"/>
      <c r="C205" s="438"/>
      <c r="D205" s="438"/>
      <c r="E205" s="438"/>
      <c r="F205" s="438"/>
      <c r="G205" s="438"/>
      <c r="H205" s="439">
        <f t="shared" si="217"/>
        <v>-1</v>
      </c>
      <c r="I205" s="438"/>
      <c r="J205" s="439">
        <f t="shared" si="218"/>
        <v>-1</v>
      </c>
    </row>
    <row r="206" spans="1:10">
      <c r="A206" s="712"/>
      <c r="B206" s="712"/>
      <c r="C206" s="438"/>
      <c r="D206" s="438"/>
      <c r="E206" s="438"/>
      <c r="F206" s="438"/>
      <c r="G206" s="438"/>
      <c r="H206" s="439">
        <f t="shared" si="217"/>
        <v>-1</v>
      </c>
      <c r="I206" s="438"/>
      <c r="J206" s="439">
        <f t="shared" si="218"/>
        <v>-1</v>
      </c>
    </row>
    <row r="207" spans="1:10">
      <c r="A207" s="712"/>
      <c r="B207" s="712"/>
      <c r="C207" s="438"/>
      <c r="D207" s="438"/>
      <c r="E207" s="438"/>
      <c r="F207" s="438"/>
      <c r="G207" s="438"/>
      <c r="H207" s="439">
        <f t="shared" si="217"/>
        <v>-1</v>
      </c>
      <c r="I207" s="439">
        <f t="shared" ref="I207" si="219">IFERROR(J207-H207,)</f>
        <v>0</v>
      </c>
      <c r="J207" s="439" t="str">
        <f t="shared" ref="J207" si="220">IFERROR(ROUND((F203-$E$3+1)/30,0),"")</f>
        <v/>
      </c>
    </row>
    <row r="208" spans="1:10">
      <c r="A208" s="712">
        <v>42</v>
      </c>
      <c r="B208" s="712"/>
      <c r="C208" s="438"/>
      <c r="D208" s="439" t="str">
        <f>IFERROR(VLOOKUP(B208,MODULY_CBA!$B$3:$I$52,6,0),"")</f>
        <v/>
      </c>
      <c r="E208" s="440" t="str">
        <f>IFERROR(VLOOKUP(D208,INKREMENTY!$A$2:$F$21,2,0),"")</f>
        <v/>
      </c>
      <c r="F208" s="440" t="str">
        <f>IFERROR(VLOOKUP(D208,INKREMENTY!$A$2:$F$21,4,0),"")</f>
        <v/>
      </c>
      <c r="G208" s="439">
        <f>IFERROR(ROUND(((E208-$E$3)+1)/30,0)+1,0)</f>
        <v>0</v>
      </c>
      <c r="H208" s="439">
        <f t="shared" ref="H208" si="221">IFERROR(G208-1,"")</f>
        <v>-1</v>
      </c>
      <c r="I208" s="438"/>
      <c r="J208" s="439">
        <f t="shared" ref="J208" si="222">IFERROR(H208+I208,"")</f>
        <v>-1</v>
      </c>
    </row>
    <row r="209" spans="1:10">
      <c r="A209" s="712"/>
      <c r="B209" s="712"/>
      <c r="C209" s="438"/>
      <c r="D209" s="438"/>
      <c r="E209" s="438"/>
      <c r="F209" s="438"/>
      <c r="G209" s="438"/>
      <c r="H209" s="439">
        <f t="shared" ref="H209:H212" si="223">G209-1</f>
        <v>-1</v>
      </c>
      <c r="I209" s="438"/>
      <c r="J209" s="439">
        <f t="shared" ref="J209:J211" si="224">H209+I209</f>
        <v>-1</v>
      </c>
    </row>
    <row r="210" spans="1:10">
      <c r="A210" s="712"/>
      <c r="B210" s="712"/>
      <c r="C210" s="438"/>
      <c r="D210" s="438"/>
      <c r="E210" s="438"/>
      <c r="F210" s="438"/>
      <c r="G210" s="438"/>
      <c r="H210" s="439">
        <f t="shared" si="223"/>
        <v>-1</v>
      </c>
      <c r="I210" s="438"/>
      <c r="J210" s="439">
        <f t="shared" si="224"/>
        <v>-1</v>
      </c>
    </row>
    <row r="211" spans="1:10">
      <c r="A211" s="712"/>
      <c r="B211" s="712"/>
      <c r="C211" s="438"/>
      <c r="D211" s="438"/>
      <c r="E211" s="438"/>
      <c r="F211" s="438"/>
      <c r="G211" s="438"/>
      <c r="H211" s="439">
        <f t="shared" si="223"/>
        <v>-1</v>
      </c>
      <c r="I211" s="438"/>
      <c r="J211" s="439">
        <f t="shared" si="224"/>
        <v>-1</v>
      </c>
    </row>
    <row r="212" spans="1:10">
      <c r="A212" s="712"/>
      <c r="B212" s="712"/>
      <c r="C212" s="438"/>
      <c r="D212" s="438"/>
      <c r="E212" s="438"/>
      <c r="F212" s="438"/>
      <c r="G212" s="438"/>
      <c r="H212" s="439">
        <f t="shared" si="223"/>
        <v>-1</v>
      </c>
      <c r="I212" s="439">
        <f t="shared" ref="I212" si="225">IFERROR(J212-H212,)</f>
        <v>0</v>
      </c>
      <c r="J212" s="439" t="str">
        <f t="shared" ref="J212" si="226">IFERROR(ROUND((F208-$E$3+1)/30,0),"")</f>
        <v/>
      </c>
    </row>
    <row r="213" spans="1:10">
      <c r="A213" s="712">
        <v>43</v>
      </c>
      <c r="B213" s="712"/>
      <c r="C213" s="438"/>
      <c r="D213" s="439" t="str">
        <f>IFERROR(VLOOKUP(B213,MODULY_CBA!$B$3:$I$52,6,0),"")</f>
        <v/>
      </c>
      <c r="E213" s="440" t="str">
        <f>IFERROR(VLOOKUP(D213,INKREMENTY!$A$2:$F$21,2,0),"")</f>
        <v/>
      </c>
      <c r="F213" s="440" t="str">
        <f>IFERROR(VLOOKUP(D213,INKREMENTY!$A$2:$F$21,4,0),"")</f>
        <v/>
      </c>
      <c r="G213" s="439">
        <f>IFERROR(ROUND(((E213-$E$3)+1)/30,0)+1,0)</f>
        <v>0</v>
      </c>
      <c r="H213" s="439">
        <f t="shared" ref="H213" si="227">IFERROR(G213-1,"")</f>
        <v>-1</v>
      </c>
      <c r="I213" s="438"/>
      <c r="J213" s="439">
        <f t="shared" ref="J213" si="228">IFERROR(H213+I213,"")</f>
        <v>-1</v>
      </c>
    </row>
    <row r="214" spans="1:10">
      <c r="A214" s="712"/>
      <c r="B214" s="712"/>
      <c r="C214" s="438"/>
      <c r="D214" s="438"/>
      <c r="E214" s="438"/>
      <c r="F214" s="438"/>
      <c r="G214" s="438"/>
      <c r="H214" s="439">
        <f t="shared" ref="H214:H217" si="229">G214-1</f>
        <v>-1</v>
      </c>
      <c r="I214" s="438"/>
      <c r="J214" s="439">
        <f t="shared" ref="J214:J216" si="230">H214+I214</f>
        <v>-1</v>
      </c>
    </row>
    <row r="215" spans="1:10">
      <c r="A215" s="712"/>
      <c r="B215" s="712"/>
      <c r="C215" s="438"/>
      <c r="D215" s="438"/>
      <c r="E215" s="438"/>
      <c r="F215" s="438"/>
      <c r="G215" s="438"/>
      <c r="H215" s="439">
        <f t="shared" si="229"/>
        <v>-1</v>
      </c>
      <c r="I215" s="438"/>
      <c r="J215" s="439">
        <f t="shared" si="230"/>
        <v>-1</v>
      </c>
    </row>
    <row r="216" spans="1:10">
      <c r="A216" s="712"/>
      <c r="B216" s="712"/>
      <c r="C216" s="438"/>
      <c r="D216" s="438"/>
      <c r="E216" s="438"/>
      <c r="F216" s="438"/>
      <c r="G216" s="438"/>
      <c r="H216" s="439">
        <f t="shared" si="229"/>
        <v>-1</v>
      </c>
      <c r="I216" s="438"/>
      <c r="J216" s="439">
        <f t="shared" si="230"/>
        <v>-1</v>
      </c>
    </row>
    <row r="217" spans="1:10">
      <c r="A217" s="712"/>
      <c r="B217" s="712"/>
      <c r="C217" s="438"/>
      <c r="D217" s="438"/>
      <c r="E217" s="438"/>
      <c r="F217" s="438"/>
      <c r="G217" s="438"/>
      <c r="H217" s="439">
        <f t="shared" si="229"/>
        <v>-1</v>
      </c>
      <c r="I217" s="439">
        <f t="shared" ref="I217" si="231">IFERROR(J217-H217,)</f>
        <v>0</v>
      </c>
      <c r="J217" s="439" t="str">
        <f t="shared" ref="J217" si="232">IFERROR(ROUND((F213-$E$3+1)/30,0),"")</f>
        <v/>
      </c>
    </row>
    <row r="218" spans="1:10">
      <c r="A218" s="712">
        <v>44</v>
      </c>
      <c r="B218" s="712"/>
      <c r="C218" s="438"/>
      <c r="D218" s="439" t="str">
        <f>IFERROR(VLOOKUP(B218,MODULY_CBA!$B$3:$I$52,6,0),"")</f>
        <v/>
      </c>
      <c r="E218" s="440" t="str">
        <f>IFERROR(VLOOKUP(D218,INKREMENTY!$A$2:$F$21,2,0),"")</f>
        <v/>
      </c>
      <c r="F218" s="440" t="str">
        <f>IFERROR(VLOOKUP(D218,INKREMENTY!$A$2:$F$21,4,0),"")</f>
        <v/>
      </c>
      <c r="G218" s="439">
        <f>IFERROR(ROUND(((E218-$E$3)+1)/30,0)+1,0)</f>
        <v>0</v>
      </c>
      <c r="H218" s="439">
        <f t="shared" ref="H218" si="233">IFERROR(G218-1,"")</f>
        <v>-1</v>
      </c>
      <c r="I218" s="438"/>
      <c r="J218" s="439">
        <f t="shared" ref="J218" si="234">IFERROR(H218+I218,"")</f>
        <v>-1</v>
      </c>
    </row>
    <row r="219" spans="1:10">
      <c r="A219" s="712"/>
      <c r="B219" s="712"/>
      <c r="C219" s="438"/>
      <c r="D219" s="438"/>
      <c r="E219" s="438"/>
      <c r="F219" s="438"/>
      <c r="G219" s="438"/>
      <c r="H219" s="439">
        <f t="shared" ref="H219:H222" si="235">G219-1</f>
        <v>-1</v>
      </c>
      <c r="I219" s="438"/>
      <c r="J219" s="439">
        <f t="shared" ref="J219:J221" si="236">H219+I219</f>
        <v>-1</v>
      </c>
    </row>
    <row r="220" spans="1:10">
      <c r="A220" s="712"/>
      <c r="B220" s="712"/>
      <c r="C220" s="438"/>
      <c r="D220" s="438"/>
      <c r="E220" s="438"/>
      <c r="F220" s="438"/>
      <c r="G220" s="438"/>
      <c r="H220" s="439">
        <f t="shared" si="235"/>
        <v>-1</v>
      </c>
      <c r="I220" s="438"/>
      <c r="J220" s="439">
        <f t="shared" si="236"/>
        <v>-1</v>
      </c>
    </row>
    <row r="221" spans="1:10">
      <c r="A221" s="712"/>
      <c r="B221" s="712"/>
      <c r="C221" s="438"/>
      <c r="D221" s="438"/>
      <c r="E221" s="438"/>
      <c r="F221" s="438"/>
      <c r="G221" s="438"/>
      <c r="H221" s="439">
        <f t="shared" si="235"/>
        <v>-1</v>
      </c>
      <c r="I221" s="438"/>
      <c r="J221" s="439">
        <f t="shared" si="236"/>
        <v>-1</v>
      </c>
    </row>
    <row r="222" spans="1:10">
      <c r="A222" s="712"/>
      <c r="B222" s="712"/>
      <c r="C222" s="438"/>
      <c r="D222" s="438"/>
      <c r="E222" s="438"/>
      <c r="F222" s="438"/>
      <c r="G222" s="438"/>
      <c r="H222" s="439">
        <f t="shared" si="235"/>
        <v>-1</v>
      </c>
      <c r="I222" s="439">
        <f t="shared" ref="I222" si="237">IFERROR(J222-H222,)</f>
        <v>0</v>
      </c>
      <c r="J222" s="439" t="str">
        <f t="shared" ref="J222" si="238">IFERROR(ROUND((F218-$E$3+1)/30,0),"")</f>
        <v/>
      </c>
    </row>
    <row r="223" spans="1:10">
      <c r="A223" s="712">
        <v>45</v>
      </c>
      <c r="B223" s="712"/>
      <c r="C223" s="438"/>
      <c r="D223" s="439" t="str">
        <f>IFERROR(VLOOKUP(B223,MODULY_CBA!$B$3:$I$52,6,0),"")</f>
        <v/>
      </c>
      <c r="E223" s="440" t="str">
        <f>IFERROR(VLOOKUP(D223,INKREMENTY!$A$2:$F$21,2,0),"")</f>
        <v/>
      </c>
      <c r="F223" s="440" t="str">
        <f>IFERROR(VLOOKUP(D223,INKREMENTY!$A$2:$F$21,4,0),"")</f>
        <v/>
      </c>
      <c r="G223" s="439">
        <f>IFERROR(ROUND(((E223-$E$3)+1)/30,0)+1,0)</f>
        <v>0</v>
      </c>
      <c r="H223" s="439">
        <f t="shared" ref="H223" si="239">IFERROR(G223-1,"")</f>
        <v>-1</v>
      </c>
      <c r="I223" s="438"/>
      <c r="J223" s="439">
        <f t="shared" ref="J223" si="240">IFERROR(H223+I223,"")</f>
        <v>-1</v>
      </c>
    </row>
    <row r="224" spans="1:10">
      <c r="A224" s="712"/>
      <c r="B224" s="712"/>
      <c r="C224" s="438"/>
      <c r="D224" s="438"/>
      <c r="E224" s="438"/>
      <c r="F224" s="438"/>
      <c r="G224" s="438"/>
      <c r="H224" s="439">
        <f t="shared" ref="H224:H227" si="241">G224-1</f>
        <v>-1</v>
      </c>
      <c r="I224" s="438"/>
      <c r="J224" s="439">
        <f t="shared" ref="J224:J226" si="242">H224+I224</f>
        <v>-1</v>
      </c>
    </row>
    <row r="225" spans="1:10">
      <c r="A225" s="712"/>
      <c r="B225" s="712"/>
      <c r="C225" s="438"/>
      <c r="D225" s="438"/>
      <c r="E225" s="438"/>
      <c r="F225" s="438"/>
      <c r="G225" s="438"/>
      <c r="H225" s="439">
        <f t="shared" si="241"/>
        <v>-1</v>
      </c>
      <c r="I225" s="438"/>
      <c r="J225" s="439">
        <f t="shared" si="242"/>
        <v>-1</v>
      </c>
    </row>
    <row r="226" spans="1:10">
      <c r="A226" s="712"/>
      <c r="B226" s="712"/>
      <c r="C226" s="438"/>
      <c r="D226" s="438"/>
      <c r="E226" s="438"/>
      <c r="F226" s="438"/>
      <c r="G226" s="438"/>
      <c r="H226" s="439">
        <f t="shared" si="241"/>
        <v>-1</v>
      </c>
      <c r="I226" s="438"/>
      <c r="J226" s="439">
        <f t="shared" si="242"/>
        <v>-1</v>
      </c>
    </row>
    <row r="227" spans="1:10">
      <c r="A227" s="712"/>
      <c r="B227" s="712"/>
      <c r="C227" s="438"/>
      <c r="D227" s="438"/>
      <c r="E227" s="438"/>
      <c r="F227" s="438"/>
      <c r="G227" s="438"/>
      <c r="H227" s="439">
        <f t="shared" si="241"/>
        <v>-1</v>
      </c>
      <c r="I227" s="439">
        <f t="shared" ref="I227" si="243">IFERROR(J227-H227,)</f>
        <v>0</v>
      </c>
      <c r="J227" s="439" t="str">
        <f t="shared" ref="J227" si="244">IFERROR(ROUND((F223-$E$3+1)/30,0),"")</f>
        <v/>
      </c>
    </row>
    <row r="228" spans="1:10">
      <c r="A228" s="712">
        <v>46</v>
      </c>
      <c r="B228" s="712"/>
      <c r="C228" s="438"/>
      <c r="D228" s="439" t="str">
        <f>IFERROR(VLOOKUP(B228,MODULY_CBA!$B$3:$I$52,6,0),"")</f>
        <v/>
      </c>
      <c r="E228" s="440" t="str">
        <f>IFERROR(VLOOKUP(D228,INKREMENTY!$A$2:$F$21,2,0),"")</f>
        <v/>
      </c>
      <c r="F228" s="440" t="str">
        <f>IFERROR(VLOOKUP(D228,INKREMENTY!$A$2:$F$21,4,0),"")</f>
        <v/>
      </c>
      <c r="G228" s="439">
        <f>IFERROR(ROUND(((E228-$E$3)+1)/30,0)+1,0)</f>
        <v>0</v>
      </c>
      <c r="H228" s="439">
        <f t="shared" ref="H228" si="245">IFERROR(G228-1,"")</f>
        <v>-1</v>
      </c>
      <c r="I228" s="438"/>
      <c r="J228" s="439">
        <f t="shared" ref="J228" si="246">IFERROR(H228+I228,"")</f>
        <v>-1</v>
      </c>
    </row>
    <row r="229" spans="1:10">
      <c r="A229" s="712"/>
      <c r="B229" s="712"/>
      <c r="C229" s="438"/>
      <c r="D229" s="438"/>
      <c r="E229" s="438"/>
      <c r="F229" s="438"/>
      <c r="G229" s="438"/>
      <c r="H229" s="439">
        <f t="shared" ref="H229:H232" si="247">G229-1</f>
        <v>-1</v>
      </c>
      <c r="I229" s="438"/>
      <c r="J229" s="439">
        <f t="shared" ref="J229:J231" si="248">H229+I229</f>
        <v>-1</v>
      </c>
    </row>
    <row r="230" spans="1:10">
      <c r="A230" s="712"/>
      <c r="B230" s="712"/>
      <c r="C230" s="438"/>
      <c r="D230" s="438"/>
      <c r="E230" s="438"/>
      <c r="F230" s="438"/>
      <c r="G230" s="438"/>
      <c r="H230" s="439">
        <f t="shared" si="247"/>
        <v>-1</v>
      </c>
      <c r="I230" s="438"/>
      <c r="J230" s="439">
        <f t="shared" si="248"/>
        <v>-1</v>
      </c>
    </row>
    <row r="231" spans="1:10">
      <c r="A231" s="712"/>
      <c r="B231" s="712"/>
      <c r="C231" s="438"/>
      <c r="D231" s="438"/>
      <c r="E231" s="438"/>
      <c r="F231" s="438"/>
      <c r="G231" s="438"/>
      <c r="H231" s="439">
        <f t="shared" si="247"/>
        <v>-1</v>
      </c>
      <c r="I231" s="438"/>
      <c r="J231" s="439">
        <f t="shared" si="248"/>
        <v>-1</v>
      </c>
    </row>
    <row r="232" spans="1:10">
      <c r="A232" s="712"/>
      <c r="B232" s="712"/>
      <c r="C232" s="438"/>
      <c r="D232" s="438"/>
      <c r="E232" s="438"/>
      <c r="F232" s="438"/>
      <c r="G232" s="438"/>
      <c r="H232" s="439">
        <f t="shared" si="247"/>
        <v>-1</v>
      </c>
      <c r="I232" s="439">
        <f t="shared" ref="I232" si="249">IFERROR(J232-H232,)</f>
        <v>0</v>
      </c>
      <c r="J232" s="439" t="str">
        <f t="shared" ref="J232" si="250">IFERROR(ROUND((F228-$E$3+1)/30,0),"")</f>
        <v/>
      </c>
    </row>
    <row r="233" spans="1:10">
      <c r="A233" s="712">
        <v>47</v>
      </c>
      <c r="B233" s="712"/>
      <c r="C233" s="438"/>
      <c r="D233" s="439" t="str">
        <f>IFERROR(VLOOKUP(B233,MODULY_CBA!$B$3:$I$52,6,0),"")</f>
        <v/>
      </c>
      <c r="E233" s="440" t="str">
        <f>IFERROR(VLOOKUP(D233,INKREMENTY!$A$2:$F$21,2,0),"")</f>
        <v/>
      </c>
      <c r="F233" s="440" t="str">
        <f>IFERROR(VLOOKUP(D233,INKREMENTY!$A$2:$F$21,4,0),"")</f>
        <v/>
      </c>
      <c r="G233" s="439">
        <f>IFERROR(ROUND(((E233-$E$3)+1)/30,0)+1,0)</f>
        <v>0</v>
      </c>
      <c r="H233" s="439">
        <f t="shared" ref="H233" si="251">IFERROR(G233-1,"")</f>
        <v>-1</v>
      </c>
      <c r="I233" s="438"/>
      <c r="J233" s="439">
        <f t="shared" ref="J233" si="252">IFERROR(H233+I233,"")</f>
        <v>-1</v>
      </c>
    </row>
    <row r="234" spans="1:10">
      <c r="A234" s="712"/>
      <c r="B234" s="712"/>
      <c r="C234" s="438"/>
      <c r="D234" s="438"/>
      <c r="E234" s="438"/>
      <c r="F234" s="438"/>
      <c r="G234" s="438"/>
      <c r="H234" s="439">
        <f t="shared" ref="H234:H237" si="253">G234-1</f>
        <v>-1</v>
      </c>
      <c r="I234" s="438"/>
      <c r="J234" s="439">
        <f t="shared" ref="J234:J236" si="254">H234+I234</f>
        <v>-1</v>
      </c>
    </row>
    <row r="235" spans="1:10">
      <c r="A235" s="712"/>
      <c r="B235" s="712"/>
      <c r="C235" s="438"/>
      <c r="D235" s="438"/>
      <c r="E235" s="438"/>
      <c r="F235" s="438"/>
      <c r="G235" s="438"/>
      <c r="H235" s="439">
        <f t="shared" si="253"/>
        <v>-1</v>
      </c>
      <c r="I235" s="438"/>
      <c r="J235" s="439">
        <f t="shared" si="254"/>
        <v>-1</v>
      </c>
    </row>
    <row r="236" spans="1:10">
      <c r="A236" s="712"/>
      <c r="B236" s="712"/>
      <c r="C236" s="438"/>
      <c r="D236" s="438"/>
      <c r="E236" s="438"/>
      <c r="F236" s="438"/>
      <c r="G236" s="438"/>
      <c r="H236" s="439">
        <f t="shared" si="253"/>
        <v>-1</v>
      </c>
      <c r="I236" s="438"/>
      <c r="J236" s="439">
        <f t="shared" si="254"/>
        <v>-1</v>
      </c>
    </row>
    <row r="237" spans="1:10">
      <c r="A237" s="712"/>
      <c r="B237" s="712"/>
      <c r="C237" s="438"/>
      <c r="D237" s="438"/>
      <c r="E237" s="438"/>
      <c r="F237" s="438"/>
      <c r="G237" s="438"/>
      <c r="H237" s="439">
        <f t="shared" si="253"/>
        <v>-1</v>
      </c>
      <c r="I237" s="439">
        <f t="shared" ref="I237" si="255">IFERROR(J237-H237,)</f>
        <v>0</v>
      </c>
      <c r="J237" s="439" t="str">
        <f t="shared" ref="J237" si="256">IFERROR(ROUND((F233-$E$3+1)/30,0),"")</f>
        <v/>
      </c>
    </row>
    <row r="238" spans="1:10">
      <c r="A238" s="712">
        <v>48</v>
      </c>
      <c r="B238" s="712"/>
      <c r="C238" s="438"/>
      <c r="D238" s="439" t="str">
        <f>IFERROR(VLOOKUP(B238,MODULY_CBA!$B$3:$I$52,6,0),"")</f>
        <v/>
      </c>
      <c r="E238" s="440" t="str">
        <f>IFERROR(VLOOKUP(D238,INKREMENTY!$A$2:$F$21,2,0),"")</f>
        <v/>
      </c>
      <c r="F238" s="440" t="str">
        <f>IFERROR(VLOOKUP(D238,INKREMENTY!$A$2:$F$21,4,0),"")</f>
        <v/>
      </c>
      <c r="G238" s="439">
        <f>IFERROR(ROUND(((E238-$E$3)+1)/30,0)+1,0)</f>
        <v>0</v>
      </c>
      <c r="H238" s="439">
        <f t="shared" ref="H238" si="257">IFERROR(G238-1,"")</f>
        <v>-1</v>
      </c>
      <c r="I238" s="438"/>
      <c r="J238" s="439">
        <f t="shared" ref="J238" si="258">IFERROR(H238+I238,"")</f>
        <v>-1</v>
      </c>
    </row>
    <row r="239" spans="1:10">
      <c r="A239" s="712"/>
      <c r="B239" s="712"/>
      <c r="C239" s="438"/>
      <c r="D239" s="438"/>
      <c r="E239" s="438"/>
      <c r="F239" s="438"/>
      <c r="G239" s="438"/>
      <c r="H239" s="439">
        <f t="shared" ref="H239:H242" si="259">G239-1</f>
        <v>-1</v>
      </c>
      <c r="I239" s="438"/>
      <c r="J239" s="439">
        <f t="shared" ref="J239:J241" si="260">H239+I239</f>
        <v>-1</v>
      </c>
    </row>
    <row r="240" spans="1:10">
      <c r="A240" s="712"/>
      <c r="B240" s="712"/>
      <c r="C240" s="438"/>
      <c r="D240" s="438"/>
      <c r="E240" s="438"/>
      <c r="F240" s="438"/>
      <c r="G240" s="438"/>
      <c r="H240" s="439">
        <f t="shared" si="259"/>
        <v>-1</v>
      </c>
      <c r="I240" s="438"/>
      <c r="J240" s="439">
        <f t="shared" si="260"/>
        <v>-1</v>
      </c>
    </row>
    <row r="241" spans="1:10">
      <c r="A241" s="712"/>
      <c r="B241" s="712"/>
      <c r="C241" s="438"/>
      <c r="D241" s="438"/>
      <c r="E241" s="438"/>
      <c r="F241" s="438"/>
      <c r="G241" s="438"/>
      <c r="H241" s="439">
        <f t="shared" si="259"/>
        <v>-1</v>
      </c>
      <c r="I241" s="438"/>
      <c r="J241" s="439">
        <f t="shared" si="260"/>
        <v>-1</v>
      </c>
    </row>
    <row r="242" spans="1:10">
      <c r="A242" s="712"/>
      <c r="B242" s="712"/>
      <c r="C242" s="438"/>
      <c r="D242" s="438"/>
      <c r="E242" s="438"/>
      <c r="F242" s="438"/>
      <c r="G242" s="438"/>
      <c r="H242" s="439">
        <f t="shared" si="259"/>
        <v>-1</v>
      </c>
      <c r="I242" s="439">
        <f t="shared" ref="I242" si="261">IFERROR(J242-H242,)</f>
        <v>0</v>
      </c>
      <c r="J242" s="439" t="str">
        <f t="shared" ref="J242" si="262">IFERROR(ROUND((F238-$E$3+1)/30,0),"")</f>
        <v/>
      </c>
    </row>
    <row r="243" spans="1:10">
      <c r="A243" s="712">
        <v>49</v>
      </c>
      <c r="B243" s="712"/>
      <c r="C243" s="438"/>
      <c r="D243" s="439" t="str">
        <f>IFERROR(VLOOKUP(B243,MODULY_CBA!$B$3:$I$52,6,0),"")</f>
        <v/>
      </c>
      <c r="E243" s="440" t="str">
        <f>IFERROR(VLOOKUP(D243,INKREMENTY!$A$2:$F$21,2,0),"")</f>
        <v/>
      </c>
      <c r="F243" s="440" t="str">
        <f>IFERROR(VLOOKUP(D243,INKREMENTY!$A$2:$F$21,4,0),"")</f>
        <v/>
      </c>
      <c r="G243" s="439">
        <f>IFERROR(ROUND(((E243-$E$3)+1)/30,0)+1,0)</f>
        <v>0</v>
      </c>
      <c r="H243" s="439">
        <f t="shared" ref="H243" si="263">IFERROR(G243-1,"")</f>
        <v>-1</v>
      </c>
      <c r="I243" s="438"/>
      <c r="J243" s="439">
        <f t="shared" ref="J243" si="264">IFERROR(H243+I243,"")</f>
        <v>-1</v>
      </c>
    </row>
    <row r="244" spans="1:10">
      <c r="A244" s="712"/>
      <c r="B244" s="712"/>
      <c r="C244" s="438"/>
      <c r="D244" s="438"/>
      <c r="E244" s="438"/>
      <c r="F244" s="438"/>
      <c r="G244" s="438"/>
      <c r="H244" s="439">
        <f t="shared" ref="H244:H247" si="265">G244-1</f>
        <v>-1</v>
      </c>
      <c r="I244" s="438"/>
      <c r="J244" s="439">
        <f t="shared" ref="J244:J246" si="266">H244+I244</f>
        <v>-1</v>
      </c>
    </row>
    <row r="245" spans="1:10">
      <c r="A245" s="712"/>
      <c r="B245" s="712"/>
      <c r="C245" s="438"/>
      <c r="D245" s="438"/>
      <c r="E245" s="438"/>
      <c r="F245" s="438"/>
      <c r="G245" s="438"/>
      <c r="H245" s="439">
        <f t="shared" si="265"/>
        <v>-1</v>
      </c>
      <c r="I245" s="438"/>
      <c r="J245" s="439">
        <f t="shared" si="266"/>
        <v>-1</v>
      </c>
    </row>
    <row r="246" spans="1:10">
      <c r="A246" s="712"/>
      <c r="B246" s="712"/>
      <c r="C246" s="438"/>
      <c r="D246" s="438"/>
      <c r="E246" s="438"/>
      <c r="F246" s="438"/>
      <c r="G246" s="438"/>
      <c r="H246" s="439">
        <f t="shared" si="265"/>
        <v>-1</v>
      </c>
      <c r="I246" s="438"/>
      <c r="J246" s="439">
        <f t="shared" si="266"/>
        <v>-1</v>
      </c>
    </row>
    <row r="247" spans="1:10">
      <c r="A247" s="712"/>
      <c r="B247" s="712"/>
      <c r="C247" s="438"/>
      <c r="D247" s="438"/>
      <c r="E247" s="438"/>
      <c r="F247" s="438"/>
      <c r="G247" s="438"/>
      <c r="H247" s="439">
        <f t="shared" si="265"/>
        <v>-1</v>
      </c>
      <c r="I247" s="439">
        <f t="shared" ref="I247" si="267">IFERROR(J247-H247,)</f>
        <v>0</v>
      </c>
      <c r="J247" s="439" t="str">
        <f t="shared" ref="J247" si="268">IFERROR(ROUND((F243-$E$3+1)/30,0),"")</f>
        <v/>
      </c>
    </row>
    <row r="248" spans="1:10">
      <c r="A248" s="712">
        <v>50</v>
      </c>
      <c r="B248" s="712"/>
      <c r="C248" s="438"/>
      <c r="D248" s="439" t="str">
        <f>IFERROR(VLOOKUP(B248,MODULY_CBA!$B$3:$I$52,6,0),"")</f>
        <v/>
      </c>
      <c r="E248" s="440" t="str">
        <f>IFERROR(VLOOKUP(D248,INKREMENTY!$A$2:$F$21,2,0),"")</f>
        <v/>
      </c>
      <c r="F248" s="440" t="str">
        <f>IFERROR(VLOOKUP(D248,INKREMENTY!$A$2:$F$21,4,0),"")</f>
        <v/>
      </c>
      <c r="G248" s="439">
        <f>IFERROR(ROUND(((E248-$E$3)+1)/30,0)+1,0)</f>
        <v>0</v>
      </c>
      <c r="H248" s="439">
        <f t="shared" ref="H248" si="269">IFERROR(G248-1,"")</f>
        <v>-1</v>
      </c>
      <c r="I248" s="438"/>
      <c r="J248" s="439">
        <f t="shared" ref="J248" si="270">IFERROR(H248+I248,"")</f>
        <v>-1</v>
      </c>
    </row>
    <row r="249" spans="1:10">
      <c r="A249" s="712"/>
      <c r="B249" s="712"/>
      <c r="C249" s="438"/>
      <c r="D249" s="438"/>
      <c r="E249" s="438"/>
      <c r="F249" s="438"/>
      <c r="G249" s="438"/>
      <c r="H249" s="439">
        <f t="shared" ref="H249:H252" si="271">G249-1</f>
        <v>-1</v>
      </c>
      <c r="I249" s="438"/>
      <c r="J249" s="439">
        <f t="shared" ref="J249:J251" si="272">H249+I249</f>
        <v>-1</v>
      </c>
    </row>
    <row r="250" spans="1:10">
      <c r="A250" s="712"/>
      <c r="B250" s="712"/>
      <c r="C250" s="438"/>
      <c r="D250" s="438"/>
      <c r="E250" s="438"/>
      <c r="F250" s="438"/>
      <c r="G250" s="438"/>
      <c r="H250" s="439">
        <f t="shared" si="271"/>
        <v>-1</v>
      </c>
      <c r="I250" s="438"/>
      <c r="J250" s="439">
        <f t="shared" si="272"/>
        <v>-1</v>
      </c>
    </row>
    <row r="251" spans="1:10">
      <c r="A251" s="712"/>
      <c r="B251" s="712"/>
      <c r="C251" s="438"/>
      <c r="D251" s="438"/>
      <c r="E251" s="438"/>
      <c r="F251" s="438"/>
      <c r="G251" s="438"/>
      <c r="H251" s="439">
        <f t="shared" si="271"/>
        <v>-1</v>
      </c>
      <c r="I251" s="438"/>
      <c r="J251" s="439">
        <f t="shared" si="272"/>
        <v>-1</v>
      </c>
    </row>
    <row r="252" spans="1:10">
      <c r="A252" s="712"/>
      <c r="B252" s="712"/>
      <c r="C252" s="438"/>
      <c r="D252" s="438"/>
      <c r="E252" s="438"/>
      <c r="F252" s="438"/>
      <c r="G252" s="438"/>
      <c r="H252" s="439">
        <f t="shared" si="271"/>
        <v>-1</v>
      </c>
      <c r="I252" s="439">
        <f t="shared" ref="I252" si="273">IFERROR(J252-H252,)</f>
        <v>0</v>
      </c>
      <c r="J252" s="439" t="str">
        <f t="shared" ref="J252" si="274">IFERROR(ROUND((F248-$E$3+1)/30,0),"")</f>
        <v/>
      </c>
    </row>
  </sheetData>
  <mergeCells count="101">
    <mergeCell ref="B33:B37"/>
    <mergeCell ref="B38:B42"/>
    <mergeCell ref="B43:B47"/>
    <mergeCell ref="B48:B52"/>
    <mergeCell ref="B53:B57"/>
    <mergeCell ref="G1:J1"/>
    <mergeCell ref="B28:B32"/>
    <mergeCell ref="B3:B7"/>
    <mergeCell ref="B8:B12"/>
    <mergeCell ref="B13:B17"/>
    <mergeCell ref="B18:B22"/>
    <mergeCell ref="B23:B27"/>
    <mergeCell ref="B83:B87"/>
    <mergeCell ref="B88:B92"/>
    <mergeCell ref="B93:B97"/>
    <mergeCell ref="B98:B102"/>
    <mergeCell ref="B103:B107"/>
    <mergeCell ref="B58:B62"/>
    <mergeCell ref="B63:B67"/>
    <mergeCell ref="B68:B72"/>
    <mergeCell ref="B73:B77"/>
    <mergeCell ref="B78:B82"/>
    <mergeCell ref="A98:A102"/>
    <mergeCell ref="A103:A107"/>
    <mergeCell ref="A73:A77"/>
    <mergeCell ref="A78:A82"/>
    <mergeCell ref="A83:A87"/>
    <mergeCell ref="A88:A92"/>
    <mergeCell ref="A93:A97"/>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A123:A127"/>
    <mergeCell ref="B123:B127"/>
    <mergeCell ref="A128:A132"/>
    <mergeCell ref="B128:B132"/>
    <mergeCell ref="A133:A137"/>
    <mergeCell ref="B133:B137"/>
    <mergeCell ref="A108:A112"/>
    <mergeCell ref="B108:B112"/>
    <mergeCell ref="A113:A117"/>
    <mergeCell ref="B113:B117"/>
    <mergeCell ref="A118:A122"/>
    <mergeCell ref="B118:B122"/>
    <mergeCell ref="A153:A157"/>
    <mergeCell ref="B153:B157"/>
    <mergeCell ref="A158:A162"/>
    <mergeCell ref="B158:B162"/>
    <mergeCell ref="A163:A167"/>
    <mergeCell ref="B163:B167"/>
    <mergeCell ref="A138:A142"/>
    <mergeCell ref="B138:B142"/>
    <mergeCell ref="A143:A147"/>
    <mergeCell ref="B143:B147"/>
    <mergeCell ref="A148:A152"/>
    <mergeCell ref="B148:B152"/>
    <mergeCell ref="A183:A187"/>
    <mergeCell ref="B183:B187"/>
    <mergeCell ref="A188:A192"/>
    <mergeCell ref="B188:B192"/>
    <mergeCell ref="A193:A197"/>
    <mergeCell ref="B193:B197"/>
    <mergeCell ref="A168:A172"/>
    <mergeCell ref="B168:B172"/>
    <mergeCell ref="A173:A177"/>
    <mergeCell ref="B173:B177"/>
    <mergeCell ref="A178:A182"/>
    <mergeCell ref="B178:B182"/>
    <mergeCell ref="A213:A217"/>
    <mergeCell ref="B213:B217"/>
    <mergeCell ref="A218:A222"/>
    <mergeCell ref="B218:B222"/>
    <mergeCell ref="A223:A227"/>
    <mergeCell ref="B223:B227"/>
    <mergeCell ref="A198:A202"/>
    <mergeCell ref="B198:B202"/>
    <mergeCell ref="A203:A207"/>
    <mergeCell ref="B203:B207"/>
    <mergeCell ref="A208:A212"/>
    <mergeCell ref="B208:B212"/>
    <mergeCell ref="A243:A247"/>
    <mergeCell ref="B243:B247"/>
    <mergeCell ref="A248:A252"/>
    <mergeCell ref="B248:B252"/>
    <mergeCell ref="A228:A232"/>
    <mergeCell ref="B228:B232"/>
    <mergeCell ref="A233:A237"/>
    <mergeCell ref="B233:B237"/>
    <mergeCell ref="A238:A242"/>
    <mergeCell ref="B238:B242"/>
  </mergeCells>
  <dataValidations count="1">
    <dataValidation type="list" allowBlank="1" showInputMessage="1" showErrorMessage="1" sqref="B3:B252" xr:uid="{00000000-0002-0000-0F00-000000000000}">
      <formula1>MODULY</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8">
    <tabColor rgb="FF00B050"/>
  </sheetPr>
  <dimension ref="A1:U26"/>
  <sheetViews>
    <sheetView topLeftCell="B1" workbookViewId="0">
      <pane ySplit="2" topLeftCell="A4" activePane="bottomLeft" state="frozen"/>
      <selection pane="bottomLeft" activeCell="L20" sqref="L20"/>
    </sheetView>
  </sheetViews>
  <sheetFormatPr defaultColWidth="8.77734375" defaultRowHeight="14.4"/>
  <cols>
    <col min="1" max="1" width="31.44140625" style="433" customWidth="1"/>
    <col min="2" max="3" width="10.6640625" style="433" customWidth="1"/>
    <col min="4" max="4" width="23.77734375" style="433" bestFit="1" customWidth="1"/>
    <col min="5" max="5" width="34.77734375" style="433" bestFit="1" customWidth="1"/>
    <col min="6" max="6" width="8.77734375" style="433"/>
    <col min="7" max="7" width="10.6640625" style="433" bestFit="1" customWidth="1"/>
    <col min="8" max="8" width="14.6640625" style="433" bestFit="1" customWidth="1"/>
    <col min="9" max="9" width="13.109375" style="433" customWidth="1"/>
    <col min="10" max="12" width="8.77734375" style="433"/>
    <col min="13" max="13" width="43.109375" style="433" customWidth="1"/>
    <col min="14" max="14" width="12.109375" style="572" customWidth="1"/>
    <col min="15" max="15" width="19.6640625" style="433" bestFit="1" customWidth="1"/>
    <col min="16" max="16" width="17.44140625" style="433" bestFit="1" customWidth="1"/>
    <col min="17" max="17" width="12.109375" style="433" bestFit="1" customWidth="1"/>
    <col min="18" max="20" width="12.109375" style="433" customWidth="1"/>
    <col min="21" max="21" width="20.109375" style="433" customWidth="1"/>
    <col min="22" max="16384" width="8.77734375" style="433"/>
  </cols>
  <sheetData>
    <row r="1" spans="1:21">
      <c r="C1" s="520">
        <f>SUM(C2:C26)</f>
        <v>4538.5933125000001</v>
      </c>
      <c r="G1" s="519">
        <f>SUM(G3:G26)</f>
        <v>4538.5933125000001</v>
      </c>
      <c r="I1" s="521">
        <f>SUM(I3:I26)</f>
        <v>2742671.9387437496</v>
      </c>
    </row>
    <row r="2" spans="1:21" ht="28.8">
      <c r="A2" s="441" t="s">
        <v>263</v>
      </c>
      <c r="B2" s="581" t="s">
        <v>272</v>
      </c>
      <c r="C2" s="581" t="s">
        <v>273</v>
      </c>
      <c r="D2" s="581" t="s">
        <v>274</v>
      </c>
      <c r="E2" s="581" t="s">
        <v>275</v>
      </c>
      <c r="F2" s="581" t="s">
        <v>276</v>
      </c>
      <c r="G2" s="581" t="s">
        <v>277</v>
      </c>
      <c r="H2" s="581" t="s">
        <v>278</v>
      </c>
      <c r="I2" s="581" t="s">
        <v>279</v>
      </c>
      <c r="M2" s="571" t="s">
        <v>280</v>
      </c>
      <c r="N2" s="571" t="s">
        <v>281</v>
      </c>
      <c r="O2" s="571" t="s">
        <v>282</v>
      </c>
      <c r="P2" s="571" t="s">
        <v>283</v>
      </c>
      <c r="Q2" s="571" t="s">
        <v>284</v>
      </c>
      <c r="R2" s="571" t="s">
        <v>285</v>
      </c>
      <c r="S2" s="571" t="s">
        <v>2875</v>
      </c>
      <c r="T2" s="571" t="s">
        <v>286</v>
      </c>
      <c r="U2" s="571" t="s">
        <v>287</v>
      </c>
    </row>
    <row r="3" spans="1:21">
      <c r="A3" s="439" t="s">
        <v>258</v>
      </c>
      <c r="B3" s="442">
        <v>0.15</v>
      </c>
      <c r="C3" s="573">
        <f>B3*SUM(MODULY_CBA!$J$3:$J$52)</f>
        <v>680.78899687499995</v>
      </c>
      <c r="D3" s="577">
        <f>SUMPRODUCT(AKTIVITY_POZICIE!F3:F8,AKTIVITY_POZICIE!H3:H8)/SUM(AKTIVITY_POZICIE!F3:F8)</f>
        <v>617</v>
      </c>
      <c r="E3" s="438" t="s">
        <v>288</v>
      </c>
      <c r="F3" s="498">
        <v>0.05</v>
      </c>
      <c r="G3" s="573">
        <f>F3*$C$3</f>
        <v>34.039449843749999</v>
      </c>
      <c r="H3" s="439">
        <f t="shared" ref="H3:H6" si="0">IFERROR(VLOOKUP(E3,$M$3:$N$14,2,0),)</f>
        <v>700</v>
      </c>
      <c r="I3" s="507">
        <f>G3*H3</f>
        <v>23827.614890624998</v>
      </c>
      <c r="M3" s="499" t="s">
        <v>288</v>
      </c>
      <c r="N3" s="574">
        <v>700</v>
      </c>
      <c r="O3" s="500">
        <v>910</v>
      </c>
      <c r="P3" s="501">
        <f>O3*1.2</f>
        <v>1092</v>
      </c>
      <c r="Q3" s="502">
        <v>0.1</v>
      </c>
      <c r="R3" s="505">
        <f>SUMIF($E$3:$E$26,M3,$G$3:$G$26)</f>
        <v>192.89021578125002</v>
      </c>
      <c r="S3" s="502">
        <f>R3/SUM($R$3:$R$14)</f>
        <v>4.2500000000000003E-2</v>
      </c>
      <c r="T3" s="502" t="str">
        <f>IFERROR(IF(R3/SUM($R$3:$R$14)&gt;Q3,"NAD","OK"),"")</f>
        <v>OK</v>
      </c>
      <c r="U3" s="504"/>
    </row>
    <row r="4" spans="1:21">
      <c r="A4" s="435"/>
      <c r="B4" s="435"/>
      <c r="C4" s="435"/>
      <c r="D4" s="435"/>
      <c r="E4" s="438" t="s">
        <v>289</v>
      </c>
      <c r="F4" s="498">
        <v>0.04</v>
      </c>
      <c r="G4" s="573">
        <f t="shared" ref="G4:G8" si="1">F4*$C$3</f>
        <v>27.231559874999999</v>
      </c>
      <c r="H4" s="439">
        <f t="shared" si="0"/>
        <v>650</v>
      </c>
      <c r="I4" s="507">
        <f>G4*H4</f>
        <v>17700.513918749999</v>
      </c>
      <c r="M4" s="499" t="s">
        <v>290</v>
      </c>
      <c r="N4" s="574">
        <v>450</v>
      </c>
      <c r="O4" s="500">
        <v>570</v>
      </c>
      <c r="P4" s="501">
        <f t="shared" ref="P4:P14" si="2">O4*1.2</f>
        <v>684</v>
      </c>
      <c r="Q4" s="502">
        <v>0.15</v>
      </c>
      <c r="R4" s="505">
        <f t="shared" ref="R4:R14" si="3">SUMIF($E$3:$E$26,M4,$G$3:$G$26)</f>
        <v>510.59174765624994</v>
      </c>
      <c r="S4" s="502">
        <f t="shared" ref="S4:S14" si="4">R4/SUM($R$3:$R$14)</f>
        <v>0.11249999999999999</v>
      </c>
      <c r="T4" s="502" t="str">
        <f t="shared" ref="T4:T14" si="5">IFERROR(IF(R4/SUM($R$3:$R$14)&gt;Q4,"NAD","OK"),"")</f>
        <v>OK</v>
      </c>
      <c r="U4" s="504"/>
    </row>
    <row r="5" spans="1:21">
      <c r="A5" s="435"/>
      <c r="B5" s="435"/>
      <c r="C5" s="435"/>
      <c r="D5" s="435"/>
      <c r="E5" s="438" t="s">
        <v>291</v>
      </c>
      <c r="F5" s="498">
        <v>0.81</v>
      </c>
      <c r="G5" s="573">
        <f t="shared" si="1"/>
        <v>551.43908746875002</v>
      </c>
      <c r="H5" s="439">
        <f t="shared" si="0"/>
        <v>600</v>
      </c>
      <c r="I5" s="507">
        <f t="shared" ref="I5:I26" si="6">G5*H5</f>
        <v>330863.45248124999</v>
      </c>
      <c r="M5" s="499" t="s">
        <v>292</v>
      </c>
      <c r="N5" s="574">
        <v>600</v>
      </c>
      <c r="O5" s="503">
        <v>650</v>
      </c>
      <c r="P5" s="501">
        <f t="shared" si="2"/>
        <v>780</v>
      </c>
      <c r="Q5" s="502">
        <v>0.6</v>
      </c>
      <c r="R5" s="505">
        <f t="shared" si="3"/>
        <v>1815.4373250000001</v>
      </c>
      <c r="S5" s="502">
        <f t="shared" si="4"/>
        <v>0.4</v>
      </c>
      <c r="T5" s="502" t="str">
        <f t="shared" si="5"/>
        <v>OK</v>
      </c>
      <c r="U5" s="504"/>
    </row>
    <row r="6" spans="1:21">
      <c r="A6" s="435"/>
      <c r="B6" s="435"/>
      <c r="C6" s="435"/>
      <c r="D6" s="435"/>
      <c r="E6" s="438" t="s">
        <v>295</v>
      </c>
      <c r="F6" s="498">
        <v>0.05</v>
      </c>
      <c r="G6" s="573">
        <f t="shared" si="1"/>
        <v>34.039449843749999</v>
      </c>
      <c r="H6" s="439">
        <f t="shared" si="0"/>
        <v>700</v>
      </c>
      <c r="I6" s="507">
        <f t="shared" si="6"/>
        <v>23827.614890624998</v>
      </c>
      <c r="M6" s="499" t="s">
        <v>289</v>
      </c>
      <c r="N6" s="574">
        <v>650</v>
      </c>
      <c r="O6" s="503">
        <v>890</v>
      </c>
      <c r="P6" s="501">
        <f t="shared" si="2"/>
        <v>1068</v>
      </c>
      <c r="Q6" s="502">
        <v>0.04</v>
      </c>
      <c r="R6" s="505">
        <f t="shared" si="3"/>
        <v>220.12177565625001</v>
      </c>
      <c r="S6" s="502">
        <f t="shared" si="4"/>
        <v>4.8500000000000001E-2</v>
      </c>
      <c r="T6" s="502" t="str">
        <f t="shared" si="5"/>
        <v>NAD</v>
      </c>
      <c r="U6" s="504"/>
    </row>
    <row r="7" spans="1:21">
      <c r="A7" s="435"/>
      <c r="B7" s="435"/>
      <c r="C7" s="435"/>
      <c r="D7" s="435"/>
      <c r="E7" s="438" t="s">
        <v>294</v>
      </c>
      <c r="F7" s="498">
        <v>0.05</v>
      </c>
      <c r="G7" s="573">
        <f t="shared" si="1"/>
        <v>34.039449843749999</v>
      </c>
      <c r="H7" s="439">
        <f>IFERROR(VLOOKUP(E7,$M$3:$N$14,2,0),)</f>
        <v>700</v>
      </c>
      <c r="I7" s="507">
        <f t="shared" si="6"/>
        <v>23827.614890624998</v>
      </c>
      <c r="M7" s="499" t="s">
        <v>291</v>
      </c>
      <c r="N7" s="574">
        <v>600</v>
      </c>
      <c r="O7" s="503">
        <v>740</v>
      </c>
      <c r="P7" s="501">
        <f t="shared" si="2"/>
        <v>888</v>
      </c>
      <c r="Q7" s="502">
        <v>0.5</v>
      </c>
      <c r="R7" s="505">
        <f t="shared" si="3"/>
        <v>551.43908746875002</v>
      </c>
      <c r="S7" s="502">
        <f t="shared" si="4"/>
        <v>0.1215</v>
      </c>
      <c r="T7" s="502" t="str">
        <f t="shared" si="5"/>
        <v>OK</v>
      </c>
      <c r="U7" s="504"/>
    </row>
    <row r="8" spans="1:21">
      <c r="A8" s="435"/>
      <c r="B8" s="435"/>
      <c r="C8" s="435"/>
      <c r="D8" s="435"/>
      <c r="E8" s="438"/>
      <c r="F8" s="498"/>
      <c r="G8" s="573">
        <f t="shared" si="1"/>
        <v>0</v>
      </c>
      <c r="H8" s="439">
        <f t="shared" ref="H8:H26" si="7">IFERROR(VLOOKUP(E8,$M$3:$N$14,2,0),)</f>
        <v>0</v>
      </c>
      <c r="I8" s="507">
        <f t="shared" si="6"/>
        <v>0</v>
      </c>
      <c r="M8" s="499" t="s">
        <v>294</v>
      </c>
      <c r="N8" s="574">
        <v>700</v>
      </c>
      <c r="O8" s="503">
        <v>890</v>
      </c>
      <c r="P8" s="501">
        <f t="shared" si="2"/>
        <v>1068</v>
      </c>
      <c r="Q8" s="502">
        <v>0.05</v>
      </c>
      <c r="R8" s="505">
        <f t="shared" si="3"/>
        <v>306.35504859375004</v>
      </c>
      <c r="S8" s="502">
        <f t="shared" si="4"/>
        <v>6.7500000000000004E-2</v>
      </c>
      <c r="T8" s="502" t="str">
        <f t="shared" si="5"/>
        <v>NAD</v>
      </c>
      <c r="U8" s="504"/>
    </row>
    <row r="9" spans="1:21">
      <c r="A9" s="439" t="s">
        <v>259</v>
      </c>
      <c r="B9" s="442">
        <v>0.5</v>
      </c>
      <c r="C9" s="573">
        <f>B9*SUM(MODULY_CBA!$J$3:$J$52)</f>
        <v>2269.2966562500001</v>
      </c>
      <c r="D9" s="577">
        <f>SUMPRODUCT(AKTIVITY_POZICIE!F9:F14,AKTIVITY_POZICIE!H9:H14)/SUM(AKTIVITY_POZICIE!F9:F14)</f>
        <v>617.5</v>
      </c>
      <c r="E9" s="438" t="s">
        <v>289</v>
      </c>
      <c r="F9" s="498">
        <v>0.05</v>
      </c>
      <c r="G9" s="573">
        <f>F9*$C$9</f>
        <v>113.46483281250001</v>
      </c>
      <c r="H9" s="439">
        <f t="shared" si="7"/>
        <v>650</v>
      </c>
      <c r="I9" s="507">
        <f t="shared" si="6"/>
        <v>73752.141328124999</v>
      </c>
      <c r="M9" s="499" t="s">
        <v>295</v>
      </c>
      <c r="N9" s="574">
        <v>700</v>
      </c>
      <c r="O9" s="503">
        <v>1200</v>
      </c>
      <c r="P9" s="501">
        <f t="shared" si="2"/>
        <v>1440</v>
      </c>
      <c r="Q9" s="502">
        <v>0.1</v>
      </c>
      <c r="R9" s="505">
        <f t="shared" si="3"/>
        <v>215.58318234375002</v>
      </c>
      <c r="S9" s="502">
        <f t="shared" si="4"/>
        <v>4.7500000000000001E-2</v>
      </c>
      <c r="T9" s="502" t="str">
        <f t="shared" si="5"/>
        <v>OK</v>
      </c>
      <c r="U9" s="504"/>
    </row>
    <row r="10" spans="1:21">
      <c r="A10" s="435"/>
      <c r="B10" s="435"/>
      <c r="C10" s="435"/>
      <c r="D10" s="435"/>
      <c r="E10" s="438" t="s">
        <v>288</v>
      </c>
      <c r="F10" s="498">
        <v>0.05</v>
      </c>
      <c r="G10" s="573">
        <f t="shared" ref="G10:G14" si="8">F10*$C$9</f>
        <v>113.46483281250001</v>
      </c>
      <c r="H10" s="439">
        <f t="shared" si="7"/>
        <v>700</v>
      </c>
      <c r="I10" s="507">
        <f t="shared" si="6"/>
        <v>79425.382968750011</v>
      </c>
      <c r="M10" s="499" t="s">
        <v>293</v>
      </c>
      <c r="N10" s="574">
        <v>650</v>
      </c>
      <c r="O10" s="503">
        <v>790</v>
      </c>
      <c r="P10" s="501">
        <f t="shared" si="2"/>
        <v>948</v>
      </c>
      <c r="Q10" s="502">
        <v>0.3</v>
      </c>
      <c r="R10" s="505">
        <f t="shared" si="3"/>
        <v>0</v>
      </c>
      <c r="S10" s="502">
        <f t="shared" si="4"/>
        <v>0</v>
      </c>
      <c r="T10" s="502" t="str">
        <f t="shared" si="5"/>
        <v>OK</v>
      </c>
      <c r="U10" s="504"/>
    </row>
    <row r="11" spans="1:21">
      <c r="A11" s="435"/>
      <c r="B11" s="435"/>
      <c r="C11" s="435"/>
      <c r="D11" s="435"/>
      <c r="E11" s="438" t="s">
        <v>292</v>
      </c>
      <c r="F11" s="498">
        <v>0.8</v>
      </c>
      <c r="G11" s="573">
        <f t="shared" si="8"/>
        <v>1815.4373250000001</v>
      </c>
      <c r="H11" s="439">
        <f t="shared" si="7"/>
        <v>600</v>
      </c>
      <c r="I11" s="507">
        <f t="shared" si="6"/>
        <v>1089262.395</v>
      </c>
      <c r="M11" s="499" t="s">
        <v>296</v>
      </c>
      <c r="N11" s="574">
        <v>650</v>
      </c>
      <c r="O11" s="503">
        <v>600</v>
      </c>
      <c r="P11" s="501">
        <f t="shared" si="2"/>
        <v>720</v>
      </c>
      <c r="Q11" s="502">
        <v>0.15</v>
      </c>
      <c r="R11" s="505">
        <f t="shared" si="3"/>
        <v>272.31559874999999</v>
      </c>
      <c r="S11" s="502">
        <f t="shared" si="4"/>
        <v>0.06</v>
      </c>
      <c r="T11" s="502" t="str">
        <f t="shared" si="5"/>
        <v>OK</v>
      </c>
      <c r="U11" s="504"/>
    </row>
    <row r="12" spans="1:21">
      <c r="A12" s="435"/>
      <c r="B12" s="435"/>
      <c r="C12" s="435"/>
      <c r="D12" s="435"/>
      <c r="E12" s="438" t="s">
        <v>294</v>
      </c>
      <c r="F12" s="498">
        <v>0.05</v>
      </c>
      <c r="G12" s="573">
        <f t="shared" si="8"/>
        <v>113.46483281250001</v>
      </c>
      <c r="H12" s="439">
        <f t="shared" si="7"/>
        <v>700</v>
      </c>
      <c r="I12" s="507">
        <f t="shared" si="6"/>
        <v>79425.382968750011</v>
      </c>
      <c r="M12" s="499" t="s">
        <v>297</v>
      </c>
      <c r="N12" s="574"/>
      <c r="O12" s="503">
        <v>710</v>
      </c>
      <c r="P12" s="501">
        <f t="shared" si="2"/>
        <v>852</v>
      </c>
      <c r="Q12" s="502">
        <v>0.05</v>
      </c>
      <c r="R12" s="505">
        <f t="shared" si="3"/>
        <v>0</v>
      </c>
      <c r="S12" s="502">
        <f t="shared" si="4"/>
        <v>0</v>
      </c>
      <c r="T12" s="502" t="str">
        <f t="shared" si="5"/>
        <v>OK</v>
      </c>
      <c r="U12" s="504"/>
    </row>
    <row r="13" spans="1:21">
      <c r="A13" s="435"/>
      <c r="B13" s="435"/>
      <c r="C13" s="435"/>
      <c r="D13" s="435"/>
      <c r="E13" s="438" t="s">
        <v>295</v>
      </c>
      <c r="F13" s="498">
        <v>0.05</v>
      </c>
      <c r="G13" s="573">
        <f t="shared" si="8"/>
        <v>113.46483281250001</v>
      </c>
      <c r="H13" s="439">
        <f t="shared" si="7"/>
        <v>700</v>
      </c>
      <c r="I13" s="507">
        <f t="shared" si="6"/>
        <v>79425.382968750011</v>
      </c>
      <c r="M13" s="499" t="s">
        <v>298</v>
      </c>
      <c r="N13" s="574">
        <v>600</v>
      </c>
      <c r="O13" s="503">
        <v>900</v>
      </c>
      <c r="P13" s="501">
        <f t="shared" si="2"/>
        <v>1080</v>
      </c>
      <c r="Q13" s="502">
        <v>0.5</v>
      </c>
      <c r="R13" s="505">
        <f t="shared" si="3"/>
        <v>453.85933125000003</v>
      </c>
      <c r="S13" s="502">
        <f t="shared" si="4"/>
        <v>0.1</v>
      </c>
      <c r="T13" s="502" t="str">
        <f t="shared" si="5"/>
        <v>OK</v>
      </c>
      <c r="U13" s="504"/>
    </row>
    <row r="14" spans="1:21">
      <c r="A14" s="435"/>
      <c r="B14" s="435"/>
      <c r="C14" s="435"/>
      <c r="D14" s="435"/>
      <c r="E14" s="438"/>
      <c r="F14" s="498"/>
      <c r="G14" s="573">
        <f t="shared" si="8"/>
        <v>0</v>
      </c>
      <c r="H14" s="439">
        <f t="shared" si="7"/>
        <v>0</v>
      </c>
      <c r="I14" s="507">
        <f t="shared" si="6"/>
        <v>0</v>
      </c>
      <c r="M14" s="499" t="s">
        <v>299</v>
      </c>
      <c r="N14" s="574"/>
      <c r="O14" s="503">
        <v>570</v>
      </c>
      <c r="P14" s="501">
        <f t="shared" si="2"/>
        <v>684</v>
      </c>
      <c r="Q14" s="502">
        <v>0.2</v>
      </c>
      <c r="R14" s="505">
        <f t="shared" si="3"/>
        <v>0</v>
      </c>
      <c r="S14" s="502">
        <f t="shared" si="4"/>
        <v>0</v>
      </c>
      <c r="T14" s="502" t="str">
        <f t="shared" si="5"/>
        <v>OK</v>
      </c>
      <c r="U14" s="504"/>
    </row>
    <row r="15" spans="1:21">
      <c r="A15" s="439" t="s">
        <v>260</v>
      </c>
      <c r="B15" s="442">
        <v>0.15</v>
      </c>
      <c r="C15" s="573">
        <f>B15*SUM(MODULY_CBA!$J$3:$J$52)</f>
        <v>680.78899687499995</v>
      </c>
      <c r="D15" s="577">
        <f>SUMPRODUCT(AKTIVITY_POZICIE!F15:F20,AKTIVITY_POZICIE!H15:H20)/SUM(AKTIVITY_POZICIE!F15:F20)</f>
        <v>510</v>
      </c>
      <c r="E15" s="438" t="s">
        <v>289</v>
      </c>
      <c r="F15" s="498">
        <v>0.05</v>
      </c>
      <c r="G15" s="573">
        <f>F15*$C$15</f>
        <v>34.039449843749999</v>
      </c>
      <c r="H15" s="439">
        <f t="shared" si="7"/>
        <v>650</v>
      </c>
      <c r="I15" s="507">
        <f t="shared" si="6"/>
        <v>22125.6423984375</v>
      </c>
    </row>
    <row r="16" spans="1:21">
      <c r="A16" s="435"/>
      <c r="B16" s="435"/>
      <c r="C16" s="435"/>
      <c r="D16" s="435"/>
      <c r="E16" s="438" t="s">
        <v>290</v>
      </c>
      <c r="F16" s="498">
        <v>0.75</v>
      </c>
      <c r="G16" s="573">
        <f t="shared" ref="G16:G20" si="9">F16*$C$15</f>
        <v>510.59174765624994</v>
      </c>
      <c r="H16" s="439">
        <f t="shared" si="7"/>
        <v>450</v>
      </c>
      <c r="I16" s="507">
        <f t="shared" si="6"/>
        <v>229766.28644531246</v>
      </c>
    </row>
    <row r="17" spans="1:9">
      <c r="A17" s="435"/>
      <c r="B17" s="435"/>
      <c r="C17" s="435"/>
      <c r="D17" s="435"/>
      <c r="E17" s="438" t="s">
        <v>294</v>
      </c>
      <c r="F17" s="498">
        <v>0.1</v>
      </c>
      <c r="G17" s="573">
        <f t="shared" si="9"/>
        <v>68.078899687499998</v>
      </c>
      <c r="H17" s="439">
        <f t="shared" si="7"/>
        <v>700</v>
      </c>
      <c r="I17" s="507">
        <f t="shared" si="6"/>
        <v>47655.229781249996</v>
      </c>
    </row>
    <row r="18" spans="1:9">
      <c r="A18" s="435"/>
      <c r="B18" s="435"/>
      <c r="C18" s="435"/>
      <c r="D18" s="435"/>
      <c r="E18" s="438" t="s">
        <v>295</v>
      </c>
      <c r="F18" s="498">
        <v>0.1</v>
      </c>
      <c r="G18" s="573">
        <f t="shared" si="9"/>
        <v>68.078899687499998</v>
      </c>
      <c r="H18" s="439">
        <f t="shared" si="7"/>
        <v>700</v>
      </c>
      <c r="I18" s="507">
        <f t="shared" si="6"/>
        <v>47655.229781249996</v>
      </c>
    </row>
    <row r="19" spans="1:9">
      <c r="A19" s="435"/>
      <c r="B19" s="435"/>
      <c r="C19" s="435"/>
      <c r="D19" s="435"/>
      <c r="E19" s="438"/>
      <c r="F19" s="498"/>
      <c r="G19" s="573">
        <f t="shared" si="9"/>
        <v>0</v>
      </c>
      <c r="H19" s="439">
        <f t="shared" si="7"/>
        <v>0</v>
      </c>
      <c r="I19" s="507">
        <f t="shared" si="6"/>
        <v>0</v>
      </c>
    </row>
    <row r="20" spans="1:9">
      <c r="A20" s="435"/>
      <c r="B20" s="435"/>
      <c r="C20" s="435"/>
      <c r="D20" s="435"/>
      <c r="E20" s="438"/>
      <c r="F20" s="498"/>
      <c r="G20" s="573">
        <f t="shared" si="9"/>
        <v>0</v>
      </c>
      <c r="H20" s="439">
        <f t="shared" si="7"/>
        <v>0</v>
      </c>
      <c r="I20" s="507">
        <f t="shared" si="6"/>
        <v>0</v>
      </c>
    </row>
    <row r="21" spans="1:9">
      <c r="A21" s="439" t="s">
        <v>261</v>
      </c>
      <c r="B21" s="442">
        <v>0.2</v>
      </c>
      <c r="C21" s="573">
        <f>B21*SUM(MODULY_CBA!$J$3:$J$52)</f>
        <v>907.71866250000005</v>
      </c>
      <c r="D21" s="577">
        <f>SUMPRODUCT(AKTIVITY_POZICIE!F21:F26,AKTIVITY_POZICIE!H21:H26)/SUM(AKTIVITY_POZICIE!F21:F26)</f>
        <v>632.5</v>
      </c>
      <c r="E21" s="438" t="s">
        <v>289</v>
      </c>
      <c r="F21" s="498">
        <v>0.05</v>
      </c>
      <c r="G21" s="573">
        <f>F21*$C$21</f>
        <v>45.385933125000008</v>
      </c>
      <c r="H21" s="439">
        <f t="shared" si="7"/>
        <v>650</v>
      </c>
      <c r="I21" s="507">
        <f t="shared" si="6"/>
        <v>29500.856531250007</v>
      </c>
    </row>
    <row r="22" spans="1:9">
      <c r="A22" s="435"/>
      <c r="B22" s="435"/>
      <c r="C22" s="435"/>
      <c r="D22" s="435"/>
      <c r="E22" s="438" t="s">
        <v>288</v>
      </c>
      <c r="F22" s="498">
        <v>0.05</v>
      </c>
      <c r="G22" s="573">
        <f t="shared" ref="G22:G26" si="10">F22*$C$21</f>
        <v>45.385933125000008</v>
      </c>
      <c r="H22" s="439">
        <f t="shared" si="7"/>
        <v>700</v>
      </c>
      <c r="I22" s="507">
        <f t="shared" si="6"/>
        <v>31770.153187500007</v>
      </c>
    </row>
    <row r="23" spans="1:9">
      <c r="A23" s="435"/>
      <c r="B23" s="435"/>
      <c r="C23" s="435"/>
      <c r="D23" s="435"/>
      <c r="E23" s="438" t="s">
        <v>294</v>
      </c>
      <c r="F23" s="498">
        <v>0.1</v>
      </c>
      <c r="G23" s="573">
        <f t="shared" si="10"/>
        <v>90.771866250000016</v>
      </c>
      <c r="H23" s="439">
        <f t="shared" si="7"/>
        <v>700</v>
      </c>
      <c r="I23" s="507">
        <f t="shared" si="6"/>
        <v>63540.306375000015</v>
      </c>
    </row>
    <row r="24" spans="1:9">
      <c r="A24" s="435"/>
      <c r="B24" s="435"/>
      <c r="C24" s="435"/>
      <c r="D24" s="435"/>
      <c r="E24" s="438" t="s">
        <v>298</v>
      </c>
      <c r="F24" s="498">
        <v>0.5</v>
      </c>
      <c r="G24" s="573">
        <f t="shared" si="10"/>
        <v>453.85933125000003</v>
      </c>
      <c r="H24" s="439">
        <f t="shared" si="7"/>
        <v>600</v>
      </c>
      <c r="I24" s="507">
        <f t="shared" si="6"/>
        <v>272315.59875</v>
      </c>
    </row>
    <row r="25" spans="1:9">
      <c r="A25" s="435"/>
      <c r="B25" s="435"/>
      <c r="C25" s="435"/>
      <c r="D25" s="435"/>
      <c r="E25" s="438" t="s">
        <v>296</v>
      </c>
      <c r="F25" s="498">
        <v>0.3</v>
      </c>
      <c r="G25" s="573">
        <f t="shared" si="10"/>
        <v>272.31559874999999</v>
      </c>
      <c r="H25" s="439">
        <f t="shared" si="7"/>
        <v>650</v>
      </c>
      <c r="I25" s="507">
        <f t="shared" si="6"/>
        <v>177005.1391875</v>
      </c>
    </row>
    <row r="26" spans="1:9">
      <c r="A26" s="435"/>
      <c r="B26" s="435"/>
      <c r="C26" s="435"/>
      <c r="D26" s="435"/>
      <c r="E26" s="438"/>
      <c r="F26" s="498"/>
      <c r="G26" s="573">
        <f t="shared" si="10"/>
        <v>0</v>
      </c>
      <c r="H26" s="439">
        <f t="shared" si="7"/>
        <v>0</v>
      </c>
      <c r="I26" s="507">
        <f t="shared" si="6"/>
        <v>0</v>
      </c>
    </row>
  </sheetData>
  <phoneticPr fontId="63" type="noConversion"/>
  <conditionalFormatting sqref="F3:F8">
    <cfRule type="expression" dxfId="31" priority="6">
      <formula>SUM($F$3:$F$8)&lt;&gt;1</formula>
    </cfRule>
  </conditionalFormatting>
  <conditionalFormatting sqref="T3:T14">
    <cfRule type="containsText" dxfId="30" priority="4" operator="containsText" text="OK">
      <formula>NOT(ISERROR(SEARCH("OK",T3)))</formula>
    </cfRule>
    <cfRule type="containsText" dxfId="29" priority="5" operator="containsText" text="NAD">
      <formula>NOT(ISERROR(SEARCH("NAD",T3)))</formula>
    </cfRule>
  </conditionalFormatting>
  <conditionalFormatting sqref="F9:F14">
    <cfRule type="expression" dxfId="28" priority="3">
      <formula>SUM($F$9:$F$14)&lt;&gt;1</formula>
    </cfRule>
  </conditionalFormatting>
  <conditionalFormatting sqref="F15:F20">
    <cfRule type="expression" dxfId="27" priority="2">
      <formula>SUM($F$15:$F$20)&lt;&gt;1</formula>
    </cfRule>
  </conditionalFormatting>
  <conditionalFormatting sqref="F21:F26">
    <cfRule type="expression" dxfId="26" priority="1">
      <formula>SUM($F$21:$F$26)&lt;&gt;1</formula>
    </cfRule>
  </conditionalFormatting>
  <dataValidations count="5">
    <dataValidation type="decimal" allowBlank="1" showInputMessage="1" showErrorMessage="1" sqref="B3" xr:uid="{00000000-0002-0000-1000-000000000000}">
      <formula1>0.1</formula1>
      <formula2>0.3</formula2>
    </dataValidation>
    <dataValidation type="decimal" allowBlank="1" showInputMessage="1" showErrorMessage="1" sqref="B9" xr:uid="{00000000-0002-0000-1000-000001000000}">
      <formula1>0.2</formula1>
      <formula2>0.55</formula2>
    </dataValidation>
    <dataValidation type="decimal" allowBlank="1" showInputMessage="1" showErrorMessage="1" sqref="B15" xr:uid="{00000000-0002-0000-1000-000002000000}">
      <formula1>0.1</formula1>
      <formula2>0.25</formula2>
    </dataValidation>
    <dataValidation type="decimal" allowBlank="1" showInputMessage="1" showErrorMessage="1" sqref="B21" xr:uid="{00000000-0002-0000-1000-000003000000}">
      <formula1>0.15</formula1>
      <formula2>0.3</formula2>
    </dataValidation>
    <dataValidation type="list" allowBlank="1" showInputMessage="1" showErrorMessage="1" sqref="E3:E26" xr:uid="{00000000-0002-0000-1000-000004000000}">
      <formula1>Pozicia</formula1>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R52"/>
  <sheetViews>
    <sheetView workbookViewId="0">
      <pane ySplit="2" topLeftCell="A28" activePane="bottomLeft" state="frozen"/>
      <selection pane="bottomLeft" activeCell="J49" sqref="J49"/>
    </sheetView>
  </sheetViews>
  <sheetFormatPr defaultColWidth="8.77734375" defaultRowHeight="13.8"/>
  <cols>
    <col min="1" max="1" width="8.77734375" style="474"/>
    <col min="2" max="2" width="20.44140625" style="474" bestFit="1" customWidth="1"/>
    <col min="3" max="5" width="8.77734375" style="474" customWidth="1"/>
    <col min="6" max="6" width="8.77734375" style="474"/>
    <col min="7" max="7" width="11.109375" style="474" customWidth="1"/>
    <col min="8" max="8" width="11.77734375" style="474" bestFit="1" customWidth="1"/>
    <col min="9" max="9" width="9.109375" style="474" customWidth="1"/>
    <col min="10" max="10" width="12.33203125" style="474" customWidth="1"/>
    <col min="11" max="12" width="9.77734375" style="474" customWidth="1"/>
    <col min="13" max="15" width="8.77734375" style="474"/>
    <col min="16" max="16" width="18.77734375" style="474" bestFit="1" customWidth="1"/>
    <col min="17" max="17" width="16.44140625" style="474" bestFit="1" customWidth="1"/>
    <col min="18" max="16384" width="8.77734375" style="474"/>
  </cols>
  <sheetData>
    <row r="1" spans="1:12">
      <c r="J1" s="506">
        <f>SUM(J3:J52)</f>
        <v>4538.5933125000001</v>
      </c>
    </row>
    <row r="2" spans="1:12">
      <c r="A2" s="480" t="s">
        <v>248</v>
      </c>
      <c r="B2" s="480" t="s">
        <v>226</v>
      </c>
      <c r="C2" s="480" t="s">
        <v>300</v>
      </c>
      <c r="D2" s="480" t="s">
        <v>301</v>
      </c>
      <c r="E2" s="480" t="s">
        <v>302</v>
      </c>
      <c r="F2" s="480" t="s">
        <v>303</v>
      </c>
      <c r="G2" s="480" t="s">
        <v>264</v>
      </c>
      <c r="H2" s="480" t="s">
        <v>238</v>
      </c>
      <c r="I2" s="480" t="s">
        <v>304</v>
      </c>
      <c r="J2" s="480" t="s">
        <v>305</v>
      </c>
      <c r="K2" s="480" t="s">
        <v>306</v>
      </c>
      <c r="L2" s="480" t="s">
        <v>307</v>
      </c>
    </row>
    <row r="3" spans="1:12">
      <c r="A3" s="479" t="s">
        <v>308</v>
      </c>
      <c r="B3" s="567" t="s">
        <v>309</v>
      </c>
      <c r="C3" s="476">
        <f>IFERROR(VLOOKUP(B3,TFC_v02!$A$5:$AD$54,30,0),"")</f>
        <v>0.86</v>
      </c>
      <c r="D3" s="476">
        <f>IFERROR(VLOOKUP(B3,ECF_v02!$A$5:$T$54,20,0),"")</f>
        <v>0.72</v>
      </c>
      <c r="E3" s="476">
        <f>IFERROR(VLOOKUP(B3,UAW_v02!$A$6:$B$55,2,0),"")</f>
        <v>21</v>
      </c>
      <c r="F3" s="477">
        <v>15</v>
      </c>
      <c r="G3" s="477" t="s">
        <v>2437</v>
      </c>
      <c r="H3" s="476">
        <f>IFERROR(YEAR(VLOOKUP(G3,INKREMENTY!$A$2:$F$21,4,0)),"")</f>
        <v>2021</v>
      </c>
      <c r="I3" s="475">
        <f>IFERROR(VLOOKUP(G3,INKREMENTY!$A$2:$F$21,6,0),"")</f>
        <v>1</v>
      </c>
      <c r="J3" s="475">
        <f>IFERROR(SUMIF(KATALOG_POZIADAVKY!$G$3:$G$3000,MODULY_CBA!B3,KATALOG_POZIADAVKY!$P$3:$P$3000)/8,"")</f>
        <v>47.600999999999999</v>
      </c>
      <c r="K3" s="497">
        <v>0.03</v>
      </c>
      <c r="L3" s="497">
        <v>0.03</v>
      </c>
    </row>
    <row r="4" spans="1:12">
      <c r="A4" s="479" t="s">
        <v>310</v>
      </c>
      <c r="B4" s="567" t="s">
        <v>311</v>
      </c>
      <c r="C4" s="476">
        <f>IFERROR(VLOOKUP(B4,TFC_v02!$A$5:$AD$54,30,0),"")</f>
        <v>0.86</v>
      </c>
      <c r="D4" s="476">
        <f>IFERROR(VLOOKUP(B4,ECF_v02!$A$5:$T$54,20,0),"")</f>
        <v>0.72</v>
      </c>
      <c r="E4" s="476">
        <f>IFERROR(VLOOKUP(B4,UAW_v02!$A$6:$B$55,2,0),"")</f>
        <v>21</v>
      </c>
      <c r="F4" s="477">
        <v>15</v>
      </c>
      <c r="G4" s="477" t="s">
        <v>2437</v>
      </c>
      <c r="H4" s="476">
        <f>IFERROR(YEAR(VLOOKUP(G4,INKREMENTY!$A$2:$F$21,4,0)),"")</f>
        <v>2021</v>
      </c>
      <c r="I4" s="475">
        <f>IFERROR(VLOOKUP(G4,INKREMENTY!$A$2:$F$21,6,0),"")</f>
        <v>1</v>
      </c>
      <c r="J4" s="475">
        <f>IFERROR(SUMIF(KATALOG_POZIADAVKY!$G$3:$G$3000,MODULY_CBA!B4,KATALOG_POZIADAVKY!$P$3:$P$3000)/8,"")</f>
        <v>47.600999999999999</v>
      </c>
      <c r="K4" s="497">
        <v>0.03</v>
      </c>
      <c r="L4" s="497">
        <v>0.03</v>
      </c>
    </row>
    <row r="5" spans="1:12">
      <c r="A5" s="479" t="s">
        <v>312</v>
      </c>
      <c r="B5" s="567" t="s">
        <v>313</v>
      </c>
      <c r="C5" s="476">
        <f>IFERROR(VLOOKUP(B5,TFC_v02!$A$5:$AD$54,30,0),"")</f>
        <v>0.92999999999999994</v>
      </c>
      <c r="D5" s="476">
        <f>IFERROR(VLOOKUP(B5,ECF_v02!$A$5:$T$54,20,0),"")</f>
        <v>0.72</v>
      </c>
      <c r="E5" s="476">
        <f>IFERROR(VLOOKUP(B5,UAW_v02!$A$6:$B$55,2,0),"")</f>
        <v>21</v>
      </c>
      <c r="F5" s="477">
        <v>15</v>
      </c>
      <c r="G5" s="477" t="s">
        <v>2437</v>
      </c>
      <c r="H5" s="476">
        <f>IFERROR(YEAR(VLOOKUP(G5,INKREMENTY!$A$2:$F$21,4,0)),"")</f>
        <v>2021</v>
      </c>
      <c r="I5" s="475">
        <f>IFERROR(VLOOKUP(G5,INKREMENTY!$A$2:$F$21,6,0),"")</f>
        <v>1</v>
      </c>
      <c r="J5" s="475">
        <f>IFERROR(SUMIF(KATALOG_POZIADAVKY!$G$3:$G$3000,MODULY_CBA!B5,KATALOG_POZIADAVKY!$P$3:$P$3000)/8,"")</f>
        <v>76.58550000000001</v>
      </c>
      <c r="K5" s="497">
        <v>0.03</v>
      </c>
      <c r="L5" s="497">
        <v>0.03</v>
      </c>
    </row>
    <row r="6" spans="1:12">
      <c r="A6" s="479" t="s">
        <v>314</v>
      </c>
      <c r="B6" s="567" t="s">
        <v>315</v>
      </c>
      <c r="C6" s="476">
        <f>IFERROR(VLOOKUP(B6,TFC_v02!$A$5:$AD$54,30,0),"")</f>
        <v>0.86</v>
      </c>
      <c r="D6" s="476">
        <f>IFERROR(VLOOKUP(B6,ECF_v02!$A$5:$T$54,20,0),"")</f>
        <v>0.72</v>
      </c>
      <c r="E6" s="476">
        <f>IFERROR(VLOOKUP(B6,UAW_v02!$A$6:$B$55,2,0),"")</f>
        <v>21</v>
      </c>
      <c r="F6" s="477">
        <v>15</v>
      </c>
      <c r="G6" s="477" t="s">
        <v>2437</v>
      </c>
      <c r="H6" s="476">
        <f>IFERROR(YEAR(VLOOKUP(G6,INKREMENTY!$A$2:$F$21,4,0)),"")</f>
        <v>2021</v>
      </c>
      <c r="I6" s="475">
        <f>IFERROR(VLOOKUP(G6,INKREMENTY!$A$2:$F$21,6,0),"")</f>
        <v>1</v>
      </c>
      <c r="J6" s="475">
        <f>IFERROR(SUMIF(KATALOG_POZIADAVKY!$G$3:$G$3000,MODULY_CBA!B6,KATALOG_POZIADAVKY!$P$3:$P$3000)/8,"")</f>
        <v>88.236000000000004</v>
      </c>
      <c r="K6" s="497">
        <v>0.03</v>
      </c>
      <c r="L6" s="497">
        <v>0.03</v>
      </c>
    </row>
    <row r="7" spans="1:12">
      <c r="A7" s="479" t="s">
        <v>316</v>
      </c>
      <c r="B7" s="567" t="s">
        <v>317</v>
      </c>
      <c r="C7" s="476">
        <f>IFERROR(VLOOKUP(B7,TFC_v02!$A$5:$AD$54,30,0),"")</f>
        <v>0.86</v>
      </c>
      <c r="D7" s="476">
        <f>IFERROR(VLOOKUP(B7,ECF_v02!$A$5:$T$54,20,0),"")</f>
        <v>0.72</v>
      </c>
      <c r="E7" s="476">
        <f>IFERROR(VLOOKUP(B7,UAW_v02!$A$6:$B$55,2,0),"")</f>
        <v>21</v>
      </c>
      <c r="F7" s="477">
        <v>15</v>
      </c>
      <c r="G7" s="477" t="s">
        <v>2437</v>
      </c>
      <c r="H7" s="476">
        <f>IFERROR(YEAR(VLOOKUP(G7,INKREMENTY!$A$2:$F$21,4,0)),"")</f>
        <v>2021</v>
      </c>
      <c r="I7" s="475">
        <f>IFERROR(VLOOKUP(G7,INKREMENTY!$A$2:$F$21,6,0),"")</f>
        <v>1</v>
      </c>
      <c r="J7" s="475">
        <f>IFERROR(SUMIF(KATALOG_POZIADAVKY!$G$3:$G$3000,MODULY_CBA!B7,KATALOG_POZIADAVKY!$P$3:$P$3000)/8,"")</f>
        <v>65.015999999999991</v>
      </c>
      <c r="K7" s="497">
        <v>0.03</v>
      </c>
      <c r="L7" s="497">
        <v>0.03</v>
      </c>
    </row>
    <row r="8" spans="1:12">
      <c r="A8" s="479" t="s">
        <v>318</v>
      </c>
      <c r="B8" s="567" t="s">
        <v>319</v>
      </c>
      <c r="C8" s="476">
        <f>IFERROR(VLOOKUP(B8,TFC_v02!$A$5:$AD$54,30,0),"")</f>
        <v>0.86</v>
      </c>
      <c r="D8" s="476">
        <f>IFERROR(VLOOKUP(B8,ECF_v02!$A$5:$T$54,20,0),"")</f>
        <v>0.72</v>
      </c>
      <c r="E8" s="476">
        <f>IFERROR(VLOOKUP(B8,UAW_v02!$A$6:$B$55,2,0),"")</f>
        <v>21</v>
      </c>
      <c r="F8" s="477">
        <v>15</v>
      </c>
      <c r="G8" s="477" t="s">
        <v>2437</v>
      </c>
      <c r="H8" s="476">
        <f>IFERROR(YEAR(VLOOKUP(G8,INKREMENTY!$A$2:$F$21,4,0)),"")</f>
        <v>2021</v>
      </c>
      <c r="I8" s="475">
        <f>IFERROR(VLOOKUP(G8,INKREMENTY!$A$2:$F$21,6,0),"")</f>
        <v>1</v>
      </c>
      <c r="J8" s="475">
        <f>IFERROR(SUMIF(KATALOG_POZIADAVKY!$G$3:$G$3000,MODULY_CBA!B8,KATALOG_POZIADAVKY!$P$3:$P$3000)/8,"")</f>
        <v>82.430999999999983</v>
      </c>
      <c r="K8" s="497">
        <v>0.03</v>
      </c>
      <c r="L8" s="497">
        <v>0.03</v>
      </c>
    </row>
    <row r="9" spans="1:12">
      <c r="A9" s="479" t="s">
        <v>320</v>
      </c>
      <c r="B9" s="478" t="s">
        <v>321</v>
      </c>
      <c r="C9" s="476">
        <f>IFERROR(VLOOKUP(B9,TFC_v02!$A$5:$AD$54,30,0),"")</f>
        <v>0.86</v>
      </c>
      <c r="D9" s="476">
        <f>IFERROR(VLOOKUP(B9,ECF_v02!$A$5:$T$54,20,0),"")</f>
        <v>0.72</v>
      </c>
      <c r="E9" s="476">
        <f>IFERROR(VLOOKUP(B9,UAW_v02!$A$6:$B$55,2,0),"")</f>
        <v>21</v>
      </c>
      <c r="F9" s="477">
        <v>15</v>
      </c>
      <c r="G9" s="477" t="s">
        <v>2437</v>
      </c>
      <c r="H9" s="476">
        <f>IFERROR(YEAR(VLOOKUP(G9,INKREMENTY!$A$2:$F$21,4,0)),"")</f>
        <v>2021</v>
      </c>
      <c r="I9" s="475">
        <f>IFERROR(VLOOKUP(G9,INKREMENTY!$A$2:$F$21,6,0),"")</f>
        <v>1</v>
      </c>
      <c r="J9" s="475">
        <f>IFERROR(SUMIF(KATALOG_POZIADAVKY!$G$3:$G$3000,MODULY_CBA!B9,KATALOG_POZIADAVKY!$P$3:$P$3000)/8,"")</f>
        <v>65.015999999999991</v>
      </c>
      <c r="K9" s="497">
        <v>0.03</v>
      </c>
      <c r="L9" s="497">
        <v>0.03</v>
      </c>
    </row>
    <row r="10" spans="1:12">
      <c r="A10" s="479" t="s">
        <v>322</v>
      </c>
      <c r="B10" s="478" t="s">
        <v>323</v>
      </c>
      <c r="C10" s="476">
        <f>IFERROR(VLOOKUP(B10,TFC_v02!$A$5:$AD$54,30,0),"")</f>
        <v>0.84</v>
      </c>
      <c r="D10" s="476">
        <f>IFERROR(VLOOKUP(B10,ECF_v02!$A$5:$T$54,20,0),"")</f>
        <v>0.72</v>
      </c>
      <c r="E10" s="476">
        <f>IFERROR(VLOOKUP(B10,UAW_v02!$A$6:$B$55,2,0),"")</f>
        <v>21</v>
      </c>
      <c r="F10" s="477">
        <v>15</v>
      </c>
      <c r="G10" s="477" t="s">
        <v>2437</v>
      </c>
      <c r="H10" s="476">
        <f>IFERROR(YEAR(VLOOKUP(G10,INKREMENTY!$A$2:$F$21,4,0)),"")</f>
        <v>2021</v>
      </c>
      <c r="I10" s="475">
        <f>IFERROR(VLOOKUP(G10,INKREMENTY!$A$2:$F$21,6,0),"")</f>
        <v>1</v>
      </c>
      <c r="J10" s="475">
        <f>IFERROR(SUMIF(KATALOG_POZIADAVKY!$G$3:$G$3000,MODULY_CBA!B10,KATALOG_POZIADAVKY!$P$3:$P$3000)/8,"")</f>
        <v>63.504000000000005</v>
      </c>
      <c r="K10" s="497">
        <v>0.03</v>
      </c>
      <c r="L10" s="497">
        <v>0.03</v>
      </c>
    </row>
    <row r="11" spans="1:12">
      <c r="A11" s="479" t="s">
        <v>324</v>
      </c>
      <c r="B11" s="478" t="s">
        <v>325</v>
      </c>
      <c r="C11" s="476">
        <f>IFERROR(VLOOKUP(B11,TFC_v02!$A$5:$AD$54,30,0),"")</f>
        <v>0.84</v>
      </c>
      <c r="D11" s="476">
        <f>IFERROR(VLOOKUP(B11,ECF_v02!$A$5:$T$54,20,0),"")</f>
        <v>0.72</v>
      </c>
      <c r="E11" s="476">
        <f>IFERROR(VLOOKUP(B11,UAW_v02!$A$6:$B$55,2,0),"")</f>
        <v>21</v>
      </c>
      <c r="F11" s="477">
        <v>15</v>
      </c>
      <c r="G11" s="477" t="s">
        <v>2437</v>
      </c>
      <c r="H11" s="476">
        <f>IFERROR(YEAR(VLOOKUP(G11,INKREMENTY!$A$2:$F$21,4,0)),"")</f>
        <v>2021</v>
      </c>
      <c r="I11" s="475">
        <f>IFERROR(VLOOKUP(G11,INKREMENTY!$A$2:$F$21,6,0),"")</f>
        <v>1</v>
      </c>
      <c r="J11" s="475">
        <f>IFERROR(SUMIF(KATALOG_POZIADAVKY!$G$3:$G$3000,MODULY_CBA!B11,KATALOG_POZIADAVKY!$P$3:$P$3000)/8,"")</f>
        <v>57.833999999999989</v>
      </c>
      <c r="K11" s="497">
        <v>0.03</v>
      </c>
      <c r="L11" s="497">
        <v>0.03</v>
      </c>
    </row>
    <row r="12" spans="1:12">
      <c r="A12" s="479" t="s">
        <v>326</v>
      </c>
      <c r="B12" s="478" t="s">
        <v>327</v>
      </c>
      <c r="C12" s="476">
        <f>IFERROR(VLOOKUP(B12,TFC_v02!$A$5:$AD$54,30,0),"")</f>
        <v>0.84</v>
      </c>
      <c r="D12" s="476">
        <f>IFERROR(VLOOKUP(B12,ECF_v02!$A$5:$T$54,20,0),"")</f>
        <v>0.72</v>
      </c>
      <c r="E12" s="476">
        <f>IFERROR(VLOOKUP(B12,UAW_v02!$A$6:$B$55,2,0),"")</f>
        <v>21</v>
      </c>
      <c r="F12" s="477">
        <v>15</v>
      </c>
      <c r="G12" s="477" t="s">
        <v>2437</v>
      </c>
      <c r="H12" s="476">
        <f>IFERROR(YEAR(VLOOKUP(G12,INKREMENTY!$A$2:$F$21,4,0)),"")</f>
        <v>2021</v>
      </c>
      <c r="I12" s="475">
        <f>IFERROR(VLOOKUP(G12,INKREMENTY!$A$2:$F$21,6,0),"")</f>
        <v>1</v>
      </c>
      <c r="J12" s="475">
        <f>IFERROR(SUMIF(KATALOG_POZIADAVKY!$G$3:$G$3000,MODULY_CBA!B12,KATALOG_POZIADAVKY!$P$3:$P$3000)/8,"")</f>
        <v>52.163999999999994</v>
      </c>
      <c r="K12" s="497">
        <v>0.03</v>
      </c>
      <c r="L12" s="497">
        <v>0.03</v>
      </c>
    </row>
    <row r="13" spans="1:12">
      <c r="A13" s="479" t="s">
        <v>328</v>
      </c>
      <c r="B13" s="478" t="s">
        <v>329</v>
      </c>
      <c r="C13" s="476">
        <f>IFERROR(VLOOKUP(B13,TFC_v02!$A$5:$AD$54,30,0),"")</f>
        <v>0.84</v>
      </c>
      <c r="D13" s="476">
        <f>IFERROR(VLOOKUP(B13,ECF_v02!$A$5:$T$54,20,0),"")</f>
        <v>0.72</v>
      </c>
      <c r="E13" s="476">
        <f>IFERROR(VLOOKUP(B13,UAW_v02!$A$6:$B$55,2,0),"")</f>
        <v>21</v>
      </c>
      <c r="F13" s="477">
        <v>15</v>
      </c>
      <c r="G13" s="477" t="s">
        <v>2437</v>
      </c>
      <c r="H13" s="476">
        <f>IFERROR(YEAR(VLOOKUP(G13,INKREMENTY!$A$2:$F$21,4,0)),"")</f>
        <v>2021</v>
      </c>
      <c r="I13" s="475">
        <f>IFERROR(VLOOKUP(G13,INKREMENTY!$A$2:$F$21,6,0),"")</f>
        <v>1</v>
      </c>
      <c r="J13" s="475">
        <f>IFERROR(SUMIF(KATALOG_POZIADAVKY!$G$3:$G$3000,MODULY_CBA!B13,KATALOG_POZIADAVKY!$P$3:$P$3000)/8,"")</f>
        <v>46.493999999999993</v>
      </c>
      <c r="K13" s="497">
        <v>0.03</v>
      </c>
      <c r="L13" s="497">
        <v>0.03</v>
      </c>
    </row>
    <row r="14" spans="1:12">
      <c r="A14" s="479" t="s">
        <v>330</v>
      </c>
      <c r="B14" s="478" t="s">
        <v>331</v>
      </c>
      <c r="C14" s="476">
        <f>IFERROR(VLOOKUP(B14,TFC_v02!$A$5:$AD$54,30,0),"")</f>
        <v>0.84</v>
      </c>
      <c r="D14" s="476">
        <f>IFERROR(VLOOKUP(B14,ECF_v02!$A$5:$T$54,20,0),"")</f>
        <v>0.72</v>
      </c>
      <c r="E14" s="476">
        <f>IFERROR(VLOOKUP(B14,UAW_v02!$A$6:$B$55,2,0),"")</f>
        <v>21</v>
      </c>
      <c r="F14" s="477">
        <v>15</v>
      </c>
      <c r="G14" s="477" t="s">
        <v>2438</v>
      </c>
      <c r="H14" s="476">
        <f>IFERROR(YEAR(VLOOKUP(G14,INKREMENTY!$A$2:$F$21,4,0)),"")</f>
        <v>2022</v>
      </c>
      <c r="I14" s="475">
        <f>IFERROR(VLOOKUP(G14,INKREMENTY!$A$2:$F$21,6,0),"")</f>
        <v>2</v>
      </c>
      <c r="J14" s="475">
        <f>IFERROR(SUMIF(KATALOG_POZIADAVKY!$G$3:$G$3000,MODULY_CBA!B14,KATALOG_POZIADAVKY!$P$3:$P$3000)/8,"")</f>
        <v>52.163999999999994</v>
      </c>
      <c r="K14" s="497">
        <v>0.03</v>
      </c>
      <c r="L14" s="497">
        <v>0.03</v>
      </c>
    </row>
    <row r="15" spans="1:12">
      <c r="A15" s="479" t="s">
        <v>332</v>
      </c>
      <c r="B15" s="478" t="s">
        <v>333</v>
      </c>
      <c r="C15" s="476">
        <f>IFERROR(VLOOKUP(B15,TFC_v02!$A$5:$AD$54,30,0),"")</f>
        <v>0.86</v>
      </c>
      <c r="D15" s="476">
        <f>IFERROR(VLOOKUP(B15,ECF_v02!$A$5:$T$54,20,0),"")</f>
        <v>0.72</v>
      </c>
      <c r="E15" s="476">
        <f>IFERROR(VLOOKUP(B15,UAW_v02!$A$6:$B$55,2,0),"")</f>
        <v>21</v>
      </c>
      <c r="F15" s="477">
        <v>15</v>
      </c>
      <c r="G15" s="477" t="s">
        <v>2437</v>
      </c>
      <c r="H15" s="476">
        <f>IFERROR(YEAR(VLOOKUP(G15,INKREMENTY!$A$2:$F$21,4,0)),"")</f>
        <v>2021</v>
      </c>
      <c r="I15" s="475">
        <f>IFERROR(VLOOKUP(G15,INKREMENTY!$A$2:$F$21,6,0),"")</f>
        <v>1</v>
      </c>
      <c r="J15" s="475">
        <f>IFERROR(SUMIF(KATALOG_POZIADAVKY!$G$3:$G$3000,MODULY_CBA!B15,KATALOG_POZIADAVKY!$P$3:$P$3000)/8,"")</f>
        <v>53.405999999999992</v>
      </c>
      <c r="K15" s="497">
        <v>0.03</v>
      </c>
      <c r="L15" s="497">
        <v>0.03</v>
      </c>
    </row>
    <row r="16" spans="1:12">
      <c r="A16" s="479" t="s">
        <v>334</v>
      </c>
      <c r="B16" s="478" t="s">
        <v>335</v>
      </c>
      <c r="C16" s="476">
        <f>IFERROR(VLOOKUP(B16,TFC_v02!$A$5:$AD$54,30,0),"")</f>
        <v>0.86</v>
      </c>
      <c r="D16" s="476">
        <f>IFERROR(VLOOKUP(B16,ECF_v02!$A$5:$T$54,20,0),"")</f>
        <v>0.72</v>
      </c>
      <c r="E16" s="476">
        <f>IFERROR(VLOOKUP(B16,UAW_v02!$A$6:$B$55,2,0),"")</f>
        <v>21</v>
      </c>
      <c r="F16" s="477">
        <v>15</v>
      </c>
      <c r="G16" s="477" t="s">
        <v>2437</v>
      </c>
      <c r="H16" s="476">
        <f>IFERROR(YEAR(VLOOKUP(G16,INKREMENTY!$A$2:$F$21,4,0)),"")</f>
        <v>2021</v>
      </c>
      <c r="I16" s="475">
        <f>IFERROR(VLOOKUP(G16,INKREMENTY!$A$2:$F$21,6,0),"")</f>
        <v>1</v>
      </c>
      <c r="J16" s="475">
        <f>IFERROR(SUMIF(KATALOG_POZIADAVKY!$G$3:$G$3000,MODULY_CBA!B16,KATALOG_POZIADAVKY!$P$3:$P$3000)/8,"")</f>
        <v>88.236000000000004</v>
      </c>
      <c r="K16" s="497">
        <v>0.03</v>
      </c>
      <c r="L16" s="497">
        <v>0.03</v>
      </c>
    </row>
    <row r="17" spans="1:18">
      <c r="A17" s="479" t="s">
        <v>336</v>
      </c>
      <c r="B17" s="478" t="s">
        <v>337</v>
      </c>
      <c r="C17" s="476">
        <f>IFERROR(VLOOKUP(B17,TFC_v02!$A$5:$AD$54,30,0),"")</f>
        <v>0.86</v>
      </c>
      <c r="D17" s="476">
        <f>IFERROR(VLOOKUP(B17,ECF_v02!$A$5:$T$54,20,0),"")</f>
        <v>0.72</v>
      </c>
      <c r="E17" s="476">
        <f>IFERROR(VLOOKUP(B17,UAW_v02!$A$6:$B$55,2,0),"")</f>
        <v>21</v>
      </c>
      <c r="F17" s="477">
        <v>15</v>
      </c>
      <c r="G17" s="477" t="s">
        <v>2437</v>
      </c>
      <c r="H17" s="476">
        <f>IFERROR(YEAR(VLOOKUP(G17,INKREMENTY!$A$2:$F$21,4,0)),"")</f>
        <v>2021</v>
      </c>
      <c r="I17" s="475">
        <f>IFERROR(VLOOKUP(G17,INKREMENTY!$A$2:$F$21,6,0),"")</f>
        <v>1</v>
      </c>
      <c r="J17" s="475">
        <f>IFERROR(SUMIF(KATALOG_POZIADAVKY!$G$3:$G$3000,MODULY_CBA!B17,KATALOG_POZIADAVKY!$P$3:$P$3000)/8,"")</f>
        <v>88.236000000000004</v>
      </c>
      <c r="K17" s="497">
        <v>0.03</v>
      </c>
      <c r="L17" s="497">
        <v>0.03</v>
      </c>
    </row>
    <row r="18" spans="1:18">
      <c r="A18" s="479" t="s">
        <v>338</v>
      </c>
      <c r="B18" s="478" t="s">
        <v>339</v>
      </c>
      <c r="C18" s="476">
        <f>IFERROR(VLOOKUP(B18,TFC_v02!$A$5:$AD$54,30,0),"")</f>
        <v>0.90500000000000003</v>
      </c>
      <c r="D18" s="476">
        <f>IFERROR(VLOOKUP(B18,ECF_v02!$A$5:$T$54,20,0),"")</f>
        <v>0.72</v>
      </c>
      <c r="E18" s="476">
        <f>IFERROR(VLOOKUP(B18,UAW_v02!$A$6:$B$55,2,0),"")</f>
        <v>21</v>
      </c>
      <c r="F18" s="477">
        <v>15</v>
      </c>
      <c r="G18" s="477" t="s">
        <v>2437</v>
      </c>
      <c r="H18" s="476">
        <f>IFERROR(YEAR(VLOOKUP(G18,INKREMENTY!$A$2:$F$21,4,0)),"")</f>
        <v>2021</v>
      </c>
      <c r="I18" s="475">
        <f>IFERROR(VLOOKUP(G18,INKREMENTY!$A$2:$F$21,6,0),"")</f>
        <v>1</v>
      </c>
      <c r="J18" s="475">
        <f>IFERROR(SUMIF(KATALOG_POZIADAVKY!$G$3:$G$3000,MODULY_CBA!B18,KATALOG_POZIADAVKY!$P$3:$P$3000)/8,"")</f>
        <v>62.309250000000006</v>
      </c>
      <c r="K18" s="497">
        <v>0.03</v>
      </c>
      <c r="L18" s="497">
        <v>0.03</v>
      </c>
    </row>
    <row r="19" spans="1:18">
      <c r="A19" s="479" t="s">
        <v>340</v>
      </c>
      <c r="B19" s="478" t="s">
        <v>341</v>
      </c>
      <c r="C19" s="476">
        <f>IFERROR(VLOOKUP(B19,TFC_v02!$A$5:$AD$54,30,0),"")</f>
        <v>0.90500000000000003</v>
      </c>
      <c r="D19" s="476">
        <f>IFERROR(VLOOKUP(B19,ECF_v02!$A$5:$T$54,20,0),"")</f>
        <v>0.72</v>
      </c>
      <c r="E19" s="476">
        <f>IFERROR(VLOOKUP(B19,UAW_v02!$A$6:$B$55,2,0),"")</f>
        <v>21</v>
      </c>
      <c r="F19" s="477">
        <v>15</v>
      </c>
      <c r="G19" s="477" t="s">
        <v>2437</v>
      </c>
      <c r="H19" s="476">
        <f>IFERROR(YEAR(VLOOKUP(G19,INKREMENTY!$A$2:$F$21,4,0)),"")</f>
        <v>2021</v>
      </c>
      <c r="I19" s="475">
        <f>IFERROR(VLOOKUP(G19,INKREMENTY!$A$2:$F$21,6,0),"")</f>
        <v>1</v>
      </c>
      <c r="J19" s="475">
        <f>IFERROR(SUMIF(KATALOG_POZIADAVKY!$G$3:$G$3000,MODULY_CBA!B19,KATALOG_POZIADAVKY!$P$3:$P$3000)/8,"")</f>
        <v>68.417999999999992</v>
      </c>
      <c r="K19" s="497">
        <v>0.03</v>
      </c>
      <c r="L19" s="497">
        <v>0.03</v>
      </c>
    </row>
    <row r="20" spans="1:18">
      <c r="A20" s="479" t="s">
        <v>342</v>
      </c>
      <c r="B20" s="478" t="s">
        <v>343</v>
      </c>
      <c r="C20" s="476">
        <f>IFERROR(VLOOKUP(B20,TFC_v02!$A$5:$AD$54,30,0),"")</f>
        <v>0.90500000000000003</v>
      </c>
      <c r="D20" s="476">
        <f>IFERROR(VLOOKUP(B20,ECF_v02!$A$5:$T$54,20,0),"")</f>
        <v>0.72</v>
      </c>
      <c r="E20" s="476">
        <f>IFERROR(VLOOKUP(B20,UAW_v02!$A$6:$B$55,2,0),"")</f>
        <v>21</v>
      </c>
      <c r="F20" s="477">
        <v>15</v>
      </c>
      <c r="G20" s="477" t="s">
        <v>2438</v>
      </c>
      <c r="H20" s="476">
        <f>IFERROR(YEAR(VLOOKUP(G20,INKREMENTY!$A$2:$F$21,4,0)),"")</f>
        <v>2022</v>
      </c>
      <c r="I20" s="475">
        <f>IFERROR(VLOOKUP(G20,INKREMENTY!$A$2:$F$21,6,0),"")</f>
        <v>2</v>
      </c>
      <c r="J20" s="475">
        <f>IFERROR(SUMIF(KATALOG_POZIADAVKY!$G$3:$G$3000,MODULY_CBA!B20,KATALOG_POZIADAVKY!$P$3:$P$3000)/8,"")</f>
        <v>86.74424999999998</v>
      </c>
      <c r="K20" s="497">
        <v>0.03</v>
      </c>
      <c r="L20" s="497">
        <v>0.03</v>
      </c>
    </row>
    <row r="21" spans="1:18">
      <c r="A21" s="479" t="s">
        <v>344</v>
      </c>
      <c r="B21" s="478" t="s">
        <v>345</v>
      </c>
      <c r="C21" s="476">
        <f>IFERROR(VLOOKUP(B21,TFC_v02!$A$5:$AD$54,30,0),"")</f>
        <v>0.92999999999999994</v>
      </c>
      <c r="D21" s="476">
        <f>IFERROR(VLOOKUP(B21,ECF_v02!$A$5:$T$54,20,0),"")</f>
        <v>0.72</v>
      </c>
      <c r="E21" s="476">
        <f>IFERROR(VLOOKUP(B21,UAW_v02!$A$6:$B$55,2,0),"")</f>
        <v>21</v>
      </c>
      <c r="F21" s="477">
        <v>15</v>
      </c>
      <c r="G21" s="477" t="s">
        <v>2438</v>
      </c>
      <c r="H21" s="476">
        <f>IFERROR(YEAR(VLOOKUP(G21,INKREMENTY!$A$2:$F$21,4,0)),"")</f>
        <v>2022</v>
      </c>
      <c r="I21" s="475">
        <f>IFERROR(VLOOKUP(G21,INKREMENTY!$A$2:$F$21,6,0),"")</f>
        <v>2</v>
      </c>
      <c r="J21" s="475">
        <f>IFERROR(SUMIF(KATALOG_POZIADAVKY!$G$3:$G$3000,MODULY_CBA!B21,KATALOG_POZIADAVKY!$P$3:$P$3000)/8,"")</f>
        <v>32.642999999999994</v>
      </c>
      <c r="K21" s="497">
        <v>0.03</v>
      </c>
      <c r="L21" s="497">
        <v>0.03</v>
      </c>
    </row>
    <row r="22" spans="1:18">
      <c r="A22" s="479" t="s">
        <v>346</v>
      </c>
      <c r="B22" s="478" t="s">
        <v>347</v>
      </c>
      <c r="C22" s="476">
        <f>IFERROR(VLOOKUP(B22,TFC_v02!$A$5:$AD$54,30,0),"")</f>
        <v>0.86</v>
      </c>
      <c r="D22" s="476">
        <f>IFERROR(VLOOKUP(B22,ECF_v02!$A$5:$T$54,20,0),"")</f>
        <v>0.72</v>
      </c>
      <c r="E22" s="476">
        <f>IFERROR(VLOOKUP(B22,UAW_v02!$A$6:$B$55,2,0),"")</f>
        <v>21</v>
      </c>
      <c r="F22" s="477">
        <v>15</v>
      </c>
      <c r="G22" s="477" t="s">
        <v>2437</v>
      </c>
      <c r="H22" s="476">
        <f>IFERROR(YEAR(VLOOKUP(G22,INKREMENTY!$A$2:$F$21,4,0)),"")</f>
        <v>2021</v>
      </c>
      <c r="I22" s="475">
        <f>IFERROR(VLOOKUP(G22,INKREMENTY!$A$2:$F$21,6,0),"")</f>
        <v>1</v>
      </c>
      <c r="J22" s="475">
        <f>IFERROR(SUMIF(KATALOG_POZIADAVKY!$G$3:$G$3000,MODULY_CBA!B22,KATALOG_POZIADAVKY!$P$3:$P$3000)/8,"")</f>
        <v>76.625999999999976</v>
      </c>
      <c r="K22" s="497">
        <v>0.03</v>
      </c>
      <c r="L22" s="497">
        <v>0.03</v>
      </c>
    </row>
    <row r="23" spans="1:18">
      <c r="A23" s="479" t="s">
        <v>348</v>
      </c>
      <c r="B23" s="478" t="s">
        <v>349</v>
      </c>
      <c r="C23" s="476">
        <f>IFERROR(VLOOKUP(B23,TFC_v02!$A$5:$AD$54,30,0),"")</f>
        <v>0.86</v>
      </c>
      <c r="D23" s="476">
        <f>IFERROR(VLOOKUP(B23,ECF_v02!$A$5:$T$54,20,0),"")</f>
        <v>0.72</v>
      </c>
      <c r="E23" s="476">
        <f>IFERROR(VLOOKUP(B23,UAW_v02!$A$6:$B$55,2,0),"")</f>
        <v>21</v>
      </c>
      <c r="F23" s="477">
        <v>15</v>
      </c>
      <c r="G23" s="477" t="s">
        <v>2437</v>
      </c>
      <c r="H23" s="476">
        <f>IFERROR(YEAR(VLOOKUP(G23,INKREMENTY!$A$2:$F$21,4,0)),"")</f>
        <v>2021</v>
      </c>
      <c r="I23" s="475">
        <f>IFERROR(VLOOKUP(G23,INKREMENTY!$A$2:$F$21,6,0),"")</f>
        <v>1</v>
      </c>
      <c r="J23" s="475">
        <f>IFERROR(SUMIF(KATALOG_POZIADAVKY!$G$3:$G$3000,MODULY_CBA!B23,KATALOG_POZIADAVKY!$P$3:$P$3000)/8,"")</f>
        <v>70.821000000000012</v>
      </c>
      <c r="K23" s="497">
        <v>0.03</v>
      </c>
      <c r="L23" s="497">
        <v>0.03</v>
      </c>
    </row>
    <row r="24" spans="1:18">
      <c r="A24" s="479" t="s">
        <v>350</v>
      </c>
      <c r="B24" s="478" t="s">
        <v>351</v>
      </c>
      <c r="C24" s="476">
        <f>IFERROR(VLOOKUP(B24,TFC_v02!$A$5:$AD$54,30,0),"")</f>
        <v>0.86</v>
      </c>
      <c r="D24" s="476">
        <f>IFERROR(VLOOKUP(B24,ECF_v02!$A$5:$T$54,20,0),"")</f>
        <v>0.72</v>
      </c>
      <c r="E24" s="476">
        <f>IFERROR(VLOOKUP(B24,UAW_v02!$A$6:$B$55,2,0),"")</f>
        <v>21</v>
      </c>
      <c r="F24" s="477">
        <v>15</v>
      </c>
      <c r="G24" s="477" t="s">
        <v>2437</v>
      </c>
      <c r="H24" s="476">
        <f>IFERROR(YEAR(VLOOKUP(G24,INKREMENTY!$A$2:$F$21,4,0)),"")</f>
        <v>2021</v>
      </c>
      <c r="I24" s="475">
        <f>IFERROR(VLOOKUP(G24,INKREMENTY!$A$2:$F$21,6,0),"")</f>
        <v>1</v>
      </c>
      <c r="J24" s="475">
        <f>IFERROR(SUMIF(KATALOG_POZIADAVKY!$G$3:$G$3000,MODULY_CBA!B24,KATALOG_POZIADAVKY!$P$3:$P$3000)/8,"")</f>
        <v>94.040999999999983</v>
      </c>
      <c r="K24" s="497">
        <v>0.03</v>
      </c>
      <c r="L24" s="497">
        <v>0.03</v>
      </c>
    </row>
    <row r="25" spans="1:18">
      <c r="A25" s="479" t="s">
        <v>352</v>
      </c>
      <c r="B25" s="478" t="s">
        <v>353</v>
      </c>
      <c r="C25" s="476">
        <f>IFERROR(VLOOKUP(B25,TFC_v02!$A$5:$AD$54,30,0),"")</f>
        <v>0.86</v>
      </c>
      <c r="D25" s="476">
        <f>IFERROR(VLOOKUP(B25,ECF_v02!$A$5:$T$54,20,0),"")</f>
        <v>0.72</v>
      </c>
      <c r="E25" s="476">
        <f>IFERROR(VLOOKUP(B25,UAW_v02!$A$6:$B$55,2,0),"")</f>
        <v>21</v>
      </c>
      <c r="F25" s="477">
        <v>15</v>
      </c>
      <c r="G25" s="477" t="s">
        <v>2437</v>
      </c>
      <c r="H25" s="476">
        <f>IFERROR(YEAR(VLOOKUP(G25,INKREMENTY!$A$2:$F$21,4,0)),"")</f>
        <v>2021</v>
      </c>
      <c r="I25" s="475">
        <f>IFERROR(VLOOKUP(G25,INKREMENTY!$A$2:$F$21,6,0),"")</f>
        <v>1</v>
      </c>
      <c r="J25" s="475">
        <f>IFERROR(SUMIF(KATALOG_POZIADAVKY!$G$3:$G$3000,MODULY_CBA!B25,KATALOG_POZIADAVKY!$P$3:$P$3000)/8,"")</f>
        <v>94.040999999999983</v>
      </c>
      <c r="K25" s="497">
        <v>0.03</v>
      </c>
      <c r="L25" s="497">
        <v>0.03</v>
      </c>
    </row>
    <row r="26" spans="1:18">
      <c r="A26" s="479" t="s">
        <v>354</v>
      </c>
      <c r="B26" s="478" t="s">
        <v>355</v>
      </c>
      <c r="C26" s="476">
        <f>IFERROR(VLOOKUP(B26,TFC_v02!$A$5:$AD$54,30,0),"")</f>
        <v>0.86</v>
      </c>
      <c r="D26" s="476">
        <f>IFERROR(VLOOKUP(B26,ECF_v02!$A$5:$T$54,20,0),"")</f>
        <v>0.72</v>
      </c>
      <c r="E26" s="476">
        <f>IFERROR(VLOOKUP(B26,UAW_v02!$A$6:$B$55,2,0),"")</f>
        <v>21</v>
      </c>
      <c r="F26" s="477">
        <v>15</v>
      </c>
      <c r="G26" s="477" t="s">
        <v>2437</v>
      </c>
      <c r="H26" s="476">
        <f>IFERROR(YEAR(VLOOKUP(G26,INKREMENTY!$A$2:$F$21,4,0)),"")</f>
        <v>2021</v>
      </c>
      <c r="I26" s="475">
        <f>IFERROR(VLOOKUP(G26,INKREMENTY!$A$2:$F$21,6,0),"")</f>
        <v>1</v>
      </c>
      <c r="J26" s="475">
        <f>IFERROR(SUMIF(KATALOG_POZIADAVKY!$G$3:$G$3000,MODULY_CBA!B26,KATALOG_POZIADAVKY!$P$3:$P$3000)/8,"")</f>
        <v>82.430999999999983</v>
      </c>
      <c r="K26" s="497">
        <v>0.03</v>
      </c>
      <c r="L26" s="497">
        <v>0.03</v>
      </c>
    </row>
    <row r="27" spans="1:18" ht="14.4">
      <c r="A27" s="479" t="s">
        <v>356</v>
      </c>
      <c r="B27" s="478" t="s">
        <v>357</v>
      </c>
      <c r="C27" s="476">
        <f>IFERROR(VLOOKUP(B27,TFC_v02!$A$5:$AD$54,30,0),"")</f>
        <v>0.86</v>
      </c>
      <c r="D27" s="476">
        <f>IFERROR(VLOOKUP(B27,ECF_v02!$A$5:$T$54,20,0),"")</f>
        <v>0.72</v>
      </c>
      <c r="E27" s="476">
        <f>IFERROR(VLOOKUP(B27,UAW_v02!$A$6:$B$55,2,0),"")</f>
        <v>21</v>
      </c>
      <c r="F27" s="477">
        <v>15</v>
      </c>
      <c r="G27" s="477" t="s">
        <v>2437</v>
      </c>
      <c r="H27" s="476">
        <f>IFERROR(YEAR(VLOOKUP(G27,INKREMENTY!$A$2:$F$21,4,0)),"")</f>
        <v>2021</v>
      </c>
      <c r="I27" s="475">
        <f>IFERROR(VLOOKUP(G27,INKREMENTY!$A$2:$F$21,6,0),"")</f>
        <v>1</v>
      </c>
      <c r="J27" s="475">
        <f>IFERROR(SUMIF(KATALOG_POZIADAVKY!$G$3:$G$3000,MODULY_CBA!B27,KATALOG_POZIADAVKY!$P$3:$P$3000)/8,"")</f>
        <v>59.210999999999999</v>
      </c>
      <c r="K27" s="497">
        <v>0.03</v>
      </c>
      <c r="L27" s="497">
        <v>0.03</v>
      </c>
      <c r="P27"/>
      <c r="Q27"/>
      <c r="R27"/>
    </row>
    <row r="28" spans="1:18" ht="14.4">
      <c r="A28" s="479" t="s">
        <v>358</v>
      </c>
      <c r="B28" s="478" t="s">
        <v>359</v>
      </c>
      <c r="C28" s="476">
        <f>IFERROR(VLOOKUP(B28,TFC_v02!$A$5:$AD$54,30,0),"")</f>
        <v>0.86</v>
      </c>
      <c r="D28" s="476">
        <f>IFERROR(VLOOKUP(B28,ECF_v02!$A$5:$T$54,20,0),"")</f>
        <v>0.72</v>
      </c>
      <c r="E28" s="476">
        <f>IFERROR(VLOOKUP(B28,UAW_v02!$A$6:$B$55,2,0),"")</f>
        <v>21</v>
      </c>
      <c r="F28" s="477">
        <v>15</v>
      </c>
      <c r="G28" s="477" t="s">
        <v>2437</v>
      </c>
      <c r="H28" s="476">
        <f>IFERROR(YEAR(VLOOKUP(G28,INKREMENTY!$A$2:$F$21,4,0)),"")</f>
        <v>2021</v>
      </c>
      <c r="I28" s="475">
        <f>IFERROR(VLOOKUP(G28,INKREMENTY!$A$2:$F$21,6,0),"")</f>
        <v>1</v>
      </c>
      <c r="J28" s="475">
        <f>IFERROR(SUMIF(KATALOG_POZIADAVKY!$G$3:$G$3000,MODULY_CBA!B28,KATALOG_POZIADAVKY!$P$3:$P$3000)/8,"")</f>
        <v>53.405999999999992</v>
      </c>
      <c r="K28" s="497">
        <v>0.03</v>
      </c>
      <c r="L28" s="497">
        <v>0.03</v>
      </c>
      <c r="P28"/>
      <c r="Q28"/>
      <c r="R28"/>
    </row>
    <row r="29" spans="1:18" ht="14.4">
      <c r="A29" s="479" t="s">
        <v>360</v>
      </c>
      <c r="B29" s="478" t="s">
        <v>361</v>
      </c>
      <c r="C29" s="476">
        <f>IFERROR(VLOOKUP(B29,TFC_v02!$A$5:$AD$54,30,0),"")</f>
        <v>0.86</v>
      </c>
      <c r="D29" s="476">
        <f>IFERROR(VLOOKUP(B29,ECF_v02!$A$5:$T$54,20,0),"")</f>
        <v>0.72</v>
      </c>
      <c r="E29" s="476">
        <f>IFERROR(VLOOKUP(B29,UAW_v02!$A$6:$B$55,2,0),"")</f>
        <v>21</v>
      </c>
      <c r="F29" s="477">
        <v>15</v>
      </c>
      <c r="G29" s="477" t="s">
        <v>2437</v>
      </c>
      <c r="H29" s="476">
        <f>IFERROR(YEAR(VLOOKUP(G29,INKREMENTY!$A$2:$F$21,4,0)),"")</f>
        <v>2021</v>
      </c>
      <c r="I29" s="475">
        <f>IFERROR(VLOOKUP(G29,INKREMENTY!$A$2:$F$21,6,0),"")</f>
        <v>1</v>
      </c>
      <c r="J29" s="475">
        <f>IFERROR(SUMIF(KATALOG_POZIADAVKY!$G$3:$G$3000,MODULY_CBA!B29,KATALOG_POZIADAVKY!$P$3:$P$3000)/8,"")</f>
        <v>53.405999999999992</v>
      </c>
      <c r="K29" s="497">
        <v>0.03</v>
      </c>
      <c r="L29" s="497">
        <v>0.03</v>
      </c>
      <c r="P29"/>
      <c r="Q29"/>
      <c r="R29"/>
    </row>
    <row r="30" spans="1:18" ht="14.4">
      <c r="A30" s="479" t="s">
        <v>362</v>
      </c>
      <c r="B30" s="478" t="s">
        <v>363</v>
      </c>
      <c r="C30" s="476">
        <f>IFERROR(VLOOKUP(B30,TFC_v02!$A$5:$AD$54,30,0),"")</f>
        <v>0.90500000000000003</v>
      </c>
      <c r="D30" s="476">
        <f>IFERROR(VLOOKUP(B30,ECF_v02!$A$5:$T$54,20,0),"")</f>
        <v>0.72</v>
      </c>
      <c r="E30" s="476">
        <f>IFERROR(VLOOKUP(B30,UAW_v02!$A$6:$B$55,2,0),"")</f>
        <v>21</v>
      </c>
      <c r="F30" s="477">
        <v>15</v>
      </c>
      <c r="G30" s="477" t="s">
        <v>2438</v>
      </c>
      <c r="H30" s="476">
        <f>IFERROR(YEAR(VLOOKUP(G30,INKREMENTY!$A$2:$F$21,4,0)),"")</f>
        <v>2022</v>
      </c>
      <c r="I30" s="475">
        <f>IFERROR(VLOOKUP(G30,INKREMENTY!$A$2:$F$21,6,0),"")</f>
        <v>2</v>
      </c>
      <c r="J30" s="475">
        <f>IFERROR(SUMIF(KATALOG_POZIADAVKY!$G$3:$G$3000,MODULY_CBA!B30,KATALOG_POZIADAVKY!$P$3:$P$3000)/8,"")</f>
        <v>56.200499999999998</v>
      </c>
      <c r="K30" s="497">
        <v>0.03</v>
      </c>
      <c r="L30" s="497">
        <v>0.03</v>
      </c>
      <c r="P30"/>
      <c r="Q30"/>
      <c r="R30"/>
    </row>
    <row r="31" spans="1:18" ht="14.4">
      <c r="A31" s="479" t="s">
        <v>364</v>
      </c>
      <c r="B31" s="478" t="s">
        <v>365</v>
      </c>
      <c r="C31" s="476">
        <f>IFERROR(VLOOKUP(B31,TFC_v02!$A$5:$AD$54,30,0),"")</f>
        <v>1.04</v>
      </c>
      <c r="D31" s="476">
        <f>IFERROR(VLOOKUP(B31,ECF_v02!$A$5:$T$54,20,0),"")</f>
        <v>0.72</v>
      </c>
      <c r="E31" s="476">
        <f>IFERROR(VLOOKUP(B31,UAW_v02!$A$6:$B$55,2,0),"")</f>
        <v>21</v>
      </c>
      <c r="F31" s="477">
        <v>15</v>
      </c>
      <c r="G31" s="477" t="s">
        <v>2438</v>
      </c>
      <c r="H31" s="476">
        <f>IFERROR(YEAR(VLOOKUP(G31,INKREMENTY!$A$2:$F$21,4,0)),"")</f>
        <v>2022</v>
      </c>
      <c r="I31" s="475">
        <f>IFERROR(VLOOKUP(G31,INKREMENTY!$A$2:$F$21,6,0),"")</f>
        <v>2</v>
      </c>
      <c r="J31" s="475">
        <f>IFERROR(SUMIF(KATALOG_POZIADAVKY!$G$3:$G$3000,MODULY_CBA!B31,KATALOG_POZIADAVKY!$P$3:$P$3000)/8,"")</f>
        <v>647.24400000000048</v>
      </c>
      <c r="K31" s="497">
        <v>0.03</v>
      </c>
      <c r="L31" s="497">
        <v>0.03</v>
      </c>
      <c r="P31"/>
      <c r="Q31"/>
      <c r="R31"/>
    </row>
    <row r="32" spans="1:18" ht="14.4">
      <c r="A32" s="479" t="s">
        <v>366</v>
      </c>
      <c r="B32" s="478" t="s">
        <v>367</v>
      </c>
      <c r="C32" s="476">
        <f>IFERROR(VLOOKUP(B32,TFC_v02!$A$5:$AD$54,30,0),"")</f>
        <v>0.86</v>
      </c>
      <c r="D32" s="476">
        <f>IFERROR(VLOOKUP(B32,ECF_v02!$A$5:$T$54,20,0),"")</f>
        <v>0.74</v>
      </c>
      <c r="E32" s="476">
        <f>IFERROR(VLOOKUP(B32,UAW_v02!$A$6:$B$55,2,0),"")</f>
        <v>21</v>
      </c>
      <c r="F32" s="477">
        <v>15</v>
      </c>
      <c r="G32" s="477" t="s">
        <v>2437</v>
      </c>
      <c r="H32" s="476">
        <f>IFERROR(YEAR(VLOOKUP(G32,INKREMENTY!$A$2:$F$21,4,0)),"")</f>
        <v>2021</v>
      </c>
      <c r="I32" s="475">
        <f>IFERROR(VLOOKUP(G32,INKREMENTY!$A$2:$F$21,6,0),"")</f>
        <v>1</v>
      </c>
      <c r="J32" s="475">
        <f>IFERROR(SUMIF(KATALOG_POZIADAVKY!$G$3:$G$3000,MODULY_CBA!B32,KATALOG_POZIADAVKY!$P$3:$P$3000)/8,"")</f>
        <v>126.48450000000004</v>
      </c>
      <c r="K32" s="497">
        <v>0.03</v>
      </c>
      <c r="L32" s="497">
        <v>0.03</v>
      </c>
      <c r="P32"/>
      <c r="Q32"/>
      <c r="R32"/>
    </row>
    <row r="33" spans="1:18" ht="14.4">
      <c r="A33" s="479" t="s">
        <v>368</v>
      </c>
      <c r="B33" s="478" t="s">
        <v>369</v>
      </c>
      <c r="C33" s="476">
        <f>IFERROR(VLOOKUP(B33,TFC_v02!$A$5:$AD$54,30,0),"")</f>
        <v>0.84</v>
      </c>
      <c r="D33" s="476">
        <f>IFERROR(VLOOKUP(B33,ECF_v02!$A$5:$T$54,20,0),"")</f>
        <v>0.72</v>
      </c>
      <c r="E33" s="476">
        <f>IFERROR(VLOOKUP(B33,UAW_v02!$A$6:$B$55,2,0),"")</f>
        <v>21</v>
      </c>
      <c r="F33" s="477">
        <v>15</v>
      </c>
      <c r="G33" s="477" t="s">
        <v>2437</v>
      </c>
      <c r="H33" s="476">
        <f>IFERROR(YEAR(VLOOKUP(G33,INKREMENTY!$A$2:$F$21,4,0)),"")</f>
        <v>2021</v>
      </c>
      <c r="I33" s="475">
        <f>IFERROR(VLOOKUP(G33,INKREMENTY!$A$2:$F$21,6,0),"")</f>
        <v>1</v>
      </c>
      <c r="J33" s="475">
        <f>IFERROR(SUMIF(KATALOG_POZIADAVKY!$G$3:$G$3000,MODULY_CBA!B33,KATALOG_POZIADAVKY!$P$3:$P$3000)/8,"")</f>
        <v>69.173999999999992</v>
      </c>
      <c r="K33" s="497">
        <v>0.03</v>
      </c>
      <c r="L33" s="497">
        <v>0.03</v>
      </c>
      <c r="P33"/>
      <c r="Q33"/>
      <c r="R33"/>
    </row>
    <row r="34" spans="1:18" ht="14.4">
      <c r="A34" s="479" t="s">
        <v>370</v>
      </c>
      <c r="B34" s="478" t="s">
        <v>371</v>
      </c>
      <c r="C34" s="476">
        <f>IFERROR(VLOOKUP(B34,TFC_v02!$A$5:$AD$54,30,0),"")</f>
        <v>0.84</v>
      </c>
      <c r="D34" s="476">
        <f>IFERROR(VLOOKUP(B34,ECF_v02!$A$5:$T$54,20,0),"")</f>
        <v>0.72</v>
      </c>
      <c r="E34" s="476">
        <f>IFERROR(VLOOKUP(B34,UAW_v02!$A$6:$B$55,2,0),"")</f>
        <v>21</v>
      </c>
      <c r="F34" s="477">
        <v>15</v>
      </c>
      <c r="G34" s="477" t="s">
        <v>2437</v>
      </c>
      <c r="H34" s="476">
        <f>IFERROR(YEAR(VLOOKUP(G34,INKREMENTY!$A$2:$F$21,4,0)),"")</f>
        <v>2021</v>
      </c>
      <c r="I34" s="475">
        <f>IFERROR(VLOOKUP(G34,INKREMENTY!$A$2:$F$21,6,0),"")</f>
        <v>1</v>
      </c>
      <c r="J34" s="475">
        <f>IFERROR(SUMIF(KATALOG_POZIADAVKY!$G$3:$G$3000,MODULY_CBA!B34,KATALOG_POZIADAVKY!$P$3:$P$3000)/8,"")</f>
        <v>63.504000000000005</v>
      </c>
      <c r="K34" s="497">
        <v>0.03</v>
      </c>
      <c r="L34" s="497">
        <v>0.03</v>
      </c>
      <c r="P34"/>
      <c r="Q34"/>
      <c r="R34"/>
    </row>
    <row r="35" spans="1:18" ht="14.4">
      <c r="A35" s="479" t="s">
        <v>372</v>
      </c>
      <c r="B35" s="478" t="s">
        <v>373</v>
      </c>
      <c r="C35" s="476">
        <f>IFERROR(VLOOKUP(B35,TFC_v02!$A$5:$AD$54,30,0),"")</f>
        <v>0.84</v>
      </c>
      <c r="D35" s="476">
        <f>IFERROR(VLOOKUP(B35,ECF_v02!$A$5:$T$54,20,0),"")</f>
        <v>0.72</v>
      </c>
      <c r="E35" s="476">
        <f>IFERROR(VLOOKUP(B35,UAW_v02!$A$6:$B$55,2,0),"")</f>
        <v>21</v>
      </c>
      <c r="F35" s="477">
        <v>15</v>
      </c>
      <c r="G35" s="477" t="s">
        <v>2437</v>
      </c>
      <c r="H35" s="476">
        <f>IFERROR(YEAR(VLOOKUP(G35,INKREMENTY!$A$2:$F$21,4,0)),"")</f>
        <v>2021</v>
      </c>
      <c r="I35" s="475">
        <f>IFERROR(VLOOKUP(G35,INKREMENTY!$A$2:$F$21,6,0),"")</f>
        <v>1</v>
      </c>
      <c r="J35" s="475">
        <f>IFERROR(SUMIF(KATALOG_POZIADAVKY!$G$3:$G$3000,MODULY_CBA!B35,KATALOG_POZIADAVKY!$P$3:$P$3000)/8,"")</f>
        <v>86.184000000000012</v>
      </c>
      <c r="K35" s="497">
        <v>0.03</v>
      </c>
      <c r="L35" s="497">
        <v>0.03</v>
      </c>
      <c r="P35"/>
      <c r="Q35"/>
      <c r="R35"/>
    </row>
    <row r="36" spans="1:18" ht="14.4">
      <c r="A36" s="479" t="s">
        <v>374</v>
      </c>
      <c r="B36" s="478" t="s">
        <v>375</v>
      </c>
      <c r="C36" s="476">
        <f>IFERROR(VLOOKUP(B36,TFC_v02!$A$5:$AD$54,30,0),"")</f>
        <v>0.84</v>
      </c>
      <c r="D36" s="476">
        <f>IFERROR(VLOOKUP(B36,ECF_v02!$A$5:$T$54,20,0),"")</f>
        <v>0.72</v>
      </c>
      <c r="E36" s="476">
        <f>IFERROR(VLOOKUP(B36,UAW_v02!$A$6:$B$55,2,0),"")</f>
        <v>21</v>
      </c>
      <c r="F36" s="477">
        <v>15</v>
      </c>
      <c r="G36" s="477" t="s">
        <v>2437</v>
      </c>
      <c r="H36" s="476">
        <f>IFERROR(YEAR(VLOOKUP(G36,INKREMENTY!$A$2:$F$21,4,0)),"")</f>
        <v>2021</v>
      </c>
      <c r="I36" s="475">
        <f>IFERROR(VLOOKUP(G36,INKREMENTY!$A$2:$F$21,6,0),"")</f>
        <v>1</v>
      </c>
      <c r="J36" s="475">
        <f>IFERROR(SUMIF(KATALOG_POZIADAVKY!$G$3:$G$3000,MODULY_CBA!B36,KATALOG_POZIADAVKY!$P$3:$P$3000)/8,"")</f>
        <v>63.504000000000005</v>
      </c>
      <c r="K36" s="497">
        <v>0.03</v>
      </c>
      <c r="L36" s="497">
        <v>0.03</v>
      </c>
      <c r="P36"/>
      <c r="Q36"/>
      <c r="R36"/>
    </row>
    <row r="37" spans="1:18" ht="14.4">
      <c r="A37" s="479" t="s">
        <v>376</v>
      </c>
      <c r="B37" s="478" t="s">
        <v>377</v>
      </c>
      <c r="C37" s="476">
        <f>IFERROR(VLOOKUP(B37,TFC_v02!$A$5:$AD$54,30,0),"")</f>
        <v>0.93500000000000005</v>
      </c>
      <c r="D37" s="476">
        <f>IFERROR(VLOOKUP(B37,ECF_v02!$A$5:$T$54,20,0),"")</f>
        <v>0.72</v>
      </c>
      <c r="E37" s="476">
        <f>IFERROR(VLOOKUP(B37,UAW_v02!$A$6:$B$55,2,0),"")</f>
        <v>21</v>
      </c>
      <c r="F37" s="477">
        <v>15</v>
      </c>
      <c r="G37" s="477" t="s">
        <v>2438</v>
      </c>
      <c r="H37" s="476">
        <f>IFERROR(YEAR(VLOOKUP(G37,INKREMENTY!$A$2:$F$21,4,0)),"")</f>
        <v>2022</v>
      </c>
      <c r="I37" s="475">
        <f>IFERROR(VLOOKUP(G37,INKREMENTY!$A$2:$F$21,6,0),"")</f>
        <v>2</v>
      </c>
      <c r="J37" s="475">
        <f>IFERROR(SUMIF(KATALOG_POZIADAVKY!$G$3:$G$3000,MODULY_CBA!B37,KATALOG_POZIADAVKY!$P$3:$P$3000)/8,"")</f>
        <v>140.10974999999996</v>
      </c>
      <c r="K37" s="497">
        <v>0.03</v>
      </c>
      <c r="L37" s="497">
        <v>0.03</v>
      </c>
      <c r="P37"/>
      <c r="Q37"/>
      <c r="R37"/>
    </row>
    <row r="38" spans="1:18" ht="14.4">
      <c r="A38" s="479" t="s">
        <v>378</v>
      </c>
      <c r="B38" s="478" t="s">
        <v>379</v>
      </c>
      <c r="C38" s="476">
        <f>IFERROR(VLOOKUP(B38,TFC_v02!$A$5:$AD$54,30,0),"")</f>
        <v>0.90999999999999992</v>
      </c>
      <c r="D38" s="476">
        <f>IFERROR(VLOOKUP(B38,ECF_v02!$A$5:$T$54,20,0),"")</f>
        <v>0.72</v>
      </c>
      <c r="E38" s="476">
        <f>IFERROR(VLOOKUP(B38,UAW_v02!$A$6:$B$55,2,0),"")</f>
        <v>21</v>
      </c>
      <c r="F38" s="477">
        <v>15</v>
      </c>
      <c r="G38" s="477" t="s">
        <v>2438</v>
      </c>
      <c r="H38" s="476">
        <f>IFERROR(YEAR(VLOOKUP(G38,INKREMENTY!$A$2:$F$21,4,0)),"")</f>
        <v>2022</v>
      </c>
      <c r="I38" s="475">
        <f>IFERROR(VLOOKUP(G38,INKREMENTY!$A$2:$F$21,6,0),"")</f>
        <v>2</v>
      </c>
      <c r="J38" s="475">
        <f>IFERROR(SUMIF(KATALOG_POZIADAVKY!$G$3:$G$3000,MODULY_CBA!B38,KATALOG_POZIADAVKY!$P$3:$P$3000)/8,"")</f>
        <v>111.79349999999995</v>
      </c>
      <c r="K38" s="497">
        <v>0.03</v>
      </c>
      <c r="L38" s="497">
        <v>0.03</v>
      </c>
      <c r="P38"/>
      <c r="Q38"/>
      <c r="R38"/>
    </row>
    <row r="39" spans="1:18" ht="14.4">
      <c r="A39" s="479" t="s">
        <v>380</v>
      </c>
      <c r="B39" s="478" t="s">
        <v>381</v>
      </c>
      <c r="C39" s="476">
        <f>IFERROR(VLOOKUP(B39,TFC_v02!$A$5:$AD$54,30,0),"")</f>
        <v>0.85</v>
      </c>
      <c r="D39" s="476">
        <f>IFERROR(VLOOKUP(B39,ECF_v02!$A$5:$T$54,20,0),"")</f>
        <v>0.72</v>
      </c>
      <c r="E39" s="476">
        <f>IFERROR(VLOOKUP(B39,UAW_v02!$A$6:$B$55,2,0),"")</f>
        <v>21</v>
      </c>
      <c r="F39" s="477">
        <v>15</v>
      </c>
      <c r="G39" s="477" t="s">
        <v>2437</v>
      </c>
      <c r="H39" s="476">
        <f>IFERROR(YEAR(VLOOKUP(G39,INKREMENTY!$A$2:$F$21,4,0)),"")</f>
        <v>2021</v>
      </c>
      <c r="I39" s="475">
        <f>IFERROR(VLOOKUP(G39,INKREMENTY!$A$2:$F$21,6,0),"")</f>
        <v>1</v>
      </c>
      <c r="J39" s="475">
        <f>IFERROR(SUMIF(KATALOG_POZIADAVKY!$G$3:$G$3000,MODULY_CBA!B39,KATALOG_POZIADAVKY!$P$3:$P$3000)/8,"")</f>
        <v>29.834999999999997</v>
      </c>
      <c r="K39" s="497">
        <v>0.03</v>
      </c>
      <c r="L39" s="497">
        <v>0.03</v>
      </c>
      <c r="P39"/>
      <c r="Q39"/>
      <c r="R39"/>
    </row>
    <row r="40" spans="1:18" ht="14.4">
      <c r="A40" s="479" t="s">
        <v>382</v>
      </c>
      <c r="B40" s="478" t="s">
        <v>383</v>
      </c>
      <c r="C40" s="476">
        <f>IFERROR(VLOOKUP(B40,TFC_v02!$A$5:$AD$54,30,0),"")</f>
        <v>0.90999999999999992</v>
      </c>
      <c r="D40" s="476">
        <f>IFERROR(VLOOKUP(B40,ECF_v02!$A$5:$T$54,20,0),"")</f>
        <v>0.72</v>
      </c>
      <c r="E40" s="476">
        <f>IFERROR(VLOOKUP(B40,UAW_v02!$A$6:$B$55,2,0),"")</f>
        <v>21</v>
      </c>
      <c r="F40" s="477">
        <v>15</v>
      </c>
      <c r="G40" s="477" t="s">
        <v>2438</v>
      </c>
      <c r="H40" s="476">
        <f>IFERROR(YEAR(VLOOKUP(G40,INKREMENTY!$A$2:$F$21,4,0)),"")</f>
        <v>2022</v>
      </c>
      <c r="I40" s="475">
        <f>IFERROR(VLOOKUP(G40,INKREMENTY!$A$2:$F$21,6,0),"")</f>
        <v>2</v>
      </c>
      <c r="J40" s="475">
        <f>IFERROR(SUMIF(KATALOG_POZIADAVKY!$G$3:$G$3000,MODULY_CBA!B40,KATALOG_POZIADAVKY!$P$3:$P$3000)/8,"")</f>
        <v>74.938499999999991</v>
      </c>
      <c r="K40" s="497">
        <v>0.03</v>
      </c>
      <c r="L40" s="497">
        <v>0.03</v>
      </c>
      <c r="P40"/>
      <c r="Q40"/>
      <c r="R40"/>
    </row>
    <row r="41" spans="1:18" ht="14.4">
      <c r="A41" s="479" t="s">
        <v>384</v>
      </c>
      <c r="B41" s="478" t="s">
        <v>385</v>
      </c>
      <c r="C41" s="476">
        <f>IFERROR(VLOOKUP(B41,TFC_v02!$A$5:$AD$54,30,0),"")</f>
        <v>0.995</v>
      </c>
      <c r="D41" s="476">
        <f>IFERROR(VLOOKUP(B41,ECF_v02!$A$5:$T$54,20,0),"")</f>
        <v>0.74</v>
      </c>
      <c r="E41" s="476">
        <f>IFERROR(VLOOKUP(B41,UAW_v02!$A$6:$B$55,2,0),"")</f>
        <v>21</v>
      </c>
      <c r="F41" s="477">
        <v>15</v>
      </c>
      <c r="G41" s="477" t="s">
        <v>2438</v>
      </c>
      <c r="H41" s="476">
        <f>IFERROR(YEAR(VLOOKUP(G41,INKREMENTY!$A$2:$F$21,4,0)),"")</f>
        <v>2022</v>
      </c>
      <c r="I41" s="475">
        <f>IFERROR(VLOOKUP(G41,INKREMENTY!$A$2:$F$21,6,0),"")</f>
        <v>2</v>
      </c>
      <c r="J41" s="475">
        <f>IFERROR(SUMIF(KATALOG_POZIADAVKY!$G$3:$G$3000,MODULY_CBA!B41,KATALOG_POZIADAVKY!$P$3:$P$3000)/8,"")</f>
        <v>125.63118749999998</v>
      </c>
      <c r="K41" s="497">
        <v>0.03</v>
      </c>
      <c r="L41" s="497">
        <v>0.03</v>
      </c>
      <c r="P41"/>
      <c r="Q41"/>
      <c r="R41"/>
    </row>
    <row r="42" spans="1:18" ht="14.4">
      <c r="A42" s="479" t="s">
        <v>386</v>
      </c>
      <c r="B42" s="478" t="s">
        <v>387</v>
      </c>
      <c r="C42" s="476">
        <f>IFERROR(VLOOKUP(B42,TFC_v02!$A$5:$AD$54,30,0),"")</f>
        <v>0.87</v>
      </c>
      <c r="D42" s="476">
        <f>IFERROR(VLOOKUP(B42,ECF_v02!$A$5:$T$54,20,0),"")</f>
        <v>0.72</v>
      </c>
      <c r="E42" s="476">
        <f>IFERROR(VLOOKUP(B42,UAW_v02!$A$6:$B$55,2,0),"")</f>
        <v>21</v>
      </c>
      <c r="F42" s="477">
        <v>15</v>
      </c>
      <c r="G42" s="477" t="s">
        <v>2437</v>
      </c>
      <c r="H42" s="476">
        <f>IFERROR(YEAR(VLOOKUP(G42,INKREMENTY!$A$2:$F$21,4,0)),"")</f>
        <v>2021</v>
      </c>
      <c r="I42" s="475">
        <f>IFERROR(VLOOKUP(G42,INKREMENTY!$A$2:$F$21,6,0),"")</f>
        <v>1</v>
      </c>
      <c r="J42" s="475">
        <f>IFERROR(SUMIF(KATALOG_POZIADAVKY!$G$3:$G$3000,MODULY_CBA!B42,KATALOG_POZIADAVKY!$P$3:$P$3000)/8,"")</f>
        <v>77.51700000000001</v>
      </c>
      <c r="K42" s="497">
        <v>0.03</v>
      </c>
      <c r="L42" s="497">
        <v>0.03</v>
      </c>
      <c r="P42"/>
      <c r="Q42"/>
      <c r="R42"/>
    </row>
    <row r="43" spans="1:18" ht="14.4">
      <c r="A43" s="479" t="s">
        <v>388</v>
      </c>
      <c r="B43" s="478" t="s">
        <v>389</v>
      </c>
      <c r="C43" s="476">
        <f>IFERROR(VLOOKUP(B43,TFC_v02!$A$5:$AD$54,30,0),"")</f>
        <v>0.87</v>
      </c>
      <c r="D43" s="476">
        <f>IFERROR(VLOOKUP(B43,ECF_v02!$A$5:$T$54,20,0),"")</f>
        <v>0.72</v>
      </c>
      <c r="E43" s="476">
        <f>IFERROR(VLOOKUP(B43,UAW_v02!$A$6:$B$55,2,0),"")</f>
        <v>21</v>
      </c>
      <c r="F43" s="477">
        <v>15</v>
      </c>
      <c r="G43" s="477" t="s">
        <v>2437</v>
      </c>
      <c r="H43" s="476">
        <f>IFERROR(YEAR(VLOOKUP(G43,INKREMENTY!$A$2:$F$21,4,0)),"")</f>
        <v>2021</v>
      </c>
      <c r="I43" s="475">
        <f>IFERROR(VLOOKUP(G43,INKREMENTY!$A$2:$F$21,6,0),"")</f>
        <v>1</v>
      </c>
      <c r="J43" s="475">
        <f>IFERROR(SUMIF(KATALOG_POZIADAVKY!$G$3:$G$3000,MODULY_CBA!B43,KATALOG_POZIADAVKY!$P$3:$P$3000)/8,"")</f>
        <v>30.536999999999999</v>
      </c>
      <c r="K43" s="497">
        <v>0.03</v>
      </c>
      <c r="L43" s="497">
        <v>0.03</v>
      </c>
      <c r="P43"/>
      <c r="Q43"/>
      <c r="R43"/>
    </row>
    <row r="44" spans="1:18" ht="14.4">
      <c r="A44" s="479" t="s">
        <v>390</v>
      </c>
      <c r="B44" s="478" t="s">
        <v>391</v>
      </c>
      <c r="C44" s="476">
        <f>IFERROR(VLOOKUP(B44,TFC_v02!$A$5:$AD$54,30,0),"")</f>
        <v>0.87</v>
      </c>
      <c r="D44" s="476">
        <f>IFERROR(VLOOKUP(B44,ECF_v02!$A$5:$T$54,20,0),"")</f>
        <v>0.72</v>
      </c>
      <c r="E44" s="476">
        <f>IFERROR(VLOOKUP(B44,UAW_v02!$A$6:$B$55,2,0),"")</f>
        <v>21</v>
      </c>
      <c r="F44" s="477">
        <v>15</v>
      </c>
      <c r="G44" s="477" t="s">
        <v>2437</v>
      </c>
      <c r="H44" s="476">
        <f>IFERROR(YEAR(VLOOKUP(G44,INKREMENTY!$A$2:$F$21,4,0)),"")</f>
        <v>2021</v>
      </c>
      <c r="I44" s="475">
        <f>IFERROR(VLOOKUP(G44,INKREMENTY!$A$2:$F$21,6,0),"")</f>
        <v>1</v>
      </c>
      <c r="J44" s="475">
        <f>IFERROR(SUMIF(KATALOG_POZIADAVKY!$G$3:$G$3000,MODULY_CBA!B44,KATALOG_POZIADAVKY!$P$3:$P$3000)/8,"")</f>
        <v>65.771999999999991</v>
      </c>
      <c r="K44" s="497">
        <v>0.03</v>
      </c>
      <c r="L44" s="497">
        <v>0.03</v>
      </c>
      <c r="P44"/>
      <c r="Q44"/>
      <c r="R44"/>
    </row>
    <row r="45" spans="1:18">
      <c r="A45" s="479" t="s">
        <v>392</v>
      </c>
      <c r="B45" s="478" t="s">
        <v>393</v>
      </c>
      <c r="C45" s="476">
        <f>IFERROR(VLOOKUP(B45,TFC_v02!$A$5:$AD$54,30,0),"")</f>
        <v>0.87</v>
      </c>
      <c r="D45" s="476">
        <f>IFERROR(VLOOKUP(B45,ECF_v02!$A$5:$T$54,20,0),"")</f>
        <v>0.72</v>
      </c>
      <c r="E45" s="476">
        <f>IFERROR(VLOOKUP(B45,UAW_v02!$A$6:$B$55,2,0),"")</f>
        <v>21</v>
      </c>
      <c r="F45" s="477">
        <v>15</v>
      </c>
      <c r="G45" s="477" t="s">
        <v>2437</v>
      </c>
      <c r="H45" s="476">
        <f>IFERROR(YEAR(VLOOKUP(G45,INKREMENTY!$A$2:$F$21,4,0)),"")</f>
        <v>2021</v>
      </c>
      <c r="I45" s="475">
        <f>IFERROR(VLOOKUP(G45,INKREMENTY!$A$2:$F$21,6,0),"")</f>
        <v>1</v>
      </c>
      <c r="J45" s="475">
        <f>IFERROR(SUMIF(KATALOG_POZIADAVKY!$G$3:$G$3000,MODULY_CBA!B45,KATALOG_POZIADAVKY!$P$3:$P$3000)/8,"")</f>
        <v>42.282000000000004</v>
      </c>
      <c r="K45" s="497">
        <v>0.03</v>
      </c>
      <c r="L45" s="497">
        <v>0.03</v>
      </c>
    </row>
    <row r="46" spans="1:18">
      <c r="A46" s="479" t="s">
        <v>394</v>
      </c>
      <c r="B46" s="478" t="s">
        <v>2528</v>
      </c>
      <c r="C46" s="476">
        <f>IFERROR(VLOOKUP(B46,TFC_v02!$A$5:$AD$54,30,0),"")</f>
        <v>1.01</v>
      </c>
      <c r="D46" s="476">
        <f>IFERROR(VLOOKUP(B46,ECF_v02!$A$5:$T$54,20,0),"")</f>
        <v>0.74</v>
      </c>
      <c r="E46" s="476">
        <f>IFERROR(VLOOKUP(B46,UAW_v02!$A$6:$B$55,2,0),"")</f>
        <v>21</v>
      </c>
      <c r="F46" s="477">
        <v>15</v>
      </c>
      <c r="G46" s="477" t="s">
        <v>2438</v>
      </c>
      <c r="H46" s="476">
        <f>IFERROR(YEAR(VLOOKUP(G46,INKREMENTY!$A$2:$F$21,4,0)),"")</f>
        <v>2022</v>
      </c>
      <c r="I46" s="475">
        <f>IFERROR(VLOOKUP(G46,INKREMENTY!$A$2:$F$21,6,0),"")</f>
        <v>2</v>
      </c>
      <c r="J46" s="475">
        <f>IFERROR(SUMIF(KATALOG_POZIADAVKY!$G$3:$G$3000,MODULY_CBA!B46,KATALOG_POZIADAVKY!$P$3:$P$3000)/8,"")</f>
        <v>540.93074999999999</v>
      </c>
      <c r="K46" s="497">
        <v>0.03</v>
      </c>
      <c r="L46" s="497">
        <v>0.03</v>
      </c>
    </row>
    <row r="47" spans="1:18">
      <c r="A47" s="479" t="s">
        <v>395</v>
      </c>
      <c r="B47" s="478" t="s">
        <v>2877</v>
      </c>
      <c r="C47" s="476">
        <f>IFERROR(VLOOKUP(B47,TFC_v02!$A$5:$AD$54,30,0),"")</f>
        <v>0.91500000000000004</v>
      </c>
      <c r="D47" s="476">
        <f>IFERROR(VLOOKUP(B47,ECF_v02!$A$5:$T$54,20,0),"")</f>
        <v>0.74</v>
      </c>
      <c r="E47" s="476">
        <f>IFERROR(VLOOKUP(B47,UAW_v02!$A$6:$B$55,2,0),"")</f>
        <v>21</v>
      </c>
      <c r="F47" s="477">
        <v>15</v>
      </c>
      <c r="G47" s="477" t="s">
        <v>2438</v>
      </c>
      <c r="H47" s="476">
        <f>IFERROR(YEAR(VLOOKUP(G47,INKREMENTY!$A$2:$F$21,4,0)),"")</f>
        <v>2022</v>
      </c>
      <c r="I47" s="475">
        <f>IFERROR(VLOOKUP(G47,INKREMENTY!$A$2:$F$21,6,0),"")</f>
        <v>2</v>
      </c>
      <c r="J47" s="475">
        <f>IFERROR(SUMIF(KATALOG_POZIADAVKY!$G$3:$G$3000,MODULY_CBA!B47,KATALOG_POZIADAVKY!$P$3:$P$3000)/8,"")</f>
        <v>223.44299999999998</v>
      </c>
      <c r="K47" s="497">
        <v>0.03</v>
      </c>
      <c r="L47" s="497">
        <v>0.03</v>
      </c>
    </row>
    <row r="48" spans="1:18">
      <c r="A48" s="479" t="s">
        <v>396</v>
      </c>
      <c r="B48" s="478" t="s">
        <v>2878</v>
      </c>
      <c r="C48" s="476">
        <f>IFERROR(VLOOKUP(B48,TFC_v02!$A$5:$AD$54,30,0),"")</f>
        <v>0.91500000000000004</v>
      </c>
      <c r="D48" s="476">
        <f>IFERROR(VLOOKUP(B48,ECF_v02!$A$5:$T$54,20,0),"")</f>
        <v>0.74</v>
      </c>
      <c r="E48" s="476">
        <f>IFERROR(VLOOKUP(B48,UAW_v02!$A$6:$B$55,2,0),"")</f>
        <v>21</v>
      </c>
      <c r="F48" s="477">
        <v>15</v>
      </c>
      <c r="G48" s="477" t="s">
        <v>2438</v>
      </c>
      <c r="H48" s="476">
        <f>IFERROR(YEAR(VLOOKUP(G48,INKREMENTY!$A$2:$F$21,4,0)),"")</f>
        <v>2022</v>
      </c>
      <c r="I48" s="475">
        <f>IFERROR(VLOOKUP(G48,INKREMENTY!$A$2:$F$21,6,0),"")</f>
        <v>2</v>
      </c>
      <c r="J48" s="475">
        <f>IFERROR(SUMIF(KATALOG_POZIADAVKY!$G$3:$G$3000,MODULY_CBA!B48,KATALOG_POZIADAVKY!$P$3:$P$3000)/8,"")</f>
        <v>71.095500000000015</v>
      </c>
      <c r="K48" s="497">
        <v>0.03</v>
      </c>
      <c r="L48" s="497">
        <v>0.03</v>
      </c>
    </row>
    <row r="49" spans="1:12">
      <c r="A49" s="479" t="s">
        <v>397</v>
      </c>
      <c r="B49" s="478" t="s">
        <v>2879</v>
      </c>
      <c r="C49" s="476">
        <f>IFERROR(VLOOKUP(B49,TFC_v02!$A$5:$AD$54,30,0),"")</f>
        <v>0.91500000000000004</v>
      </c>
      <c r="D49" s="476">
        <f>IFERROR(VLOOKUP(B49,ECF_v02!$A$5:$T$54,20,0),"")</f>
        <v>0.74</v>
      </c>
      <c r="E49" s="476">
        <f>IFERROR(VLOOKUP(B49,UAW_v02!$A$6:$B$55,2,0),"")</f>
        <v>21</v>
      </c>
      <c r="F49" s="477">
        <v>15</v>
      </c>
      <c r="G49" s="477" t="s">
        <v>2438</v>
      </c>
      <c r="H49" s="476">
        <f>IFERROR(YEAR(VLOOKUP(G49,INKREMENTY!$A$2:$F$21,4,0)),"")</f>
        <v>2022</v>
      </c>
      <c r="I49" s="475">
        <f>IFERROR(VLOOKUP(G49,INKREMENTY!$A$2:$F$21,6,0),"")</f>
        <v>2</v>
      </c>
      <c r="J49" s="475">
        <f>IFERROR(SUMIF(KATALOG_POZIADAVKY!$G$3:$G$3000,MODULY_CBA!B49,KATALOG_POZIADAVKY!$P$3:$P$3000)/8,"")</f>
        <v>83.791125000000008</v>
      </c>
      <c r="K49" s="497">
        <v>0.03</v>
      </c>
      <c r="L49" s="497">
        <v>0.03</v>
      </c>
    </row>
    <row r="50" spans="1:12">
      <c r="A50" s="479" t="s">
        <v>398</v>
      </c>
      <c r="B50" s="478"/>
      <c r="C50" s="476" t="str">
        <f>IFERROR(VLOOKUP(B50,TFC_v02!$A$5:$AD$54,30,0),"")</f>
        <v/>
      </c>
      <c r="D50" s="476" t="str">
        <f>IFERROR(VLOOKUP(B50,ECF_v02!$A$5:$T$54,20,0),"")</f>
        <v/>
      </c>
      <c r="E50" s="476" t="str">
        <f>IFERROR(VLOOKUP(B50,UAW_v02!$A$6:$B$55,2,0),"")</f>
        <v/>
      </c>
      <c r="F50" s="477"/>
      <c r="G50" s="477"/>
      <c r="H50" s="476" t="str">
        <f>IFERROR(YEAR(VLOOKUP(G50,INKREMENTY!$A$2:$F$21,4,0)),"")</f>
        <v/>
      </c>
      <c r="I50" s="475" t="str">
        <f>IFERROR(VLOOKUP(G50,INKREMENTY!$A$2:$F$21,6,0),"")</f>
        <v/>
      </c>
      <c r="J50" s="475">
        <f>IFERROR(SUMIF(KATALOG_POZIADAVKY!$G$3:$G$3000,MODULY_CBA!B50,KATALOG_POZIADAVKY!$P$3:$P$3000)/8,"")</f>
        <v>0</v>
      </c>
      <c r="K50" s="477"/>
      <c r="L50" s="477"/>
    </row>
    <row r="51" spans="1:12">
      <c r="A51" s="479" t="s">
        <v>399</v>
      </c>
      <c r="B51" s="478"/>
      <c r="C51" s="476" t="str">
        <f>IFERROR(VLOOKUP(B51,TFC_v02!$A$5:$AD$54,30,0),"")</f>
        <v/>
      </c>
      <c r="D51" s="476" t="str">
        <f>IFERROR(VLOOKUP(B51,ECF_v02!$A$5:$T$54,20,0),"")</f>
        <v/>
      </c>
      <c r="E51" s="476" t="str">
        <f>IFERROR(VLOOKUP(B51,UAW_v02!$A$6:$B$55,2,0),"")</f>
        <v/>
      </c>
      <c r="F51" s="477"/>
      <c r="G51" s="477"/>
      <c r="H51" s="476" t="str">
        <f>IFERROR(YEAR(VLOOKUP(G51,INKREMENTY!$A$2:$F$21,4,0)),"")</f>
        <v/>
      </c>
      <c r="I51" s="475" t="str">
        <f>IFERROR(VLOOKUP(G51,INKREMENTY!$A$2:$F$21,6,0),"")</f>
        <v/>
      </c>
      <c r="J51" s="475">
        <f>IFERROR(SUMIF(KATALOG_POZIADAVKY!$G$3:$G$3000,MODULY_CBA!B51,KATALOG_POZIADAVKY!$P$3:$P$3000)/8,"")</f>
        <v>0</v>
      </c>
      <c r="K51" s="477"/>
      <c r="L51" s="477"/>
    </row>
    <row r="52" spans="1:12">
      <c r="A52" s="479" t="s">
        <v>400</v>
      </c>
      <c r="B52" s="478"/>
      <c r="C52" s="476" t="str">
        <f>IFERROR(VLOOKUP(B52,TFC_v02!$A$5:$AD$54,30,0),"")</f>
        <v/>
      </c>
      <c r="D52" s="476" t="str">
        <f>IFERROR(VLOOKUP(B52,ECF_v02!$A$5:$T$54,20,0),"")</f>
        <v/>
      </c>
      <c r="E52" s="476" t="str">
        <f>IFERROR(VLOOKUP(B52,UAW_v02!$A$6:$B$55,2,0),"")</f>
        <v/>
      </c>
      <c r="F52" s="477"/>
      <c r="G52" s="477"/>
      <c r="H52" s="476" t="str">
        <f>IFERROR(YEAR(VLOOKUP(G52,INKREMENTY!$A$2:$F$21,4,0)),"")</f>
        <v/>
      </c>
      <c r="I52" s="475" t="str">
        <f>IFERROR(VLOOKUP(G52,INKREMENTY!$A$2:$F$21,6,0),"")</f>
        <v/>
      </c>
      <c r="J52" s="475">
        <f>IFERROR(SUMIF(KATALOG_POZIADAVKY!$G$3:$G$3000,MODULY_CBA!B52,KATALOG_POZIADAVKY!$P$3:$P$3000)/8,"")</f>
        <v>0</v>
      </c>
      <c r="K52" s="477"/>
      <c r="L52" s="477"/>
    </row>
  </sheetData>
  <autoFilter ref="A2:L52" xr:uid="{D84A43A8-76BD-4D96-A967-C9477626F921}"/>
  <phoneticPr fontId="63" type="noConversion"/>
  <dataValidations count="2">
    <dataValidation type="list" allowBlank="1" showInputMessage="1" showErrorMessage="1" sqref="G3:G52" xr:uid="{00000000-0002-0000-1100-000000000000}">
      <formula1>Inkrement</formula1>
    </dataValidation>
    <dataValidation type="list" allowBlank="1" showInputMessage="1" showErrorMessage="1" sqref="F3:F52" xr:uid="{00000000-0002-0000-1100-000001000000}">
      <formula1>"15,20,25,30"</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DBE0-C142-4904-A7E9-82E71907BFC1}">
  <sheetPr>
    <tabColor rgb="FFFFC000"/>
  </sheetPr>
  <dimension ref="A3:F51"/>
  <sheetViews>
    <sheetView workbookViewId="0">
      <selection activeCell="A49" sqref="A49"/>
    </sheetView>
  </sheetViews>
  <sheetFormatPr defaultRowHeight="14.4"/>
  <cols>
    <col min="1" max="1" width="31.88671875" bestFit="1" customWidth="1"/>
    <col min="2" max="2" width="18.44140625" bestFit="1" customWidth="1"/>
    <col min="3" max="3" width="20.44140625" bestFit="1" customWidth="1"/>
    <col min="4" max="4" width="19.6640625" bestFit="1" customWidth="1"/>
    <col min="5" max="5" width="9.109375" bestFit="1" customWidth="1"/>
    <col min="6" max="6" width="12.5546875" bestFit="1" customWidth="1"/>
  </cols>
  <sheetData>
    <row r="3" spans="1:6">
      <c r="A3" s="601" t="s">
        <v>2872</v>
      </c>
      <c r="B3" s="601" t="s">
        <v>2871</v>
      </c>
    </row>
    <row r="4" spans="1:6">
      <c r="A4" s="601" t="s">
        <v>2869</v>
      </c>
      <c r="B4" t="s">
        <v>977</v>
      </c>
      <c r="C4" t="s">
        <v>439</v>
      </c>
      <c r="D4" t="s">
        <v>2874</v>
      </c>
      <c r="E4" t="s">
        <v>3045</v>
      </c>
      <c r="F4" t="s">
        <v>2870</v>
      </c>
    </row>
    <row r="5" spans="1:6">
      <c r="A5" s="602" t="s">
        <v>381</v>
      </c>
      <c r="B5" s="603">
        <v>1</v>
      </c>
      <c r="C5" s="603"/>
      <c r="D5" s="603"/>
      <c r="E5" s="603"/>
      <c r="F5" s="603">
        <v>1</v>
      </c>
    </row>
    <row r="6" spans="1:6">
      <c r="A6" s="602" t="s">
        <v>367</v>
      </c>
      <c r="B6" s="603">
        <v>17</v>
      </c>
      <c r="C6" s="603">
        <v>27</v>
      </c>
      <c r="D6" s="603"/>
      <c r="E6" s="603"/>
      <c r="F6" s="603">
        <v>44</v>
      </c>
    </row>
    <row r="7" spans="1:6">
      <c r="A7" s="602" t="s">
        <v>327</v>
      </c>
      <c r="B7" s="603">
        <v>5</v>
      </c>
      <c r="C7" s="603">
        <v>9</v>
      </c>
      <c r="D7" s="603"/>
      <c r="E7" s="603"/>
      <c r="F7" s="603">
        <v>14</v>
      </c>
    </row>
    <row r="8" spans="1:6">
      <c r="A8" s="602" t="s">
        <v>323</v>
      </c>
      <c r="B8" s="603">
        <v>7</v>
      </c>
      <c r="C8" s="603">
        <v>11</v>
      </c>
      <c r="D8" s="603">
        <v>1</v>
      </c>
      <c r="E8" s="603"/>
      <c r="F8" s="603">
        <v>19</v>
      </c>
    </row>
    <row r="9" spans="1:6">
      <c r="A9" s="602" t="s">
        <v>373</v>
      </c>
      <c r="B9" s="603">
        <v>11</v>
      </c>
      <c r="C9" s="603">
        <v>14</v>
      </c>
      <c r="D9" s="603"/>
      <c r="E9" s="603"/>
      <c r="F9" s="603">
        <v>25</v>
      </c>
    </row>
    <row r="10" spans="1:6">
      <c r="A10" s="602" t="s">
        <v>345</v>
      </c>
      <c r="B10" s="603">
        <v>1</v>
      </c>
      <c r="C10" s="603"/>
      <c r="D10" s="603"/>
      <c r="E10" s="603"/>
      <c r="F10" s="603">
        <v>1</v>
      </c>
    </row>
    <row r="11" spans="1:6">
      <c r="A11" s="602" t="s">
        <v>377</v>
      </c>
      <c r="B11" s="603">
        <v>18</v>
      </c>
      <c r="C11" s="603">
        <v>16</v>
      </c>
      <c r="D11" s="603"/>
      <c r="E11" s="603"/>
      <c r="F11" s="603">
        <v>34</v>
      </c>
    </row>
    <row r="12" spans="1:6">
      <c r="A12" s="602" t="s">
        <v>375</v>
      </c>
      <c r="B12" s="603">
        <v>7</v>
      </c>
      <c r="C12" s="603">
        <v>14</v>
      </c>
      <c r="D12" s="603"/>
      <c r="E12" s="603"/>
      <c r="F12" s="603">
        <v>21</v>
      </c>
    </row>
    <row r="13" spans="1:6">
      <c r="A13" s="602" t="s">
        <v>2528</v>
      </c>
      <c r="B13" s="603">
        <v>73</v>
      </c>
      <c r="C13" s="603">
        <v>8</v>
      </c>
      <c r="D13" s="603">
        <v>8</v>
      </c>
      <c r="E13" s="603"/>
      <c r="F13" s="603">
        <v>89</v>
      </c>
    </row>
    <row r="14" spans="1:6">
      <c r="A14" s="602" t="s">
        <v>349</v>
      </c>
      <c r="B14" s="603">
        <v>8</v>
      </c>
      <c r="C14" s="603">
        <v>10</v>
      </c>
      <c r="D14" s="603"/>
      <c r="E14" s="603"/>
      <c r="F14" s="603">
        <v>18</v>
      </c>
    </row>
    <row r="15" spans="1:6">
      <c r="A15" s="602" t="s">
        <v>353</v>
      </c>
      <c r="B15" s="603">
        <v>12</v>
      </c>
      <c r="C15" s="603">
        <v>19</v>
      </c>
      <c r="D15" s="603"/>
      <c r="E15" s="603"/>
      <c r="F15" s="603">
        <v>31</v>
      </c>
    </row>
    <row r="16" spans="1:6">
      <c r="A16" s="602" t="s">
        <v>339</v>
      </c>
      <c r="B16" s="603">
        <v>6</v>
      </c>
      <c r="C16" s="603">
        <v>14</v>
      </c>
      <c r="D16" s="603"/>
      <c r="E16" s="603"/>
      <c r="F16" s="603">
        <v>20</v>
      </c>
    </row>
    <row r="17" spans="1:6">
      <c r="A17" s="602" t="s">
        <v>357</v>
      </c>
      <c r="B17" s="603">
        <v>6</v>
      </c>
      <c r="C17" s="603">
        <v>10</v>
      </c>
      <c r="D17" s="603"/>
      <c r="E17" s="603"/>
      <c r="F17" s="603">
        <v>16</v>
      </c>
    </row>
    <row r="18" spans="1:6">
      <c r="A18" s="602" t="s">
        <v>341</v>
      </c>
      <c r="B18" s="603">
        <v>7</v>
      </c>
      <c r="C18" s="603">
        <v>14</v>
      </c>
      <c r="D18" s="603"/>
      <c r="E18" s="603"/>
      <c r="F18" s="603">
        <v>21</v>
      </c>
    </row>
    <row r="19" spans="1:6">
      <c r="A19" s="602" t="s">
        <v>329</v>
      </c>
      <c r="B19" s="603">
        <v>4</v>
      </c>
      <c r="C19" s="603">
        <v>10</v>
      </c>
      <c r="D19" s="603"/>
      <c r="E19" s="603"/>
      <c r="F19" s="603">
        <v>14</v>
      </c>
    </row>
    <row r="20" spans="1:6">
      <c r="A20" s="602" t="s">
        <v>321</v>
      </c>
      <c r="B20" s="603">
        <v>7</v>
      </c>
      <c r="C20" s="603">
        <v>12</v>
      </c>
      <c r="D20" s="603"/>
      <c r="E20" s="603"/>
      <c r="F20" s="603">
        <v>19</v>
      </c>
    </row>
    <row r="21" spans="1:6">
      <c r="A21" s="602" t="s">
        <v>393</v>
      </c>
      <c r="B21" s="603">
        <v>3</v>
      </c>
      <c r="C21" s="603">
        <v>10</v>
      </c>
      <c r="D21" s="603"/>
      <c r="E21" s="603"/>
      <c r="F21" s="603">
        <v>13</v>
      </c>
    </row>
    <row r="22" spans="1:6">
      <c r="A22" s="602" t="s">
        <v>391</v>
      </c>
      <c r="B22" s="603">
        <v>7</v>
      </c>
      <c r="C22" s="603">
        <v>10</v>
      </c>
      <c r="D22" s="603"/>
      <c r="E22" s="603"/>
      <c r="F22" s="603">
        <v>17</v>
      </c>
    </row>
    <row r="23" spans="1:6">
      <c r="A23" s="602" t="s">
        <v>365</v>
      </c>
      <c r="B23" s="603">
        <v>44</v>
      </c>
      <c r="C23" s="603">
        <v>32</v>
      </c>
      <c r="D23" s="603"/>
      <c r="E23" s="603"/>
      <c r="F23" s="603">
        <v>76</v>
      </c>
    </row>
    <row r="24" spans="1:6">
      <c r="A24" s="602" t="s">
        <v>389</v>
      </c>
      <c r="B24" s="603">
        <v>1</v>
      </c>
      <c r="C24" s="603"/>
      <c r="D24" s="603"/>
      <c r="E24" s="603"/>
      <c r="F24" s="603">
        <v>1</v>
      </c>
    </row>
    <row r="25" spans="1:6">
      <c r="A25" s="602" t="s">
        <v>379</v>
      </c>
      <c r="B25" s="603">
        <v>14</v>
      </c>
      <c r="C25" s="603">
        <v>14</v>
      </c>
      <c r="D25" s="603"/>
      <c r="E25" s="603"/>
      <c r="F25" s="603">
        <v>28</v>
      </c>
    </row>
    <row r="26" spans="1:6">
      <c r="A26" s="602" t="s">
        <v>383</v>
      </c>
      <c r="B26" s="603">
        <v>8</v>
      </c>
      <c r="C26" s="603">
        <v>16</v>
      </c>
      <c r="D26" s="603"/>
      <c r="E26" s="603"/>
      <c r="F26" s="603">
        <v>24</v>
      </c>
    </row>
    <row r="27" spans="1:6">
      <c r="A27" s="602" t="s">
        <v>313</v>
      </c>
      <c r="B27" s="603">
        <v>8</v>
      </c>
      <c r="C27" s="603">
        <v>27</v>
      </c>
      <c r="D27" s="603"/>
      <c r="E27" s="603"/>
      <c r="F27" s="603">
        <v>35</v>
      </c>
    </row>
    <row r="28" spans="1:6">
      <c r="A28" s="602" t="s">
        <v>335</v>
      </c>
      <c r="B28" s="603">
        <v>11</v>
      </c>
      <c r="C28" s="603">
        <v>11</v>
      </c>
      <c r="D28" s="603"/>
      <c r="E28" s="603"/>
      <c r="F28" s="603">
        <v>22</v>
      </c>
    </row>
    <row r="29" spans="1:6">
      <c r="A29" s="602" t="s">
        <v>347</v>
      </c>
      <c r="B29" s="603">
        <v>9</v>
      </c>
      <c r="C29" s="603">
        <v>11</v>
      </c>
      <c r="D29" s="603"/>
      <c r="E29" s="603"/>
      <c r="F29" s="603">
        <v>20</v>
      </c>
    </row>
    <row r="30" spans="1:6">
      <c r="A30" s="602" t="s">
        <v>369</v>
      </c>
      <c r="B30" s="603">
        <v>8</v>
      </c>
      <c r="C30" s="603">
        <v>15</v>
      </c>
      <c r="D30" s="603"/>
      <c r="E30" s="603"/>
      <c r="F30" s="603">
        <v>23</v>
      </c>
    </row>
    <row r="31" spans="1:6">
      <c r="A31" s="602" t="s">
        <v>315</v>
      </c>
      <c r="B31" s="603">
        <v>11</v>
      </c>
      <c r="C31" s="603">
        <v>30</v>
      </c>
      <c r="D31" s="603"/>
      <c r="E31" s="603"/>
      <c r="F31" s="603">
        <v>41</v>
      </c>
    </row>
    <row r="32" spans="1:6">
      <c r="A32" s="602" t="s">
        <v>317</v>
      </c>
      <c r="B32" s="603">
        <v>7</v>
      </c>
      <c r="C32" s="603">
        <v>12</v>
      </c>
      <c r="D32" s="603"/>
      <c r="E32" s="603"/>
      <c r="F32" s="603">
        <v>19</v>
      </c>
    </row>
    <row r="33" spans="1:6">
      <c r="A33" s="602" t="s">
        <v>343</v>
      </c>
      <c r="B33" s="603">
        <v>10</v>
      </c>
      <c r="C33" s="603">
        <v>13</v>
      </c>
      <c r="D33" s="603"/>
      <c r="E33" s="603"/>
      <c r="F33" s="603">
        <v>23</v>
      </c>
    </row>
    <row r="34" spans="1:6">
      <c r="A34" s="602" t="s">
        <v>385</v>
      </c>
      <c r="B34" s="603">
        <v>7</v>
      </c>
      <c r="C34" s="603">
        <v>9</v>
      </c>
      <c r="D34" s="603">
        <v>23</v>
      </c>
      <c r="E34" s="603"/>
      <c r="F34" s="603">
        <v>39</v>
      </c>
    </row>
    <row r="35" spans="1:6">
      <c r="A35" s="602" t="s">
        <v>351</v>
      </c>
      <c r="B35" s="603">
        <v>12</v>
      </c>
      <c r="C35" s="603">
        <v>15</v>
      </c>
      <c r="D35" s="603"/>
      <c r="E35" s="603"/>
      <c r="F35" s="603">
        <v>27</v>
      </c>
    </row>
    <row r="36" spans="1:6">
      <c r="A36" s="602" t="s">
        <v>387</v>
      </c>
      <c r="B36" s="603">
        <v>9</v>
      </c>
      <c r="C36" s="603">
        <v>16</v>
      </c>
      <c r="D36" s="603"/>
      <c r="E36" s="603"/>
      <c r="F36" s="603">
        <v>25</v>
      </c>
    </row>
    <row r="37" spans="1:6">
      <c r="A37" s="602" t="s">
        <v>337</v>
      </c>
      <c r="B37" s="603">
        <v>11</v>
      </c>
      <c r="C37" s="603">
        <v>15</v>
      </c>
      <c r="D37" s="603"/>
      <c r="E37" s="603"/>
      <c r="F37" s="603">
        <v>26</v>
      </c>
    </row>
    <row r="38" spans="1:6">
      <c r="A38" s="602" t="s">
        <v>361</v>
      </c>
      <c r="B38" s="603">
        <v>5</v>
      </c>
      <c r="C38" s="603">
        <v>9</v>
      </c>
      <c r="D38" s="603"/>
      <c r="E38" s="603"/>
      <c r="F38" s="603">
        <v>14</v>
      </c>
    </row>
    <row r="39" spans="1:6">
      <c r="A39" s="602" t="s">
        <v>325</v>
      </c>
      <c r="B39" s="603">
        <v>6</v>
      </c>
      <c r="C39" s="603">
        <v>12</v>
      </c>
      <c r="D39" s="603"/>
      <c r="E39" s="603"/>
      <c r="F39" s="603">
        <v>18</v>
      </c>
    </row>
    <row r="40" spans="1:6">
      <c r="A40" s="602" t="s">
        <v>359</v>
      </c>
      <c r="B40" s="603">
        <v>5</v>
      </c>
      <c r="C40" s="603">
        <v>9</v>
      </c>
      <c r="D40" s="603"/>
      <c r="E40" s="603"/>
      <c r="F40" s="603">
        <v>14</v>
      </c>
    </row>
    <row r="41" spans="1:6">
      <c r="A41" s="602" t="s">
        <v>333</v>
      </c>
      <c r="B41" s="603">
        <v>5</v>
      </c>
      <c r="C41" s="603">
        <v>12</v>
      </c>
      <c r="D41" s="603"/>
      <c r="E41" s="603"/>
      <c r="F41" s="603">
        <v>17</v>
      </c>
    </row>
    <row r="42" spans="1:6">
      <c r="A42" s="602" t="s">
        <v>355</v>
      </c>
      <c r="B42" s="603">
        <v>10</v>
      </c>
      <c r="C42" s="603">
        <v>15</v>
      </c>
      <c r="D42" s="603"/>
      <c r="E42" s="603"/>
      <c r="F42" s="603">
        <v>25</v>
      </c>
    </row>
    <row r="43" spans="1:6">
      <c r="A43" s="602" t="s">
        <v>371</v>
      </c>
      <c r="B43" s="603">
        <v>7</v>
      </c>
      <c r="C43" s="603">
        <v>11</v>
      </c>
      <c r="D43" s="603"/>
      <c r="E43" s="603"/>
      <c r="F43" s="603">
        <v>18</v>
      </c>
    </row>
    <row r="44" spans="1:6">
      <c r="A44" s="602" t="s">
        <v>311</v>
      </c>
      <c r="B44" s="603">
        <v>4</v>
      </c>
      <c r="C44" s="603">
        <v>10</v>
      </c>
      <c r="D44" s="603"/>
      <c r="E44" s="603"/>
      <c r="F44" s="603">
        <v>14</v>
      </c>
    </row>
    <row r="45" spans="1:6">
      <c r="A45" s="602" t="s">
        <v>319</v>
      </c>
      <c r="B45" s="603">
        <v>10</v>
      </c>
      <c r="C45" s="603">
        <v>13</v>
      </c>
      <c r="D45" s="603"/>
      <c r="E45" s="603"/>
      <c r="F45" s="603">
        <v>23</v>
      </c>
    </row>
    <row r="46" spans="1:6">
      <c r="A46" s="602" t="s">
        <v>331</v>
      </c>
      <c r="B46" s="603">
        <v>5</v>
      </c>
      <c r="C46" s="603">
        <v>13</v>
      </c>
      <c r="D46" s="603"/>
      <c r="E46" s="603"/>
      <c r="F46" s="603">
        <v>18</v>
      </c>
    </row>
    <row r="47" spans="1:6">
      <c r="A47" s="602" t="s">
        <v>309</v>
      </c>
      <c r="B47" s="603">
        <v>4</v>
      </c>
      <c r="C47" s="603">
        <v>9</v>
      </c>
      <c r="D47" s="603"/>
      <c r="E47" s="603"/>
      <c r="F47" s="603">
        <v>13</v>
      </c>
    </row>
    <row r="48" spans="1:6">
      <c r="A48" s="602" t="s">
        <v>363</v>
      </c>
      <c r="B48" s="603">
        <v>5</v>
      </c>
      <c r="C48" s="603">
        <v>10</v>
      </c>
      <c r="D48" s="603"/>
      <c r="E48" s="603"/>
      <c r="F48" s="603">
        <v>15</v>
      </c>
    </row>
    <row r="49" spans="1:6">
      <c r="A49" s="602" t="s">
        <v>2877</v>
      </c>
      <c r="B49" s="603">
        <v>31</v>
      </c>
      <c r="C49" s="603">
        <v>6</v>
      </c>
      <c r="D49" s="603">
        <v>12</v>
      </c>
      <c r="E49" s="603"/>
      <c r="F49" s="603">
        <v>49</v>
      </c>
    </row>
    <row r="50" spans="1:6">
      <c r="A50" s="602" t="s">
        <v>3045</v>
      </c>
      <c r="B50" s="603"/>
      <c r="C50" s="603"/>
      <c r="D50" s="603"/>
      <c r="E50" s="603">
        <v>41</v>
      </c>
      <c r="F50" s="603">
        <v>41</v>
      </c>
    </row>
    <row r="51" spans="1:6">
      <c r="A51" s="602" t="s">
        <v>2870</v>
      </c>
      <c r="B51" s="603">
        <v>467</v>
      </c>
      <c r="C51" s="603">
        <v>573</v>
      </c>
      <c r="D51" s="603">
        <v>44</v>
      </c>
      <c r="E51" s="603">
        <v>41</v>
      </c>
      <c r="F51" s="603">
        <v>1125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dimension ref="A1:C21"/>
  <sheetViews>
    <sheetView view="pageBreakPreview" zoomScale="60" workbookViewId="0"/>
  </sheetViews>
  <sheetFormatPr defaultColWidth="8.77734375" defaultRowHeight="14.4"/>
  <cols>
    <col min="1" max="1" width="25.44140625" customWidth="1"/>
    <col min="2" max="2" width="79" bestFit="1" customWidth="1"/>
    <col min="3" max="3" width="70" bestFit="1" customWidth="1"/>
  </cols>
  <sheetData>
    <row r="1" spans="1:3" ht="18.600000000000001" thickBot="1">
      <c r="A1" s="266" t="s">
        <v>21</v>
      </c>
    </row>
    <row r="2" spans="1:3" ht="15" thickBot="1">
      <c r="A2" s="267" t="s">
        <v>22</v>
      </c>
      <c r="B2" s="268" t="s">
        <v>23</v>
      </c>
      <c r="C2" s="269" t="s">
        <v>24</v>
      </c>
    </row>
    <row r="3" spans="1:3">
      <c r="A3" s="274" t="s">
        <v>25</v>
      </c>
      <c r="B3" s="270" t="s">
        <v>26</v>
      </c>
      <c r="C3" s="230" t="s">
        <v>27</v>
      </c>
    </row>
    <row r="4" spans="1:3">
      <c r="A4" s="275" t="s">
        <v>28</v>
      </c>
      <c r="B4" s="271" t="s">
        <v>29</v>
      </c>
      <c r="C4" s="272" t="s">
        <v>30</v>
      </c>
    </row>
    <row r="5" spans="1:3">
      <c r="A5" s="275" t="s">
        <v>31</v>
      </c>
      <c r="B5" s="271" t="s">
        <v>32</v>
      </c>
      <c r="C5" s="272" t="s">
        <v>30</v>
      </c>
    </row>
    <row r="6" spans="1:3">
      <c r="A6" s="275" t="s">
        <v>33</v>
      </c>
      <c r="B6" s="271" t="s">
        <v>34</v>
      </c>
      <c r="C6" s="228" t="s">
        <v>35</v>
      </c>
    </row>
    <row r="7" spans="1:3">
      <c r="A7" s="275" t="s">
        <v>36</v>
      </c>
      <c r="B7" s="271" t="s">
        <v>37</v>
      </c>
      <c r="C7" s="272" t="s">
        <v>30</v>
      </c>
    </row>
    <row r="8" spans="1:3">
      <c r="A8" s="275" t="s">
        <v>38</v>
      </c>
      <c r="B8" s="271" t="s">
        <v>39</v>
      </c>
      <c r="C8" s="228" t="s">
        <v>40</v>
      </c>
    </row>
    <row r="9" spans="1:3">
      <c r="A9" s="275" t="s">
        <v>41</v>
      </c>
      <c r="B9" s="271" t="s">
        <v>42</v>
      </c>
      <c r="C9" s="272" t="s">
        <v>30</v>
      </c>
    </row>
    <row r="10" spans="1:3">
      <c r="A10" s="275" t="s">
        <v>43</v>
      </c>
      <c r="B10" s="271" t="s">
        <v>44</v>
      </c>
      <c r="C10" s="228" t="s">
        <v>40</v>
      </c>
    </row>
    <row r="11" spans="1:3">
      <c r="A11" s="275" t="s">
        <v>45</v>
      </c>
      <c r="B11" s="271" t="s">
        <v>46</v>
      </c>
      <c r="C11" s="228" t="s">
        <v>40</v>
      </c>
    </row>
    <row r="12" spans="1:3">
      <c r="A12" s="275" t="s">
        <v>47</v>
      </c>
      <c r="B12" s="271" t="s">
        <v>48</v>
      </c>
      <c r="C12" s="228" t="s">
        <v>40</v>
      </c>
    </row>
    <row r="13" spans="1:3">
      <c r="A13" s="275" t="s">
        <v>49</v>
      </c>
      <c r="B13" s="271" t="s">
        <v>50</v>
      </c>
      <c r="C13" s="228" t="s">
        <v>40</v>
      </c>
    </row>
    <row r="14" spans="1:3">
      <c r="A14" s="275" t="s">
        <v>51</v>
      </c>
      <c r="B14" s="271" t="s">
        <v>52</v>
      </c>
      <c r="C14" s="228" t="s">
        <v>53</v>
      </c>
    </row>
    <row r="15" spans="1:3">
      <c r="A15" s="275" t="s">
        <v>54</v>
      </c>
      <c r="B15" s="271" t="s">
        <v>55</v>
      </c>
      <c r="C15" s="228" t="s">
        <v>40</v>
      </c>
    </row>
    <row r="16" spans="1:3">
      <c r="A16" s="275" t="s">
        <v>56</v>
      </c>
      <c r="B16" s="271" t="s">
        <v>57</v>
      </c>
      <c r="C16" s="228" t="s">
        <v>58</v>
      </c>
    </row>
    <row r="17" spans="1:3">
      <c r="A17" s="275" t="s">
        <v>59</v>
      </c>
      <c r="B17" s="271" t="s">
        <v>60</v>
      </c>
      <c r="C17" s="228" t="s">
        <v>61</v>
      </c>
    </row>
    <row r="18" spans="1:3" ht="28.8">
      <c r="A18" s="275" t="s">
        <v>62</v>
      </c>
      <c r="B18" s="273" t="s">
        <v>63</v>
      </c>
      <c r="C18" s="276" t="s">
        <v>64</v>
      </c>
    </row>
    <row r="19" spans="1:3">
      <c r="A19" s="275" t="s">
        <v>65</v>
      </c>
      <c r="B19" s="271" t="s">
        <v>66</v>
      </c>
      <c r="C19" s="228" t="s">
        <v>67</v>
      </c>
    </row>
    <row r="20" spans="1:3">
      <c r="A20" s="275" t="s">
        <v>68</v>
      </c>
      <c r="B20" s="271" t="s">
        <v>69</v>
      </c>
      <c r="C20" s="228" t="s">
        <v>70</v>
      </c>
    </row>
    <row r="21" spans="1:3">
      <c r="A21" s="275" t="s">
        <v>71</v>
      </c>
      <c r="B21" s="271" t="s">
        <v>72</v>
      </c>
      <c r="C21" s="228" t="s">
        <v>70</v>
      </c>
    </row>
  </sheetData>
  <sheetProtection password="C3D8" sheet="1" objects="1" scenarios="1"/>
  <hyperlinks>
    <hyperlink ref="A3" location="Sumarizácia!R1C1" display="Sumarizácia" xr:uid="{00000000-0004-0000-0100-000000000000}"/>
    <hyperlink ref="A4" location="'CBA - Agendové IS'!R1C1" display="CBA" xr:uid="{00000000-0004-0000-0100-000001000000}"/>
    <hyperlink ref="A5" location="'Analyza citlivosti - AgendovéIS'!R1C1" display="Analyza citlivosti" xr:uid="{00000000-0004-0000-0100-000002000000}"/>
    <hyperlink ref="A6" location="'Prínosy - Agendové IS'!R1C1" display="Prínosy" xr:uid="{00000000-0004-0000-0100-000003000000}"/>
    <hyperlink ref="A7" location="'Výdavky - Agendové IS'!R1C1" display="Výdavky" xr:uid="{00000000-0004-0000-0100-000004000000}"/>
    <hyperlink ref="A8" location="'Parametre - Agendové IS'!R1C1" display="Parametre" xr:uid="{00000000-0004-0000-0100-000005000000}"/>
    <hyperlink ref="A9" location="TCO!R1C1" display="TCO" xr:uid="{00000000-0004-0000-0100-000006000000}"/>
    <hyperlink ref="A10" location="'TCO Alt. 1 - SW'!R1C1" display="TCO Alt. 1 - SW" xr:uid="{00000000-0004-0000-0100-000007000000}"/>
    <hyperlink ref="A11" location="'TCO Alt. 1 - HW'!R1C1" display="TCO Alt. 1 - HW" xr:uid="{00000000-0004-0000-0100-000008000000}"/>
    <hyperlink ref="A12" location="'TCO Alt. 2 - SW'!R1C1" display="TCO Alt. 2 - SW" xr:uid="{00000000-0004-0000-0100-000009000000}"/>
    <hyperlink ref="A13" location="'TCO Alt. 2 - HW'!R1C1" display="TCO Alt. 2 - HW" xr:uid="{00000000-0004-0000-0100-00000A000000}"/>
    <hyperlink ref="A14" location="'Rozpočet - vývoj Aplikácií'!R1C1" display="Rozpočet - vývoj aplikácii" xr:uid="{00000000-0004-0000-0100-00000B000000}"/>
    <hyperlink ref="A16" location="'Slepý rozpočet'!R1C1" display="Slepý rozpočet" xr:uid="{00000000-0004-0000-0100-00000C000000}"/>
    <hyperlink ref="A17" location="Faktory!R1C1" display="Faktory" xr:uid="{00000000-0004-0000-0100-00000D000000}"/>
    <hyperlink ref="A18" location="'Meranie prínosov'!R1C1" display="Meranie prínosov" xr:uid="{00000000-0004-0000-0100-00000E000000}"/>
    <hyperlink ref="A19" location="'Procesné mapy'!R1C1" display="Procesné mapy" xr:uid="{00000000-0004-0000-0100-00000F000000}"/>
    <hyperlink ref="A20" location="'Procesy - AS IS'!R1C1" display="Procesy AS IS" xr:uid="{00000000-0004-0000-0100-000010000000}"/>
    <hyperlink ref="A21" location="'Procesy - TO BE'!R1C1" display="Procesy TO BE" xr:uid="{00000000-0004-0000-0100-000011000000}"/>
    <hyperlink ref="A15" location="'Rozpočet - HW a licencie'!R1C1" display="Rozpočet - HW a licencie" xr:uid="{00000000-0004-0000-0100-000012000000}"/>
  </hyperlinks>
  <pageMargins left="0.7" right="0.7" top="0.75" bottom="0.75" header="0.3" footer="0.3"/>
  <pageSetup paperSize="9" scale="5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AI1128"/>
  <sheetViews>
    <sheetView topLeftCell="D1" zoomScale="109" zoomScaleNormal="80" zoomScalePageLayoutView="80" workbookViewId="0">
      <pane ySplit="2" topLeftCell="A1113" activePane="bottomLeft" state="frozen"/>
      <selection activeCell="E23" sqref="E23"/>
      <selection pane="bottomLeft" activeCell="A2" sqref="A2:G1127"/>
    </sheetView>
  </sheetViews>
  <sheetFormatPr defaultColWidth="10.44140625" defaultRowHeight="13.8"/>
  <cols>
    <col min="1" max="2" width="46.44140625" style="460" customWidth="1"/>
    <col min="3" max="3" width="58.77734375" style="457" customWidth="1"/>
    <col min="4" max="4" width="50.109375" style="457" customWidth="1"/>
    <col min="5" max="5" width="57.6640625" style="457" customWidth="1"/>
    <col min="6" max="6" width="27.44140625" style="457" customWidth="1"/>
    <col min="7" max="7" width="19.33203125" style="457" customWidth="1"/>
    <col min="8" max="9" width="17" style="457" customWidth="1"/>
    <col min="10" max="11" width="17" style="460" customWidth="1"/>
    <col min="12" max="12" width="13.6640625" style="459" customWidth="1"/>
    <col min="13" max="14" width="13.6640625" style="460" customWidth="1"/>
    <col min="15" max="15" width="13.6640625" style="459" customWidth="1"/>
    <col min="16" max="16" width="14.33203125" style="458" customWidth="1"/>
    <col min="17" max="17" width="27.44140625" style="457" customWidth="1"/>
    <col min="18" max="21" width="31.44140625" style="457" customWidth="1"/>
    <col min="22" max="22" width="34.109375" style="457" customWidth="1"/>
    <col min="23" max="23" width="64.44140625" style="457" customWidth="1"/>
    <col min="24" max="24" width="34.44140625" style="457" customWidth="1"/>
    <col min="25" max="25" width="30.44140625" style="457" customWidth="1"/>
    <col min="26" max="26" width="26.109375" style="457" customWidth="1"/>
    <col min="27" max="28" width="44.44140625" style="457" customWidth="1"/>
    <col min="29" max="30" width="36.109375" style="457" customWidth="1"/>
    <col min="31" max="32" width="38" style="457" customWidth="1"/>
    <col min="33" max="33" width="52.77734375" style="457" customWidth="1"/>
    <col min="34" max="34" width="35.44140625" style="457" customWidth="1"/>
    <col min="35" max="35" width="30.109375" style="457" customWidth="1"/>
    <col min="36" max="16384" width="10.44140625" style="457"/>
  </cols>
  <sheetData>
    <row r="1" spans="1:35" ht="45.45" customHeight="1">
      <c r="A1" s="722" t="s">
        <v>401</v>
      </c>
      <c r="B1" s="723"/>
      <c r="C1" s="723"/>
      <c r="D1" s="723"/>
      <c r="E1" s="723"/>
      <c r="F1" s="723"/>
      <c r="G1" s="723"/>
      <c r="H1" s="723"/>
      <c r="I1" s="723"/>
      <c r="J1" s="723"/>
      <c r="K1" s="723"/>
      <c r="L1" s="723"/>
      <c r="M1" s="723"/>
      <c r="N1" s="723"/>
      <c r="O1" s="723"/>
      <c r="P1" s="723"/>
      <c r="Q1" s="723"/>
      <c r="R1" s="723"/>
      <c r="S1" s="723"/>
      <c r="T1" s="723"/>
      <c r="U1" s="723"/>
      <c r="V1" s="723"/>
      <c r="W1" s="724"/>
      <c r="X1" s="714" t="s">
        <v>402</v>
      </c>
      <c r="Y1" s="715"/>
      <c r="Z1" s="716"/>
      <c r="AA1" s="717" t="s">
        <v>403</v>
      </c>
      <c r="AB1" s="718"/>
      <c r="AC1" s="718"/>
      <c r="AD1" s="718"/>
      <c r="AE1" s="718"/>
      <c r="AF1" s="718"/>
      <c r="AG1" s="719"/>
      <c r="AH1" s="720" t="s">
        <v>404</v>
      </c>
      <c r="AI1" s="721"/>
    </row>
    <row r="2" spans="1:35" s="594" customFormat="1" ht="82.8">
      <c r="A2" s="462" t="s">
        <v>405</v>
      </c>
      <c r="B2" s="462" t="s">
        <v>406</v>
      </c>
      <c r="C2" s="462" t="s">
        <v>407</v>
      </c>
      <c r="D2" s="462" t="s">
        <v>408</v>
      </c>
      <c r="E2" s="462" t="s">
        <v>409</v>
      </c>
      <c r="F2" s="462" t="s">
        <v>410</v>
      </c>
      <c r="G2" s="462" t="s">
        <v>411</v>
      </c>
      <c r="H2" s="471" t="s">
        <v>412</v>
      </c>
      <c r="I2" s="471" t="s">
        <v>413</v>
      </c>
      <c r="J2" s="471" t="s">
        <v>414</v>
      </c>
      <c r="K2" s="471" t="s">
        <v>415</v>
      </c>
      <c r="L2" s="471" t="s">
        <v>302</v>
      </c>
      <c r="M2" s="471" t="s">
        <v>301</v>
      </c>
      <c r="N2" s="471" t="s">
        <v>416</v>
      </c>
      <c r="O2" s="471" t="s">
        <v>417</v>
      </c>
      <c r="P2" s="471" t="s">
        <v>418</v>
      </c>
      <c r="Q2" s="462" t="s">
        <v>419</v>
      </c>
      <c r="R2" s="462" t="s">
        <v>420</v>
      </c>
      <c r="S2" s="462" t="s">
        <v>421</v>
      </c>
      <c r="T2" s="462" t="s">
        <v>422</v>
      </c>
      <c r="U2" s="462" t="s">
        <v>423</v>
      </c>
      <c r="V2" s="462" t="s">
        <v>424</v>
      </c>
      <c r="W2" s="462" t="s">
        <v>425</v>
      </c>
      <c r="X2" s="470" t="s">
        <v>426</v>
      </c>
      <c r="Y2" s="470" t="s">
        <v>427</v>
      </c>
      <c r="Z2" s="469" t="s">
        <v>428</v>
      </c>
      <c r="AA2" s="468" t="s">
        <v>429</v>
      </c>
      <c r="AB2" s="468" t="s">
        <v>430</v>
      </c>
      <c r="AC2" s="468" t="s">
        <v>431</v>
      </c>
      <c r="AD2" s="468" t="s">
        <v>432</v>
      </c>
      <c r="AE2" s="468" t="s">
        <v>433</v>
      </c>
      <c r="AF2" s="468" t="s">
        <v>434</v>
      </c>
      <c r="AG2" s="468" t="s">
        <v>435</v>
      </c>
      <c r="AH2" s="467" t="s">
        <v>436</v>
      </c>
      <c r="AI2" s="467" t="s">
        <v>437</v>
      </c>
    </row>
    <row r="3" spans="1:35" s="466" customFormat="1">
      <c r="A3" s="584" t="s">
        <v>438</v>
      </c>
      <c r="B3" s="585" t="s">
        <v>977</v>
      </c>
      <c r="C3" s="579" t="s">
        <v>309</v>
      </c>
      <c r="D3" s="579" t="s">
        <v>440</v>
      </c>
      <c r="E3" s="595" t="s">
        <v>441</v>
      </c>
      <c r="F3" s="586" t="s">
        <v>442</v>
      </c>
      <c r="G3" s="587" t="s">
        <v>309</v>
      </c>
      <c r="H3" s="588">
        <v>1</v>
      </c>
      <c r="I3" s="588">
        <v>5</v>
      </c>
      <c r="J3" s="588">
        <f t="shared" ref="J3:J34" si="0">IF(ISNUMBER(H3),H3,)</f>
        <v>1</v>
      </c>
      <c r="K3" s="588">
        <f t="shared" ref="K3:K34" si="1">J3*I3</f>
        <v>5</v>
      </c>
      <c r="L3" s="589">
        <f>IFERROR(IF(B3="funkcna poziadavka",VLOOKUP(G3,MODULY_CBA!$B$3:$E$53,4,0)/COUNTIFS($G$3:$G$1500,G3,$B$3:$B$1500,B3),),)</f>
        <v>5.25</v>
      </c>
      <c r="M3" s="588">
        <f>IFERROR(IF(B3="Funkcna poziadavka",VLOOKUP(G3,MODULY_CBA!$B$3:$E$52,3,0),),)</f>
        <v>0.72</v>
      </c>
      <c r="N3" s="588">
        <f>IFERROR(IF(B3="funkcna poziadavka",VLOOKUP(G3,MODULY_CBA!$B$3:$E$52,2,0),),)</f>
        <v>0.86</v>
      </c>
      <c r="O3" s="589">
        <f t="shared" ref="O3:O34" si="2">(K3+L3)*M3*N3</f>
        <v>6.3468</v>
      </c>
      <c r="P3" s="590">
        <f>IFERROR(O3*VLOOKUP(G3,MODULY_CBA!$B$3:$F$52,5,0),)</f>
        <v>95.201999999999998</v>
      </c>
      <c r="Q3" s="461">
        <f>VLOOKUP(G3,MODULY_CBA!$B$3:$I$52,7,0)</f>
        <v>2021</v>
      </c>
      <c r="R3" s="463"/>
      <c r="S3" s="463"/>
      <c r="T3" s="463"/>
      <c r="U3" s="463"/>
      <c r="V3" s="463"/>
      <c r="W3" s="463"/>
      <c r="X3" s="463"/>
      <c r="Y3" s="463"/>
      <c r="Z3" s="591"/>
      <c r="AA3" s="461"/>
      <c r="AB3" s="461"/>
      <c r="AC3" s="463"/>
      <c r="AD3" s="463"/>
      <c r="AE3" s="463"/>
      <c r="AF3" s="463"/>
      <c r="AG3" s="463"/>
      <c r="AH3" s="463"/>
      <c r="AI3" s="463"/>
    </row>
    <row r="4" spans="1:35" s="466" customFormat="1">
      <c r="A4" s="584" t="s">
        <v>443</v>
      </c>
      <c r="B4" s="585" t="s">
        <v>439</v>
      </c>
      <c r="C4" s="579" t="s">
        <v>309</v>
      </c>
      <c r="D4" s="579" t="s">
        <v>444</v>
      </c>
      <c r="E4" s="595" t="s">
        <v>445</v>
      </c>
      <c r="F4" s="586" t="s">
        <v>442</v>
      </c>
      <c r="G4" s="587" t="s">
        <v>309</v>
      </c>
      <c r="H4" s="588">
        <v>1</v>
      </c>
      <c r="I4" s="588">
        <v>5</v>
      </c>
      <c r="J4" s="588">
        <f t="shared" si="0"/>
        <v>1</v>
      </c>
      <c r="K4" s="588">
        <f t="shared" si="1"/>
        <v>5</v>
      </c>
      <c r="L4" s="589">
        <f>IFERROR(IF(B4="funkcna poziadavka",VLOOKUP(G4,MODULY_CBA!$B$3:$E$53,4,0)/COUNTIFS($G$3:$G$1500,G4,$B$3:$B$1500,B4),),)</f>
        <v>0</v>
      </c>
      <c r="M4" s="588">
        <f>IFERROR(IF(B4="Funkcna poziadavka",VLOOKUP(G4,MODULY_CBA!$B$3:$E$52,3,0),),)</f>
        <v>0</v>
      </c>
      <c r="N4" s="588">
        <f>IFERROR(IF(B4="funkcna poziadavka",VLOOKUP(G4,MODULY_CBA!$B$3:$E$52,2,0),),)</f>
        <v>0</v>
      </c>
      <c r="O4" s="589">
        <f t="shared" si="2"/>
        <v>0</v>
      </c>
      <c r="P4" s="590">
        <f>IFERROR(O4*VLOOKUP(G4,MODULY_CBA!$B$3:$F$52,5,0),)</f>
        <v>0</v>
      </c>
      <c r="Q4" s="461">
        <f>VLOOKUP(G4,MODULY_CBA!$B$3:$I$52,7,0)</f>
        <v>2021</v>
      </c>
      <c r="R4" s="463"/>
      <c r="S4" s="463"/>
      <c r="T4" s="463"/>
      <c r="U4" s="463"/>
      <c r="V4" s="463"/>
      <c r="W4" s="463"/>
      <c r="X4" s="463"/>
      <c r="Y4" s="463"/>
      <c r="Z4" s="591"/>
      <c r="AA4" s="461"/>
      <c r="AB4" s="461"/>
      <c r="AC4" s="463"/>
      <c r="AD4" s="463"/>
      <c r="AE4" s="463"/>
      <c r="AF4" s="463"/>
      <c r="AG4" s="463"/>
      <c r="AH4" s="463"/>
      <c r="AI4" s="463"/>
    </row>
    <row r="5" spans="1:35" s="466" customFormat="1">
      <c r="A5" s="584" t="s">
        <v>446</v>
      </c>
      <c r="B5" s="585" t="s">
        <v>439</v>
      </c>
      <c r="C5" s="579" t="s">
        <v>309</v>
      </c>
      <c r="D5" s="579" t="s">
        <v>447</v>
      </c>
      <c r="E5" s="579" t="s">
        <v>448</v>
      </c>
      <c r="F5" s="586" t="s">
        <v>442</v>
      </c>
      <c r="G5" s="587" t="s">
        <v>309</v>
      </c>
      <c r="H5" s="588">
        <v>1</v>
      </c>
      <c r="I5" s="588">
        <v>5</v>
      </c>
      <c r="J5" s="588">
        <f t="shared" si="0"/>
        <v>1</v>
      </c>
      <c r="K5" s="588">
        <f t="shared" si="1"/>
        <v>5</v>
      </c>
      <c r="L5" s="589">
        <f>IFERROR(IF(B5="funkcna poziadavka",VLOOKUP(G5,MODULY_CBA!$B$3:$E$53,4,0)/COUNTIFS($G$3:$G$1500,G5,$B$3:$B$1500,B5),),)</f>
        <v>0</v>
      </c>
      <c r="M5" s="588">
        <f>IFERROR(IF(B5="Funkcna poziadavka",VLOOKUP(G5,MODULY_CBA!$B$3:$E$52,3,0),),)</f>
        <v>0</v>
      </c>
      <c r="N5" s="588">
        <f>IFERROR(IF(B5="funkcna poziadavka",VLOOKUP(G5,MODULY_CBA!$B$3:$E$52,2,0),),)</f>
        <v>0</v>
      </c>
      <c r="O5" s="589">
        <f t="shared" si="2"/>
        <v>0</v>
      </c>
      <c r="P5" s="590">
        <f>IFERROR(O5*VLOOKUP(G5,MODULY_CBA!$B$3:$F$52,5,0),)</f>
        <v>0</v>
      </c>
      <c r="Q5" s="461">
        <f>VLOOKUP(G5,MODULY_CBA!$B$3:$I$52,7,0)</f>
        <v>2021</v>
      </c>
      <c r="R5" s="463"/>
      <c r="S5" s="463"/>
      <c r="T5" s="463"/>
      <c r="U5" s="463"/>
      <c r="V5" s="463"/>
      <c r="W5" s="463"/>
      <c r="X5" s="463"/>
      <c r="Y5" s="463"/>
      <c r="Z5" s="591"/>
      <c r="AA5" s="461"/>
      <c r="AB5" s="461"/>
      <c r="AC5" s="463"/>
      <c r="AD5" s="463"/>
      <c r="AE5" s="463"/>
      <c r="AF5" s="463"/>
      <c r="AG5" s="463"/>
      <c r="AH5" s="463"/>
      <c r="AI5" s="463"/>
    </row>
    <row r="6" spans="1:35" s="466" customFormat="1">
      <c r="A6" s="584" t="s">
        <v>449</v>
      </c>
      <c r="B6" s="585" t="s">
        <v>439</v>
      </c>
      <c r="C6" s="579" t="s">
        <v>309</v>
      </c>
      <c r="D6" s="579" t="s">
        <v>450</v>
      </c>
      <c r="E6" s="579" t="s">
        <v>451</v>
      </c>
      <c r="F6" s="586" t="s">
        <v>442</v>
      </c>
      <c r="G6" s="587" t="s">
        <v>309</v>
      </c>
      <c r="H6" s="588">
        <v>1</v>
      </c>
      <c r="I6" s="588">
        <v>5</v>
      </c>
      <c r="J6" s="588">
        <f t="shared" si="0"/>
        <v>1</v>
      </c>
      <c r="K6" s="588">
        <f t="shared" si="1"/>
        <v>5</v>
      </c>
      <c r="L6" s="589">
        <f>IFERROR(IF(B6="funkcna poziadavka",VLOOKUP(G6,MODULY_CBA!$B$3:$E$53,4,0)/COUNTIFS($G$3:$G$1500,G6,$B$3:$B$1500,B6),),)</f>
        <v>0</v>
      </c>
      <c r="M6" s="588">
        <f>IFERROR(IF(B6="Funkcna poziadavka",VLOOKUP(G6,MODULY_CBA!$B$3:$E$52,3,0),),)</f>
        <v>0</v>
      </c>
      <c r="N6" s="588">
        <f>IFERROR(IF(B6="funkcna poziadavka",VLOOKUP(G6,MODULY_CBA!$B$3:$E$52,2,0),),)</f>
        <v>0</v>
      </c>
      <c r="O6" s="589">
        <f t="shared" si="2"/>
        <v>0</v>
      </c>
      <c r="P6" s="590">
        <f>IFERROR(O6*VLOOKUP(G6,MODULY_CBA!$B$3:$F$52,5,0),)</f>
        <v>0</v>
      </c>
      <c r="Q6" s="461">
        <f>VLOOKUP(G6,MODULY_CBA!$B$3:$I$52,7,0)</f>
        <v>2021</v>
      </c>
      <c r="R6" s="463"/>
      <c r="S6" s="463"/>
      <c r="T6" s="463"/>
      <c r="U6" s="463"/>
      <c r="V6" s="463"/>
      <c r="W6" s="463"/>
      <c r="X6" s="463"/>
      <c r="Y6" s="463"/>
      <c r="Z6" s="591"/>
      <c r="AA6" s="461"/>
      <c r="AB6" s="461"/>
      <c r="AC6" s="463"/>
      <c r="AD6" s="463"/>
      <c r="AE6" s="463"/>
      <c r="AF6" s="463"/>
      <c r="AG6" s="463"/>
      <c r="AH6" s="463"/>
      <c r="AI6" s="463"/>
    </row>
    <row r="7" spans="1:35" s="466" customFormat="1">
      <c r="A7" s="584" t="s">
        <v>452</v>
      </c>
      <c r="B7" s="585" t="s">
        <v>439</v>
      </c>
      <c r="C7" s="579" t="s">
        <v>309</v>
      </c>
      <c r="D7" s="579" t="s">
        <v>453</v>
      </c>
      <c r="E7" s="579" t="s">
        <v>454</v>
      </c>
      <c r="F7" s="586" t="s">
        <v>442</v>
      </c>
      <c r="G7" s="587" t="s">
        <v>309</v>
      </c>
      <c r="H7" s="588">
        <v>1</v>
      </c>
      <c r="I7" s="588">
        <v>5</v>
      </c>
      <c r="J7" s="588">
        <f t="shared" si="0"/>
        <v>1</v>
      </c>
      <c r="K7" s="588">
        <f t="shared" si="1"/>
        <v>5</v>
      </c>
      <c r="L7" s="589">
        <f>IFERROR(IF(B7="funkcna poziadavka",VLOOKUP(G7,MODULY_CBA!$B$3:$E$53,4,0)/COUNTIFS($G$3:$G$1500,G7,$B$3:$B$1500,B7),),)</f>
        <v>0</v>
      </c>
      <c r="M7" s="588">
        <f>IFERROR(IF(B7="Funkcna poziadavka",VLOOKUP(G7,MODULY_CBA!$B$3:$E$52,3,0),),)</f>
        <v>0</v>
      </c>
      <c r="N7" s="588">
        <f>IFERROR(IF(B7="funkcna poziadavka",VLOOKUP(G7,MODULY_CBA!$B$3:$E$52,2,0),),)</f>
        <v>0</v>
      </c>
      <c r="O7" s="589">
        <f t="shared" si="2"/>
        <v>0</v>
      </c>
      <c r="P7" s="590">
        <f>IFERROR(O7*VLOOKUP(G7,MODULY_CBA!$B$3:$F$52,5,0),)</f>
        <v>0</v>
      </c>
      <c r="Q7" s="461">
        <f>VLOOKUP(G7,MODULY_CBA!$B$3:$I$52,7,0)</f>
        <v>2021</v>
      </c>
      <c r="R7" s="463"/>
      <c r="S7" s="463"/>
      <c r="T7" s="463"/>
      <c r="U7" s="463"/>
      <c r="V7" s="463"/>
      <c r="W7" s="463"/>
      <c r="X7" s="463"/>
      <c r="Y7" s="463"/>
      <c r="Z7" s="591"/>
      <c r="AA7" s="461"/>
      <c r="AB7" s="461"/>
      <c r="AC7" s="463"/>
      <c r="AD7" s="463"/>
      <c r="AE7" s="463"/>
      <c r="AF7" s="463"/>
      <c r="AG7" s="463"/>
      <c r="AH7" s="463"/>
      <c r="AI7" s="463"/>
    </row>
    <row r="8" spans="1:35" s="466" customFormat="1">
      <c r="A8" s="584" t="s">
        <v>455</v>
      </c>
      <c r="B8" s="585" t="s">
        <v>439</v>
      </c>
      <c r="C8" s="579" t="s">
        <v>309</v>
      </c>
      <c r="D8" s="579" t="s">
        <v>456</v>
      </c>
      <c r="E8" s="579" t="s">
        <v>457</v>
      </c>
      <c r="F8" s="586" t="s">
        <v>442</v>
      </c>
      <c r="G8" s="587" t="s">
        <v>309</v>
      </c>
      <c r="H8" s="588">
        <v>1</v>
      </c>
      <c r="I8" s="588">
        <v>5</v>
      </c>
      <c r="J8" s="588">
        <f t="shared" si="0"/>
        <v>1</v>
      </c>
      <c r="K8" s="588">
        <f t="shared" si="1"/>
        <v>5</v>
      </c>
      <c r="L8" s="589">
        <f>IFERROR(IF(B8="funkcna poziadavka",VLOOKUP(G8,MODULY_CBA!$B$3:$E$53,4,0)/COUNTIFS($G$3:$G$1500,G8,$B$3:$B$1500,B8),),)</f>
        <v>0</v>
      </c>
      <c r="M8" s="588">
        <f>IFERROR(IF(B8="Funkcna poziadavka",VLOOKUP(G8,MODULY_CBA!$B$3:$E$52,3,0),),)</f>
        <v>0</v>
      </c>
      <c r="N8" s="588">
        <f>IFERROR(IF(B8="funkcna poziadavka",VLOOKUP(G8,MODULY_CBA!$B$3:$E$52,2,0),),)</f>
        <v>0</v>
      </c>
      <c r="O8" s="589">
        <f t="shared" si="2"/>
        <v>0</v>
      </c>
      <c r="P8" s="590">
        <f>IFERROR(O8*VLOOKUP(G8,MODULY_CBA!$B$3:$F$52,5,0),)</f>
        <v>0</v>
      </c>
      <c r="Q8" s="461">
        <f>VLOOKUP(G8,MODULY_CBA!$B$3:$I$52,7,0)</f>
        <v>2021</v>
      </c>
      <c r="R8" s="463"/>
      <c r="S8" s="463"/>
      <c r="T8" s="463"/>
      <c r="U8" s="463"/>
      <c r="V8" s="463"/>
      <c r="W8" s="463"/>
      <c r="X8" s="463"/>
      <c r="Y8" s="463"/>
      <c r="Z8" s="591"/>
      <c r="AA8" s="461"/>
      <c r="AB8" s="461"/>
      <c r="AC8" s="463"/>
      <c r="AD8" s="463"/>
      <c r="AE8" s="463"/>
      <c r="AF8" s="463"/>
      <c r="AG8" s="463"/>
      <c r="AH8" s="463"/>
      <c r="AI8" s="463"/>
    </row>
    <row r="9" spans="1:35" s="466" customFormat="1">
      <c r="A9" s="584" t="s">
        <v>458</v>
      </c>
      <c r="B9" s="585" t="s">
        <v>439</v>
      </c>
      <c r="C9" s="579" t="s">
        <v>309</v>
      </c>
      <c r="D9" s="579" t="s">
        <v>459</v>
      </c>
      <c r="E9" s="579" t="s">
        <v>460</v>
      </c>
      <c r="F9" s="586" t="s">
        <v>442</v>
      </c>
      <c r="G9" s="587" t="s">
        <v>309</v>
      </c>
      <c r="H9" s="588">
        <v>1</v>
      </c>
      <c r="I9" s="588">
        <v>5</v>
      </c>
      <c r="J9" s="588">
        <f t="shared" si="0"/>
        <v>1</v>
      </c>
      <c r="K9" s="588">
        <f t="shared" si="1"/>
        <v>5</v>
      </c>
      <c r="L9" s="589">
        <f>IFERROR(IF(B9="funkcna poziadavka",VLOOKUP(G9,MODULY_CBA!$B$3:$E$53,4,0)/COUNTIFS($G$3:$G$1500,G9,$B$3:$B$1500,B9),),)</f>
        <v>0</v>
      </c>
      <c r="M9" s="588">
        <f>IFERROR(IF(B9="Funkcna poziadavka",VLOOKUP(G9,MODULY_CBA!$B$3:$E$52,3,0),),)</f>
        <v>0</v>
      </c>
      <c r="N9" s="588">
        <f>IFERROR(IF(B9="funkcna poziadavka",VLOOKUP(G9,MODULY_CBA!$B$3:$E$52,2,0),),)</f>
        <v>0</v>
      </c>
      <c r="O9" s="589">
        <f t="shared" si="2"/>
        <v>0</v>
      </c>
      <c r="P9" s="590">
        <f>IFERROR(O9*VLOOKUP(G9,MODULY_CBA!$B$3:$F$52,5,0),)</f>
        <v>0</v>
      </c>
      <c r="Q9" s="461">
        <f>VLOOKUP(G9,MODULY_CBA!$B$3:$I$52,7,0)</f>
        <v>2021</v>
      </c>
      <c r="R9" s="463"/>
      <c r="S9" s="463"/>
      <c r="T9" s="463"/>
      <c r="U9" s="463"/>
      <c r="V9" s="463"/>
      <c r="W9" s="463"/>
      <c r="X9" s="463"/>
      <c r="Y9" s="463"/>
      <c r="Z9" s="591"/>
      <c r="AA9" s="461"/>
      <c r="AB9" s="461"/>
      <c r="AC9" s="463"/>
      <c r="AD9" s="463"/>
      <c r="AE9" s="463"/>
      <c r="AF9" s="463"/>
      <c r="AG9" s="463"/>
      <c r="AH9" s="463"/>
      <c r="AI9" s="463"/>
    </row>
    <row r="10" spans="1:35" s="466" customFormat="1">
      <c r="A10" s="584" t="s">
        <v>461</v>
      </c>
      <c r="B10" s="585" t="s">
        <v>439</v>
      </c>
      <c r="C10" s="579" t="s">
        <v>309</v>
      </c>
      <c r="D10" s="579" t="s">
        <v>462</v>
      </c>
      <c r="E10" s="579" t="s">
        <v>463</v>
      </c>
      <c r="F10" s="586" t="s">
        <v>442</v>
      </c>
      <c r="G10" s="587" t="s">
        <v>309</v>
      </c>
      <c r="H10" s="588">
        <v>1</v>
      </c>
      <c r="I10" s="588">
        <v>5</v>
      </c>
      <c r="J10" s="588">
        <f t="shared" si="0"/>
        <v>1</v>
      </c>
      <c r="K10" s="588">
        <f t="shared" si="1"/>
        <v>5</v>
      </c>
      <c r="L10" s="589">
        <f>IFERROR(IF(B10="funkcna poziadavka",VLOOKUP(G10,MODULY_CBA!$B$3:$E$53,4,0)/COUNTIFS($G$3:$G$1500,G10,$B$3:$B$1500,B10),),)</f>
        <v>0</v>
      </c>
      <c r="M10" s="588">
        <f>IFERROR(IF(B10="Funkcna poziadavka",VLOOKUP(G10,MODULY_CBA!$B$3:$E$52,3,0),),)</f>
        <v>0</v>
      </c>
      <c r="N10" s="588">
        <f>IFERROR(IF(B10="funkcna poziadavka",VLOOKUP(G10,MODULY_CBA!$B$3:$E$52,2,0),),)</f>
        <v>0</v>
      </c>
      <c r="O10" s="589">
        <f t="shared" si="2"/>
        <v>0</v>
      </c>
      <c r="P10" s="590">
        <f>IFERROR(O10*VLOOKUP(G10,MODULY_CBA!$B$3:$F$52,5,0),)</f>
        <v>0</v>
      </c>
      <c r="Q10" s="461">
        <f>VLOOKUP(G10,MODULY_CBA!$B$3:$I$52,7,0)</f>
        <v>2021</v>
      </c>
      <c r="R10" s="463"/>
      <c r="S10" s="463"/>
      <c r="T10" s="463"/>
      <c r="U10" s="463"/>
      <c r="V10" s="463"/>
      <c r="W10" s="463"/>
      <c r="X10" s="463"/>
      <c r="Y10" s="463"/>
      <c r="Z10" s="591"/>
      <c r="AA10" s="461"/>
      <c r="AB10" s="461"/>
      <c r="AC10" s="463"/>
      <c r="AD10" s="463"/>
      <c r="AE10" s="463"/>
      <c r="AF10" s="463"/>
      <c r="AG10" s="463"/>
      <c r="AH10" s="463"/>
      <c r="AI10" s="463"/>
    </row>
    <row r="11" spans="1:35" s="466" customFormat="1">
      <c r="A11" s="584" t="s">
        <v>464</v>
      </c>
      <c r="B11" s="585" t="s">
        <v>439</v>
      </c>
      <c r="C11" s="579" t="s">
        <v>309</v>
      </c>
      <c r="D11" s="579" t="s">
        <v>465</v>
      </c>
      <c r="E11" s="579" t="s">
        <v>466</v>
      </c>
      <c r="F11" s="586" t="s">
        <v>442</v>
      </c>
      <c r="G11" s="587" t="s">
        <v>309</v>
      </c>
      <c r="H11" s="588">
        <v>1</v>
      </c>
      <c r="I11" s="588">
        <v>5</v>
      </c>
      <c r="J11" s="588">
        <f t="shared" si="0"/>
        <v>1</v>
      </c>
      <c r="K11" s="588">
        <f t="shared" si="1"/>
        <v>5</v>
      </c>
      <c r="L11" s="589">
        <f>IFERROR(IF(B11="funkcna poziadavka",VLOOKUP(G11,MODULY_CBA!$B$3:$E$53,4,0)/COUNTIFS($G$3:$G$1500,G11,$B$3:$B$1500,B11),),)</f>
        <v>0</v>
      </c>
      <c r="M11" s="588">
        <f>IFERROR(IF(B11="Funkcna poziadavka",VLOOKUP(G11,MODULY_CBA!$B$3:$E$52,3,0),),)</f>
        <v>0</v>
      </c>
      <c r="N11" s="588">
        <f>IFERROR(IF(B11="funkcna poziadavka",VLOOKUP(G11,MODULY_CBA!$B$3:$E$52,2,0),),)</f>
        <v>0</v>
      </c>
      <c r="O11" s="589">
        <f t="shared" si="2"/>
        <v>0</v>
      </c>
      <c r="P11" s="590">
        <f>IFERROR(O11*VLOOKUP(G11,MODULY_CBA!$B$3:$F$52,5,0),)</f>
        <v>0</v>
      </c>
      <c r="Q11" s="461">
        <f>VLOOKUP(G11,MODULY_CBA!$B$3:$I$52,7,0)</f>
        <v>2021</v>
      </c>
      <c r="R11" s="463"/>
      <c r="S11" s="463"/>
      <c r="T11" s="463"/>
      <c r="U11" s="463"/>
      <c r="V11" s="463"/>
      <c r="W11" s="463"/>
      <c r="X11" s="463"/>
      <c r="Y11" s="463"/>
      <c r="Z11" s="591"/>
      <c r="AA11" s="461"/>
      <c r="AB11" s="461"/>
      <c r="AC11" s="463"/>
      <c r="AD11" s="463"/>
      <c r="AE11" s="463"/>
      <c r="AF11" s="463"/>
      <c r="AG11" s="463"/>
      <c r="AH11" s="463"/>
      <c r="AI11" s="463"/>
    </row>
    <row r="12" spans="1:35">
      <c r="A12" s="584" t="s">
        <v>467</v>
      </c>
      <c r="B12" s="585" t="s">
        <v>439</v>
      </c>
      <c r="C12" s="579" t="s">
        <v>309</v>
      </c>
      <c r="D12" s="579" t="s">
        <v>468</v>
      </c>
      <c r="E12" s="579" t="s">
        <v>469</v>
      </c>
      <c r="F12" s="586" t="s">
        <v>442</v>
      </c>
      <c r="G12" s="587" t="s">
        <v>309</v>
      </c>
      <c r="H12" s="588">
        <v>1</v>
      </c>
      <c r="I12" s="588">
        <v>5</v>
      </c>
      <c r="J12" s="588">
        <f t="shared" si="0"/>
        <v>1</v>
      </c>
      <c r="K12" s="588">
        <f t="shared" si="1"/>
        <v>5</v>
      </c>
      <c r="L12" s="589">
        <f>IFERROR(IF(B12="funkcna poziadavka",VLOOKUP(G12,MODULY_CBA!$B$3:$E$53,4,0)/COUNTIFS($G$3:$G$1500,G12,$B$3:$B$1500,B12),),)</f>
        <v>0</v>
      </c>
      <c r="M12" s="588">
        <f>IFERROR(IF(B12="Funkcna poziadavka",VLOOKUP(G12,MODULY_CBA!$B$3:$E$52,3,0),),)</f>
        <v>0</v>
      </c>
      <c r="N12" s="588">
        <f>IFERROR(IF(B12="funkcna poziadavka",VLOOKUP(G12,MODULY_CBA!$B$3:$E$52,2,0),),)</f>
        <v>0</v>
      </c>
      <c r="O12" s="589">
        <f t="shared" si="2"/>
        <v>0</v>
      </c>
      <c r="P12" s="590">
        <f>IFERROR(O12*VLOOKUP(G12,MODULY_CBA!$B$3:$F$52,5,0),)</f>
        <v>0</v>
      </c>
      <c r="Q12" s="461">
        <f>VLOOKUP(G12,MODULY_CBA!$B$3:$I$52,7,0)</f>
        <v>2021</v>
      </c>
      <c r="R12" s="464"/>
      <c r="S12" s="464"/>
      <c r="T12" s="464"/>
      <c r="U12" s="464"/>
      <c r="V12" s="464"/>
      <c r="W12" s="464"/>
      <c r="X12" s="464"/>
      <c r="Y12" s="464"/>
      <c r="Z12" s="464"/>
      <c r="AA12" s="464"/>
      <c r="AB12" s="464"/>
      <c r="AC12" s="464"/>
      <c r="AD12" s="464"/>
      <c r="AE12" s="464"/>
      <c r="AF12" s="464"/>
      <c r="AG12" s="464"/>
      <c r="AH12" s="464"/>
      <c r="AI12" s="464"/>
    </row>
    <row r="13" spans="1:35">
      <c r="A13" s="584" t="s">
        <v>470</v>
      </c>
      <c r="B13" s="585" t="s">
        <v>977</v>
      </c>
      <c r="C13" s="579" t="s">
        <v>309</v>
      </c>
      <c r="D13" s="579" t="s">
        <v>471</v>
      </c>
      <c r="E13" s="579" t="s">
        <v>472</v>
      </c>
      <c r="F13" s="586" t="s">
        <v>442</v>
      </c>
      <c r="G13" s="587" t="s">
        <v>309</v>
      </c>
      <c r="H13" s="588">
        <v>1</v>
      </c>
      <c r="I13" s="588">
        <v>5</v>
      </c>
      <c r="J13" s="588">
        <f t="shared" si="0"/>
        <v>1</v>
      </c>
      <c r="K13" s="588">
        <f t="shared" si="1"/>
        <v>5</v>
      </c>
      <c r="L13" s="589">
        <f>IFERROR(IF(B13="funkcna poziadavka",VLOOKUP(G13,MODULY_CBA!$B$3:$E$53,4,0)/COUNTIFS($G$3:$G$1500,G13,$B$3:$B$1500,B13),),)</f>
        <v>5.25</v>
      </c>
      <c r="M13" s="588">
        <f>IFERROR(IF(B13="Funkcna poziadavka",VLOOKUP(G13,MODULY_CBA!$B$3:$E$52,3,0),),)</f>
        <v>0.72</v>
      </c>
      <c r="N13" s="588">
        <f>IFERROR(IF(B13="funkcna poziadavka",VLOOKUP(G13,MODULY_CBA!$B$3:$E$52,2,0),),)</f>
        <v>0.86</v>
      </c>
      <c r="O13" s="589">
        <f t="shared" si="2"/>
        <v>6.3468</v>
      </c>
      <c r="P13" s="590">
        <f>IFERROR(O13*VLOOKUP(G13,MODULY_CBA!$B$3:$F$52,5,0),)</f>
        <v>95.201999999999998</v>
      </c>
      <c r="Q13" s="461">
        <f>VLOOKUP(G13,MODULY_CBA!$B$3:$I$52,7,0)</f>
        <v>2021</v>
      </c>
      <c r="R13" s="464"/>
      <c r="S13" s="464"/>
      <c r="T13" s="464"/>
      <c r="U13" s="464"/>
      <c r="V13" s="464"/>
      <c r="W13" s="464"/>
      <c r="X13" s="464"/>
      <c r="Y13" s="464"/>
      <c r="Z13" s="464"/>
      <c r="AA13" s="464"/>
      <c r="AB13" s="464"/>
      <c r="AC13" s="464"/>
      <c r="AD13" s="464"/>
      <c r="AE13" s="464"/>
      <c r="AF13" s="464"/>
      <c r="AG13" s="464"/>
      <c r="AH13" s="464"/>
      <c r="AI13" s="464"/>
    </row>
    <row r="14" spans="1:35">
      <c r="A14" s="584" t="s">
        <v>473</v>
      </c>
      <c r="B14" s="585" t="s">
        <v>977</v>
      </c>
      <c r="C14" s="579" t="s">
        <v>309</v>
      </c>
      <c r="D14" s="579" t="s">
        <v>474</v>
      </c>
      <c r="E14" s="579" t="s">
        <v>475</v>
      </c>
      <c r="F14" s="586" t="s">
        <v>442</v>
      </c>
      <c r="G14" s="587" t="s">
        <v>309</v>
      </c>
      <c r="H14" s="588">
        <v>1</v>
      </c>
      <c r="I14" s="588">
        <v>5</v>
      </c>
      <c r="J14" s="588">
        <f t="shared" si="0"/>
        <v>1</v>
      </c>
      <c r="K14" s="588">
        <f t="shared" si="1"/>
        <v>5</v>
      </c>
      <c r="L14" s="589">
        <f>IFERROR(IF(B14="funkcna poziadavka",VLOOKUP(G14,MODULY_CBA!$B$3:$E$53,4,0)/COUNTIFS($G$3:$G$1500,G14,$B$3:$B$1500,B14),),)</f>
        <v>5.25</v>
      </c>
      <c r="M14" s="588">
        <f>IFERROR(IF(B14="Funkcna poziadavka",VLOOKUP(G14,MODULY_CBA!$B$3:$E$52,3,0),),)</f>
        <v>0.72</v>
      </c>
      <c r="N14" s="588">
        <f>IFERROR(IF(B14="funkcna poziadavka",VLOOKUP(G14,MODULY_CBA!$B$3:$E$52,2,0),),)</f>
        <v>0.86</v>
      </c>
      <c r="O14" s="589">
        <f t="shared" si="2"/>
        <v>6.3468</v>
      </c>
      <c r="P14" s="590">
        <f>IFERROR(O14*VLOOKUP(G14,MODULY_CBA!$B$3:$F$52,5,0),)</f>
        <v>95.201999999999998</v>
      </c>
      <c r="Q14" s="461">
        <f>VLOOKUP(G14,MODULY_CBA!$B$3:$I$52,7,0)</f>
        <v>2021</v>
      </c>
      <c r="R14" s="464"/>
      <c r="S14" s="464"/>
      <c r="T14" s="464"/>
      <c r="U14" s="464"/>
      <c r="V14" s="464"/>
      <c r="W14" s="464"/>
      <c r="X14" s="464"/>
      <c r="Y14" s="464"/>
      <c r="Z14" s="464"/>
      <c r="AA14" s="464"/>
      <c r="AB14" s="464"/>
      <c r="AC14" s="464"/>
      <c r="AD14" s="464"/>
      <c r="AE14" s="464"/>
      <c r="AF14" s="464"/>
      <c r="AG14" s="464"/>
      <c r="AH14" s="464"/>
      <c r="AI14" s="464"/>
    </row>
    <row r="15" spans="1:35">
      <c r="A15" s="584" t="s">
        <v>476</v>
      </c>
      <c r="B15" s="585" t="s">
        <v>977</v>
      </c>
      <c r="C15" s="579" t="s">
        <v>309</v>
      </c>
      <c r="D15" s="579" t="s">
        <v>477</v>
      </c>
      <c r="E15" s="579" t="s">
        <v>478</v>
      </c>
      <c r="F15" s="586" t="s">
        <v>442</v>
      </c>
      <c r="G15" s="587" t="s">
        <v>309</v>
      </c>
      <c r="H15" s="588">
        <v>1</v>
      </c>
      <c r="I15" s="588">
        <v>5</v>
      </c>
      <c r="J15" s="588">
        <f t="shared" si="0"/>
        <v>1</v>
      </c>
      <c r="K15" s="588">
        <f t="shared" si="1"/>
        <v>5</v>
      </c>
      <c r="L15" s="589">
        <f>IFERROR(IF(B15="funkcna poziadavka",VLOOKUP(G15,MODULY_CBA!$B$3:$E$53,4,0)/COUNTIFS($G$3:$G$1500,G15,$B$3:$B$1500,B15),),)</f>
        <v>5.25</v>
      </c>
      <c r="M15" s="588">
        <f>IFERROR(IF(B15="Funkcna poziadavka",VLOOKUP(G15,MODULY_CBA!$B$3:$E$52,3,0),),)</f>
        <v>0.72</v>
      </c>
      <c r="N15" s="588">
        <f>IFERROR(IF(B15="funkcna poziadavka",VLOOKUP(G15,MODULY_CBA!$B$3:$E$52,2,0),),)</f>
        <v>0.86</v>
      </c>
      <c r="O15" s="589">
        <f t="shared" si="2"/>
        <v>6.3468</v>
      </c>
      <c r="P15" s="590">
        <f>IFERROR(O15*VLOOKUP(G15,MODULY_CBA!$B$3:$F$52,5,0),)</f>
        <v>95.201999999999998</v>
      </c>
      <c r="Q15" s="461">
        <f>VLOOKUP(G15,MODULY_CBA!$B$3:$I$52,7,0)</f>
        <v>2021</v>
      </c>
      <c r="R15" s="464"/>
      <c r="S15" s="464"/>
      <c r="T15" s="464"/>
      <c r="U15" s="464"/>
      <c r="V15" s="464"/>
      <c r="W15" s="464"/>
      <c r="X15" s="464"/>
      <c r="Y15" s="464"/>
      <c r="Z15" s="464"/>
      <c r="AA15" s="464"/>
      <c r="AB15" s="464"/>
      <c r="AC15" s="464"/>
      <c r="AD15" s="464"/>
      <c r="AE15" s="464"/>
      <c r="AF15" s="464"/>
      <c r="AG15" s="464"/>
      <c r="AH15" s="464"/>
      <c r="AI15" s="464"/>
    </row>
    <row r="16" spans="1:35">
      <c r="A16" s="584" t="s">
        <v>479</v>
      </c>
      <c r="B16" s="585" t="s">
        <v>977</v>
      </c>
      <c r="C16" s="579" t="s">
        <v>311</v>
      </c>
      <c r="D16" s="579" t="s">
        <v>440</v>
      </c>
      <c r="E16" s="595" t="s">
        <v>441</v>
      </c>
      <c r="F16" s="586" t="s">
        <v>442</v>
      </c>
      <c r="G16" s="587" t="s">
        <v>311</v>
      </c>
      <c r="H16" s="588">
        <v>1</v>
      </c>
      <c r="I16" s="588">
        <v>5</v>
      </c>
      <c r="J16" s="588">
        <f t="shared" si="0"/>
        <v>1</v>
      </c>
      <c r="K16" s="588">
        <f t="shared" si="1"/>
        <v>5</v>
      </c>
      <c r="L16" s="589">
        <f>IFERROR(IF(B16="funkcna poziadavka",VLOOKUP(G16,MODULY_CBA!$B$3:$E$53,4,0)/COUNTIFS($G$3:$G$1500,G16,$B$3:$B$1500,B16),),)</f>
        <v>5.25</v>
      </c>
      <c r="M16" s="588">
        <f>IFERROR(IF(B16="Funkcna poziadavka",VLOOKUP(G16,MODULY_CBA!$B$3:$E$52,3,0),),)</f>
        <v>0.72</v>
      </c>
      <c r="N16" s="588">
        <f>IFERROR(IF(B16="funkcna poziadavka",VLOOKUP(G16,MODULY_CBA!$B$3:$E$52,2,0),),)</f>
        <v>0.86</v>
      </c>
      <c r="O16" s="589">
        <f t="shared" si="2"/>
        <v>6.3468</v>
      </c>
      <c r="P16" s="590">
        <f>IFERROR(O16*VLOOKUP(G16,MODULY_CBA!$B$3:$F$52,5,0),)</f>
        <v>95.201999999999998</v>
      </c>
      <c r="Q16" s="461">
        <f>VLOOKUP(G16,MODULY_CBA!$B$3:$I$52,7,0)</f>
        <v>2021</v>
      </c>
      <c r="R16" s="464"/>
      <c r="S16" s="464"/>
      <c r="T16" s="464"/>
      <c r="U16" s="464"/>
      <c r="V16" s="464"/>
      <c r="W16" s="464"/>
      <c r="X16" s="464"/>
      <c r="Y16" s="464"/>
      <c r="Z16" s="464"/>
      <c r="AA16" s="464"/>
      <c r="AB16" s="464"/>
      <c r="AC16" s="464"/>
      <c r="AD16" s="464"/>
      <c r="AE16" s="464"/>
      <c r="AF16" s="464"/>
      <c r="AG16" s="464"/>
      <c r="AH16" s="464"/>
      <c r="AI16" s="464"/>
    </row>
    <row r="17" spans="1:35">
      <c r="A17" s="584" t="s">
        <v>480</v>
      </c>
      <c r="B17" s="585" t="s">
        <v>439</v>
      </c>
      <c r="C17" s="579" t="s">
        <v>311</v>
      </c>
      <c r="D17" s="579" t="s">
        <v>444</v>
      </c>
      <c r="E17" s="595" t="s">
        <v>445</v>
      </c>
      <c r="F17" s="586" t="s">
        <v>442</v>
      </c>
      <c r="G17" s="587" t="s">
        <v>311</v>
      </c>
      <c r="H17" s="588">
        <v>1</v>
      </c>
      <c r="I17" s="588">
        <v>5</v>
      </c>
      <c r="J17" s="588">
        <f t="shared" si="0"/>
        <v>1</v>
      </c>
      <c r="K17" s="588">
        <f t="shared" si="1"/>
        <v>5</v>
      </c>
      <c r="L17" s="589">
        <f>IFERROR(IF(B17="funkcna poziadavka",VLOOKUP(G17,MODULY_CBA!$B$3:$E$53,4,0)/COUNTIFS($G$3:$G$1500,G17,$B$3:$B$1500,B17),),)</f>
        <v>0</v>
      </c>
      <c r="M17" s="588">
        <f>IFERROR(IF(B17="Funkcna poziadavka",VLOOKUP(G17,MODULY_CBA!$B$3:$E$52,3,0),),)</f>
        <v>0</v>
      </c>
      <c r="N17" s="588">
        <f>IFERROR(IF(B17="funkcna poziadavka",VLOOKUP(G17,MODULY_CBA!$B$3:$E$52,2,0),),)</f>
        <v>0</v>
      </c>
      <c r="O17" s="589">
        <f t="shared" si="2"/>
        <v>0</v>
      </c>
      <c r="P17" s="590">
        <f>IFERROR(O17*VLOOKUP(G17,MODULY_CBA!$B$3:$F$52,5,0),)</f>
        <v>0</v>
      </c>
      <c r="Q17" s="461">
        <f>VLOOKUP(G17,MODULY_CBA!$B$3:$I$52,7,0)</f>
        <v>2021</v>
      </c>
      <c r="R17" s="464"/>
      <c r="S17" s="464"/>
      <c r="T17" s="464"/>
      <c r="U17" s="464"/>
      <c r="V17" s="464"/>
      <c r="W17" s="464"/>
      <c r="X17" s="464"/>
      <c r="Y17" s="464"/>
      <c r="Z17" s="464"/>
      <c r="AA17" s="464"/>
      <c r="AB17" s="464"/>
      <c r="AC17" s="464"/>
      <c r="AD17" s="464"/>
      <c r="AE17" s="464"/>
      <c r="AF17" s="464"/>
      <c r="AG17" s="464"/>
      <c r="AH17" s="464"/>
      <c r="AI17" s="464"/>
    </row>
    <row r="18" spans="1:35">
      <c r="A18" s="584" t="s">
        <v>481</v>
      </c>
      <c r="B18" s="585" t="s">
        <v>439</v>
      </c>
      <c r="C18" s="579" t="s">
        <v>311</v>
      </c>
      <c r="D18" s="579" t="s">
        <v>447</v>
      </c>
      <c r="E18" s="579" t="s">
        <v>448</v>
      </c>
      <c r="F18" s="586" t="s">
        <v>442</v>
      </c>
      <c r="G18" s="587" t="s">
        <v>311</v>
      </c>
      <c r="H18" s="588">
        <v>1</v>
      </c>
      <c r="I18" s="588">
        <v>5</v>
      </c>
      <c r="J18" s="588">
        <f t="shared" si="0"/>
        <v>1</v>
      </c>
      <c r="K18" s="588">
        <f t="shared" si="1"/>
        <v>5</v>
      </c>
      <c r="L18" s="589">
        <f>IFERROR(IF(B18="funkcna poziadavka",VLOOKUP(G18,MODULY_CBA!$B$3:$E$53,4,0)/COUNTIFS($G$3:$G$1500,G18,$B$3:$B$1500,B18),),)</f>
        <v>0</v>
      </c>
      <c r="M18" s="588">
        <f>IFERROR(IF(B18="Funkcna poziadavka",VLOOKUP(G18,MODULY_CBA!$B$3:$E$52,3,0),),)</f>
        <v>0</v>
      </c>
      <c r="N18" s="588">
        <f>IFERROR(IF(B18="funkcna poziadavka",VLOOKUP(G18,MODULY_CBA!$B$3:$E$52,2,0),),)</f>
        <v>0</v>
      </c>
      <c r="O18" s="589">
        <f t="shared" si="2"/>
        <v>0</v>
      </c>
      <c r="P18" s="590">
        <f>IFERROR(O18*VLOOKUP(G18,MODULY_CBA!$B$3:$F$52,5,0),)</f>
        <v>0</v>
      </c>
      <c r="Q18" s="461">
        <f>VLOOKUP(G18,MODULY_CBA!$B$3:$I$52,7,0)</f>
        <v>2021</v>
      </c>
      <c r="R18" s="464"/>
      <c r="S18" s="464"/>
      <c r="T18" s="464"/>
      <c r="U18" s="464"/>
      <c r="V18" s="464"/>
      <c r="W18" s="464"/>
      <c r="X18" s="464"/>
      <c r="Y18" s="464"/>
      <c r="Z18" s="464"/>
      <c r="AA18" s="464"/>
      <c r="AB18" s="464"/>
      <c r="AC18" s="464"/>
      <c r="AD18" s="464"/>
      <c r="AE18" s="464"/>
      <c r="AF18" s="464"/>
      <c r="AG18" s="464"/>
      <c r="AH18" s="464"/>
      <c r="AI18" s="464"/>
    </row>
    <row r="19" spans="1:35">
      <c r="A19" s="584" t="s">
        <v>482</v>
      </c>
      <c r="B19" s="585" t="s">
        <v>439</v>
      </c>
      <c r="C19" s="579" t="s">
        <v>311</v>
      </c>
      <c r="D19" s="579" t="s">
        <v>450</v>
      </c>
      <c r="E19" s="579" t="s">
        <v>451</v>
      </c>
      <c r="F19" s="586" t="s">
        <v>442</v>
      </c>
      <c r="G19" s="587" t="s">
        <v>311</v>
      </c>
      <c r="H19" s="588">
        <v>1</v>
      </c>
      <c r="I19" s="588">
        <v>5</v>
      </c>
      <c r="J19" s="588">
        <f t="shared" si="0"/>
        <v>1</v>
      </c>
      <c r="K19" s="588">
        <f t="shared" si="1"/>
        <v>5</v>
      </c>
      <c r="L19" s="589">
        <f>IFERROR(IF(B19="funkcna poziadavka",VLOOKUP(G19,MODULY_CBA!$B$3:$E$53,4,0)/COUNTIFS($G$3:$G$1500,G19,$B$3:$B$1500,B19),),)</f>
        <v>0</v>
      </c>
      <c r="M19" s="588">
        <f>IFERROR(IF(B19="Funkcna poziadavka",VLOOKUP(G19,MODULY_CBA!$B$3:$E$52,3,0),),)</f>
        <v>0</v>
      </c>
      <c r="N19" s="588">
        <f>IFERROR(IF(B19="funkcna poziadavka",VLOOKUP(G19,MODULY_CBA!$B$3:$E$52,2,0),),)</f>
        <v>0</v>
      </c>
      <c r="O19" s="589">
        <f t="shared" si="2"/>
        <v>0</v>
      </c>
      <c r="P19" s="590">
        <f>IFERROR(O19*VLOOKUP(G19,MODULY_CBA!$B$3:$F$52,5,0),)</f>
        <v>0</v>
      </c>
      <c r="Q19" s="461">
        <f>VLOOKUP(G19,MODULY_CBA!$B$3:$I$52,7,0)</f>
        <v>2021</v>
      </c>
      <c r="R19" s="461"/>
      <c r="S19" s="461"/>
      <c r="T19" s="461"/>
      <c r="U19" s="461"/>
      <c r="V19" s="461" t="s">
        <v>96</v>
      </c>
      <c r="W19" s="461" t="s">
        <v>96</v>
      </c>
      <c r="X19" s="461" t="s">
        <v>96</v>
      </c>
      <c r="Y19" s="461" t="s">
        <v>96</v>
      </c>
      <c r="Z19" s="461" t="s">
        <v>96</v>
      </c>
      <c r="AA19" s="461" t="s">
        <v>96</v>
      </c>
      <c r="AB19" s="461" t="s">
        <v>96</v>
      </c>
      <c r="AC19" s="461" t="s">
        <v>96</v>
      </c>
      <c r="AD19" s="461" t="s">
        <v>96</v>
      </c>
      <c r="AE19" s="461" t="s">
        <v>96</v>
      </c>
      <c r="AF19" s="461" t="s">
        <v>96</v>
      </c>
      <c r="AG19" s="461" t="s">
        <v>96</v>
      </c>
      <c r="AH19" s="461" t="s">
        <v>96</v>
      </c>
      <c r="AI19" s="461" t="s">
        <v>96</v>
      </c>
    </row>
    <row r="20" spans="1:35">
      <c r="A20" s="584" t="s">
        <v>483</v>
      </c>
      <c r="B20" s="585" t="s">
        <v>439</v>
      </c>
      <c r="C20" s="579" t="s">
        <v>311</v>
      </c>
      <c r="D20" s="579" t="s">
        <v>453</v>
      </c>
      <c r="E20" s="579" t="s">
        <v>454</v>
      </c>
      <c r="F20" s="586" t="s">
        <v>442</v>
      </c>
      <c r="G20" s="587" t="s">
        <v>311</v>
      </c>
      <c r="H20" s="588">
        <v>1</v>
      </c>
      <c r="I20" s="588">
        <v>5</v>
      </c>
      <c r="J20" s="588">
        <f t="shared" si="0"/>
        <v>1</v>
      </c>
      <c r="K20" s="588">
        <f t="shared" si="1"/>
        <v>5</v>
      </c>
      <c r="L20" s="589">
        <f>IFERROR(IF(B20="funkcna poziadavka",VLOOKUP(G20,MODULY_CBA!$B$3:$E$53,4,0)/COUNTIFS($G$3:$G$1500,G20,$B$3:$B$1500,B20),),)</f>
        <v>0</v>
      </c>
      <c r="M20" s="588">
        <f>IFERROR(IF(B20="Funkcna poziadavka",VLOOKUP(G20,MODULY_CBA!$B$3:$E$52,3,0),),)</f>
        <v>0</v>
      </c>
      <c r="N20" s="588">
        <f>IFERROR(IF(B20="funkcna poziadavka",VLOOKUP(G20,MODULY_CBA!$B$3:$E$52,2,0),),)</f>
        <v>0</v>
      </c>
      <c r="O20" s="589">
        <f t="shared" si="2"/>
        <v>0</v>
      </c>
      <c r="P20" s="590">
        <f>IFERROR(O20*VLOOKUP(G20,MODULY_CBA!$B$3:$F$52,5,0),)</f>
        <v>0</v>
      </c>
      <c r="Q20" s="461">
        <f>VLOOKUP(G20,MODULY_CBA!$B$3:$I$52,7,0)</f>
        <v>2021</v>
      </c>
      <c r="R20" s="461"/>
      <c r="S20" s="461"/>
      <c r="T20" s="461"/>
      <c r="U20" s="461"/>
      <c r="V20" s="461"/>
      <c r="W20" s="461"/>
      <c r="X20" s="461"/>
      <c r="Y20" s="461"/>
      <c r="Z20" s="461"/>
      <c r="AA20" s="461"/>
      <c r="AB20" s="461"/>
      <c r="AC20" s="461"/>
      <c r="AD20" s="461"/>
      <c r="AE20" s="461"/>
      <c r="AF20" s="461"/>
      <c r="AG20" s="461"/>
      <c r="AH20" s="461"/>
      <c r="AI20" s="461"/>
    </row>
    <row r="21" spans="1:35">
      <c r="A21" s="584" t="s">
        <v>484</v>
      </c>
      <c r="B21" s="585" t="s">
        <v>439</v>
      </c>
      <c r="C21" s="579" t="s">
        <v>311</v>
      </c>
      <c r="D21" s="579" t="s">
        <v>485</v>
      </c>
      <c r="E21" s="579" t="s">
        <v>486</v>
      </c>
      <c r="F21" s="586" t="s">
        <v>442</v>
      </c>
      <c r="G21" s="587" t="s">
        <v>311</v>
      </c>
      <c r="H21" s="588">
        <v>1</v>
      </c>
      <c r="I21" s="588">
        <v>5</v>
      </c>
      <c r="J21" s="588">
        <f t="shared" si="0"/>
        <v>1</v>
      </c>
      <c r="K21" s="588">
        <f t="shared" si="1"/>
        <v>5</v>
      </c>
      <c r="L21" s="589">
        <f>IFERROR(IF(B21="funkcna poziadavka",VLOOKUP(G21,MODULY_CBA!$B$3:$E$53,4,0)/COUNTIFS($G$3:$G$1500,G21,$B$3:$B$1500,B21),),)</f>
        <v>0</v>
      </c>
      <c r="M21" s="588">
        <f>IFERROR(IF(B21="Funkcna poziadavka",VLOOKUP(G21,MODULY_CBA!$B$3:$E$52,3,0),),)</f>
        <v>0</v>
      </c>
      <c r="N21" s="588">
        <f>IFERROR(IF(B21="funkcna poziadavka",VLOOKUP(G21,MODULY_CBA!$B$3:$E$52,2,0),),)</f>
        <v>0</v>
      </c>
      <c r="O21" s="589">
        <f t="shared" si="2"/>
        <v>0</v>
      </c>
      <c r="P21" s="590">
        <f>IFERROR(O21*VLOOKUP(G21,MODULY_CBA!$B$3:$F$52,5,0),)</f>
        <v>0</v>
      </c>
      <c r="Q21" s="461">
        <f>VLOOKUP(G21,MODULY_CBA!$B$3:$I$52,7,0)</f>
        <v>2021</v>
      </c>
      <c r="R21" s="461"/>
      <c r="S21" s="461"/>
      <c r="T21" s="461"/>
      <c r="U21" s="461"/>
      <c r="V21" s="461"/>
      <c r="W21" s="461"/>
      <c r="X21" s="461"/>
      <c r="Y21" s="461"/>
      <c r="Z21" s="461"/>
      <c r="AA21" s="461"/>
      <c r="AB21" s="461"/>
      <c r="AC21" s="461"/>
      <c r="AD21" s="461"/>
      <c r="AE21" s="461"/>
      <c r="AF21" s="461"/>
      <c r="AG21" s="461"/>
      <c r="AH21" s="461"/>
      <c r="AI21" s="461"/>
    </row>
    <row r="22" spans="1:35">
      <c r="A22" s="584" t="s">
        <v>487</v>
      </c>
      <c r="B22" s="585" t="s">
        <v>439</v>
      </c>
      <c r="C22" s="579" t="s">
        <v>311</v>
      </c>
      <c r="D22" s="579" t="s">
        <v>459</v>
      </c>
      <c r="E22" s="579" t="s">
        <v>460</v>
      </c>
      <c r="F22" s="586" t="s">
        <v>442</v>
      </c>
      <c r="G22" s="587" t="s">
        <v>311</v>
      </c>
      <c r="H22" s="588">
        <v>1</v>
      </c>
      <c r="I22" s="588">
        <v>5</v>
      </c>
      <c r="J22" s="588">
        <f t="shared" si="0"/>
        <v>1</v>
      </c>
      <c r="K22" s="588">
        <f t="shared" si="1"/>
        <v>5</v>
      </c>
      <c r="L22" s="589">
        <f>IFERROR(IF(B22="funkcna poziadavka",VLOOKUP(G22,MODULY_CBA!$B$3:$E$53,4,0)/COUNTIFS($G$3:$G$1500,G22,$B$3:$B$1500,B22),),)</f>
        <v>0</v>
      </c>
      <c r="M22" s="588">
        <f>IFERROR(IF(B22="Funkcna poziadavka",VLOOKUP(G22,MODULY_CBA!$B$3:$E$52,3,0),),)</f>
        <v>0</v>
      </c>
      <c r="N22" s="588">
        <f>IFERROR(IF(B22="funkcna poziadavka",VLOOKUP(G22,MODULY_CBA!$B$3:$E$52,2,0),),)</f>
        <v>0</v>
      </c>
      <c r="O22" s="589">
        <f t="shared" si="2"/>
        <v>0</v>
      </c>
      <c r="P22" s="590">
        <f>IFERROR(O22*VLOOKUP(G22,MODULY_CBA!$B$3:$F$52,5,0),)</f>
        <v>0</v>
      </c>
      <c r="Q22" s="461">
        <f>VLOOKUP(G22,MODULY_CBA!$B$3:$I$52,7,0)</f>
        <v>2021</v>
      </c>
      <c r="R22" s="461"/>
      <c r="S22" s="461"/>
      <c r="T22" s="461"/>
      <c r="U22" s="461"/>
      <c r="V22" s="461"/>
      <c r="W22" s="461"/>
      <c r="X22" s="461"/>
      <c r="Y22" s="461"/>
      <c r="Z22" s="461"/>
      <c r="AA22" s="461"/>
      <c r="AB22" s="461"/>
      <c r="AC22" s="461"/>
      <c r="AD22" s="461"/>
      <c r="AE22" s="461"/>
      <c r="AF22" s="461"/>
      <c r="AG22" s="461"/>
      <c r="AH22" s="461"/>
      <c r="AI22" s="461"/>
    </row>
    <row r="23" spans="1:35">
      <c r="A23" s="584" t="s">
        <v>488</v>
      </c>
      <c r="B23" s="585" t="s">
        <v>439</v>
      </c>
      <c r="C23" s="579" t="s">
        <v>311</v>
      </c>
      <c r="D23" s="579" t="s">
        <v>462</v>
      </c>
      <c r="E23" s="579" t="s">
        <v>463</v>
      </c>
      <c r="F23" s="586" t="s">
        <v>442</v>
      </c>
      <c r="G23" s="587" t="s">
        <v>311</v>
      </c>
      <c r="H23" s="588">
        <v>1</v>
      </c>
      <c r="I23" s="588">
        <v>5</v>
      </c>
      <c r="J23" s="588">
        <f t="shared" si="0"/>
        <v>1</v>
      </c>
      <c r="K23" s="588">
        <f t="shared" si="1"/>
        <v>5</v>
      </c>
      <c r="L23" s="589">
        <f>IFERROR(IF(B23="funkcna poziadavka",VLOOKUP(G23,MODULY_CBA!$B$3:$E$53,4,0)/COUNTIFS($G$3:$G$1500,G23,$B$3:$B$1500,B23),),)</f>
        <v>0</v>
      </c>
      <c r="M23" s="588">
        <f>IFERROR(IF(B23="Funkcna poziadavka",VLOOKUP(G23,MODULY_CBA!$B$3:$E$52,3,0),),)</f>
        <v>0</v>
      </c>
      <c r="N23" s="588">
        <f>IFERROR(IF(B23="funkcna poziadavka",VLOOKUP(G23,MODULY_CBA!$B$3:$E$52,2,0),),)</f>
        <v>0</v>
      </c>
      <c r="O23" s="589">
        <f t="shared" si="2"/>
        <v>0</v>
      </c>
      <c r="P23" s="590">
        <f>IFERROR(O23*VLOOKUP(G23,MODULY_CBA!$B$3:$F$52,5,0),)</f>
        <v>0</v>
      </c>
      <c r="Q23" s="461">
        <f>VLOOKUP(G23,MODULY_CBA!$B$3:$I$52,7,0)</f>
        <v>2021</v>
      </c>
      <c r="R23" s="461"/>
      <c r="S23" s="461"/>
      <c r="T23" s="461"/>
      <c r="U23" s="461"/>
      <c r="V23" s="461"/>
      <c r="W23" s="461"/>
      <c r="X23" s="461"/>
      <c r="Y23" s="461"/>
      <c r="Z23" s="461"/>
      <c r="AA23" s="461"/>
      <c r="AB23" s="461"/>
      <c r="AC23" s="461"/>
      <c r="AD23" s="461"/>
      <c r="AE23" s="461"/>
      <c r="AF23" s="461"/>
      <c r="AG23" s="461"/>
      <c r="AH23" s="461"/>
      <c r="AI23" s="461"/>
    </row>
    <row r="24" spans="1:35">
      <c r="A24" s="584" t="s">
        <v>489</v>
      </c>
      <c r="B24" s="585" t="s">
        <v>439</v>
      </c>
      <c r="C24" s="579" t="s">
        <v>311</v>
      </c>
      <c r="D24" s="579" t="s">
        <v>465</v>
      </c>
      <c r="E24" s="579" t="s">
        <v>466</v>
      </c>
      <c r="F24" s="586" t="s">
        <v>442</v>
      </c>
      <c r="G24" s="587" t="s">
        <v>311</v>
      </c>
      <c r="H24" s="588">
        <v>1</v>
      </c>
      <c r="I24" s="588">
        <v>5</v>
      </c>
      <c r="J24" s="588">
        <f t="shared" si="0"/>
        <v>1</v>
      </c>
      <c r="K24" s="588">
        <f t="shared" si="1"/>
        <v>5</v>
      </c>
      <c r="L24" s="589">
        <f>IFERROR(IF(B24="funkcna poziadavka",VLOOKUP(G24,MODULY_CBA!$B$3:$E$53,4,0)/COUNTIFS($G$3:$G$1500,G24,$B$3:$B$1500,B24),),)</f>
        <v>0</v>
      </c>
      <c r="M24" s="588">
        <f>IFERROR(IF(B24="Funkcna poziadavka",VLOOKUP(G24,MODULY_CBA!$B$3:$E$52,3,0),),)</f>
        <v>0</v>
      </c>
      <c r="N24" s="588">
        <f>IFERROR(IF(B24="funkcna poziadavka",VLOOKUP(G24,MODULY_CBA!$B$3:$E$52,2,0),),)</f>
        <v>0</v>
      </c>
      <c r="O24" s="589">
        <f t="shared" si="2"/>
        <v>0</v>
      </c>
      <c r="P24" s="590">
        <f>IFERROR(O24*VLOOKUP(G24,MODULY_CBA!$B$3:$F$52,5,0),)</f>
        <v>0</v>
      </c>
      <c r="Q24" s="461">
        <f>VLOOKUP(G24,MODULY_CBA!$B$3:$I$52,7,0)</f>
        <v>2021</v>
      </c>
      <c r="R24" s="461"/>
      <c r="S24" s="461"/>
      <c r="T24" s="461"/>
      <c r="U24" s="461"/>
      <c r="V24" s="461" t="s">
        <v>96</v>
      </c>
      <c r="W24" s="461" t="s">
        <v>96</v>
      </c>
      <c r="X24" s="461" t="s">
        <v>96</v>
      </c>
      <c r="Y24" s="461" t="s">
        <v>96</v>
      </c>
      <c r="Z24" s="461" t="s">
        <v>96</v>
      </c>
      <c r="AA24" s="461" t="s">
        <v>96</v>
      </c>
      <c r="AB24" s="461" t="s">
        <v>96</v>
      </c>
      <c r="AC24" s="461" t="s">
        <v>96</v>
      </c>
      <c r="AD24" s="461" t="s">
        <v>96</v>
      </c>
      <c r="AE24" s="461" t="s">
        <v>96</v>
      </c>
      <c r="AF24" s="461" t="s">
        <v>96</v>
      </c>
      <c r="AG24" s="461" t="s">
        <v>96</v>
      </c>
      <c r="AH24" s="461" t="s">
        <v>96</v>
      </c>
      <c r="AI24" s="461" t="s">
        <v>96</v>
      </c>
    </row>
    <row r="25" spans="1:35">
      <c r="A25" s="584" t="s">
        <v>490</v>
      </c>
      <c r="B25" s="585" t="s">
        <v>439</v>
      </c>
      <c r="C25" s="579" t="s">
        <v>311</v>
      </c>
      <c r="D25" s="579" t="s">
        <v>468</v>
      </c>
      <c r="E25" s="579" t="s">
        <v>491</v>
      </c>
      <c r="F25" s="586" t="s">
        <v>442</v>
      </c>
      <c r="G25" s="587" t="s">
        <v>311</v>
      </c>
      <c r="H25" s="588">
        <v>1</v>
      </c>
      <c r="I25" s="588">
        <v>5</v>
      </c>
      <c r="J25" s="588">
        <f t="shared" si="0"/>
        <v>1</v>
      </c>
      <c r="K25" s="588">
        <f t="shared" si="1"/>
        <v>5</v>
      </c>
      <c r="L25" s="589">
        <f>IFERROR(IF(B25="funkcna poziadavka",VLOOKUP(G25,MODULY_CBA!$B$3:$E$53,4,0)/COUNTIFS($G$3:$G$1500,G25,$B$3:$B$1500,B25),),)</f>
        <v>0</v>
      </c>
      <c r="M25" s="588">
        <f>IFERROR(IF(B25="Funkcna poziadavka",VLOOKUP(G25,MODULY_CBA!$B$3:$E$52,3,0),),)</f>
        <v>0</v>
      </c>
      <c r="N25" s="588">
        <f>IFERROR(IF(B25="funkcna poziadavka",VLOOKUP(G25,MODULY_CBA!$B$3:$E$52,2,0),),)</f>
        <v>0</v>
      </c>
      <c r="O25" s="589">
        <f t="shared" si="2"/>
        <v>0</v>
      </c>
      <c r="P25" s="590">
        <f>IFERROR(O25*VLOOKUP(G25,MODULY_CBA!$B$3:$F$52,5,0),)</f>
        <v>0</v>
      </c>
      <c r="Q25" s="461">
        <f>VLOOKUP(G25,MODULY_CBA!$B$3:$I$52,7,0)</f>
        <v>2021</v>
      </c>
      <c r="R25" s="461"/>
      <c r="S25" s="461"/>
      <c r="T25" s="461"/>
      <c r="U25" s="461"/>
      <c r="V25" s="461" t="s">
        <v>96</v>
      </c>
      <c r="W25" s="461" t="s">
        <v>96</v>
      </c>
      <c r="X25" s="461" t="s">
        <v>96</v>
      </c>
      <c r="Y25" s="461" t="s">
        <v>96</v>
      </c>
      <c r="Z25" s="461" t="s">
        <v>96</v>
      </c>
      <c r="AA25" s="461" t="s">
        <v>96</v>
      </c>
      <c r="AB25" s="461" t="s">
        <v>96</v>
      </c>
      <c r="AC25" s="461" t="s">
        <v>96</v>
      </c>
      <c r="AD25" s="461" t="s">
        <v>96</v>
      </c>
      <c r="AE25" s="461" t="s">
        <v>96</v>
      </c>
      <c r="AF25" s="461" t="s">
        <v>96</v>
      </c>
      <c r="AG25" s="461" t="s">
        <v>96</v>
      </c>
      <c r="AH25" s="461" t="s">
        <v>96</v>
      </c>
      <c r="AI25" s="461" t="s">
        <v>96</v>
      </c>
    </row>
    <row r="26" spans="1:35">
      <c r="A26" s="584" t="s">
        <v>492</v>
      </c>
      <c r="B26" s="585" t="s">
        <v>439</v>
      </c>
      <c r="C26" s="579" t="s">
        <v>311</v>
      </c>
      <c r="D26" s="579" t="s">
        <v>493</v>
      </c>
      <c r="E26" s="579" t="s">
        <v>494</v>
      </c>
      <c r="F26" s="586" t="s">
        <v>442</v>
      </c>
      <c r="G26" s="587" t="s">
        <v>311</v>
      </c>
      <c r="H26" s="588">
        <v>1</v>
      </c>
      <c r="I26" s="588">
        <v>5</v>
      </c>
      <c r="J26" s="588">
        <f t="shared" si="0"/>
        <v>1</v>
      </c>
      <c r="K26" s="588">
        <f t="shared" si="1"/>
        <v>5</v>
      </c>
      <c r="L26" s="589">
        <f>IFERROR(IF(B26="funkcna poziadavka",VLOOKUP(G26,MODULY_CBA!$B$3:$E$53,4,0)/COUNTIFS($G$3:$G$1500,G26,$B$3:$B$1500,B26),),)</f>
        <v>0</v>
      </c>
      <c r="M26" s="588">
        <f>IFERROR(IF(B26="Funkcna poziadavka",VLOOKUP(G26,MODULY_CBA!$B$3:$E$52,3,0),),)</f>
        <v>0</v>
      </c>
      <c r="N26" s="588">
        <f>IFERROR(IF(B26="funkcna poziadavka",VLOOKUP(G26,MODULY_CBA!$B$3:$E$52,2,0),),)</f>
        <v>0</v>
      </c>
      <c r="O26" s="589">
        <f t="shared" si="2"/>
        <v>0</v>
      </c>
      <c r="P26" s="590">
        <f>IFERROR(O26*VLOOKUP(G26,MODULY_CBA!$B$3:$F$52,5,0),)</f>
        <v>0</v>
      </c>
      <c r="Q26" s="461">
        <f>VLOOKUP(G26,MODULY_CBA!$B$3:$I$52,7,0)</f>
        <v>2021</v>
      </c>
      <c r="R26" s="461"/>
      <c r="S26" s="461"/>
      <c r="T26" s="461"/>
      <c r="U26" s="461"/>
      <c r="V26" s="461"/>
      <c r="W26" s="461"/>
      <c r="X26" s="461"/>
      <c r="Y26" s="461"/>
      <c r="Z26" s="461"/>
      <c r="AA26" s="461"/>
      <c r="AB26" s="461"/>
      <c r="AC26" s="461"/>
      <c r="AD26" s="461"/>
      <c r="AE26" s="461"/>
      <c r="AF26" s="461"/>
      <c r="AG26" s="461"/>
      <c r="AH26" s="461"/>
      <c r="AI26" s="461"/>
    </row>
    <row r="27" spans="1:35">
      <c r="A27" s="584" t="s">
        <v>495</v>
      </c>
      <c r="B27" s="585" t="s">
        <v>977</v>
      </c>
      <c r="C27" s="579" t="s">
        <v>311</v>
      </c>
      <c r="D27" s="579" t="s">
        <v>471</v>
      </c>
      <c r="E27" s="579" t="s">
        <v>496</v>
      </c>
      <c r="F27" s="586" t="s">
        <v>442</v>
      </c>
      <c r="G27" s="587" t="s">
        <v>311</v>
      </c>
      <c r="H27" s="588">
        <v>1</v>
      </c>
      <c r="I27" s="588">
        <v>5</v>
      </c>
      <c r="J27" s="588">
        <f t="shared" si="0"/>
        <v>1</v>
      </c>
      <c r="K27" s="588">
        <f t="shared" si="1"/>
        <v>5</v>
      </c>
      <c r="L27" s="589">
        <f>IFERROR(IF(B27="funkcna poziadavka",VLOOKUP(G27,MODULY_CBA!$B$3:$E$53,4,0)/COUNTIFS($G$3:$G$1500,G27,$B$3:$B$1500,B27),),)</f>
        <v>5.25</v>
      </c>
      <c r="M27" s="588">
        <f>IFERROR(IF(B27="Funkcna poziadavka",VLOOKUP(G27,MODULY_CBA!$B$3:$E$52,3,0),),)</f>
        <v>0.72</v>
      </c>
      <c r="N27" s="588">
        <f>IFERROR(IF(B27="funkcna poziadavka",VLOOKUP(G27,MODULY_CBA!$B$3:$E$52,2,0),),)</f>
        <v>0.86</v>
      </c>
      <c r="O27" s="589">
        <f t="shared" si="2"/>
        <v>6.3468</v>
      </c>
      <c r="P27" s="590">
        <f>IFERROR(O27*VLOOKUP(G27,MODULY_CBA!$B$3:$F$52,5,0),)</f>
        <v>95.201999999999998</v>
      </c>
      <c r="Q27" s="461">
        <f>VLOOKUP(G27,MODULY_CBA!$B$3:$I$52,7,0)</f>
        <v>2021</v>
      </c>
      <c r="R27" s="461"/>
      <c r="S27" s="461"/>
      <c r="T27" s="461"/>
      <c r="U27" s="461"/>
      <c r="V27" s="461" t="s">
        <v>96</v>
      </c>
      <c r="W27" s="461" t="s">
        <v>96</v>
      </c>
      <c r="X27" s="461" t="s">
        <v>96</v>
      </c>
      <c r="Y27" s="461" t="s">
        <v>96</v>
      </c>
      <c r="Z27" s="461" t="s">
        <v>96</v>
      </c>
      <c r="AA27" s="461" t="s">
        <v>96</v>
      </c>
      <c r="AB27" s="461" t="s">
        <v>96</v>
      </c>
      <c r="AC27" s="461" t="s">
        <v>96</v>
      </c>
      <c r="AD27" s="461" t="s">
        <v>96</v>
      </c>
      <c r="AE27" s="461" t="s">
        <v>96</v>
      </c>
      <c r="AF27" s="461" t="s">
        <v>96</v>
      </c>
      <c r="AG27" s="461" t="s">
        <v>96</v>
      </c>
      <c r="AH27" s="461" t="s">
        <v>96</v>
      </c>
      <c r="AI27" s="461" t="s">
        <v>96</v>
      </c>
    </row>
    <row r="28" spans="1:35">
      <c r="A28" s="584" t="s">
        <v>497</v>
      </c>
      <c r="B28" s="585" t="s">
        <v>977</v>
      </c>
      <c r="C28" s="579" t="s">
        <v>311</v>
      </c>
      <c r="D28" s="579" t="s">
        <v>474</v>
      </c>
      <c r="E28" s="579" t="s">
        <v>475</v>
      </c>
      <c r="F28" s="586" t="s">
        <v>442</v>
      </c>
      <c r="G28" s="587" t="s">
        <v>311</v>
      </c>
      <c r="H28" s="588">
        <v>1</v>
      </c>
      <c r="I28" s="588">
        <v>5</v>
      </c>
      <c r="J28" s="588">
        <f t="shared" si="0"/>
        <v>1</v>
      </c>
      <c r="K28" s="588">
        <f t="shared" si="1"/>
        <v>5</v>
      </c>
      <c r="L28" s="589">
        <f>IFERROR(IF(B28="funkcna poziadavka",VLOOKUP(G28,MODULY_CBA!$B$3:$E$53,4,0)/COUNTIFS($G$3:$G$1500,G28,$B$3:$B$1500,B28),),)</f>
        <v>5.25</v>
      </c>
      <c r="M28" s="588">
        <f>IFERROR(IF(B28="Funkcna poziadavka",VLOOKUP(G28,MODULY_CBA!$B$3:$E$52,3,0),),)</f>
        <v>0.72</v>
      </c>
      <c r="N28" s="588">
        <f>IFERROR(IF(B28="funkcna poziadavka",VLOOKUP(G28,MODULY_CBA!$B$3:$E$52,2,0),),)</f>
        <v>0.86</v>
      </c>
      <c r="O28" s="589">
        <f t="shared" si="2"/>
        <v>6.3468</v>
      </c>
      <c r="P28" s="590">
        <f>IFERROR(O28*VLOOKUP(G28,MODULY_CBA!$B$3:$F$52,5,0),)</f>
        <v>95.201999999999998</v>
      </c>
      <c r="Q28" s="461">
        <f>VLOOKUP(G28,MODULY_CBA!$B$3:$I$52,7,0)</f>
        <v>2021</v>
      </c>
      <c r="R28" s="463"/>
      <c r="S28" s="463"/>
      <c r="T28" s="463"/>
      <c r="U28" s="463"/>
      <c r="V28" s="463" t="s">
        <v>96</v>
      </c>
      <c r="W28" s="463" t="s">
        <v>96</v>
      </c>
      <c r="X28" s="463" t="s">
        <v>96</v>
      </c>
      <c r="Y28" s="463" t="s">
        <v>96</v>
      </c>
      <c r="Z28" s="463" t="s">
        <v>96</v>
      </c>
      <c r="AA28" s="463" t="s">
        <v>96</v>
      </c>
      <c r="AB28" s="463" t="s">
        <v>96</v>
      </c>
      <c r="AC28" s="463" t="s">
        <v>96</v>
      </c>
      <c r="AD28" s="463" t="s">
        <v>96</v>
      </c>
      <c r="AE28" s="463" t="s">
        <v>96</v>
      </c>
      <c r="AF28" s="463" t="s">
        <v>96</v>
      </c>
      <c r="AG28" s="463" t="s">
        <v>96</v>
      </c>
      <c r="AH28" s="463" t="s">
        <v>96</v>
      </c>
      <c r="AI28" s="463" t="s">
        <v>96</v>
      </c>
    </row>
    <row r="29" spans="1:35">
      <c r="A29" s="584" t="s">
        <v>498</v>
      </c>
      <c r="B29" s="585" t="s">
        <v>977</v>
      </c>
      <c r="C29" s="579" t="s">
        <v>311</v>
      </c>
      <c r="D29" s="579" t="s">
        <v>477</v>
      </c>
      <c r="E29" s="579" t="s">
        <v>499</v>
      </c>
      <c r="F29" s="586" t="s">
        <v>442</v>
      </c>
      <c r="G29" s="587" t="s">
        <v>311</v>
      </c>
      <c r="H29" s="588">
        <v>1</v>
      </c>
      <c r="I29" s="588">
        <v>5</v>
      </c>
      <c r="J29" s="588">
        <f t="shared" si="0"/>
        <v>1</v>
      </c>
      <c r="K29" s="588">
        <f t="shared" si="1"/>
        <v>5</v>
      </c>
      <c r="L29" s="589">
        <f>IFERROR(IF(B29="funkcna poziadavka",VLOOKUP(G29,MODULY_CBA!$B$3:$E$53,4,0)/COUNTIFS($G$3:$G$1500,G29,$B$3:$B$1500,B29),),)</f>
        <v>5.25</v>
      </c>
      <c r="M29" s="588">
        <f>IFERROR(IF(B29="Funkcna poziadavka",VLOOKUP(G29,MODULY_CBA!$B$3:$E$52,3,0),),)</f>
        <v>0.72</v>
      </c>
      <c r="N29" s="588">
        <f>IFERROR(IF(B29="funkcna poziadavka",VLOOKUP(G29,MODULY_CBA!$B$3:$E$52,2,0),),)</f>
        <v>0.86</v>
      </c>
      <c r="O29" s="589">
        <f t="shared" si="2"/>
        <v>6.3468</v>
      </c>
      <c r="P29" s="590">
        <f>IFERROR(O29*VLOOKUP(G29,MODULY_CBA!$B$3:$F$52,5,0),)</f>
        <v>95.201999999999998</v>
      </c>
      <c r="Q29" s="461">
        <f>VLOOKUP(G29,MODULY_CBA!$B$3:$I$52,7,0)</f>
        <v>2021</v>
      </c>
      <c r="R29" s="463"/>
      <c r="S29" s="461"/>
      <c r="T29" s="461"/>
      <c r="U29" s="461"/>
      <c r="V29" s="461"/>
      <c r="W29" s="461"/>
      <c r="X29" s="461"/>
      <c r="Y29" s="461"/>
      <c r="Z29" s="461"/>
      <c r="AA29" s="461"/>
      <c r="AB29" s="461"/>
      <c r="AC29" s="461"/>
      <c r="AD29" s="461"/>
      <c r="AE29" s="461"/>
      <c r="AF29" s="461"/>
      <c r="AG29" s="461"/>
      <c r="AH29" s="461"/>
      <c r="AI29" s="461"/>
    </row>
    <row r="30" spans="1:35">
      <c r="A30" s="584" t="s">
        <v>500</v>
      </c>
      <c r="B30" s="585" t="s">
        <v>977</v>
      </c>
      <c r="C30" s="579" t="s">
        <v>313</v>
      </c>
      <c r="D30" s="579" t="s">
        <v>440</v>
      </c>
      <c r="E30" s="595" t="s">
        <v>441</v>
      </c>
      <c r="F30" s="586" t="s">
        <v>442</v>
      </c>
      <c r="G30" s="587" t="s">
        <v>313</v>
      </c>
      <c r="H30" s="588">
        <v>1</v>
      </c>
      <c r="I30" s="588">
        <v>5</v>
      </c>
      <c r="J30" s="588">
        <f t="shared" si="0"/>
        <v>1</v>
      </c>
      <c r="K30" s="588">
        <f t="shared" si="1"/>
        <v>5</v>
      </c>
      <c r="L30" s="589">
        <f>IFERROR(IF(B30="funkcna poziadavka",VLOOKUP(G30,MODULY_CBA!$B$3:$E$53,4,0)/COUNTIFS($G$3:$G$1500,G30,$B$3:$B$1500,B30),),)</f>
        <v>2.625</v>
      </c>
      <c r="M30" s="588">
        <f>IFERROR(IF(B30="Funkcna poziadavka",VLOOKUP(G30,MODULY_CBA!$B$3:$E$52,3,0),),)</f>
        <v>0.72</v>
      </c>
      <c r="N30" s="588">
        <f>IFERROR(IF(B30="funkcna poziadavka",VLOOKUP(G30,MODULY_CBA!$B$3:$E$52,2,0),),)</f>
        <v>0.92999999999999994</v>
      </c>
      <c r="O30" s="589">
        <f t="shared" si="2"/>
        <v>5.1056999999999997</v>
      </c>
      <c r="P30" s="590">
        <f>IFERROR(O30*VLOOKUP(G30,MODULY_CBA!$B$3:$F$52,5,0),)</f>
        <v>76.585499999999996</v>
      </c>
      <c r="Q30" s="461">
        <f>VLOOKUP(G30,MODULY_CBA!$B$3:$I$52,7,0)</f>
        <v>2021</v>
      </c>
      <c r="R30" s="463"/>
      <c r="S30" s="461"/>
      <c r="T30" s="461"/>
      <c r="U30" s="461"/>
      <c r="V30" s="461"/>
      <c r="W30" s="461"/>
      <c r="X30" s="461"/>
      <c r="Y30" s="461"/>
      <c r="Z30" s="461"/>
      <c r="AA30" s="461"/>
      <c r="AB30" s="461"/>
      <c r="AC30" s="461"/>
      <c r="AD30" s="461"/>
      <c r="AE30" s="461"/>
      <c r="AF30" s="461"/>
      <c r="AG30" s="461"/>
      <c r="AH30" s="461"/>
      <c r="AI30" s="461"/>
    </row>
    <row r="31" spans="1:35">
      <c r="A31" s="584" t="s">
        <v>501</v>
      </c>
      <c r="B31" s="585" t="s">
        <v>439</v>
      </c>
      <c r="C31" s="579" t="s">
        <v>313</v>
      </c>
      <c r="D31" s="579" t="s">
        <v>444</v>
      </c>
      <c r="E31" s="595" t="s">
        <v>445</v>
      </c>
      <c r="F31" s="586" t="s">
        <v>442</v>
      </c>
      <c r="G31" s="587" t="s">
        <v>313</v>
      </c>
      <c r="H31" s="588">
        <v>1</v>
      </c>
      <c r="I31" s="588">
        <v>5</v>
      </c>
      <c r="J31" s="588">
        <f t="shared" si="0"/>
        <v>1</v>
      </c>
      <c r="K31" s="588">
        <f t="shared" si="1"/>
        <v>5</v>
      </c>
      <c r="L31" s="589">
        <f>IFERROR(IF(B31="funkcna poziadavka",VLOOKUP(G31,MODULY_CBA!$B$3:$E$53,4,0)/COUNTIFS($G$3:$G$1500,G31,$B$3:$B$1500,B31),),)</f>
        <v>0</v>
      </c>
      <c r="M31" s="588">
        <f>IFERROR(IF(B31="Funkcna poziadavka",VLOOKUP(G31,MODULY_CBA!$B$3:$E$52,3,0),),)</f>
        <v>0</v>
      </c>
      <c r="N31" s="588">
        <f>IFERROR(IF(B31="funkcna poziadavka",VLOOKUP(G31,MODULY_CBA!$B$3:$E$52,2,0),),)</f>
        <v>0</v>
      </c>
      <c r="O31" s="589">
        <f t="shared" si="2"/>
        <v>0</v>
      </c>
      <c r="P31" s="590">
        <f>IFERROR(O31*VLOOKUP(G31,MODULY_CBA!$B$3:$F$52,5,0),)</f>
        <v>0</v>
      </c>
      <c r="Q31" s="461">
        <f>VLOOKUP(G31,MODULY_CBA!$B$3:$I$52,7,0)</f>
        <v>2021</v>
      </c>
      <c r="R31" s="463"/>
      <c r="S31" s="461"/>
      <c r="T31" s="461"/>
      <c r="U31" s="461"/>
      <c r="V31" s="461"/>
      <c r="W31" s="461"/>
      <c r="X31" s="461"/>
      <c r="Y31" s="461"/>
      <c r="Z31" s="461"/>
      <c r="AA31" s="461"/>
      <c r="AB31" s="461"/>
      <c r="AC31" s="461"/>
      <c r="AD31" s="461"/>
      <c r="AE31" s="461"/>
      <c r="AF31" s="461"/>
      <c r="AG31" s="461"/>
      <c r="AH31" s="461"/>
      <c r="AI31" s="461"/>
    </row>
    <row r="32" spans="1:35">
      <c r="A32" s="584" t="s">
        <v>502</v>
      </c>
      <c r="B32" s="585" t="s">
        <v>439</v>
      </c>
      <c r="C32" s="579" t="s">
        <v>313</v>
      </c>
      <c r="D32" s="579" t="s">
        <v>503</v>
      </c>
      <c r="E32" s="579" t="s">
        <v>504</v>
      </c>
      <c r="F32" s="586" t="s">
        <v>442</v>
      </c>
      <c r="G32" s="587" t="s">
        <v>313</v>
      </c>
      <c r="H32" s="588">
        <v>1</v>
      </c>
      <c r="I32" s="588">
        <v>5</v>
      </c>
      <c r="J32" s="588">
        <f t="shared" si="0"/>
        <v>1</v>
      </c>
      <c r="K32" s="588">
        <f t="shared" si="1"/>
        <v>5</v>
      </c>
      <c r="L32" s="589">
        <f>IFERROR(IF(B32="funkcna poziadavka",VLOOKUP(G32,MODULY_CBA!$B$3:$E$53,4,0)/COUNTIFS($G$3:$G$1500,G32,$B$3:$B$1500,B32),),)</f>
        <v>0</v>
      </c>
      <c r="M32" s="588">
        <f>IFERROR(IF(B32="Funkcna poziadavka",VLOOKUP(G32,MODULY_CBA!$B$3:$E$52,3,0),),)</f>
        <v>0</v>
      </c>
      <c r="N32" s="588">
        <f>IFERROR(IF(B32="funkcna poziadavka",VLOOKUP(G32,MODULY_CBA!$B$3:$E$52,2,0),),)</f>
        <v>0</v>
      </c>
      <c r="O32" s="589">
        <f t="shared" si="2"/>
        <v>0</v>
      </c>
      <c r="P32" s="590">
        <f>IFERROR(O32*VLOOKUP(G32,MODULY_CBA!$B$3:$F$52,5,0),)</f>
        <v>0</v>
      </c>
      <c r="Q32" s="461">
        <f>VLOOKUP(G32,MODULY_CBA!$B$3:$I$52,7,0)</f>
        <v>2021</v>
      </c>
      <c r="R32" s="463"/>
      <c r="S32" s="461"/>
      <c r="T32" s="461"/>
      <c r="U32" s="461"/>
      <c r="V32" s="461"/>
      <c r="W32" s="461"/>
      <c r="X32" s="461"/>
      <c r="Y32" s="461"/>
      <c r="Z32" s="461"/>
      <c r="AA32" s="461"/>
      <c r="AB32" s="461"/>
      <c r="AC32" s="461"/>
      <c r="AD32" s="461"/>
      <c r="AE32" s="461"/>
      <c r="AF32" s="461"/>
      <c r="AG32" s="461"/>
      <c r="AH32" s="461"/>
      <c r="AI32" s="461"/>
    </row>
    <row r="33" spans="1:35">
      <c r="A33" s="584" t="s">
        <v>505</v>
      </c>
      <c r="B33" s="585" t="s">
        <v>439</v>
      </c>
      <c r="C33" s="579" t="s">
        <v>313</v>
      </c>
      <c r="D33" s="579" t="s">
        <v>506</v>
      </c>
      <c r="E33" s="579" t="s">
        <v>507</v>
      </c>
      <c r="F33" s="586" t="s">
        <v>442</v>
      </c>
      <c r="G33" s="587" t="s">
        <v>313</v>
      </c>
      <c r="H33" s="588">
        <v>1</v>
      </c>
      <c r="I33" s="588">
        <v>5</v>
      </c>
      <c r="J33" s="588">
        <f t="shared" si="0"/>
        <v>1</v>
      </c>
      <c r="K33" s="588">
        <f t="shared" si="1"/>
        <v>5</v>
      </c>
      <c r="L33" s="589">
        <f>IFERROR(IF(B33="funkcna poziadavka",VLOOKUP(G33,MODULY_CBA!$B$3:$E$53,4,0)/COUNTIFS($G$3:$G$1500,G33,$B$3:$B$1500,B33),),)</f>
        <v>0</v>
      </c>
      <c r="M33" s="588">
        <f>IFERROR(IF(B33="Funkcna poziadavka",VLOOKUP(G33,MODULY_CBA!$B$3:$E$52,3,0),),)</f>
        <v>0</v>
      </c>
      <c r="N33" s="588">
        <f>IFERROR(IF(B33="funkcna poziadavka",VLOOKUP(G33,MODULY_CBA!$B$3:$E$52,2,0),),)</f>
        <v>0</v>
      </c>
      <c r="O33" s="589">
        <f t="shared" si="2"/>
        <v>0</v>
      </c>
      <c r="P33" s="590">
        <f>IFERROR(O33*VLOOKUP(G33,MODULY_CBA!$B$3:$F$52,5,0),)</f>
        <v>0</v>
      </c>
      <c r="Q33" s="461">
        <f>VLOOKUP(G33,MODULY_CBA!$B$3:$I$52,7,0)</f>
        <v>2021</v>
      </c>
      <c r="R33" s="463"/>
      <c r="S33" s="461"/>
      <c r="T33" s="461"/>
      <c r="U33" s="461"/>
      <c r="V33" s="461"/>
      <c r="W33" s="461"/>
      <c r="X33" s="461"/>
      <c r="Y33" s="461"/>
      <c r="Z33" s="461"/>
      <c r="AA33" s="461"/>
      <c r="AB33" s="461"/>
      <c r="AC33" s="461"/>
      <c r="AD33" s="461"/>
      <c r="AE33" s="461"/>
      <c r="AF33" s="461"/>
      <c r="AG33" s="461"/>
      <c r="AH33" s="461"/>
      <c r="AI33" s="461"/>
    </row>
    <row r="34" spans="1:35">
      <c r="A34" s="584" t="s">
        <v>508</v>
      </c>
      <c r="B34" s="585" t="s">
        <v>439</v>
      </c>
      <c r="C34" s="579" t="s">
        <v>313</v>
      </c>
      <c r="D34" s="579" t="s">
        <v>509</v>
      </c>
      <c r="E34" s="579" t="s">
        <v>510</v>
      </c>
      <c r="F34" s="586" t="s">
        <v>442</v>
      </c>
      <c r="G34" s="587" t="s">
        <v>313</v>
      </c>
      <c r="H34" s="588">
        <v>1</v>
      </c>
      <c r="I34" s="588">
        <v>5</v>
      </c>
      <c r="J34" s="588">
        <f t="shared" si="0"/>
        <v>1</v>
      </c>
      <c r="K34" s="588">
        <f t="shared" si="1"/>
        <v>5</v>
      </c>
      <c r="L34" s="589">
        <f>IFERROR(IF(B34="funkcna poziadavka",VLOOKUP(G34,MODULY_CBA!$B$3:$E$53,4,0)/COUNTIFS($G$3:$G$1500,G34,$B$3:$B$1500,B34),),)</f>
        <v>0</v>
      </c>
      <c r="M34" s="588">
        <f>IFERROR(IF(B34="Funkcna poziadavka",VLOOKUP(G34,MODULY_CBA!$B$3:$E$52,3,0),),)</f>
        <v>0</v>
      </c>
      <c r="N34" s="588">
        <f>IFERROR(IF(B34="funkcna poziadavka",VLOOKUP(G34,MODULY_CBA!$B$3:$E$52,2,0),),)</f>
        <v>0</v>
      </c>
      <c r="O34" s="589">
        <f t="shared" si="2"/>
        <v>0</v>
      </c>
      <c r="P34" s="590">
        <f>IFERROR(O34*VLOOKUP(G34,MODULY_CBA!$B$3:$F$52,5,0),)</f>
        <v>0</v>
      </c>
      <c r="Q34" s="461">
        <f>VLOOKUP(G34,MODULY_CBA!$B$3:$I$52,7,0)</f>
        <v>2021</v>
      </c>
      <c r="R34" s="463"/>
      <c r="S34" s="463"/>
      <c r="T34" s="463"/>
      <c r="U34" s="463"/>
      <c r="V34" s="463"/>
      <c r="W34" s="463"/>
      <c r="X34" s="463"/>
      <c r="Y34" s="463"/>
      <c r="Z34" s="463"/>
      <c r="AA34" s="463"/>
      <c r="AB34" s="463"/>
      <c r="AC34" s="463"/>
      <c r="AD34" s="463"/>
      <c r="AE34" s="463"/>
      <c r="AF34" s="463"/>
      <c r="AG34" s="463"/>
      <c r="AH34" s="463"/>
      <c r="AI34" s="463"/>
    </row>
    <row r="35" spans="1:35">
      <c r="A35" s="584" t="s">
        <v>511</v>
      </c>
      <c r="B35" s="585" t="s">
        <v>439</v>
      </c>
      <c r="C35" s="579" t="s">
        <v>313</v>
      </c>
      <c r="D35" s="579" t="s">
        <v>512</v>
      </c>
      <c r="E35" s="579" t="s">
        <v>513</v>
      </c>
      <c r="F35" s="586" t="s">
        <v>442</v>
      </c>
      <c r="G35" s="587" t="s">
        <v>313</v>
      </c>
      <c r="H35" s="588">
        <v>1</v>
      </c>
      <c r="I35" s="588">
        <v>5</v>
      </c>
      <c r="J35" s="588">
        <f t="shared" ref="J35:J66" si="3">IF(ISNUMBER(H35),H35,)</f>
        <v>1</v>
      </c>
      <c r="K35" s="588">
        <f t="shared" ref="K35:K66" si="4">J35*I35</f>
        <v>5</v>
      </c>
      <c r="L35" s="589">
        <f>IFERROR(IF(B35="funkcna poziadavka",VLOOKUP(G35,MODULY_CBA!$B$3:$E$53,4,0)/COUNTIFS($G$3:$G$1500,G35,$B$3:$B$1500,B35),),)</f>
        <v>0</v>
      </c>
      <c r="M35" s="588">
        <f>IFERROR(IF(B35="Funkcna poziadavka",VLOOKUP(G35,MODULY_CBA!$B$3:$E$52,3,0),),)</f>
        <v>0</v>
      </c>
      <c r="N35" s="588">
        <f>IFERROR(IF(B35="funkcna poziadavka",VLOOKUP(G35,MODULY_CBA!$B$3:$E$52,2,0),),)</f>
        <v>0</v>
      </c>
      <c r="O35" s="589">
        <f t="shared" ref="O35:O66" si="5">(K35+L35)*M35*N35</f>
        <v>0</v>
      </c>
      <c r="P35" s="590">
        <f>IFERROR(O35*VLOOKUP(G35,MODULY_CBA!$B$3:$F$52,5,0),)</f>
        <v>0</v>
      </c>
      <c r="Q35" s="461">
        <f>VLOOKUP(G35,MODULY_CBA!$B$3:$I$52,7,0)</f>
        <v>2021</v>
      </c>
      <c r="R35" s="463"/>
      <c r="S35" s="463"/>
      <c r="T35" s="463"/>
      <c r="U35" s="463"/>
      <c r="V35" s="463"/>
      <c r="W35" s="463"/>
      <c r="X35" s="463"/>
      <c r="Y35" s="463"/>
      <c r="Z35" s="463"/>
      <c r="AA35" s="463"/>
      <c r="AB35" s="463"/>
      <c r="AC35" s="463"/>
      <c r="AD35" s="463"/>
      <c r="AE35" s="463"/>
      <c r="AF35" s="463"/>
      <c r="AG35" s="463"/>
      <c r="AH35" s="463"/>
      <c r="AI35" s="463"/>
    </row>
    <row r="36" spans="1:35">
      <c r="A36" s="584" t="s">
        <v>514</v>
      </c>
      <c r="B36" s="585" t="s">
        <v>439</v>
      </c>
      <c r="C36" s="579" t="s">
        <v>313</v>
      </c>
      <c r="D36" s="579" t="s">
        <v>515</v>
      </c>
      <c r="E36" s="579" t="s">
        <v>516</v>
      </c>
      <c r="F36" s="586" t="s">
        <v>442</v>
      </c>
      <c r="G36" s="587" t="s">
        <v>313</v>
      </c>
      <c r="H36" s="588">
        <v>1</v>
      </c>
      <c r="I36" s="588">
        <v>5</v>
      </c>
      <c r="J36" s="588">
        <f t="shared" si="3"/>
        <v>1</v>
      </c>
      <c r="K36" s="588">
        <f t="shared" si="4"/>
        <v>5</v>
      </c>
      <c r="L36" s="589">
        <f>IFERROR(IF(B36="funkcna poziadavka",VLOOKUP(G36,MODULY_CBA!$B$3:$E$53,4,0)/COUNTIFS($G$3:$G$1500,G36,$B$3:$B$1500,B36),),)</f>
        <v>0</v>
      </c>
      <c r="M36" s="588">
        <f>IFERROR(IF(B36="Funkcna poziadavka",VLOOKUP(G36,MODULY_CBA!$B$3:$E$52,3,0),),)</f>
        <v>0</v>
      </c>
      <c r="N36" s="588">
        <f>IFERROR(IF(B36="funkcna poziadavka",VLOOKUP(G36,MODULY_CBA!$B$3:$E$52,2,0),),)</f>
        <v>0</v>
      </c>
      <c r="O36" s="589">
        <f t="shared" si="5"/>
        <v>0</v>
      </c>
      <c r="P36" s="590">
        <f>IFERROR(O36*VLOOKUP(G36,MODULY_CBA!$B$3:$F$52,5,0),)</f>
        <v>0</v>
      </c>
      <c r="Q36" s="461">
        <f>VLOOKUP(G36,MODULY_CBA!$B$3:$I$52,7,0)</f>
        <v>2021</v>
      </c>
      <c r="R36" s="463"/>
      <c r="S36" s="463"/>
      <c r="T36" s="463"/>
      <c r="U36" s="463"/>
      <c r="V36" s="463"/>
      <c r="W36" s="463"/>
      <c r="X36" s="463"/>
      <c r="Y36" s="463"/>
      <c r="Z36" s="463"/>
      <c r="AA36" s="463"/>
      <c r="AB36" s="463"/>
      <c r="AC36" s="463"/>
      <c r="AD36" s="463"/>
      <c r="AE36" s="463"/>
      <c r="AF36" s="463"/>
      <c r="AG36" s="463"/>
      <c r="AH36" s="463"/>
      <c r="AI36" s="463"/>
    </row>
    <row r="37" spans="1:35">
      <c r="A37" s="584" t="s">
        <v>517</v>
      </c>
      <c r="B37" s="585" t="s">
        <v>439</v>
      </c>
      <c r="C37" s="579" t="s">
        <v>313</v>
      </c>
      <c r="D37" s="579" t="s">
        <v>518</v>
      </c>
      <c r="E37" s="579" t="s">
        <v>519</v>
      </c>
      <c r="F37" s="586" t="s">
        <v>442</v>
      </c>
      <c r="G37" s="587" t="s">
        <v>313</v>
      </c>
      <c r="H37" s="588">
        <v>1</v>
      </c>
      <c r="I37" s="588">
        <v>5</v>
      </c>
      <c r="J37" s="588">
        <f t="shared" si="3"/>
        <v>1</v>
      </c>
      <c r="K37" s="588">
        <f t="shared" si="4"/>
        <v>5</v>
      </c>
      <c r="L37" s="589">
        <f>IFERROR(IF(B37="funkcna poziadavka",VLOOKUP(G37,MODULY_CBA!$B$3:$E$53,4,0)/COUNTIFS($G$3:$G$1500,G37,$B$3:$B$1500,B37),),)</f>
        <v>0</v>
      </c>
      <c r="M37" s="588">
        <f>IFERROR(IF(B37="Funkcna poziadavka",VLOOKUP(G37,MODULY_CBA!$B$3:$E$52,3,0),),)</f>
        <v>0</v>
      </c>
      <c r="N37" s="588">
        <f>IFERROR(IF(B37="funkcna poziadavka",VLOOKUP(G37,MODULY_CBA!$B$3:$E$52,2,0),),)</f>
        <v>0</v>
      </c>
      <c r="O37" s="589">
        <f t="shared" si="5"/>
        <v>0</v>
      </c>
      <c r="P37" s="590">
        <f>IFERROR(O37*VLOOKUP(G37,MODULY_CBA!$B$3:$F$52,5,0),)</f>
        <v>0</v>
      </c>
      <c r="Q37" s="461">
        <f>VLOOKUP(G37,MODULY_CBA!$B$3:$I$52,7,0)</f>
        <v>2021</v>
      </c>
      <c r="R37" s="463"/>
      <c r="S37" s="463"/>
      <c r="T37" s="463"/>
      <c r="U37" s="463"/>
      <c r="V37" s="463"/>
      <c r="W37" s="463"/>
      <c r="X37" s="463"/>
      <c r="Y37" s="463"/>
      <c r="Z37" s="463"/>
      <c r="AA37" s="463"/>
      <c r="AB37" s="463"/>
      <c r="AC37" s="463"/>
      <c r="AD37" s="463"/>
      <c r="AE37" s="463"/>
      <c r="AF37" s="463"/>
      <c r="AG37" s="463"/>
      <c r="AH37" s="463"/>
      <c r="AI37" s="463"/>
    </row>
    <row r="38" spans="1:35">
      <c r="A38" s="584" t="s">
        <v>520</v>
      </c>
      <c r="B38" s="585" t="s">
        <v>439</v>
      </c>
      <c r="C38" s="579" t="s">
        <v>313</v>
      </c>
      <c r="D38" s="579" t="s">
        <v>521</v>
      </c>
      <c r="E38" s="579" t="s">
        <v>522</v>
      </c>
      <c r="F38" s="586" t="s">
        <v>442</v>
      </c>
      <c r="G38" s="587" t="s">
        <v>313</v>
      </c>
      <c r="H38" s="588">
        <v>1</v>
      </c>
      <c r="I38" s="588">
        <v>5</v>
      </c>
      <c r="J38" s="588">
        <f t="shared" si="3"/>
        <v>1</v>
      </c>
      <c r="K38" s="588">
        <f t="shared" si="4"/>
        <v>5</v>
      </c>
      <c r="L38" s="589">
        <f>IFERROR(IF(B38="funkcna poziadavka",VLOOKUP(G38,MODULY_CBA!$B$3:$E$53,4,0)/COUNTIFS($G$3:$G$1500,G38,$B$3:$B$1500,B38),),)</f>
        <v>0</v>
      </c>
      <c r="M38" s="588">
        <f>IFERROR(IF(B38="Funkcna poziadavka",VLOOKUP(G38,MODULY_CBA!$B$3:$E$52,3,0),),)</f>
        <v>0</v>
      </c>
      <c r="N38" s="588">
        <f>IFERROR(IF(B38="funkcna poziadavka",VLOOKUP(G38,MODULY_CBA!$B$3:$E$52,2,0),),)</f>
        <v>0</v>
      </c>
      <c r="O38" s="589">
        <f t="shared" si="5"/>
        <v>0</v>
      </c>
      <c r="P38" s="590">
        <f>IFERROR(O38*VLOOKUP(G38,MODULY_CBA!$B$3:$F$52,5,0),)</f>
        <v>0</v>
      </c>
      <c r="Q38" s="461">
        <f>VLOOKUP(G38,MODULY_CBA!$B$3:$I$52,7,0)</f>
        <v>2021</v>
      </c>
      <c r="R38" s="463"/>
      <c r="S38" s="463"/>
      <c r="T38" s="463"/>
      <c r="U38" s="463"/>
      <c r="V38" s="463"/>
      <c r="W38" s="463"/>
      <c r="X38" s="463"/>
      <c r="Y38" s="463"/>
      <c r="Z38" s="463"/>
      <c r="AA38" s="463"/>
      <c r="AB38" s="463"/>
      <c r="AC38" s="463"/>
      <c r="AD38" s="463"/>
      <c r="AE38" s="463"/>
      <c r="AF38" s="463"/>
      <c r="AG38" s="463"/>
      <c r="AH38" s="463"/>
      <c r="AI38" s="463"/>
    </row>
    <row r="39" spans="1:35">
      <c r="A39" s="584" t="s">
        <v>523</v>
      </c>
      <c r="B39" s="585" t="s">
        <v>439</v>
      </c>
      <c r="C39" s="579" t="s">
        <v>313</v>
      </c>
      <c r="D39" s="579" t="s">
        <v>524</v>
      </c>
      <c r="E39" s="579" t="s">
        <v>525</v>
      </c>
      <c r="F39" s="586" t="s">
        <v>442</v>
      </c>
      <c r="G39" s="587" t="s">
        <v>313</v>
      </c>
      <c r="H39" s="588">
        <v>1</v>
      </c>
      <c r="I39" s="588">
        <v>5</v>
      </c>
      <c r="J39" s="588">
        <f t="shared" si="3"/>
        <v>1</v>
      </c>
      <c r="K39" s="588">
        <f t="shared" si="4"/>
        <v>5</v>
      </c>
      <c r="L39" s="589">
        <f>IFERROR(IF(B39="funkcna poziadavka",VLOOKUP(G39,MODULY_CBA!$B$3:$E$53,4,0)/COUNTIFS($G$3:$G$1500,G39,$B$3:$B$1500,B39),),)</f>
        <v>0</v>
      </c>
      <c r="M39" s="588">
        <f>IFERROR(IF(B39="Funkcna poziadavka",VLOOKUP(G39,MODULY_CBA!$B$3:$E$52,3,0),),)</f>
        <v>0</v>
      </c>
      <c r="N39" s="588">
        <f>IFERROR(IF(B39="funkcna poziadavka",VLOOKUP(G39,MODULY_CBA!$B$3:$E$52,2,0),),)</f>
        <v>0</v>
      </c>
      <c r="O39" s="589">
        <f t="shared" si="5"/>
        <v>0</v>
      </c>
      <c r="P39" s="590">
        <f>IFERROR(O39*VLOOKUP(G39,MODULY_CBA!$B$3:$F$52,5,0),)</f>
        <v>0</v>
      </c>
      <c r="Q39" s="461">
        <f>VLOOKUP(G39,MODULY_CBA!$B$3:$I$52,7,0)</f>
        <v>2021</v>
      </c>
      <c r="R39" s="463"/>
      <c r="S39" s="463"/>
      <c r="T39" s="463"/>
      <c r="U39" s="463"/>
      <c r="V39" s="463"/>
      <c r="W39" s="463"/>
      <c r="X39" s="463"/>
      <c r="Y39" s="463"/>
      <c r="Z39" s="463"/>
      <c r="AA39" s="463"/>
      <c r="AB39" s="463"/>
      <c r="AC39" s="463"/>
      <c r="AD39" s="463"/>
      <c r="AE39" s="463"/>
      <c r="AF39" s="463"/>
      <c r="AG39" s="463"/>
      <c r="AH39" s="463"/>
      <c r="AI39" s="463"/>
    </row>
    <row r="40" spans="1:35">
      <c r="A40" s="584" t="s">
        <v>526</v>
      </c>
      <c r="B40" s="585" t="s">
        <v>439</v>
      </c>
      <c r="C40" s="579" t="s">
        <v>313</v>
      </c>
      <c r="D40" s="579" t="s">
        <v>527</v>
      </c>
      <c r="E40" s="579" t="s">
        <v>528</v>
      </c>
      <c r="F40" s="586" t="s">
        <v>442</v>
      </c>
      <c r="G40" s="587" t="s">
        <v>313</v>
      </c>
      <c r="H40" s="588">
        <v>1</v>
      </c>
      <c r="I40" s="588">
        <v>5</v>
      </c>
      <c r="J40" s="588">
        <f t="shared" si="3"/>
        <v>1</v>
      </c>
      <c r="K40" s="588">
        <f t="shared" si="4"/>
        <v>5</v>
      </c>
      <c r="L40" s="589">
        <f>IFERROR(IF(B40="funkcna poziadavka",VLOOKUP(G40,MODULY_CBA!$B$3:$E$53,4,0)/COUNTIFS($G$3:$G$1500,G40,$B$3:$B$1500,B40),),)</f>
        <v>0</v>
      </c>
      <c r="M40" s="588">
        <f>IFERROR(IF(B40="Funkcna poziadavka",VLOOKUP(G40,MODULY_CBA!$B$3:$E$52,3,0),),)</f>
        <v>0</v>
      </c>
      <c r="N40" s="588">
        <f>IFERROR(IF(B40="funkcna poziadavka",VLOOKUP(G40,MODULY_CBA!$B$3:$E$52,2,0),),)</f>
        <v>0</v>
      </c>
      <c r="O40" s="589">
        <f t="shared" si="5"/>
        <v>0</v>
      </c>
      <c r="P40" s="590">
        <f>IFERROR(O40*VLOOKUP(G40,MODULY_CBA!$B$3:$F$52,5,0),)</f>
        <v>0</v>
      </c>
      <c r="Q40" s="461">
        <f>VLOOKUP(G40,MODULY_CBA!$B$3:$I$52,7,0)</f>
        <v>2021</v>
      </c>
      <c r="R40" s="463"/>
      <c r="S40" s="463"/>
      <c r="T40" s="463"/>
      <c r="U40" s="463"/>
      <c r="V40" s="463"/>
      <c r="W40" s="463"/>
      <c r="X40" s="463"/>
      <c r="Y40" s="463"/>
      <c r="Z40" s="463"/>
      <c r="AA40" s="463"/>
      <c r="AB40" s="463"/>
      <c r="AC40" s="463"/>
      <c r="AD40" s="463"/>
      <c r="AE40" s="463"/>
      <c r="AF40" s="463"/>
      <c r="AG40" s="463"/>
      <c r="AH40" s="463"/>
      <c r="AI40" s="463"/>
    </row>
    <row r="41" spans="1:35">
      <c r="A41" s="584" t="s">
        <v>529</v>
      </c>
      <c r="B41" s="585" t="s">
        <v>439</v>
      </c>
      <c r="C41" s="579" t="s">
        <v>313</v>
      </c>
      <c r="D41" s="579" t="s">
        <v>530</v>
      </c>
      <c r="E41" s="579" t="s">
        <v>531</v>
      </c>
      <c r="F41" s="586" t="s">
        <v>442</v>
      </c>
      <c r="G41" s="587" t="s">
        <v>313</v>
      </c>
      <c r="H41" s="588">
        <v>1</v>
      </c>
      <c r="I41" s="588">
        <v>5</v>
      </c>
      <c r="J41" s="588">
        <f t="shared" si="3"/>
        <v>1</v>
      </c>
      <c r="K41" s="588">
        <f t="shared" si="4"/>
        <v>5</v>
      </c>
      <c r="L41" s="589">
        <f>IFERROR(IF(B41="funkcna poziadavka",VLOOKUP(G41,MODULY_CBA!$B$3:$E$53,4,0)/COUNTIFS($G$3:$G$1500,G41,$B$3:$B$1500,B41),),)</f>
        <v>0</v>
      </c>
      <c r="M41" s="588">
        <f>IFERROR(IF(B41="Funkcna poziadavka",VLOOKUP(G41,MODULY_CBA!$B$3:$E$52,3,0),),)</f>
        <v>0</v>
      </c>
      <c r="N41" s="588">
        <f>IFERROR(IF(B41="funkcna poziadavka",VLOOKUP(G41,MODULY_CBA!$B$3:$E$52,2,0),),)</f>
        <v>0</v>
      </c>
      <c r="O41" s="589">
        <f t="shared" si="5"/>
        <v>0</v>
      </c>
      <c r="P41" s="590">
        <f>IFERROR(O41*VLOOKUP(G41,MODULY_CBA!$B$3:$F$52,5,0),)</f>
        <v>0</v>
      </c>
      <c r="Q41" s="461">
        <f>VLOOKUP(G41,MODULY_CBA!$B$3:$I$52,7,0)</f>
        <v>2021</v>
      </c>
      <c r="R41" s="463"/>
      <c r="S41" s="463"/>
      <c r="T41" s="463"/>
      <c r="U41" s="463"/>
      <c r="V41" s="463"/>
      <c r="W41" s="463"/>
      <c r="X41" s="463"/>
      <c r="Y41" s="463"/>
      <c r="Z41" s="463"/>
      <c r="AA41" s="463"/>
      <c r="AB41" s="463"/>
      <c r="AC41" s="463"/>
      <c r="AD41" s="463"/>
      <c r="AE41" s="463"/>
      <c r="AF41" s="463"/>
      <c r="AG41" s="463"/>
      <c r="AH41" s="463"/>
      <c r="AI41" s="463"/>
    </row>
    <row r="42" spans="1:35">
      <c r="A42" s="584" t="s">
        <v>532</v>
      </c>
      <c r="B42" s="585" t="s">
        <v>439</v>
      </c>
      <c r="C42" s="579" t="s">
        <v>313</v>
      </c>
      <c r="D42" s="579" t="s">
        <v>533</v>
      </c>
      <c r="E42" s="579" t="s">
        <v>534</v>
      </c>
      <c r="F42" s="586" t="s">
        <v>442</v>
      </c>
      <c r="G42" s="587" t="s">
        <v>313</v>
      </c>
      <c r="H42" s="588">
        <v>1</v>
      </c>
      <c r="I42" s="588">
        <v>5</v>
      </c>
      <c r="J42" s="588">
        <f t="shared" si="3"/>
        <v>1</v>
      </c>
      <c r="K42" s="588">
        <f t="shared" si="4"/>
        <v>5</v>
      </c>
      <c r="L42" s="589">
        <f>IFERROR(IF(B42="funkcna poziadavka",VLOOKUP(G42,MODULY_CBA!$B$3:$E$53,4,0)/COUNTIFS($G$3:$G$1500,G42,$B$3:$B$1500,B42),),)</f>
        <v>0</v>
      </c>
      <c r="M42" s="588">
        <f>IFERROR(IF(B42="Funkcna poziadavka",VLOOKUP(G42,MODULY_CBA!$B$3:$E$52,3,0),),)</f>
        <v>0</v>
      </c>
      <c r="N42" s="588">
        <f>IFERROR(IF(B42="funkcna poziadavka",VLOOKUP(G42,MODULY_CBA!$B$3:$E$52,2,0),),)</f>
        <v>0</v>
      </c>
      <c r="O42" s="589">
        <f t="shared" si="5"/>
        <v>0</v>
      </c>
      <c r="P42" s="590">
        <f>IFERROR(O42*VLOOKUP(G42,MODULY_CBA!$B$3:$F$52,5,0),)</f>
        <v>0</v>
      </c>
      <c r="Q42" s="461">
        <f>VLOOKUP(G42,MODULY_CBA!$B$3:$I$52,7,0)</f>
        <v>2021</v>
      </c>
      <c r="R42" s="463"/>
      <c r="S42" s="463"/>
      <c r="T42" s="463"/>
      <c r="U42" s="463"/>
      <c r="V42" s="463"/>
      <c r="W42" s="463"/>
      <c r="X42" s="463"/>
      <c r="Y42" s="463"/>
      <c r="Z42" s="463"/>
      <c r="AA42" s="463"/>
      <c r="AB42" s="463"/>
      <c r="AC42" s="463"/>
      <c r="AD42" s="463"/>
      <c r="AE42" s="463"/>
      <c r="AF42" s="463"/>
      <c r="AG42" s="463"/>
      <c r="AH42" s="463"/>
      <c r="AI42" s="463"/>
    </row>
    <row r="43" spans="1:35">
      <c r="A43" s="584" t="s">
        <v>535</v>
      </c>
      <c r="B43" s="585" t="s">
        <v>439</v>
      </c>
      <c r="C43" s="579" t="s">
        <v>313</v>
      </c>
      <c r="D43" s="579" t="s">
        <v>536</v>
      </c>
      <c r="E43" s="579" t="s">
        <v>537</v>
      </c>
      <c r="F43" s="586" t="s">
        <v>442</v>
      </c>
      <c r="G43" s="587" t="s">
        <v>313</v>
      </c>
      <c r="H43" s="588">
        <v>1</v>
      </c>
      <c r="I43" s="588">
        <v>5</v>
      </c>
      <c r="J43" s="588">
        <f t="shared" si="3"/>
        <v>1</v>
      </c>
      <c r="K43" s="588">
        <f t="shared" si="4"/>
        <v>5</v>
      </c>
      <c r="L43" s="589">
        <f>IFERROR(IF(B43="funkcna poziadavka",VLOOKUP(G43,MODULY_CBA!$B$3:$E$53,4,0)/COUNTIFS($G$3:$G$1500,G43,$B$3:$B$1500,B43),),)</f>
        <v>0</v>
      </c>
      <c r="M43" s="588">
        <f>IFERROR(IF(B43="Funkcna poziadavka",VLOOKUP(G43,MODULY_CBA!$B$3:$E$52,3,0),),)</f>
        <v>0</v>
      </c>
      <c r="N43" s="588">
        <f>IFERROR(IF(B43="funkcna poziadavka",VLOOKUP(G43,MODULY_CBA!$B$3:$E$52,2,0),),)</f>
        <v>0</v>
      </c>
      <c r="O43" s="589">
        <f t="shared" si="5"/>
        <v>0</v>
      </c>
      <c r="P43" s="590">
        <f>IFERROR(O43*VLOOKUP(G43,MODULY_CBA!$B$3:$F$52,5,0),)</f>
        <v>0</v>
      </c>
      <c r="Q43" s="461">
        <f>VLOOKUP(G43,MODULY_CBA!$B$3:$I$52,7,0)</f>
        <v>2021</v>
      </c>
      <c r="R43" s="463"/>
      <c r="S43" s="463"/>
      <c r="T43" s="463"/>
      <c r="U43" s="463"/>
      <c r="V43" s="463"/>
      <c r="W43" s="463"/>
      <c r="X43" s="463"/>
      <c r="Y43" s="463"/>
      <c r="Z43" s="463"/>
      <c r="AA43" s="463"/>
      <c r="AB43" s="463"/>
      <c r="AC43" s="463"/>
      <c r="AD43" s="463"/>
      <c r="AE43" s="463"/>
      <c r="AF43" s="463"/>
      <c r="AG43" s="463"/>
      <c r="AH43" s="463"/>
      <c r="AI43" s="463"/>
    </row>
    <row r="44" spans="1:35">
      <c r="A44" s="584" t="s">
        <v>538</v>
      </c>
      <c r="B44" s="585" t="s">
        <v>439</v>
      </c>
      <c r="C44" s="579" t="s">
        <v>313</v>
      </c>
      <c r="D44" s="579" t="s">
        <v>539</v>
      </c>
      <c r="E44" s="579" t="s">
        <v>540</v>
      </c>
      <c r="F44" s="586" t="s">
        <v>442</v>
      </c>
      <c r="G44" s="587" t="s">
        <v>313</v>
      </c>
      <c r="H44" s="588">
        <v>1</v>
      </c>
      <c r="I44" s="588">
        <v>5</v>
      </c>
      <c r="J44" s="588">
        <f t="shared" si="3"/>
        <v>1</v>
      </c>
      <c r="K44" s="588">
        <f t="shared" si="4"/>
        <v>5</v>
      </c>
      <c r="L44" s="589">
        <f>IFERROR(IF(B44="funkcna poziadavka",VLOOKUP(G44,MODULY_CBA!$B$3:$E$53,4,0)/COUNTIFS($G$3:$G$1500,G44,$B$3:$B$1500,B44),),)</f>
        <v>0</v>
      </c>
      <c r="M44" s="588">
        <f>IFERROR(IF(B44="Funkcna poziadavka",VLOOKUP(G44,MODULY_CBA!$B$3:$E$52,3,0),),)</f>
        <v>0</v>
      </c>
      <c r="N44" s="588">
        <f>IFERROR(IF(B44="funkcna poziadavka",VLOOKUP(G44,MODULY_CBA!$B$3:$E$52,2,0),),)</f>
        <v>0</v>
      </c>
      <c r="O44" s="589">
        <f t="shared" si="5"/>
        <v>0</v>
      </c>
      <c r="P44" s="590">
        <f>IFERROR(O44*VLOOKUP(G44,MODULY_CBA!$B$3:$F$52,5,0),)</f>
        <v>0</v>
      </c>
      <c r="Q44" s="461">
        <f>VLOOKUP(G44,MODULY_CBA!$B$3:$I$52,7,0)</f>
        <v>2021</v>
      </c>
      <c r="R44" s="463"/>
      <c r="S44" s="463"/>
      <c r="T44" s="463"/>
      <c r="U44" s="463"/>
      <c r="V44" s="463" t="s">
        <v>96</v>
      </c>
      <c r="W44" s="463" t="s">
        <v>96</v>
      </c>
      <c r="X44" s="463" t="s">
        <v>96</v>
      </c>
      <c r="Y44" s="463" t="s">
        <v>96</v>
      </c>
      <c r="Z44" s="463" t="s">
        <v>96</v>
      </c>
      <c r="AA44" s="463" t="s">
        <v>96</v>
      </c>
      <c r="AB44" s="463" t="s">
        <v>96</v>
      </c>
      <c r="AC44" s="463" t="s">
        <v>96</v>
      </c>
      <c r="AD44" s="463" t="s">
        <v>96</v>
      </c>
      <c r="AE44" s="463" t="s">
        <v>96</v>
      </c>
      <c r="AF44" s="463" t="s">
        <v>96</v>
      </c>
      <c r="AG44" s="463" t="s">
        <v>96</v>
      </c>
      <c r="AH44" s="463" t="s">
        <v>96</v>
      </c>
      <c r="AI44" s="463" t="s">
        <v>96</v>
      </c>
    </row>
    <row r="45" spans="1:35">
      <c r="A45" s="584" t="s">
        <v>541</v>
      </c>
      <c r="B45" s="585" t="s">
        <v>439</v>
      </c>
      <c r="C45" s="579" t="s">
        <v>313</v>
      </c>
      <c r="D45" s="579" t="s">
        <v>542</v>
      </c>
      <c r="E45" s="579" t="s">
        <v>543</v>
      </c>
      <c r="F45" s="586" t="s">
        <v>442</v>
      </c>
      <c r="G45" s="587" t="s">
        <v>313</v>
      </c>
      <c r="H45" s="588">
        <v>1</v>
      </c>
      <c r="I45" s="588">
        <v>5</v>
      </c>
      <c r="J45" s="588">
        <f t="shared" si="3"/>
        <v>1</v>
      </c>
      <c r="K45" s="588">
        <f t="shared" si="4"/>
        <v>5</v>
      </c>
      <c r="L45" s="589">
        <f>IFERROR(IF(B45="funkcna poziadavka",VLOOKUP(G45,MODULY_CBA!$B$3:$E$53,4,0)/COUNTIFS($G$3:$G$1500,G45,$B$3:$B$1500,B45),),)</f>
        <v>0</v>
      </c>
      <c r="M45" s="588">
        <f>IFERROR(IF(B45="Funkcna poziadavka",VLOOKUP(G45,MODULY_CBA!$B$3:$E$52,3,0),),)</f>
        <v>0</v>
      </c>
      <c r="N45" s="588">
        <f>IFERROR(IF(B45="funkcna poziadavka",VLOOKUP(G45,MODULY_CBA!$B$3:$E$52,2,0),),)</f>
        <v>0</v>
      </c>
      <c r="O45" s="589">
        <f t="shared" si="5"/>
        <v>0</v>
      </c>
      <c r="P45" s="590">
        <f>IFERROR(O45*VLOOKUP(G45,MODULY_CBA!$B$3:$F$52,5,0),)</f>
        <v>0</v>
      </c>
      <c r="Q45" s="461">
        <f>VLOOKUP(G45,MODULY_CBA!$B$3:$I$52,7,0)</f>
        <v>2021</v>
      </c>
      <c r="R45" s="463"/>
      <c r="S45" s="463"/>
      <c r="T45" s="463"/>
      <c r="U45" s="463"/>
      <c r="V45" s="463"/>
      <c r="W45" s="463"/>
      <c r="X45" s="463"/>
      <c r="Y45" s="463"/>
      <c r="Z45" s="463"/>
      <c r="AA45" s="463"/>
      <c r="AB45" s="463"/>
      <c r="AC45" s="463"/>
      <c r="AD45" s="463"/>
      <c r="AE45" s="463"/>
      <c r="AF45" s="463"/>
      <c r="AG45" s="463"/>
      <c r="AH45" s="463"/>
      <c r="AI45" s="463"/>
    </row>
    <row r="46" spans="1:35">
      <c r="A46" s="584" t="s">
        <v>544</v>
      </c>
      <c r="B46" s="585" t="s">
        <v>439</v>
      </c>
      <c r="C46" s="579" t="s">
        <v>313</v>
      </c>
      <c r="D46" s="579" t="s">
        <v>545</v>
      </c>
      <c r="E46" s="579" t="s">
        <v>546</v>
      </c>
      <c r="F46" s="586" t="s">
        <v>442</v>
      </c>
      <c r="G46" s="587" t="s">
        <v>313</v>
      </c>
      <c r="H46" s="588">
        <v>1</v>
      </c>
      <c r="I46" s="588">
        <v>5</v>
      </c>
      <c r="J46" s="588">
        <f t="shared" si="3"/>
        <v>1</v>
      </c>
      <c r="K46" s="588">
        <f t="shared" si="4"/>
        <v>5</v>
      </c>
      <c r="L46" s="589">
        <f>IFERROR(IF(B46="funkcna poziadavka",VLOOKUP(G46,MODULY_CBA!$B$3:$E$53,4,0)/COUNTIFS($G$3:$G$1500,G46,$B$3:$B$1500,B46),),)</f>
        <v>0</v>
      </c>
      <c r="M46" s="588">
        <f>IFERROR(IF(B46="Funkcna poziadavka",VLOOKUP(G46,MODULY_CBA!$B$3:$E$52,3,0),),)</f>
        <v>0</v>
      </c>
      <c r="N46" s="588">
        <f>IFERROR(IF(B46="funkcna poziadavka",VLOOKUP(G46,MODULY_CBA!$B$3:$E$52,2,0),),)</f>
        <v>0</v>
      </c>
      <c r="O46" s="589">
        <f t="shared" si="5"/>
        <v>0</v>
      </c>
      <c r="P46" s="590">
        <f>IFERROR(O46*VLOOKUP(G46,MODULY_CBA!$B$3:$F$52,5,0),)</f>
        <v>0</v>
      </c>
      <c r="Q46" s="461">
        <f>VLOOKUP(G46,MODULY_CBA!$B$3:$I$52,7,0)</f>
        <v>2021</v>
      </c>
      <c r="R46" s="463"/>
      <c r="S46" s="463"/>
      <c r="T46" s="463"/>
      <c r="U46" s="463"/>
      <c r="V46" s="463" t="s">
        <v>96</v>
      </c>
      <c r="W46" s="463" t="s">
        <v>96</v>
      </c>
      <c r="X46" s="463" t="s">
        <v>96</v>
      </c>
      <c r="Y46" s="463" t="s">
        <v>96</v>
      </c>
      <c r="Z46" s="463" t="s">
        <v>96</v>
      </c>
      <c r="AA46" s="463" t="s">
        <v>96</v>
      </c>
      <c r="AB46" s="463" t="s">
        <v>96</v>
      </c>
      <c r="AC46" s="463" t="s">
        <v>96</v>
      </c>
      <c r="AD46" s="463" t="s">
        <v>96</v>
      </c>
      <c r="AE46" s="463" t="s">
        <v>96</v>
      </c>
      <c r="AF46" s="463" t="s">
        <v>96</v>
      </c>
      <c r="AG46" s="463" t="s">
        <v>96</v>
      </c>
      <c r="AH46" s="463" t="s">
        <v>96</v>
      </c>
      <c r="AI46" s="463" t="s">
        <v>96</v>
      </c>
    </row>
    <row r="47" spans="1:35">
      <c r="A47" s="584" t="s">
        <v>547</v>
      </c>
      <c r="B47" s="585" t="s">
        <v>439</v>
      </c>
      <c r="C47" s="579" t="s">
        <v>313</v>
      </c>
      <c r="D47" s="579" t="s">
        <v>548</v>
      </c>
      <c r="E47" s="579" t="s">
        <v>549</v>
      </c>
      <c r="F47" s="586" t="s">
        <v>442</v>
      </c>
      <c r="G47" s="587" t="s">
        <v>313</v>
      </c>
      <c r="H47" s="588">
        <v>1</v>
      </c>
      <c r="I47" s="588">
        <v>5</v>
      </c>
      <c r="J47" s="588">
        <f t="shared" si="3"/>
        <v>1</v>
      </c>
      <c r="K47" s="588">
        <f t="shared" si="4"/>
        <v>5</v>
      </c>
      <c r="L47" s="589">
        <f>IFERROR(IF(B47="funkcna poziadavka",VLOOKUP(G47,MODULY_CBA!$B$3:$E$53,4,0)/COUNTIFS($G$3:$G$1500,G47,$B$3:$B$1500,B47),),)</f>
        <v>0</v>
      </c>
      <c r="M47" s="588">
        <f>IFERROR(IF(B47="Funkcna poziadavka",VLOOKUP(G47,MODULY_CBA!$B$3:$E$52,3,0),),)</f>
        <v>0</v>
      </c>
      <c r="N47" s="588">
        <f>IFERROR(IF(B47="funkcna poziadavka",VLOOKUP(G47,MODULY_CBA!$B$3:$E$52,2,0),),)</f>
        <v>0</v>
      </c>
      <c r="O47" s="589">
        <f t="shared" si="5"/>
        <v>0</v>
      </c>
      <c r="P47" s="590">
        <f>IFERROR(O47*VLOOKUP(G47,MODULY_CBA!$B$3:$F$52,5,0),)</f>
        <v>0</v>
      </c>
      <c r="Q47" s="461">
        <f>VLOOKUP(G47,MODULY_CBA!$B$3:$I$52,7,0)</f>
        <v>2021</v>
      </c>
      <c r="R47" s="463"/>
      <c r="S47" s="463"/>
      <c r="T47" s="463"/>
      <c r="U47" s="463"/>
      <c r="V47" s="463"/>
      <c r="W47" s="463"/>
      <c r="X47" s="463"/>
      <c r="Y47" s="463"/>
      <c r="Z47" s="463"/>
      <c r="AA47" s="463"/>
      <c r="AB47" s="463"/>
      <c r="AC47" s="463"/>
      <c r="AD47" s="463"/>
      <c r="AE47" s="463"/>
      <c r="AF47" s="463"/>
      <c r="AG47" s="463"/>
      <c r="AH47" s="463"/>
      <c r="AI47" s="463"/>
    </row>
    <row r="48" spans="1:35">
      <c r="A48" s="584" t="s">
        <v>550</v>
      </c>
      <c r="B48" s="585" t="s">
        <v>439</v>
      </c>
      <c r="C48" s="579" t="s">
        <v>313</v>
      </c>
      <c r="D48" s="579" t="s">
        <v>551</v>
      </c>
      <c r="E48" s="579" t="s">
        <v>552</v>
      </c>
      <c r="F48" s="586" t="s">
        <v>442</v>
      </c>
      <c r="G48" s="587" t="s">
        <v>313</v>
      </c>
      <c r="H48" s="588">
        <v>1</v>
      </c>
      <c r="I48" s="588">
        <v>5</v>
      </c>
      <c r="J48" s="588">
        <f t="shared" si="3"/>
        <v>1</v>
      </c>
      <c r="K48" s="588">
        <f t="shared" si="4"/>
        <v>5</v>
      </c>
      <c r="L48" s="589">
        <f>IFERROR(IF(B48="funkcna poziadavka",VLOOKUP(G48,MODULY_CBA!$B$3:$E$53,4,0)/COUNTIFS($G$3:$G$1500,G48,$B$3:$B$1500,B48),),)</f>
        <v>0</v>
      </c>
      <c r="M48" s="588">
        <f>IFERROR(IF(B48="Funkcna poziadavka",VLOOKUP(G48,MODULY_CBA!$B$3:$E$52,3,0),),)</f>
        <v>0</v>
      </c>
      <c r="N48" s="588">
        <f>IFERROR(IF(B48="funkcna poziadavka",VLOOKUP(G48,MODULY_CBA!$B$3:$E$52,2,0),),)</f>
        <v>0</v>
      </c>
      <c r="O48" s="589">
        <f t="shared" si="5"/>
        <v>0</v>
      </c>
      <c r="P48" s="590">
        <f>IFERROR(O48*VLOOKUP(G48,MODULY_CBA!$B$3:$F$52,5,0),)</f>
        <v>0</v>
      </c>
      <c r="Q48" s="461">
        <f>VLOOKUP(G48,MODULY_CBA!$B$3:$I$52,7,0)</f>
        <v>2021</v>
      </c>
      <c r="R48" s="463"/>
      <c r="S48" s="463"/>
      <c r="T48" s="463"/>
      <c r="U48" s="463"/>
      <c r="V48" s="463"/>
      <c r="W48" s="463"/>
      <c r="X48" s="463"/>
      <c r="Y48" s="463"/>
      <c r="Z48" s="463"/>
      <c r="AA48" s="463"/>
      <c r="AB48" s="463"/>
      <c r="AC48" s="463"/>
      <c r="AD48" s="463"/>
      <c r="AE48" s="463"/>
      <c r="AF48" s="463"/>
      <c r="AG48" s="463"/>
      <c r="AH48" s="463"/>
      <c r="AI48" s="463"/>
    </row>
    <row r="49" spans="1:35">
      <c r="A49" s="584" t="s">
        <v>553</v>
      </c>
      <c r="B49" s="585" t="s">
        <v>439</v>
      </c>
      <c r="C49" s="579" t="s">
        <v>313</v>
      </c>
      <c r="D49" s="579" t="s">
        <v>554</v>
      </c>
      <c r="E49" s="579" t="s">
        <v>555</v>
      </c>
      <c r="F49" s="586" t="s">
        <v>442</v>
      </c>
      <c r="G49" s="587" t="s">
        <v>313</v>
      </c>
      <c r="H49" s="588">
        <v>1</v>
      </c>
      <c r="I49" s="588">
        <v>5</v>
      </c>
      <c r="J49" s="588">
        <f t="shared" si="3"/>
        <v>1</v>
      </c>
      <c r="K49" s="588">
        <f t="shared" si="4"/>
        <v>5</v>
      </c>
      <c r="L49" s="589">
        <f>IFERROR(IF(B49="funkcna poziadavka",VLOOKUP(G49,MODULY_CBA!$B$3:$E$53,4,0)/COUNTIFS($G$3:$G$1500,G49,$B$3:$B$1500,B49),),)</f>
        <v>0</v>
      </c>
      <c r="M49" s="588">
        <f>IFERROR(IF(B49="Funkcna poziadavka",VLOOKUP(G49,MODULY_CBA!$B$3:$E$52,3,0),),)</f>
        <v>0</v>
      </c>
      <c r="N49" s="588">
        <f>IFERROR(IF(B49="funkcna poziadavka",VLOOKUP(G49,MODULY_CBA!$B$3:$E$52,2,0),),)</f>
        <v>0</v>
      </c>
      <c r="O49" s="589">
        <f t="shared" si="5"/>
        <v>0</v>
      </c>
      <c r="P49" s="590">
        <f>IFERROR(O49*VLOOKUP(G49,MODULY_CBA!$B$3:$F$52,5,0),)</f>
        <v>0</v>
      </c>
      <c r="Q49" s="461">
        <f>VLOOKUP(G49,MODULY_CBA!$B$3:$I$52,7,0)</f>
        <v>2021</v>
      </c>
      <c r="R49" s="463"/>
      <c r="S49" s="463"/>
      <c r="T49" s="463"/>
      <c r="U49" s="463"/>
      <c r="V49" s="463"/>
      <c r="W49" s="463"/>
      <c r="X49" s="463"/>
      <c r="Y49" s="463"/>
      <c r="Z49" s="463"/>
      <c r="AA49" s="463"/>
      <c r="AB49" s="463"/>
      <c r="AC49" s="463"/>
      <c r="AD49" s="463"/>
      <c r="AE49" s="463"/>
      <c r="AF49" s="463"/>
      <c r="AG49" s="463"/>
      <c r="AH49" s="463"/>
      <c r="AI49" s="463"/>
    </row>
    <row r="50" spans="1:35">
      <c r="A50" s="584" t="s">
        <v>556</v>
      </c>
      <c r="B50" s="585" t="s">
        <v>439</v>
      </c>
      <c r="C50" s="579" t="s">
        <v>313</v>
      </c>
      <c r="D50" s="579" t="s">
        <v>557</v>
      </c>
      <c r="E50" s="579" t="s">
        <v>558</v>
      </c>
      <c r="F50" s="586" t="s">
        <v>442</v>
      </c>
      <c r="G50" s="587" t="s">
        <v>313</v>
      </c>
      <c r="H50" s="588">
        <v>1</v>
      </c>
      <c r="I50" s="588">
        <v>5</v>
      </c>
      <c r="J50" s="588">
        <f t="shared" si="3"/>
        <v>1</v>
      </c>
      <c r="K50" s="588">
        <f t="shared" si="4"/>
        <v>5</v>
      </c>
      <c r="L50" s="589">
        <f>IFERROR(IF(B50="funkcna poziadavka",VLOOKUP(G50,MODULY_CBA!$B$3:$E$53,4,0)/COUNTIFS($G$3:$G$1500,G50,$B$3:$B$1500,B50),),)</f>
        <v>0</v>
      </c>
      <c r="M50" s="588">
        <f>IFERROR(IF(B50="Funkcna poziadavka",VLOOKUP(G50,MODULY_CBA!$B$3:$E$52,3,0),),)</f>
        <v>0</v>
      </c>
      <c r="N50" s="588">
        <f>IFERROR(IF(B50="funkcna poziadavka",VLOOKUP(G50,MODULY_CBA!$B$3:$E$52,2,0),),)</f>
        <v>0</v>
      </c>
      <c r="O50" s="589">
        <f t="shared" si="5"/>
        <v>0</v>
      </c>
      <c r="P50" s="590">
        <f>IFERROR(O50*VLOOKUP(G50,MODULY_CBA!$B$3:$F$52,5,0),)</f>
        <v>0</v>
      </c>
      <c r="Q50" s="461">
        <f>VLOOKUP(G50,MODULY_CBA!$B$3:$I$52,7,0)</f>
        <v>2021</v>
      </c>
      <c r="R50" s="463"/>
      <c r="S50" s="463"/>
      <c r="T50" s="463"/>
      <c r="U50" s="463"/>
      <c r="V50" s="463"/>
      <c r="W50" s="463"/>
      <c r="X50" s="463"/>
      <c r="Y50" s="463"/>
      <c r="Z50" s="463"/>
      <c r="AA50" s="463"/>
      <c r="AB50" s="463"/>
      <c r="AC50" s="463"/>
      <c r="AD50" s="463"/>
      <c r="AE50" s="463"/>
      <c r="AF50" s="463"/>
      <c r="AG50" s="463"/>
      <c r="AH50" s="463"/>
      <c r="AI50" s="463"/>
    </row>
    <row r="51" spans="1:35">
      <c r="A51" s="584" t="s">
        <v>559</v>
      </c>
      <c r="B51" s="585" t="s">
        <v>439</v>
      </c>
      <c r="C51" s="579" t="s">
        <v>313</v>
      </c>
      <c r="D51" s="579" t="s">
        <v>560</v>
      </c>
      <c r="E51" s="579" t="s">
        <v>561</v>
      </c>
      <c r="F51" s="586" t="s">
        <v>442</v>
      </c>
      <c r="G51" s="587" t="s">
        <v>313</v>
      </c>
      <c r="H51" s="588">
        <v>1</v>
      </c>
      <c r="I51" s="588">
        <v>5</v>
      </c>
      <c r="J51" s="588">
        <f t="shared" si="3"/>
        <v>1</v>
      </c>
      <c r="K51" s="588">
        <f t="shared" si="4"/>
        <v>5</v>
      </c>
      <c r="L51" s="589">
        <f>IFERROR(IF(B51="funkcna poziadavka",VLOOKUP(G51,MODULY_CBA!$B$3:$E$53,4,0)/COUNTIFS($G$3:$G$1500,G51,$B$3:$B$1500,B51),),)</f>
        <v>0</v>
      </c>
      <c r="M51" s="588">
        <f>IFERROR(IF(B51="Funkcna poziadavka",VLOOKUP(G51,MODULY_CBA!$B$3:$E$52,3,0),),)</f>
        <v>0</v>
      </c>
      <c r="N51" s="588">
        <f>IFERROR(IF(B51="funkcna poziadavka",VLOOKUP(G51,MODULY_CBA!$B$3:$E$52,2,0),),)</f>
        <v>0</v>
      </c>
      <c r="O51" s="589">
        <f t="shared" si="5"/>
        <v>0</v>
      </c>
      <c r="P51" s="590">
        <f>IFERROR(O51*VLOOKUP(G51,MODULY_CBA!$B$3:$F$52,5,0),)</f>
        <v>0</v>
      </c>
      <c r="Q51" s="461">
        <f>VLOOKUP(G51,MODULY_CBA!$B$3:$I$52,7,0)</f>
        <v>2021</v>
      </c>
      <c r="R51" s="463"/>
      <c r="S51" s="463"/>
      <c r="T51" s="463"/>
      <c r="U51" s="463"/>
      <c r="V51" s="463"/>
      <c r="W51" s="463"/>
      <c r="X51" s="463"/>
      <c r="Y51" s="463"/>
      <c r="Z51" s="463"/>
      <c r="AA51" s="463"/>
      <c r="AB51" s="463"/>
      <c r="AC51" s="463"/>
      <c r="AD51" s="463"/>
      <c r="AE51" s="463"/>
      <c r="AF51" s="463"/>
      <c r="AG51" s="463"/>
      <c r="AH51" s="463"/>
      <c r="AI51" s="463"/>
    </row>
    <row r="52" spans="1:35">
      <c r="A52" s="584" t="s">
        <v>562</v>
      </c>
      <c r="B52" s="585" t="s">
        <v>439</v>
      </c>
      <c r="C52" s="579" t="s">
        <v>313</v>
      </c>
      <c r="D52" s="579" t="s">
        <v>459</v>
      </c>
      <c r="E52" s="579" t="s">
        <v>460</v>
      </c>
      <c r="F52" s="586" t="s">
        <v>442</v>
      </c>
      <c r="G52" s="587" t="s">
        <v>313</v>
      </c>
      <c r="H52" s="588">
        <v>1</v>
      </c>
      <c r="I52" s="588">
        <v>5</v>
      </c>
      <c r="J52" s="588">
        <f t="shared" si="3"/>
        <v>1</v>
      </c>
      <c r="K52" s="588">
        <f t="shared" si="4"/>
        <v>5</v>
      </c>
      <c r="L52" s="589">
        <f>IFERROR(IF(B52="funkcna poziadavka",VLOOKUP(G52,MODULY_CBA!$B$3:$E$53,4,0)/COUNTIFS($G$3:$G$1500,G52,$B$3:$B$1500,B52),),)</f>
        <v>0</v>
      </c>
      <c r="M52" s="588">
        <f>IFERROR(IF(B52="Funkcna poziadavka",VLOOKUP(G52,MODULY_CBA!$B$3:$E$52,3,0),),)</f>
        <v>0</v>
      </c>
      <c r="N52" s="588">
        <f>IFERROR(IF(B52="funkcna poziadavka",VLOOKUP(G52,MODULY_CBA!$B$3:$E$52,2,0),),)</f>
        <v>0</v>
      </c>
      <c r="O52" s="589">
        <f t="shared" si="5"/>
        <v>0</v>
      </c>
      <c r="P52" s="590">
        <f>IFERROR(O52*VLOOKUP(G52,MODULY_CBA!$B$3:$F$52,5,0),)</f>
        <v>0</v>
      </c>
      <c r="Q52" s="461">
        <f>VLOOKUP(G52,MODULY_CBA!$B$3:$I$52,7,0)</f>
        <v>2021</v>
      </c>
      <c r="R52" s="463"/>
      <c r="S52" s="463"/>
      <c r="T52" s="463"/>
      <c r="U52" s="463"/>
      <c r="V52" s="463" t="s">
        <v>96</v>
      </c>
      <c r="W52" s="463" t="s">
        <v>96</v>
      </c>
      <c r="X52" s="463" t="s">
        <v>96</v>
      </c>
      <c r="Y52" s="463" t="s">
        <v>96</v>
      </c>
      <c r="Z52" s="463" t="s">
        <v>96</v>
      </c>
      <c r="AA52" s="463" t="s">
        <v>96</v>
      </c>
      <c r="AB52" s="463" t="s">
        <v>96</v>
      </c>
      <c r="AC52" s="463" t="s">
        <v>96</v>
      </c>
      <c r="AD52" s="463" t="s">
        <v>96</v>
      </c>
      <c r="AE52" s="463" t="s">
        <v>96</v>
      </c>
      <c r="AF52" s="463" t="s">
        <v>96</v>
      </c>
      <c r="AG52" s="463" t="s">
        <v>96</v>
      </c>
      <c r="AH52" s="463" t="s">
        <v>96</v>
      </c>
      <c r="AI52" s="463" t="s">
        <v>96</v>
      </c>
    </row>
    <row r="53" spans="1:35">
      <c r="A53" s="584" t="s">
        <v>563</v>
      </c>
      <c r="B53" s="585" t="s">
        <v>439</v>
      </c>
      <c r="C53" s="579" t="s">
        <v>313</v>
      </c>
      <c r="D53" s="579" t="s">
        <v>462</v>
      </c>
      <c r="E53" s="579" t="s">
        <v>463</v>
      </c>
      <c r="F53" s="586" t="s">
        <v>442</v>
      </c>
      <c r="G53" s="587" t="s">
        <v>313</v>
      </c>
      <c r="H53" s="588">
        <v>1</v>
      </c>
      <c r="I53" s="588">
        <v>5</v>
      </c>
      <c r="J53" s="588">
        <f t="shared" si="3"/>
        <v>1</v>
      </c>
      <c r="K53" s="588">
        <f t="shared" si="4"/>
        <v>5</v>
      </c>
      <c r="L53" s="589">
        <f>IFERROR(IF(B53="funkcna poziadavka",VLOOKUP(G53,MODULY_CBA!$B$3:$E$53,4,0)/COUNTIFS($G$3:$G$1500,G53,$B$3:$B$1500,B53),),)</f>
        <v>0</v>
      </c>
      <c r="M53" s="588">
        <f>IFERROR(IF(B53="Funkcna poziadavka",VLOOKUP(G53,MODULY_CBA!$B$3:$E$52,3,0),),)</f>
        <v>0</v>
      </c>
      <c r="N53" s="588">
        <f>IFERROR(IF(B53="funkcna poziadavka",VLOOKUP(G53,MODULY_CBA!$B$3:$E$52,2,0),),)</f>
        <v>0</v>
      </c>
      <c r="O53" s="589">
        <f t="shared" si="5"/>
        <v>0</v>
      </c>
      <c r="P53" s="590">
        <f>IFERROR(O53*VLOOKUP(G53,MODULY_CBA!$B$3:$F$52,5,0),)</f>
        <v>0</v>
      </c>
      <c r="Q53" s="461">
        <f>VLOOKUP(G53,MODULY_CBA!$B$3:$I$52,7,0)</f>
        <v>2021</v>
      </c>
      <c r="R53" s="463"/>
      <c r="S53" s="463"/>
      <c r="T53" s="463"/>
      <c r="U53" s="463"/>
      <c r="V53" s="463" t="s">
        <v>96</v>
      </c>
      <c r="W53" s="463" t="s">
        <v>96</v>
      </c>
      <c r="X53" s="463" t="s">
        <v>96</v>
      </c>
      <c r="Y53" s="463" t="s">
        <v>96</v>
      </c>
      <c r="Z53" s="463" t="s">
        <v>96</v>
      </c>
      <c r="AA53" s="463" t="s">
        <v>96</v>
      </c>
      <c r="AB53" s="463" t="s">
        <v>96</v>
      </c>
      <c r="AC53" s="463" t="s">
        <v>96</v>
      </c>
      <c r="AD53" s="463" t="s">
        <v>96</v>
      </c>
      <c r="AE53" s="463" t="s">
        <v>96</v>
      </c>
      <c r="AF53" s="463" t="s">
        <v>96</v>
      </c>
      <c r="AG53" s="463" t="s">
        <v>96</v>
      </c>
      <c r="AH53" s="463" t="s">
        <v>96</v>
      </c>
      <c r="AI53" s="463" t="s">
        <v>96</v>
      </c>
    </row>
    <row r="54" spans="1:35">
      <c r="A54" s="584" t="s">
        <v>564</v>
      </c>
      <c r="B54" s="585" t="s">
        <v>439</v>
      </c>
      <c r="C54" s="579" t="s">
        <v>313</v>
      </c>
      <c r="D54" s="579" t="s">
        <v>465</v>
      </c>
      <c r="E54" s="579" t="s">
        <v>466</v>
      </c>
      <c r="F54" s="586" t="s">
        <v>442</v>
      </c>
      <c r="G54" s="587" t="s">
        <v>313</v>
      </c>
      <c r="H54" s="588">
        <v>1</v>
      </c>
      <c r="I54" s="588">
        <v>5</v>
      </c>
      <c r="J54" s="588">
        <f t="shared" si="3"/>
        <v>1</v>
      </c>
      <c r="K54" s="588">
        <f t="shared" si="4"/>
        <v>5</v>
      </c>
      <c r="L54" s="589">
        <f>IFERROR(IF(B54="funkcna poziadavka",VLOOKUP(G54,MODULY_CBA!$B$3:$E$53,4,0)/COUNTIFS($G$3:$G$1500,G54,$B$3:$B$1500,B54),),)</f>
        <v>0</v>
      </c>
      <c r="M54" s="588">
        <f>IFERROR(IF(B54="Funkcna poziadavka",VLOOKUP(G54,MODULY_CBA!$B$3:$E$52,3,0),),)</f>
        <v>0</v>
      </c>
      <c r="N54" s="588">
        <f>IFERROR(IF(B54="funkcna poziadavka",VLOOKUP(G54,MODULY_CBA!$B$3:$E$52,2,0),),)</f>
        <v>0</v>
      </c>
      <c r="O54" s="589">
        <f t="shared" si="5"/>
        <v>0</v>
      </c>
      <c r="P54" s="590">
        <f>IFERROR(O54*VLOOKUP(G54,MODULY_CBA!$B$3:$F$52,5,0),)</f>
        <v>0</v>
      </c>
      <c r="Q54" s="461">
        <f>VLOOKUP(G54,MODULY_CBA!$B$3:$I$52,7,0)</f>
        <v>2021</v>
      </c>
      <c r="R54" s="463"/>
      <c r="S54" s="463"/>
      <c r="T54" s="463"/>
      <c r="U54" s="463"/>
      <c r="V54" s="463"/>
      <c r="W54" s="463"/>
      <c r="X54" s="463"/>
      <c r="Y54" s="463"/>
      <c r="Z54" s="463"/>
      <c r="AA54" s="463"/>
      <c r="AB54" s="463"/>
      <c r="AC54" s="463"/>
      <c r="AD54" s="463"/>
      <c r="AE54" s="463"/>
      <c r="AF54" s="463"/>
      <c r="AG54" s="463"/>
      <c r="AH54" s="463"/>
      <c r="AI54" s="463"/>
    </row>
    <row r="55" spans="1:35">
      <c r="A55" s="584" t="s">
        <v>565</v>
      </c>
      <c r="B55" s="585" t="s">
        <v>439</v>
      </c>
      <c r="C55" s="579" t="s">
        <v>313</v>
      </c>
      <c r="D55" s="579" t="s">
        <v>468</v>
      </c>
      <c r="E55" s="579" t="s">
        <v>566</v>
      </c>
      <c r="F55" s="586" t="s">
        <v>442</v>
      </c>
      <c r="G55" s="587" t="s">
        <v>313</v>
      </c>
      <c r="H55" s="588">
        <v>1</v>
      </c>
      <c r="I55" s="588">
        <v>5</v>
      </c>
      <c r="J55" s="588">
        <f t="shared" si="3"/>
        <v>1</v>
      </c>
      <c r="K55" s="588">
        <f t="shared" si="4"/>
        <v>5</v>
      </c>
      <c r="L55" s="589">
        <f>IFERROR(IF(B55="funkcna poziadavka",VLOOKUP(G55,MODULY_CBA!$B$3:$E$53,4,0)/COUNTIFS($G$3:$G$1500,G55,$B$3:$B$1500,B55),),)</f>
        <v>0</v>
      </c>
      <c r="M55" s="588">
        <f>IFERROR(IF(B55="Funkcna poziadavka",VLOOKUP(G55,MODULY_CBA!$B$3:$E$52,3,0),),)</f>
        <v>0</v>
      </c>
      <c r="N55" s="588">
        <f>IFERROR(IF(B55="funkcna poziadavka",VLOOKUP(G55,MODULY_CBA!$B$3:$E$52,2,0),),)</f>
        <v>0</v>
      </c>
      <c r="O55" s="589">
        <f t="shared" si="5"/>
        <v>0</v>
      </c>
      <c r="P55" s="590">
        <f>IFERROR(O55*VLOOKUP(G55,MODULY_CBA!$B$3:$F$52,5,0),)</f>
        <v>0</v>
      </c>
      <c r="Q55" s="461">
        <f>VLOOKUP(G55,MODULY_CBA!$B$3:$I$52,7,0)</f>
        <v>2021</v>
      </c>
      <c r="R55" s="463"/>
      <c r="S55" s="463"/>
      <c r="T55" s="463"/>
      <c r="U55" s="463"/>
      <c r="V55" s="463"/>
      <c r="W55" s="463"/>
      <c r="X55" s="463"/>
      <c r="Y55" s="463"/>
      <c r="Z55" s="463"/>
      <c r="AA55" s="463"/>
      <c r="AB55" s="463"/>
      <c r="AC55" s="463"/>
      <c r="AD55" s="463"/>
      <c r="AE55" s="463"/>
      <c r="AF55" s="463"/>
      <c r="AG55" s="463"/>
      <c r="AH55" s="463"/>
      <c r="AI55" s="463"/>
    </row>
    <row r="56" spans="1:35">
      <c r="A56" s="584" t="s">
        <v>567</v>
      </c>
      <c r="B56" s="585" t="s">
        <v>439</v>
      </c>
      <c r="C56" s="579" t="s">
        <v>313</v>
      </c>
      <c r="D56" s="579" t="s">
        <v>471</v>
      </c>
      <c r="E56" s="579" t="s">
        <v>496</v>
      </c>
      <c r="F56" s="586" t="s">
        <v>442</v>
      </c>
      <c r="G56" s="587" t="s">
        <v>313</v>
      </c>
      <c r="H56" s="588">
        <v>1</v>
      </c>
      <c r="I56" s="588">
        <v>5</v>
      </c>
      <c r="J56" s="588">
        <f t="shared" si="3"/>
        <v>1</v>
      </c>
      <c r="K56" s="588">
        <f t="shared" si="4"/>
        <v>5</v>
      </c>
      <c r="L56" s="589">
        <f>IFERROR(IF(B56="funkcna poziadavka",VLOOKUP(G56,MODULY_CBA!$B$3:$E$53,4,0)/COUNTIFS($G$3:$G$1500,G56,$B$3:$B$1500,B56),),)</f>
        <v>0</v>
      </c>
      <c r="M56" s="588">
        <f>IFERROR(IF(B56="Funkcna poziadavka",VLOOKUP(G56,MODULY_CBA!$B$3:$E$52,3,0),),)</f>
        <v>0</v>
      </c>
      <c r="N56" s="588">
        <f>IFERROR(IF(B56="funkcna poziadavka",VLOOKUP(G56,MODULY_CBA!$B$3:$E$52,2,0),),)</f>
        <v>0</v>
      </c>
      <c r="O56" s="589">
        <f t="shared" si="5"/>
        <v>0</v>
      </c>
      <c r="P56" s="590">
        <f>IFERROR(O56*VLOOKUP(G56,MODULY_CBA!$B$3:$F$52,5,0),)</f>
        <v>0</v>
      </c>
      <c r="Q56" s="461">
        <f>VLOOKUP(G56,MODULY_CBA!$B$3:$I$52,7,0)</f>
        <v>2021</v>
      </c>
      <c r="R56" s="463"/>
      <c r="S56" s="463"/>
      <c r="T56" s="463"/>
      <c r="U56" s="463"/>
      <c r="V56" s="463" t="s">
        <v>96</v>
      </c>
      <c r="W56" s="463" t="s">
        <v>96</v>
      </c>
      <c r="X56" s="463" t="s">
        <v>96</v>
      </c>
      <c r="Y56" s="463" t="s">
        <v>96</v>
      </c>
      <c r="Z56" s="463" t="s">
        <v>96</v>
      </c>
      <c r="AA56" s="463" t="s">
        <v>96</v>
      </c>
      <c r="AB56" s="463" t="s">
        <v>96</v>
      </c>
      <c r="AC56" s="463" t="s">
        <v>96</v>
      </c>
      <c r="AD56" s="463" t="s">
        <v>96</v>
      </c>
      <c r="AE56" s="463" t="s">
        <v>96</v>
      </c>
      <c r="AF56" s="463" t="s">
        <v>96</v>
      </c>
      <c r="AG56" s="463" t="s">
        <v>96</v>
      </c>
      <c r="AH56" s="463" t="s">
        <v>96</v>
      </c>
      <c r="AI56" s="463" t="s">
        <v>96</v>
      </c>
    </row>
    <row r="57" spans="1:35">
      <c r="A57" s="584" t="s">
        <v>568</v>
      </c>
      <c r="B57" s="585" t="s">
        <v>439</v>
      </c>
      <c r="C57" s="579" t="s">
        <v>313</v>
      </c>
      <c r="D57" s="579" t="s">
        <v>493</v>
      </c>
      <c r="E57" s="579" t="s">
        <v>569</v>
      </c>
      <c r="F57" s="586" t="s">
        <v>442</v>
      </c>
      <c r="G57" s="587" t="s">
        <v>313</v>
      </c>
      <c r="H57" s="588">
        <v>1</v>
      </c>
      <c r="I57" s="588">
        <v>5</v>
      </c>
      <c r="J57" s="588">
        <f t="shared" si="3"/>
        <v>1</v>
      </c>
      <c r="K57" s="588">
        <f t="shared" si="4"/>
        <v>5</v>
      </c>
      <c r="L57" s="589">
        <f>IFERROR(IF(B57="funkcna poziadavka",VLOOKUP(G57,MODULY_CBA!$B$3:$E$53,4,0)/COUNTIFS($G$3:$G$1500,G57,$B$3:$B$1500,B57),),)</f>
        <v>0</v>
      </c>
      <c r="M57" s="588">
        <f>IFERROR(IF(B57="Funkcna poziadavka",VLOOKUP(G57,MODULY_CBA!$B$3:$E$52,3,0),),)</f>
        <v>0</v>
      </c>
      <c r="N57" s="588">
        <f>IFERROR(IF(B57="funkcna poziadavka",VLOOKUP(G57,MODULY_CBA!$B$3:$E$52,2,0),),)</f>
        <v>0</v>
      </c>
      <c r="O57" s="589">
        <f t="shared" si="5"/>
        <v>0</v>
      </c>
      <c r="P57" s="590">
        <f>IFERROR(O57*VLOOKUP(G57,MODULY_CBA!$B$3:$F$52,5,0),)</f>
        <v>0</v>
      </c>
      <c r="Q57" s="461">
        <f>VLOOKUP(G57,MODULY_CBA!$B$3:$I$52,7,0)</f>
        <v>2021</v>
      </c>
      <c r="R57" s="463"/>
      <c r="S57" s="463"/>
      <c r="T57" s="463"/>
      <c r="U57" s="463"/>
      <c r="V57" s="463"/>
      <c r="W57" s="463"/>
      <c r="X57" s="463"/>
      <c r="Y57" s="463"/>
      <c r="Z57" s="463"/>
      <c r="AA57" s="463"/>
      <c r="AB57" s="463"/>
      <c r="AC57" s="463"/>
      <c r="AD57" s="463"/>
      <c r="AE57" s="463"/>
      <c r="AF57" s="463"/>
      <c r="AG57" s="463"/>
      <c r="AH57" s="463"/>
      <c r="AI57" s="463"/>
    </row>
    <row r="58" spans="1:35">
      <c r="A58" s="584" t="s">
        <v>570</v>
      </c>
      <c r="B58" s="585" t="s">
        <v>977</v>
      </c>
      <c r="C58" s="579" t="s">
        <v>313</v>
      </c>
      <c r="D58" s="568" t="s">
        <v>571</v>
      </c>
      <c r="E58" s="579" t="s">
        <v>572</v>
      </c>
      <c r="F58" s="586" t="s">
        <v>442</v>
      </c>
      <c r="G58" s="587" t="s">
        <v>313</v>
      </c>
      <c r="H58" s="588">
        <v>1</v>
      </c>
      <c r="I58" s="588">
        <v>5</v>
      </c>
      <c r="J58" s="588">
        <f t="shared" si="3"/>
        <v>1</v>
      </c>
      <c r="K58" s="588">
        <f t="shared" si="4"/>
        <v>5</v>
      </c>
      <c r="L58" s="589">
        <f>IFERROR(IF(B58="funkcna poziadavka",VLOOKUP(G58,MODULY_CBA!$B$3:$E$53,4,0)/COUNTIFS($G$3:$G$1500,G58,$B$3:$B$1500,B58),),)</f>
        <v>2.625</v>
      </c>
      <c r="M58" s="588">
        <f>IFERROR(IF(B58="Funkcna poziadavka",VLOOKUP(G58,MODULY_CBA!$B$3:$E$52,3,0),),)</f>
        <v>0.72</v>
      </c>
      <c r="N58" s="588">
        <f>IFERROR(IF(B58="funkcna poziadavka",VLOOKUP(G58,MODULY_CBA!$B$3:$E$52,2,0),),)</f>
        <v>0.92999999999999994</v>
      </c>
      <c r="O58" s="589">
        <f t="shared" si="5"/>
        <v>5.1056999999999997</v>
      </c>
      <c r="P58" s="590">
        <f>IFERROR(O58*VLOOKUP(G58,MODULY_CBA!$B$3:$F$52,5,0),)</f>
        <v>76.585499999999996</v>
      </c>
      <c r="Q58" s="461">
        <f>VLOOKUP(G58,MODULY_CBA!$B$3:$I$52,7,0)</f>
        <v>2021</v>
      </c>
      <c r="R58" s="463"/>
      <c r="S58" s="463"/>
      <c r="T58" s="463"/>
      <c r="U58" s="463"/>
      <c r="V58" s="463"/>
      <c r="W58" s="463"/>
      <c r="X58" s="463"/>
      <c r="Y58" s="463"/>
      <c r="Z58" s="463"/>
      <c r="AA58" s="463"/>
      <c r="AB58" s="463"/>
      <c r="AC58" s="463"/>
      <c r="AD58" s="463"/>
      <c r="AE58" s="463"/>
      <c r="AF58" s="463"/>
      <c r="AG58" s="463"/>
      <c r="AH58" s="463"/>
      <c r="AI58" s="463"/>
    </row>
    <row r="59" spans="1:35">
      <c r="A59" s="584" t="s">
        <v>573</v>
      </c>
      <c r="B59" s="585" t="s">
        <v>977</v>
      </c>
      <c r="C59" s="579" t="s">
        <v>313</v>
      </c>
      <c r="D59" s="568" t="s">
        <v>574</v>
      </c>
      <c r="E59" s="579" t="s">
        <v>575</v>
      </c>
      <c r="F59" s="586" t="s">
        <v>442</v>
      </c>
      <c r="G59" s="587" t="s">
        <v>313</v>
      </c>
      <c r="H59" s="588">
        <v>1</v>
      </c>
      <c r="I59" s="588">
        <v>5</v>
      </c>
      <c r="J59" s="588">
        <f t="shared" si="3"/>
        <v>1</v>
      </c>
      <c r="K59" s="588">
        <f t="shared" si="4"/>
        <v>5</v>
      </c>
      <c r="L59" s="589">
        <f>IFERROR(IF(B59="funkcna poziadavka",VLOOKUP(G59,MODULY_CBA!$B$3:$E$53,4,0)/COUNTIFS($G$3:$G$1500,G59,$B$3:$B$1500,B59),),)</f>
        <v>2.625</v>
      </c>
      <c r="M59" s="588">
        <f>IFERROR(IF(B59="Funkcna poziadavka",VLOOKUP(G59,MODULY_CBA!$B$3:$E$52,3,0),),)</f>
        <v>0.72</v>
      </c>
      <c r="N59" s="588">
        <f>IFERROR(IF(B59="funkcna poziadavka",VLOOKUP(G59,MODULY_CBA!$B$3:$E$52,2,0),),)</f>
        <v>0.92999999999999994</v>
      </c>
      <c r="O59" s="589">
        <f t="shared" si="5"/>
        <v>5.1056999999999997</v>
      </c>
      <c r="P59" s="590">
        <f>IFERROR(O59*VLOOKUP(G59,MODULY_CBA!$B$3:$F$52,5,0),)</f>
        <v>76.585499999999996</v>
      </c>
      <c r="Q59" s="461">
        <f>VLOOKUP(G59,MODULY_CBA!$B$3:$I$52,7,0)</f>
        <v>2021</v>
      </c>
      <c r="R59" s="463"/>
      <c r="S59" s="463"/>
      <c r="T59" s="463"/>
      <c r="U59" s="463"/>
      <c r="V59" s="463"/>
      <c r="W59" s="463"/>
      <c r="X59" s="463"/>
      <c r="Y59" s="463"/>
      <c r="Z59" s="463"/>
      <c r="AA59" s="463"/>
      <c r="AB59" s="463"/>
      <c r="AC59" s="463"/>
      <c r="AD59" s="463"/>
      <c r="AE59" s="463"/>
      <c r="AF59" s="463"/>
      <c r="AG59" s="463"/>
      <c r="AH59" s="463"/>
      <c r="AI59" s="463"/>
    </row>
    <row r="60" spans="1:35">
      <c r="A60" s="584" t="s">
        <v>576</v>
      </c>
      <c r="B60" s="585" t="s">
        <v>977</v>
      </c>
      <c r="C60" s="579" t="s">
        <v>313</v>
      </c>
      <c r="D60" s="568" t="s">
        <v>577</v>
      </c>
      <c r="E60" s="579" t="s">
        <v>578</v>
      </c>
      <c r="F60" s="586" t="s">
        <v>442</v>
      </c>
      <c r="G60" s="587" t="s">
        <v>313</v>
      </c>
      <c r="H60" s="588">
        <v>1</v>
      </c>
      <c r="I60" s="588">
        <v>5</v>
      </c>
      <c r="J60" s="588">
        <f t="shared" si="3"/>
        <v>1</v>
      </c>
      <c r="K60" s="588">
        <f t="shared" si="4"/>
        <v>5</v>
      </c>
      <c r="L60" s="589">
        <f>IFERROR(IF(B60="funkcna poziadavka",VLOOKUP(G60,MODULY_CBA!$B$3:$E$53,4,0)/COUNTIFS($G$3:$G$1500,G60,$B$3:$B$1500,B60),),)</f>
        <v>2.625</v>
      </c>
      <c r="M60" s="588">
        <f>IFERROR(IF(B60="Funkcna poziadavka",VLOOKUP(G60,MODULY_CBA!$B$3:$E$52,3,0),),)</f>
        <v>0.72</v>
      </c>
      <c r="N60" s="588">
        <f>IFERROR(IF(B60="funkcna poziadavka",VLOOKUP(G60,MODULY_CBA!$B$3:$E$52,2,0),),)</f>
        <v>0.92999999999999994</v>
      </c>
      <c r="O60" s="589">
        <f t="shared" si="5"/>
        <v>5.1056999999999997</v>
      </c>
      <c r="P60" s="590">
        <f>IFERROR(O60*VLOOKUP(G60,MODULY_CBA!$B$3:$F$52,5,0),)</f>
        <v>76.585499999999996</v>
      </c>
      <c r="Q60" s="461">
        <f>VLOOKUP(G60,MODULY_CBA!$B$3:$I$52,7,0)</f>
        <v>2021</v>
      </c>
      <c r="R60" s="463"/>
      <c r="S60" s="463"/>
      <c r="T60" s="463"/>
      <c r="U60" s="463"/>
      <c r="V60" s="463"/>
      <c r="W60" s="463"/>
      <c r="X60" s="463"/>
      <c r="Y60" s="463"/>
      <c r="Z60" s="463"/>
      <c r="AA60" s="463"/>
      <c r="AB60" s="463"/>
      <c r="AC60" s="463"/>
      <c r="AD60" s="463"/>
      <c r="AE60" s="463"/>
      <c r="AF60" s="463"/>
      <c r="AG60" s="463"/>
      <c r="AH60" s="463"/>
      <c r="AI60" s="463"/>
    </row>
    <row r="61" spans="1:35">
      <c r="A61" s="584" t="s">
        <v>579</v>
      </c>
      <c r="B61" s="585" t="s">
        <v>977</v>
      </c>
      <c r="C61" s="579" t="s">
        <v>313</v>
      </c>
      <c r="D61" s="568" t="s">
        <v>580</v>
      </c>
      <c r="E61" s="579" t="s">
        <v>581</v>
      </c>
      <c r="F61" s="586" t="s">
        <v>442</v>
      </c>
      <c r="G61" s="587" t="s">
        <v>313</v>
      </c>
      <c r="H61" s="588">
        <v>1</v>
      </c>
      <c r="I61" s="588">
        <v>5</v>
      </c>
      <c r="J61" s="588">
        <f t="shared" si="3"/>
        <v>1</v>
      </c>
      <c r="K61" s="588">
        <f t="shared" si="4"/>
        <v>5</v>
      </c>
      <c r="L61" s="589">
        <f>IFERROR(IF(B61="funkcna poziadavka",VLOOKUP(G61,MODULY_CBA!$B$3:$E$53,4,0)/COUNTIFS($G$3:$G$1500,G61,$B$3:$B$1500,B61),),)</f>
        <v>2.625</v>
      </c>
      <c r="M61" s="588">
        <f>IFERROR(IF(B61="Funkcna poziadavka",VLOOKUP(G61,MODULY_CBA!$B$3:$E$52,3,0),),)</f>
        <v>0.72</v>
      </c>
      <c r="N61" s="588">
        <f>IFERROR(IF(B61="funkcna poziadavka",VLOOKUP(G61,MODULY_CBA!$B$3:$E$52,2,0),),)</f>
        <v>0.92999999999999994</v>
      </c>
      <c r="O61" s="589">
        <f t="shared" si="5"/>
        <v>5.1056999999999997</v>
      </c>
      <c r="P61" s="590">
        <f>IFERROR(O61*VLOOKUP(G61,MODULY_CBA!$B$3:$F$52,5,0),)</f>
        <v>76.585499999999996</v>
      </c>
      <c r="Q61" s="461">
        <f>VLOOKUP(G61,MODULY_CBA!$B$3:$I$52,7,0)</f>
        <v>2021</v>
      </c>
      <c r="R61" s="463"/>
      <c r="S61" s="463"/>
      <c r="T61" s="463"/>
      <c r="U61" s="463"/>
      <c r="V61" s="463"/>
      <c r="W61" s="463"/>
      <c r="X61" s="463"/>
      <c r="Y61" s="463"/>
      <c r="Z61" s="463"/>
      <c r="AA61" s="463"/>
      <c r="AB61" s="463"/>
      <c r="AC61" s="463"/>
      <c r="AD61" s="463"/>
      <c r="AE61" s="463"/>
      <c r="AF61" s="463"/>
      <c r="AG61" s="463"/>
      <c r="AH61" s="463"/>
      <c r="AI61" s="463"/>
    </row>
    <row r="62" spans="1:35">
      <c r="A62" s="584" t="s">
        <v>582</v>
      </c>
      <c r="B62" s="585" t="s">
        <v>977</v>
      </c>
      <c r="C62" s="579" t="s">
        <v>313</v>
      </c>
      <c r="D62" s="568" t="s">
        <v>583</v>
      </c>
      <c r="E62" s="579" t="s">
        <v>584</v>
      </c>
      <c r="F62" s="586" t="s">
        <v>442</v>
      </c>
      <c r="G62" s="587" t="s">
        <v>313</v>
      </c>
      <c r="H62" s="588">
        <v>1</v>
      </c>
      <c r="I62" s="588">
        <v>5</v>
      </c>
      <c r="J62" s="588">
        <f t="shared" si="3"/>
        <v>1</v>
      </c>
      <c r="K62" s="588">
        <f t="shared" si="4"/>
        <v>5</v>
      </c>
      <c r="L62" s="589">
        <f>IFERROR(IF(B62="funkcna poziadavka",VLOOKUP(G62,MODULY_CBA!$B$3:$E$53,4,0)/COUNTIFS($G$3:$G$1500,G62,$B$3:$B$1500,B62),),)</f>
        <v>2.625</v>
      </c>
      <c r="M62" s="588">
        <f>IFERROR(IF(B62="Funkcna poziadavka",VLOOKUP(G62,MODULY_CBA!$B$3:$E$52,3,0),),)</f>
        <v>0.72</v>
      </c>
      <c r="N62" s="588">
        <f>IFERROR(IF(B62="funkcna poziadavka",VLOOKUP(G62,MODULY_CBA!$B$3:$E$52,2,0),),)</f>
        <v>0.92999999999999994</v>
      </c>
      <c r="O62" s="589">
        <f t="shared" si="5"/>
        <v>5.1056999999999997</v>
      </c>
      <c r="P62" s="590">
        <f>IFERROR(O62*VLOOKUP(G62,MODULY_CBA!$B$3:$F$52,5,0),)</f>
        <v>76.585499999999996</v>
      </c>
      <c r="Q62" s="461">
        <f>VLOOKUP(G62,MODULY_CBA!$B$3:$I$52,7,0)</f>
        <v>2021</v>
      </c>
      <c r="R62" s="463"/>
      <c r="S62" s="463"/>
      <c r="T62" s="463"/>
      <c r="U62" s="463"/>
      <c r="V62" s="463"/>
      <c r="W62" s="463"/>
      <c r="X62" s="463"/>
      <c r="Y62" s="463"/>
      <c r="Z62" s="463"/>
      <c r="AA62" s="463"/>
      <c r="AB62" s="463"/>
      <c r="AC62" s="463"/>
      <c r="AD62" s="463"/>
      <c r="AE62" s="463"/>
      <c r="AF62" s="463"/>
      <c r="AG62" s="463"/>
      <c r="AH62" s="463"/>
      <c r="AI62" s="463"/>
    </row>
    <row r="63" spans="1:35">
      <c r="A63" s="584" t="s">
        <v>585</v>
      </c>
      <c r="B63" s="585" t="s">
        <v>977</v>
      </c>
      <c r="C63" s="579" t="s">
        <v>313</v>
      </c>
      <c r="D63" s="568" t="s">
        <v>586</v>
      </c>
      <c r="E63" s="579" t="s">
        <v>587</v>
      </c>
      <c r="F63" s="586" t="s">
        <v>442</v>
      </c>
      <c r="G63" s="587" t="s">
        <v>313</v>
      </c>
      <c r="H63" s="588">
        <v>1</v>
      </c>
      <c r="I63" s="588">
        <v>5</v>
      </c>
      <c r="J63" s="588">
        <f t="shared" si="3"/>
        <v>1</v>
      </c>
      <c r="K63" s="588">
        <f t="shared" si="4"/>
        <v>5</v>
      </c>
      <c r="L63" s="589">
        <f>IFERROR(IF(B63="funkcna poziadavka",VLOOKUP(G63,MODULY_CBA!$B$3:$E$53,4,0)/COUNTIFS($G$3:$G$1500,G63,$B$3:$B$1500,B63),),)</f>
        <v>2.625</v>
      </c>
      <c r="M63" s="588">
        <f>IFERROR(IF(B63="Funkcna poziadavka",VLOOKUP(G63,MODULY_CBA!$B$3:$E$52,3,0),),)</f>
        <v>0.72</v>
      </c>
      <c r="N63" s="588">
        <f>IFERROR(IF(B63="funkcna poziadavka",VLOOKUP(G63,MODULY_CBA!$B$3:$E$52,2,0),),)</f>
        <v>0.92999999999999994</v>
      </c>
      <c r="O63" s="589">
        <f t="shared" si="5"/>
        <v>5.1056999999999997</v>
      </c>
      <c r="P63" s="590">
        <f>IFERROR(O63*VLOOKUP(G63,MODULY_CBA!$B$3:$F$52,5,0),)</f>
        <v>76.585499999999996</v>
      </c>
      <c r="Q63" s="461">
        <f>VLOOKUP(G63,MODULY_CBA!$B$3:$I$52,7,0)</f>
        <v>2021</v>
      </c>
      <c r="R63" s="463"/>
      <c r="S63" s="463"/>
      <c r="T63" s="463"/>
      <c r="U63" s="463"/>
      <c r="V63" s="463"/>
      <c r="W63" s="463"/>
      <c r="X63" s="463"/>
      <c r="Y63" s="463"/>
      <c r="Z63" s="463"/>
      <c r="AA63" s="463"/>
      <c r="AB63" s="463"/>
      <c r="AC63" s="463"/>
      <c r="AD63" s="463"/>
      <c r="AE63" s="463"/>
      <c r="AF63" s="463"/>
      <c r="AG63" s="463"/>
      <c r="AH63" s="463"/>
      <c r="AI63" s="463"/>
    </row>
    <row r="64" spans="1:35">
      <c r="A64" s="584" t="s">
        <v>588</v>
      </c>
      <c r="B64" s="585" t="s">
        <v>977</v>
      </c>
      <c r="C64" s="579" t="s">
        <v>313</v>
      </c>
      <c r="D64" s="568" t="s">
        <v>589</v>
      </c>
      <c r="E64" s="568" t="s">
        <v>590</v>
      </c>
      <c r="F64" s="586" t="s">
        <v>442</v>
      </c>
      <c r="G64" s="587" t="s">
        <v>313</v>
      </c>
      <c r="H64" s="588">
        <v>1</v>
      </c>
      <c r="I64" s="588">
        <v>5</v>
      </c>
      <c r="J64" s="588">
        <f t="shared" si="3"/>
        <v>1</v>
      </c>
      <c r="K64" s="588">
        <f t="shared" si="4"/>
        <v>5</v>
      </c>
      <c r="L64" s="589">
        <f>IFERROR(IF(B64="funkcna poziadavka",VLOOKUP(G64,MODULY_CBA!$B$3:$E$53,4,0)/COUNTIFS($G$3:$G$1500,G64,$B$3:$B$1500,B64),),)</f>
        <v>2.625</v>
      </c>
      <c r="M64" s="588">
        <f>IFERROR(IF(B64="Funkcna poziadavka",VLOOKUP(G64,MODULY_CBA!$B$3:$E$52,3,0),),)</f>
        <v>0.72</v>
      </c>
      <c r="N64" s="588">
        <f>IFERROR(IF(B64="funkcna poziadavka",VLOOKUP(G64,MODULY_CBA!$B$3:$E$52,2,0),),)</f>
        <v>0.92999999999999994</v>
      </c>
      <c r="O64" s="589">
        <f t="shared" si="5"/>
        <v>5.1056999999999997</v>
      </c>
      <c r="P64" s="590">
        <f>IFERROR(O64*VLOOKUP(G64,MODULY_CBA!$B$3:$F$52,5,0),)</f>
        <v>76.585499999999996</v>
      </c>
      <c r="Q64" s="461">
        <f>VLOOKUP(G64,MODULY_CBA!$B$3:$I$52,7,0)</f>
        <v>2021</v>
      </c>
      <c r="R64" s="463"/>
      <c r="S64" s="463"/>
      <c r="T64" s="463"/>
      <c r="U64" s="463"/>
      <c r="V64" s="463"/>
      <c r="W64" s="463"/>
      <c r="X64" s="463"/>
      <c r="Y64" s="463"/>
      <c r="Z64" s="463"/>
      <c r="AA64" s="463"/>
      <c r="AB64" s="463"/>
      <c r="AC64" s="463"/>
      <c r="AD64" s="463"/>
      <c r="AE64" s="463"/>
      <c r="AF64" s="463"/>
      <c r="AG64" s="463"/>
      <c r="AH64" s="463"/>
      <c r="AI64" s="463"/>
    </row>
    <row r="65" spans="1:35">
      <c r="A65" s="584" t="s">
        <v>591</v>
      </c>
      <c r="B65" s="585" t="s">
        <v>977</v>
      </c>
      <c r="C65" s="579" t="s">
        <v>315</v>
      </c>
      <c r="D65" s="568" t="s">
        <v>592</v>
      </c>
      <c r="E65" s="568" t="s">
        <v>593</v>
      </c>
      <c r="F65" s="586" t="s">
        <v>442</v>
      </c>
      <c r="G65" s="587" t="s">
        <v>315</v>
      </c>
      <c r="H65" s="588">
        <v>1</v>
      </c>
      <c r="I65" s="588">
        <v>5</v>
      </c>
      <c r="J65" s="588">
        <f t="shared" si="3"/>
        <v>1</v>
      </c>
      <c r="K65" s="588">
        <f t="shared" si="4"/>
        <v>5</v>
      </c>
      <c r="L65" s="589">
        <f>IFERROR(IF(B65="funkcna poziadavka",VLOOKUP(G65,MODULY_CBA!$B$3:$E$53,4,0)/COUNTIFS($G$3:$G$1500,G65,$B$3:$B$1500,B65),),)</f>
        <v>1.9090909090909092</v>
      </c>
      <c r="M65" s="588">
        <f>IFERROR(IF(B65="Funkcna poziadavka",VLOOKUP(G65,MODULY_CBA!$B$3:$E$52,3,0),),)</f>
        <v>0.72</v>
      </c>
      <c r="N65" s="588">
        <f>IFERROR(IF(B65="funkcna poziadavka",VLOOKUP(G65,MODULY_CBA!$B$3:$E$52,2,0),),)</f>
        <v>0.86</v>
      </c>
      <c r="O65" s="589">
        <f t="shared" si="5"/>
        <v>4.2781090909090906</v>
      </c>
      <c r="P65" s="590">
        <f>IFERROR(O65*VLOOKUP(G65,MODULY_CBA!$B$3:$F$52,5,0),)</f>
        <v>64.171636363636367</v>
      </c>
      <c r="Q65" s="461">
        <f>VLOOKUP(G65,MODULY_CBA!$B$3:$I$52,7,0)</f>
        <v>2021</v>
      </c>
      <c r="R65" s="463"/>
      <c r="S65" s="463"/>
      <c r="T65" s="463"/>
      <c r="U65" s="463"/>
      <c r="V65" s="463"/>
      <c r="W65" s="463"/>
      <c r="X65" s="463"/>
      <c r="Y65" s="463"/>
      <c r="Z65" s="463"/>
      <c r="AA65" s="463"/>
      <c r="AB65" s="463"/>
      <c r="AC65" s="463"/>
      <c r="AD65" s="463"/>
      <c r="AE65" s="463"/>
      <c r="AF65" s="463"/>
      <c r="AG65" s="463"/>
      <c r="AH65" s="463"/>
      <c r="AI65" s="463"/>
    </row>
    <row r="66" spans="1:35">
      <c r="A66" s="584" t="s">
        <v>594</v>
      </c>
      <c r="B66" s="585" t="s">
        <v>977</v>
      </c>
      <c r="C66" s="579" t="s">
        <v>315</v>
      </c>
      <c r="D66" s="568" t="s">
        <v>595</v>
      </c>
      <c r="E66" s="568" t="s">
        <v>596</v>
      </c>
      <c r="F66" s="586" t="s">
        <v>442</v>
      </c>
      <c r="G66" s="587" t="s">
        <v>315</v>
      </c>
      <c r="H66" s="588">
        <v>1</v>
      </c>
      <c r="I66" s="588">
        <v>5</v>
      </c>
      <c r="J66" s="588">
        <f t="shared" si="3"/>
        <v>1</v>
      </c>
      <c r="K66" s="588">
        <f t="shared" si="4"/>
        <v>5</v>
      </c>
      <c r="L66" s="589">
        <f>IFERROR(IF(B66="funkcna poziadavka",VLOOKUP(G66,MODULY_CBA!$B$3:$E$53,4,0)/COUNTIFS($G$3:$G$1500,G66,$B$3:$B$1500,B66),),)</f>
        <v>1.9090909090909092</v>
      </c>
      <c r="M66" s="588">
        <f>IFERROR(IF(B66="Funkcna poziadavka",VLOOKUP(G66,MODULY_CBA!$B$3:$E$52,3,0),),)</f>
        <v>0.72</v>
      </c>
      <c r="N66" s="588">
        <f>IFERROR(IF(B66="funkcna poziadavka",VLOOKUP(G66,MODULY_CBA!$B$3:$E$52,2,0),),)</f>
        <v>0.86</v>
      </c>
      <c r="O66" s="589">
        <f t="shared" si="5"/>
        <v>4.2781090909090906</v>
      </c>
      <c r="P66" s="590">
        <f>IFERROR(O66*VLOOKUP(G66,MODULY_CBA!$B$3:$F$52,5,0),)</f>
        <v>64.171636363636367</v>
      </c>
      <c r="Q66" s="461">
        <f>VLOOKUP(G66,MODULY_CBA!$B$3:$I$52,7,0)</f>
        <v>2021</v>
      </c>
      <c r="R66" s="463"/>
      <c r="S66" s="463"/>
      <c r="T66" s="463"/>
      <c r="U66" s="463"/>
      <c r="V66" s="463"/>
      <c r="W66" s="463"/>
      <c r="X66" s="463"/>
      <c r="Y66" s="463"/>
      <c r="Z66" s="463"/>
      <c r="AA66" s="463"/>
      <c r="AB66" s="463"/>
      <c r="AC66" s="463"/>
      <c r="AD66" s="463"/>
      <c r="AE66" s="463"/>
      <c r="AF66" s="463"/>
      <c r="AG66" s="463"/>
      <c r="AH66" s="463"/>
      <c r="AI66" s="463"/>
    </row>
    <row r="67" spans="1:35">
      <c r="A67" s="584" t="s">
        <v>597</v>
      </c>
      <c r="B67" s="585" t="s">
        <v>977</v>
      </c>
      <c r="C67" s="579" t="s">
        <v>315</v>
      </c>
      <c r="D67" s="579" t="s">
        <v>440</v>
      </c>
      <c r="E67" s="595" t="s">
        <v>441</v>
      </c>
      <c r="F67" s="586" t="s">
        <v>442</v>
      </c>
      <c r="G67" s="587" t="s">
        <v>315</v>
      </c>
      <c r="H67" s="588">
        <v>1</v>
      </c>
      <c r="I67" s="588">
        <v>5</v>
      </c>
      <c r="J67" s="588">
        <f t="shared" ref="J67:J98" si="6">IF(ISNUMBER(H67),H67,)</f>
        <v>1</v>
      </c>
      <c r="K67" s="588">
        <f t="shared" ref="K67:K98" si="7">J67*I67</f>
        <v>5</v>
      </c>
      <c r="L67" s="589">
        <f>IFERROR(IF(B67="funkcna poziadavka",VLOOKUP(G67,MODULY_CBA!$B$3:$E$53,4,0)/COUNTIFS($G$3:$G$1500,G67,$B$3:$B$1500,B67),),)</f>
        <v>1.9090909090909092</v>
      </c>
      <c r="M67" s="588">
        <f>IFERROR(IF(B67="Funkcna poziadavka",VLOOKUP(G67,MODULY_CBA!$B$3:$E$52,3,0),),)</f>
        <v>0.72</v>
      </c>
      <c r="N67" s="588">
        <f>IFERROR(IF(B67="funkcna poziadavka",VLOOKUP(G67,MODULY_CBA!$B$3:$E$52,2,0),),)</f>
        <v>0.86</v>
      </c>
      <c r="O67" s="589">
        <f t="shared" ref="O67:O98" si="8">(K67+L67)*M67*N67</f>
        <v>4.2781090909090906</v>
      </c>
      <c r="P67" s="590">
        <f>IFERROR(O67*VLOOKUP(G67,MODULY_CBA!$B$3:$F$52,5,0),)</f>
        <v>64.171636363636367</v>
      </c>
      <c r="Q67" s="461">
        <f>VLOOKUP(G67,MODULY_CBA!$B$3:$I$52,7,0)</f>
        <v>2021</v>
      </c>
      <c r="R67" s="463"/>
      <c r="S67" s="463"/>
      <c r="T67" s="463"/>
      <c r="U67" s="463"/>
      <c r="V67" s="463"/>
      <c r="W67" s="463"/>
      <c r="X67" s="463"/>
      <c r="Y67" s="463"/>
      <c r="Z67" s="463"/>
      <c r="AA67" s="463"/>
      <c r="AB67" s="463"/>
      <c r="AC67" s="463"/>
      <c r="AD67" s="463"/>
      <c r="AE67" s="463"/>
      <c r="AF67" s="463"/>
      <c r="AG67" s="463"/>
      <c r="AH67" s="463"/>
      <c r="AI67" s="463"/>
    </row>
    <row r="68" spans="1:35">
      <c r="A68" s="584" t="s">
        <v>598</v>
      </c>
      <c r="B68" s="585" t="s">
        <v>439</v>
      </c>
      <c r="C68" s="579" t="s">
        <v>315</v>
      </c>
      <c r="D68" s="579" t="s">
        <v>444</v>
      </c>
      <c r="E68" s="595" t="s">
        <v>445</v>
      </c>
      <c r="F68" s="586" t="s">
        <v>442</v>
      </c>
      <c r="G68" s="587" t="s">
        <v>315</v>
      </c>
      <c r="H68" s="588">
        <v>1</v>
      </c>
      <c r="I68" s="588">
        <v>5</v>
      </c>
      <c r="J68" s="588">
        <f t="shared" si="6"/>
        <v>1</v>
      </c>
      <c r="K68" s="588">
        <f t="shared" si="7"/>
        <v>5</v>
      </c>
      <c r="L68" s="589">
        <f>IFERROR(IF(B68="funkcna poziadavka",VLOOKUP(G68,MODULY_CBA!$B$3:$E$53,4,0)/COUNTIFS($G$3:$G$1500,G68,$B$3:$B$1500,B68),),)</f>
        <v>0</v>
      </c>
      <c r="M68" s="588">
        <f>IFERROR(IF(B68="Funkcna poziadavka",VLOOKUP(G68,MODULY_CBA!$B$3:$E$52,3,0),),)</f>
        <v>0</v>
      </c>
      <c r="N68" s="588">
        <f>IFERROR(IF(B68="funkcna poziadavka",VLOOKUP(G68,MODULY_CBA!$B$3:$E$52,2,0),),)</f>
        <v>0</v>
      </c>
      <c r="O68" s="589">
        <f t="shared" si="8"/>
        <v>0</v>
      </c>
      <c r="P68" s="590">
        <f>IFERROR(O68*VLOOKUP(G68,MODULY_CBA!$B$3:$F$52,5,0),)</f>
        <v>0</v>
      </c>
      <c r="Q68" s="461">
        <f>VLOOKUP(G68,MODULY_CBA!$B$3:$I$52,7,0)</f>
        <v>2021</v>
      </c>
      <c r="R68" s="463"/>
      <c r="S68" s="463"/>
      <c r="T68" s="463"/>
      <c r="U68" s="463"/>
      <c r="V68" s="463"/>
      <c r="W68" s="463"/>
      <c r="X68" s="463"/>
      <c r="Y68" s="463"/>
      <c r="Z68" s="463"/>
      <c r="AA68" s="463"/>
      <c r="AB68" s="463"/>
      <c r="AC68" s="463"/>
      <c r="AD68" s="463"/>
      <c r="AE68" s="463"/>
      <c r="AF68" s="463"/>
      <c r="AG68" s="463"/>
      <c r="AH68" s="463"/>
      <c r="AI68" s="463"/>
    </row>
    <row r="69" spans="1:35">
      <c r="A69" s="584" t="s">
        <v>599</v>
      </c>
      <c r="B69" s="585" t="s">
        <v>439</v>
      </c>
      <c r="C69" s="579" t="s">
        <v>315</v>
      </c>
      <c r="D69" s="579" t="s">
        <v>447</v>
      </c>
      <c r="E69" s="568" t="s">
        <v>448</v>
      </c>
      <c r="F69" s="586" t="s">
        <v>442</v>
      </c>
      <c r="G69" s="587" t="s">
        <v>315</v>
      </c>
      <c r="H69" s="588">
        <v>1</v>
      </c>
      <c r="I69" s="588">
        <v>5</v>
      </c>
      <c r="J69" s="588">
        <f t="shared" si="6"/>
        <v>1</v>
      </c>
      <c r="K69" s="588">
        <f t="shared" si="7"/>
        <v>5</v>
      </c>
      <c r="L69" s="589">
        <f>IFERROR(IF(B69="funkcna poziadavka",VLOOKUP(G69,MODULY_CBA!$B$3:$E$53,4,0)/COUNTIFS($G$3:$G$1500,G69,$B$3:$B$1500,B69),),)</f>
        <v>0</v>
      </c>
      <c r="M69" s="588">
        <f>IFERROR(IF(B69="Funkcna poziadavka",VLOOKUP(G69,MODULY_CBA!$B$3:$E$52,3,0),),)</f>
        <v>0</v>
      </c>
      <c r="N69" s="588">
        <f>IFERROR(IF(B69="funkcna poziadavka",VLOOKUP(G69,MODULY_CBA!$B$3:$E$52,2,0),),)</f>
        <v>0</v>
      </c>
      <c r="O69" s="589">
        <f t="shared" si="8"/>
        <v>0</v>
      </c>
      <c r="P69" s="590">
        <f>IFERROR(O69*VLOOKUP(G69,MODULY_CBA!$B$3:$F$52,5,0),)</f>
        <v>0</v>
      </c>
      <c r="Q69" s="461">
        <f>VLOOKUP(G69,MODULY_CBA!$B$3:$I$52,7,0)</f>
        <v>2021</v>
      </c>
      <c r="R69" s="463"/>
      <c r="S69" s="463"/>
      <c r="T69" s="463"/>
      <c r="U69" s="463"/>
      <c r="V69" s="463"/>
      <c r="W69" s="463"/>
      <c r="X69" s="463"/>
      <c r="Y69" s="463"/>
      <c r="Z69" s="463"/>
      <c r="AA69" s="463"/>
      <c r="AB69" s="463"/>
      <c r="AC69" s="463"/>
      <c r="AD69" s="463"/>
      <c r="AE69" s="463"/>
      <c r="AF69" s="463"/>
      <c r="AG69" s="463"/>
      <c r="AH69" s="463"/>
      <c r="AI69" s="463"/>
    </row>
    <row r="70" spans="1:35">
      <c r="A70" s="584" t="s">
        <v>600</v>
      </c>
      <c r="B70" s="585" t="s">
        <v>439</v>
      </c>
      <c r="C70" s="579" t="s">
        <v>315</v>
      </c>
      <c r="D70" s="579" t="s">
        <v>450</v>
      </c>
      <c r="E70" s="568" t="s">
        <v>601</v>
      </c>
      <c r="F70" s="586" t="s">
        <v>442</v>
      </c>
      <c r="G70" s="587" t="s">
        <v>315</v>
      </c>
      <c r="H70" s="588">
        <v>1</v>
      </c>
      <c r="I70" s="588">
        <v>5</v>
      </c>
      <c r="J70" s="588">
        <f t="shared" si="6"/>
        <v>1</v>
      </c>
      <c r="K70" s="588">
        <f t="shared" si="7"/>
        <v>5</v>
      </c>
      <c r="L70" s="589">
        <f>IFERROR(IF(B70="funkcna poziadavka",VLOOKUP(G70,MODULY_CBA!$B$3:$E$53,4,0)/COUNTIFS($G$3:$G$1500,G70,$B$3:$B$1500,B70),),)</f>
        <v>0</v>
      </c>
      <c r="M70" s="588">
        <f>IFERROR(IF(B70="Funkcna poziadavka",VLOOKUP(G70,MODULY_CBA!$B$3:$E$52,3,0),),)</f>
        <v>0</v>
      </c>
      <c r="N70" s="588">
        <f>IFERROR(IF(B70="funkcna poziadavka",VLOOKUP(G70,MODULY_CBA!$B$3:$E$52,2,0),),)</f>
        <v>0</v>
      </c>
      <c r="O70" s="589">
        <f t="shared" si="8"/>
        <v>0</v>
      </c>
      <c r="P70" s="590">
        <f>IFERROR(O70*VLOOKUP(G70,MODULY_CBA!$B$3:$F$52,5,0),)</f>
        <v>0</v>
      </c>
      <c r="Q70" s="461">
        <f>VLOOKUP(G70,MODULY_CBA!$B$3:$I$52,7,0)</f>
        <v>2021</v>
      </c>
      <c r="R70" s="463"/>
      <c r="S70" s="463"/>
      <c r="T70" s="463"/>
      <c r="U70" s="463"/>
      <c r="V70" s="463"/>
      <c r="W70" s="463"/>
      <c r="X70" s="463"/>
      <c r="Y70" s="463"/>
      <c r="Z70" s="463"/>
      <c r="AA70" s="463"/>
      <c r="AB70" s="463"/>
      <c r="AC70" s="463"/>
      <c r="AD70" s="463"/>
      <c r="AE70" s="463"/>
      <c r="AF70" s="463"/>
      <c r="AG70" s="463"/>
      <c r="AH70" s="463"/>
      <c r="AI70" s="463"/>
    </row>
    <row r="71" spans="1:35">
      <c r="A71" s="584" t="s">
        <v>602</v>
      </c>
      <c r="B71" s="585" t="s">
        <v>439</v>
      </c>
      <c r="C71" s="579" t="s">
        <v>315</v>
      </c>
      <c r="D71" s="579" t="s">
        <v>453</v>
      </c>
      <c r="E71" s="568" t="s">
        <v>603</v>
      </c>
      <c r="F71" s="586" t="s">
        <v>442</v>
      </c>
      <c r="G71" s="587" t="s">
        <v>315</v>
      </c>
      <c r="H71" s="588">
        <v>1</v>
      </c>
      <c r="I71" s="588">
        <v>5</v>
      </c>
      <c r="J71" s="588">
        <f t="shared" si="6"/>
        <v>1</v>
      </c>
      <c r="K71" s="588">
        <f t="shared" si="7"/>
        <v>5</v>
      </c>
      <c r="L71" s="589">
        <f>IFERROR(IF(B71="funkcna poziadavka",VLOOKUP(G71,MODULY_CBA!$B$3:$E$53,4,0)/COUNTIFS($G$3:$G$1500,G71,$B$3:$B$1500,B71),),)</f>
        <v>0</v>
      </c>
      <c r="M71" s="588">
        <f>IFERROR(IF(B71="Funkcna poziadavka",VLOOKUP(G71,MODULY_CBA!$B$3:$E$52,3,0),),)</f>
        <v>0</v>
      </c>
      <c r="N71" s="588">
        <f>IFERROR(IF(B71="funkcna poziadavka",VLOOKUP(G71,MODULY_CBA!$B$3:$E$52,2,0),),)</f>
        <v>0</v>
      </c>
      <c r="O71" s="589">
        <f t="shared" si="8"/>
        <v>0</v>
      </c>
      <c r="P71" s="590">
        <f>IFERROR(O71*VLOOKUP(G71,MODULY_CBA!$B$3:$F$52,5,0),)</f>
        <v>0</v>
      </c>
      <c r="Q71" s="461">
        <f>VLOOKUP(G71,MODULY_CBA!$B$3:$I$52,7,0)</f>
        <v>2021</v>
      </c>
      <c r="R71" s="463"/>
      <c r="S71" s="463"/>
      <c r="T71" s="463"/>
      <c r="U71" s="463"/>
      <c r="V71" s="463"/>
      <c r="W71" s="463"/>
      <c r="X71" s="463"/>
      <c r="Y71" s="463"/>
      <c r="Z71" s="463"/>
      <c r="AA71" s="463"/>
      <c r="AB71" s="463"/>
      <c r="AC71" s="463"/>
      <c r="AD71" s="463"/>
      <c r="AE71" s="463"/>
      <c r="AF71" s="463"/>
      <c r="AG71" s="463"/>
      <c r="AH71" s="463"/>
      <c r="AI71" s="463"/>
    </row>
    <row r="72" spans="1:35">
      <c r="A72" s="584" t="s">
        <v>604</v>
      </c>
      <c r="B72" s="585" t="s">
        <v>439</v>
      </c>
      <c r="C72" s="579" t="s">
        <v>315</v>
      </c>
      <c r="D72" s="568" t="s">
        <v>605</v>
      </c>
      <c r="E72" s="568" t="s">
        <v>606</v>
      </c>
      <c r="F72" s="586" t="s">
        <v>442</v>
      </c>
      <c r="G72" s="587" t="s">
        <v>315</v>
      </c>
      <c r="H72" s="588">
        <v>1</v>
      </c>
      <c r="I72" s="588">
        <v>5</v>
      </c>
      <c r="J72" s="588">
        <f t="shared" si="6"/>
        <v>1</v>
      </c>
      <c r="K72" s="588">
        <f t="shared" si="7"/>
        <v>5</v>
      </c>
      <c r="L72" s="589">
        <f>IFERROR(IF(B72="funkcna poziadavka",VLOOKUP(G72,MODULY_CBA!$B$3:$E$53,4,0)/COUNTIFS($G$3:$G$1500,G72,$B$3:$B$1500,B72),),)</f>
        <v>0</v>
      </c>
      <c r="M72" s="588">
        <f>IFERROR(IF(B72="Funkcna poziadavka",VLOOKUP(G72,MODULY_CBA!$B$3:$E$52,3,0),),)</f>
        <v>0</v>
      </c>
      <c r="N72" s="588">
        <f>IFERROR(IF(B72="funkcna poziadavka",VLOOKUP(G72,MODULY_CBA!$B$3:$E$52,2,0),),)</f>
        <v>0</v>
      </c>
      <c r="O72" s="589">
        <f t="shared" si="8"/>
        <v>0</v>
      </c>
      <c r="P72" s="590">
        <f>IFERROR(O72*VLOOKUP(G72,MODULY_CBA!$B$3:$F$52,5,0),)</f>
        <v>0</v>
      </c>
      <c r="Q72" s="461">
        <f>VLOOKUP(G72,MODULY_CBA!$B$3:$I$52,7,0)</f>
        <v>2021</v>
      </c>
      <c r="R72" s="463"/>
      <c r="S72" s="463"/>
      <c r="T72" s="463"/>
      <c r="U72" s="463"/>
      <c r="V72" s="463"/>
      <c r="W72" s="463"/>
      <c r="X72" s="463"/>
      <c r="Y72" s="463"/>
      <c r="Z72" s="463"/>
      <c r="AA72" s="463"/>
      <c r="AB72" s="463"/>
      <c r="AC72" s="463"/>
      <c r="AD72" s="463"/>
      <c r="AE72" s="463"/>
      <c r="AF72" s="463"/>
      <c r="AG72" s="463"/>
      <c r="AH72" s="463"/>
      <c r="AI72" s="463"/>
    </row>
    <row r="73" spans="1:35">
      <c r="A73" s="584" t="s">
        <v>607</v>
      </c>
      <c r="B73" s="585" t="s">
        <v>439</v>
      </c>
      <c r="C73" s="579" t="s">
        <v>315</v>
      </c>
      <c r="D73" s="579" t="s">
        <v>608</v>
      </c>
      <c r="E73" s="579" t="s">
        <v>609</v>
      </c>
      <c r="F73" s="586" t="s">
        <v>442</v>
      </c>
      <c r="G73" s="587" t="s">
        <v>315</v>
      </c>
      <c r="H73" s="588">
        <v>1</v>
      </c>
      <c r="I73" s="588">
        <v>5</v>
      </c>
      <c r="J73" s="588">
        <f t="shared" si="6"/>
        <v>1</v>
      </c>
      <c r="K73" s="588">
        <f t="shared" si="7"/>
        <v>5</v>
      </c>
      <c r="L73" s="589">
        <f>IFERROR(IF(B73="funkcna poziadavka",VLOOKUP(G73,MODULY_CBA!$B$3:$E$53,4,0)/COUNTIFS($G$3:$G$1500,G73,$B$3:$B$1500,B73),),)</f>
        <v>0</v>
      </c>
      <c r="M73" s="588">
        <f>IFERROR(IF(B73="Funkcna poziadavka",VLOOKUP(G73,MODULY_CBA!$B$3:$E$52,3,0),),)</f>
        <v>0</v>
      </c>
      <c r="N73" s="588">
        <f>IFERROR(IF(B73="funkcna poziadavka",VLOOKUP(G73,MODULY_CBA!$B$3:$E$52,2,0),),)</f>
        <v>0</v>
      </c>
      <c r="O73" s="589">
        <f t="shared" si="8"/>
        <v>0</v>
      </c>
      <c r="P73" s="590">
        <f>IFERROR(O73*VLOOKUP(G73,MODULY_CBA!$B$3:$F$52,5,0),)</f>
        <v>0</v>
      </c>
      <c r="Q73" s="461">
        <f>VLOOKUP(G73,MODULY_CBA!$B$3:$I$52,7,0)</f>
        <v>2021</v>
      </c>
      <c r="R73" s="463"/>
      <c r="S73" s="463"/>
      <c r="T73" s="463"/>
      <c r="U73" s="463"/>
      <c r="V73" s="463"/>
      <c r="W73" s="463"/>
      <c r="X73" s="463"/>
      <c r="Y73" s="463"/>
      <c r="Z73" s="463"/>
      <c r="AA73" s="463"/>
      <c r="AB73" s="463"/>
      <c r="AC73" s="463"/>
      <c r="AD73" s="463"/>
      <c r="AE73" s="463"/>
      <c r="AF73" s="463"/>
      <c r="AG73" s="463"/>
      <c r="AH73" s="463"/>
      <c r="AI73" s="463"/>
    </row>
    <row r="74" spans="1:35">
      <c r="A74" s="584" t="s">
        <v>610</v>
      </c>
      <c r="B74" s="585" t="s">
        <v>439</v>
      </c>
      <c r="C74" s="579" t="s">
        <v>315</v>
      </c>
      <c r="D74" s="579" t="s">
        <v>611</v>
      </c>
      <c r="E74" s="579" t="s">
        <v>612</v>
      </c>
      <c r="F74" s="586" t="s">
        <v>442</v>
      </c>
      <c r="G74" s="587" t="s">
        <v>315</v>
      </c>
      <c r="H74" s="588">
        <v>1</v>
      </c>
      <c r="I74" s="588">
        <v>5</v>
      </c>
      <c r="J74" s="588">
        <f t="shared" si="6"/>
        <v>1</v>
      </c>
      <c r="K74" s="588">
        <f t="shared" si="7"/>
        <v>5</v>
      </c>
      <c r="L74" s="589">
        <f>IFERROR(IF(B74="funkcna poziadavka",VLOOKUP(G74,MODULY_CBA!$B$3:$E$53,4,0)/COUNTIFS($G$3:$G$1500,G74,$B$3:$B$1500,B74),),)</f>
        <v>0</v>
      </c>
      <c r="M74" s="588">
        <f>IFERROR(IF(B74="Funkcna poziadavka",VLOOKUP(G74,MODULY_CBA!$B$3:$E$52,3,0),),)</f>
        <v>0</v>
      </c>
      <c r="N74" s="588">
        <f>IFERROR(IF(B74="funkcna poziadavka",VLOOKUP(G74,MODULY_CBA!$B$3:$E$52,2,0),),)</f>
        <v>0</v>
      </c>
      <c r="O74" s="589">
        <f t="shared" si="8"/>
        <v>0</v>
      </c>
      <c r="P74" s="590">
        <f>IFERROR(O74*VLOOKUP(G74,MODULY_CBA!$B$3:$F$52,5,0),)</f>
        <v>0</v>
      </c>
      <c r="Q74" s="461">
        <f>VLOOKUP(G74,MODULY_CBA!$B$3:$I$52,7,0)</f>
        <v>2021</v>
      </c>
      <c r="R74" s="463"/>
      <c r="S74" s="463"/>
      <c r="T74" s="463"/>
      <c r="U74" s="463"/>
      <c r="V74" s="463"/>
      <c r="W74" s="463"/>
      <c r="X74" s="463"/>
      <c r="Y74" s="463"/>
      <c r="Z74" s="463"/>
      <c r="AA74" s="463"/>
      <c r="AB74" s="463"/>
      <c r="AC74" s="463"/>
      <c r="AD74" s="463"/>
      <c r="AE74" s="463"/>
      <c r="AF74" s="463"/>
      <c r="AG74" s="463"/>
      <c r="AH74" s="463"/>
      <c r="AI74" s="463"/>
    </row>
    <row r="75" spans="1:35">
      <c r="A75" s="584" t="s">
        <v>613</v>
      </c>
      <c r="B75" s="585" t="s">
        <v>439</v>
      </c>
      <c r="C75" s="579" t="s">
        <v>315</v>
      </c>
      <c r="D75" s="579" t="s">
        <v>614</v>
      </c>
      <c r="E75" s="579" t="s">
        <v>615</v>
      </c>
      <c r="F75" s="586" t="s">
        <v>442</v>
      </c>
      <c r="G75" s="587" t="s">
        <v>315</v>
      </c>
      <c r="H75" s="588">
        <v>1</v>
      </c>
      <c r="I75" s="588">
        <v>5</v>
      </c>
      <c r="J75" s="588">
        <f t="shared" si="6"/>
        <v>1</v>
      </c>
      <c r="K75" s="588">
        <f t="shared" si="7"/>
        <v>5</v>
      </c>
      <c r="L75" s="589">
        <f>IFERROR(IF(B75="funkcna poziadavka",VLOOKUP(G75,MODULY_CBA!$B$3:$E$53,4,0)/COUNTIFS($G$3:$G$1500,G75,$B$3:$B$1500,B75),),)</f>
        <v>0</v>
      </c>
      <c r="M75" s="588">
        <f>IFERROR(IF(B75="Funkcna poziadavka",VLOOKUP(G75,MODULY_CBA!$B$3:$E$52,3,0),),)</f>
        <v>0</v>
      </c>
      <c r="N75" s="588">
        <f>IFERROR(IF(B75="funkcna poziadavka",VLOOKUP(G75,MODULY_CBA!$B$3:$E$52,2,0),),)</f>
        <v>0</v>
      </c>
      <c r="O75" s="589">
        <f t="shared" si="8"/>
        <v>0</v>
      </c>
      <c r="P75" s="590">
        <f>IFERROR(O75*VLOOKUP(G75,MODULY_CBA!$B$3:$F$52,5,0),)</f>
        <v>0</v>
      </c>
      <c r="Q75" s="461">
        <f>VLOOKUP(G75,MODULY_CBA!$B$3:$I$52,7,0)</f>
        <v>2021</v>
      </c>
      <c r="R75" s="463"/>
      <c r="S75" s="463"/>
      <c r="T75" s="463"/>
      <c r="U75" s="463"/>
      <c r="V75" s="463"/>
      <c r="W75" s="463"/>
      <c r="X75" s="463"/>
      <c r="Y75" s="463"/>
      <c r="Z75" s="463"/>
      <c r="AA75" s="463"/>
      <c r="AB75" s="463"/>
      <c r="AC75" s="463"/>
      <c r="AD75" s="463"/>
      <c r="AE75" s="463"/>
      <c r="AF75" s="463"/>
      <c r="AG75" s="463"/>
      <c r="AH75" s="463"/>
      <c r="AI75" s="463"/>
    </row>
    <row r="76" spans="1:35">
      <c r="A76" s="584" t="s">
        <v>616</v>
      </c>
      <c r="B76" s="585" t="s">
        <v>439</v>
      </c>
      <c r="C76" s="579" t="s">
        <v>315</v>
      </c>
      <c r="D76" s="579" t="s">
        <v>617</v>
      </c>
      <c r="E76" s="579" t="s">
        <v>618</v>
      </c>
      <c r="F76" s="586" t="s">
        <v>442</v>
      </c>
      <c r="G76" s="587" t="s">
        <v>315</v>
      </c>
      <c r="H76" s="588">
        <v>1</v>
      </c>
      <c r="I76" s="588">
        <v>5</v>
      </c>
      <c r="J76" s="588">
        <f t="shared" si="6"/>
        <v>1</v>
      </c>
      <c r="K76" s="588">
        <f t="shared" si="7"/>
        <v>5</v>
      </c>
      <c r="L76" s="589">
        <f>IFERROR(IF(B76="funkcna poziadavka",VLOOKUP(G76,MODULY_CBA!$B$3:$E$53,4,0)/COUNTIFS($G$3:$G$1500,G76,$B$3:$B$1500,B76),),)</f>
        <v>0</v>
      </c>
      <c r="M76" s="588">
        <f>IFERROR(IF(B76="Funkcna poziadavka",VLOOKUP(G76,MODULY_CBA!$B$3:$E$52,3,0),),)</f>
        <v>0</v>
      </c>
      <c r="N76" s="588">
        <f>IFERROR(IF(B76="funkcna poziadavka",VLOOKUP(G76,MODULY_CBA!$B$3:$E$52,2,0),),)</f>
        <v>0</v>
      </c>
      <c r="O76" s="589">
        <f t="shared" si="8"/>
        <v>0</v>
      </c>
      <c r="P76" s="590">
        <f>IFERROR(O76*VLOOKUP(G76,MODULY_CBA!$B$3:$F$52,5,0),)</f>
        <v>0</v>
      </c>
      <c r="Q76" s="461">
        <f>VLOOKUP(G76,MODULY_CBA!$B$3:$I$52,7,0)</f>
        <v>2021</v>
      </c>
      <c r="R76" s="463"/>
      <c r="S76" s="463"/>
      <c r="T76" s="463"/>
      <c r="U76" s="463"/>
      <c r="V76" s="463"/>
      <c r="W76" s="463"/>
      <c r="X76" s="463"/>
      <c r="Y76" s="463"/>
      <c r="Z76" s="463"/>
      <c r="AA76" s="463"/>
      <c r="AB76" s="463"/>
      <c r="AC76" s="463"/>
      <c r="AD76" s="463"/>
      <c r="AE76" s="463"/>
      <c r="AF76" s="463"/>
      <c r="AG76" s="463"/>
      <c r="AH76" s="463"/>
      <c r="AI76" s="463"/>
    </row>
    <row r="77" spans="1:35">
      <c r="A77" s="584" t="s">
        <v>619</v>
      </c>
      <c r="B77" s="585" t="s">
        <v>439</v>
      </c>
      <c r="C77" s="579" t="s">
        <v>315</v>
      </c>
      <c r="D77" s="579" t="s">
        <v>620</v>
      </c>
      <c r="E77" s="579" t="s">
        <v>621</v>
      </c>
      <c r="F77" s="586" t="s">
        <v>442</v>
      </c>
      <c r="G77" s="587" t="s">
        <v>315</v>
      </c>
      <c r="H77" s="588">
        <v>1</v>
      </c>
      <c r="I77" s="588">
        <v>5</v>
      </c>
      <c r="J77" s="588">
        <f t="shared" si="6"/>
        <v>1</v>
      </c>
      <c r="K77" s="588">
        <f t="shared" si="7"/>
        <v>5</v>
      </c>
      <c r="L77" s="589">
        <f>IFERROR(IF(B77="funkcna poziadavka",VLOOKUP(G77,MODULY_CBA!$B$3:$E$53,4,0)/COUNTIFS($G$3:$G$1500,G77,$B$3:$B$1500,B77),),)</f>
        <v>0</v>
      </c>
      <c r="M77" s="588">
        <f>IFERROR(IF(B77="Funkcna poziadavka",VLOOKUP(G77,MODULY_CBA!$B$3:$E$52,3,0),),)</f>
        <v>0</v>
      </c>
      <c r="N77" s="588">
        <f>IFERROR(IF(B77="funkcna poziadavka",VLOOKUP(G77,MODULY_CBA!$B$3:$E$52,2,0),),)</f>
        <v>0</v>
      </c>
      <c r="O77" s="589">
        <f t="shared" si="8"/>
        <v>0</v>
      </c>
      <c r="P77" s="590">
        <f>IFERROR(O77*VLOOKUP(G77,MODULY_CBA!$B$3:$F$52,5,0),)</f>
        <v>0</v>
      </c>
      <c r="Q77" s="461">
        <f>VLOOKUP(G77,MODULY_CBA!$B$3:$I$52,7,0)</f>
        <v>2021</v>
      </c>
      <c r="R77" s="463"/>
      <c r="S77" s="463"/>
      <c r="T77" s="463"/>
      <c r="U77" s="463"/>
      <c r="V77" s="463"/>
      <c r="W77" s="463"/>
      <c r="X77" s="463"/>
      <c r="Y77" s="463"/>
      <c r="Z77" s="463"/>
      <c r="AA77" s="463"/>
      <c r="AB77" s="463"/>
      <c r="AC77" s="463"/>
      <c r="AD77" s="463"/>
      <c r="AE77" s="463"/>
      <c r="AF77" s="463"/>
      <c r="AG77" s="463"/>
      <c r="AH77" s="463"/>
      <c r="AI77" s="463"/>
    </row>
    <row r="78" spans="1:35">
      <c r="A78" s="584" t="s">
        <v>622</v>
      </c>
      <c r="B78" s="585" t="s">
        <v>439</v>
      </c>
      <c r="C78" s="579" t="s">
        <v>315</v>
      </c>
      <c r="D78" s="579" t="s">
        <v>623</v>
      </c>
      <c r="E78" s="579" t="s">
        <v>624</v>
      </c>
      <c r="F78" s="586" t="s">
        <v>442</v>
      </c>
      <c r="G78" s="587" t="s">
        <v>315</v>
      </c>
      <c r="H78" s="588">
        <v>1</v>
      </c>
      <c r="I78" s="588">
        <v>5</v>
      </c>
      <c r="J78" s="588">
        <f t="shared" si="6"/>
        <v>1</v>
      </c>
      <c r="K78" s="588">
        <f t="shared" si="7"/>
        <v>5</v>
      </c>
      <c r="L78" s="589">
        <f>IFERROR(IF(B78="funkcna poziadavka",VLOOKUP(G78,MODULY_CBA!$B$3:$E$53,4,0)/COUNTIFS($G$3:$G$1500,G78,$B$3:$B$1500,B78),),)</f>
        <v>0</v>
      </c>
      <c r="M78" s="588">
        <f>IFERROR(IF(B78="Funkcna poziadavka",VLOOKUP(G78,MODULY_CBA!$B$3:$E$52,3,0),),)</f>
        <v>0</v>
      </c>
      <c r="N78" s="588">
        <f>IFERROR(IF(B78="funkcna poziadavka",VLOOKUP(G78,MODULY_CBA!$B$3:$E$52,2,0),),)</f>
        <v>0</v>
      </c>
      <c r="O78" s="589">
        <f t="shared" si="8"/>
        <v>0</v>
      </c>
      <c r="P78" s="590">
        <f>IFERROR(O78*VLOOKUP(G78,MODULY_CBA!$B$3:$F$52,5,0),)</f>
        <v>0</v>
      </c>
      <c r="Q78" s="461">
        <f>VLOOKUP(G78,MODULY_CBA!$B$3:$I$52,7,0)</f>
        <v>2021</v>
      </c>
      <c r="R78" s="463"/>
      <c r="S78" s="463"/>
      <c r="T78" s="463"/>
      <c r="U78" s="463"/>
      <c r="V78" s="463"/>
      <c r="W78" s="463"/>
      <c r="X78" s="463"/>
      <c r="Y78" s="463"/>
      <c r="Z78" s="463"/>
      <c r="AA78" s="463"/>
      <c r="AB78" s="463"/>
      <c r="AC78" s="463"/>
      <c r="AD78" s="463"/>
      <c r="AE78" s="463"/>
      <c r="AF78" s="463"/>
      <c r="AG78" s="463"/>
      <c r="AH78" s="463"/>
      <c r="AI78" s="463"/>
    </row>
    <row r="79" spans="1:35">
      <c r="A79" s="584" t="s">
        <v>625</v>
      </c>
      <c r="B79" s="585" t="s">
        <v>439</v>
      </c>
      <c r="C79" s="579" t="s">
        <v>315</v>
      </c>
      <c r="D79" s="579" t="s">
        <v>626</v>
      </c>
      <c r="E79" s="579" t="s">
        <v>627</v>
      </c>
      <c r="F79" s="586" t="s">
        <v>442</v>
      </c>
      <c r="G79" s="587" t="s">
        <v>315</v>
      </c>
      <c r="H79" s="588">
        <v>1</v>
      </c>
      <c r="I79" s="588">
        <v>5</v>
      </c>
      <c r="J79" s="588">
        <f t="shared" si="6"/>
        <v>1</v>
      </c>
      <c r="K79" s="588">
        <f t="shared" si="7"/>
        <v>5</v>
      </c>
      <c r="L79" s="589">
        <f>IFERROR(IF(B79="funkcna poziadavka",VLOOKUP(G79,MODULY_CBA!$B$3:$E$53,4,0)/COUNTIFS($G$3:$G$1500,G79,$B$3:$B$1500,B79),),)</f>
        <v>0</v>
      </c>
      <c r="M79" s="588">
        <f>IFERROR(IF(B79="Funkcna poziadavka",VLOOKUP(G79,MODULY_CBA!$B$3:$E$52,3,0),),)</f>
        <v>0</v>
      </c>
      <c r="N79" s="588">
        <f>IFERROR(IF(B79="funkcna poziadavka",VLOOKUP(G79,MODULY_CBA!$B$3:$E$52,2,0),),)</f>
        <v>0</v>
      </c>
      <c r="O79" s="589">
        <f t="shared" si="8"/>
        <v>0</v>
      </c>
      <c r="P79" s="590">
        <f>IFERROR(O79*VLOOKUP(G79,MODULY_CBA!$B$3:$F$52,5,0),)</f>
        <v>0</v>
      </c>
      <c r="Q79" s="461">
        <f>VLOOKUP(G79,MODULY_CBA!$B$3:$I$52,7,0)</f>
        <v>2021</v>
      </c>
      <c r="R79" s="463"/>
      <c r="S79" s="463"/>
      <c r="T79" s="463"/>
      <c r="U79" s="463"/>
      <c r="V79" s="463"/>
      <c r="W79" s="463"/>
      <c r="X79" s="463"/>
      <c r="Y79" s="463"/>
      <c r="Z79" s="463"/>
      <c r="AA79" s="463"/>
      <c r="AB79" s="463"/>
      <c r="AC79" s="463"/>
      <c r="AD79" s="463"/>
      <c r="AE79" s="463"/>
      <c r="AF79" s="463"/>
      <c r="AG79" s="463"/>
      <c r="AH79" s="463"/>
      <c r="AI79" s="463"/>
    </row>
    <row r="80" spans="1:35">
      <c r="A80" s="584" t="s">
        <v>628</v>
      </c>
      <c r="B80" s="585" t="s">
        <v>439</v>
      </c>
      <c r="C80" s="579" t="s">
        <v>315</v>
      </c>
      <c r="D80" s="579" t="s">
        <v>629</v>
      </c>
      <c r="E80" s="579" t="s">
        <v>630</v>
      </c>
      <c r="F80" s="586" t="s">
        <v>442</v>
      </c>
      <c r="G80" s="587" t="s">
        <v>315</v>
      </c>
      <c r="H80" s="588">
        <v>1</v>
      </c>
      <c r="I80" s="588">
        <v>5</v>
      </c>
      <c r="J80" s="588">
        <f t="shared" si="6"/>
        <v>1</v>
      </c>
      <c r="K80" s="588">
        <f t="shared" si="7"/>
        <v>5</v>
      </c>
      <c r="L80" s="589">
        <f>IFERROR(IF(B80="funkcna poziadavka",VLOOKUP(G80,MODULY_CBA!$B$3:$E$53,4,0)/COUNTIFS($G$3:$G$1500,G80,$B$3:$B$1500,B80),),)</f>
        <v>0</v>
      </c>
      <c r="M80" s="588">
        <f>IFERROR(IF(B80="Funkcna poziadavka",VLOOKUP(G80,MODULY_CBA!$B$3:$E$52,3,0),),)</f>
        <v>0</v>
      </c>
      <c r="N80" s="588">
        <f>IFERROR(IF(B80="funkcna poziadavka",VLOOKUP(G80,MODULY_CBA!$B$3:$E$52,2,0),),)</f>
        <v>0</v>
      </c>
      <c r="O80" s="589">
        <f t="shared" si="8"/>
        <v>0</v>
      </c>
      <c r="P80" s="590">
        <f>IFERROR(O80*VLOOKUP(G80,MODULY_CBA!$B$3:$F$52,5,0),)</f>
        <v>0</v>
      </c>
      <c r="Q80" s="461">
        <f>VLOOKUP(G80,MODULY_CBA!$B$3:$I$52,7,0)</f>
        <v>2021</v>
      </c>
      <c r="R80" s="463"/>
      <c r="S80" s="463"/>
      <c r="T80" s="463"/>
      <c r="U80" s="463"/>
      <c r="V80" s="463"/>
      <c r="W80" s="463"/>
      <c r="X80" s="463"/>
      <c r="Y80" s="463"/>
      <c r="Z80" s="463"/>
      <c r="AA80" s="463"/>
      <c r="AB80" s="463"/>
      <c r="AC80" s="463"/>
      <c r="AD80" s="463"/>
      <c r="AE80" s="463"/>
      <c r="AF80" s="463"/>
      <c r="AG80" s="463"/>
      <c r="AH80" s="463"/>
      <c r="AI80" s="463"/>
    </row>
    <row r="81" spans="1:35">
      <c r="A81" s="584" t="s">
        <v>631</v>
      </c>
      <c r="B81" s="585" t="s">
        <v>439</v>
      </c>
      <c r="C81" s="579" t="s">
        <v>315</v>
      </c>
      <c r="D81" s="579" t="s">
        <v>632</v>
      </c>
      <c r="E81" s="579" t="s">
        <v>633</v>
      </c>
      <c r="F81" s="586" t="s">
        <v>442</v>
      </c>
      <c r="G81" s="587" t="s">
        <v>315</v>
      </c>
      <c r="H81" s="588">
        <v>1</v>
      </c>
      <c r="I81" s="588">
        <v>5</v>
      </c>
      <c r="J81" s="588">
        <f t="shared" si="6"/>
        <v>1</v>
      </c>
      <c r="K81" s="588">
        <f t="shared" si="7"/>
        <v>5</v>
      </c>
      <c r="L81" s="589">
        <f>IFERROR(IF(B81="funkcna poziadavka",VLOOKUP(G81,MODULY_CBA!$B$3:$E$53,4,0)/COUNTIFS($G$3:$G$1500,G81,$B$3:$B$1500,B81),),)</f>
        <v>0</v>
      </c>
      <c r="M81" s="588">
        <f>IFERROR(IF(B81="Funkcna poziadavka",VLOOKUP(G81,MODULY_CBA!$B$3:$E$52,3,0),),)</f>
        <v>0</v>
      </c>
      <c r="N81" s="588">
        <f>IFERROR(IF(B81="funkcna poziadavka",VLOOKUP(G81,MODULY_CBA!$B$3:$E$52,2,0),),)</f>
        <v>0</v>
      </c>
      <c r="O81" s="589">
        <f t="shared" si="8"/>
        <v>0</v>
      </c>
      <c r="P81" s="590">
        <f>IFERROR(O81*VLOOKUP(G81,MODULY_CBA!$B$3:$F$52,5,0),)</f>
        <v>0</v>
      </c>
      <c r="Q81" s="461">
        <f>VLOOKUP(G81,MODULY_CBA!$B$3:$I$52,7,0)</f>
        <v>2021</v>
      </c>
      <c r="R81" s="463"/>
      <c r="S81" s="463"/>
      <c r="T81" s="463"/>
      <c r="U81" s="463"/>
      <c r="V81" s="463"/>
      <c r="W81" s="463"/>
      <c r="X81" s="463"/>
      <c r="Y81" s="463"/>
      <c r="Z81" s="463"/>
      <c r="AA81" s="463"/>
      <c r="AB81" s="463"/>
      <c r="AC81" s="463"/>
      <c r="AD81" s="463"/>
      <c r="AE81" s="463"/>
      <c r="AF81" s="463"/>
      <c r="AG81" s="463"/>
      <c r="AH81" s="463"/>
      <c r="AI81" s="463"/>
    </row>
    <row r="82" spans="1:35">
      <c r="A82" s="584" t="s">
        <v>634</v>
      </c>
      <c r="B82" s="585" t="s">
        <v>439</v>
      </c>
      <c r="C82" s="579" t="s">
        <v>315</v>
      </c>
      <c r="D82" s="579" t="s">
        <v>635</v>
      </c>
      <c r="E82" s="579" t="s">
        <v>636</v>
      </c>
      <c r="F82" s="586" t="s">
        <v>442</v>
      </c>
      <c r="G82" s="587" t="s">
        <v>315</v>
      </c>
      <c r="H82" s="588">
        <v>1</v>
      </c>
      <c r="I82" s="588">
        <v>5</v>
      </c>
      <c r="J82" s="588">
        <f t="shared" si="6"/>
        <v>1</v>
      </c>
      <c r="K82" s="588">
        <f t="shared" si="7"/>
        <v>5</v>
      </c>
      <c r="L82" s="589">
        <f>IFERROR(IF(B82="funkcna poziadavka",VLOOKUP(G82,MODULY_CBA!$B$3:$E$53,4,0)/COUNTIFS($G$3:$G$1500,G82,$B$3:$B$1500,B82),),)</f>
        <v>0</v>
      </c>
      <c r="M82" s="588">
        <f>IFERROR(IF(B82="Funkcna poziadavka",VLOOKUP(G82,MODULY_CBA!$B$3:$E$52,3,0),),)</f>
        <v>0</v>
      </c>
      <c r="N82" s="588">
        <f>IFERROR(IF(B82="funkcna poziadavka",VLOOKUP(G82,MODULY_CBA!$B$3:$E$52,2,0),),)</f>
        <v>0</v>
      </c>
      <c r="O82" s="589">
        <f t="shared" si="8"/>
        <v>0</v>
      </c>
      <c r="P82" s="590">
        <f>IFERROR(O82*VLOOKUP(G82,MODULY_CBA!$B$3:$F$52,5,0),)</f>
        <v>0</v>
      </c>
      <c r="Q82" s="461">
        <f>VLOOKUP(G82,MODULY_CBA!$B$3:$I$52,7,0)</f>
        <v>2021</v>
      </c>
      <c r="R82" s="463"/>
      <c r="S82" s="463"/>
      <c r="T82" s="463"/>
      <c r="U82" s="463"/>
      <c r="V82" s="463"/>
      <c r="W82" s="463"/>
      <c r="X82" s="463"/>
      <c r="Y82" s="463"/>
      <c r="Z82" s="463"/>
      <c r="AA82" s="463"/>
      <c r="AB82" s="463"/>
      <c r="AC82" s="463"/>
      <c r="AD82" s="463"/>
      <c r="AE82" s="463"/>
      <c r="AF82" s="463"/>
      <c r="AG82" s="463"/>
      <c r="AH82" s="463"/>
      <c r="AI82" s="463"/>
    </row>
    <row r="83" spans="1:35">
      <c r="A83" s="584" t="s">
        <v>637</v>
      </c>
      <c r="B83" s="585" t="s">
        <v>439</v>
      </c>
      <c r="C83" s="579" t="s">
        <v>315</v>
      </c>
      <c r="D83" s="579" t="s">
        <v>638</v>
      </c>
      <c r="E83" s="579" t="s">
        <v>639</v>
      </c>
      <c r="F83" s="586" t="s">
        <v>442</v>
      </c>
      <c r="G83" s="587" t="s">
        <v>315</v>
      </c>
      <c r="H83" s="588">
        <v>1</v>
      </c>
      <c r="I83" s="588">
        <v>5</v>
      </c>
      <c r="J83" s="588">
        <f t="shared" si="6"/>
        <v>1</v>
      </c>
      <c r="K83" s="588">
        <f t="shared" si="7"/>
        <v>5</v>
      </c>
      <c r="L83" s="589">
        <f>IFERROR(IF(B83="funkcna poziadavka",VLOOKUP(G83,MODULY_CBA!$B$3:$E$53,4,0)/COUNTIFS($G$3:$G$1500,G83,$B$3:$B$1500,B83),),)</f>
        <v>0</v>
      </c>
      <c r="M83" s="588">
        <f>IFERROR(IF(B83="Funkcna poziadavka",VLOOKUP(G83,MODULY_CBA!$B$3:$E$52,3,0),),)</f>
        <v>0</v>
      </c>
      <c r="N83" s="588">
        <f>IFERROR(IF(B83="funkcna poziadavka",VLOOKUP(G83,MODULY_CBA!$B$3:$E$52,2,0),),)</f>
        <v>0</v>
      </c>
      <c r="O83" s="589">
        <f t="shared" si="8"/>
        <v>0</v>
      </c>
      <c r="P83" s="590">
        <f>IFERROR(O83*VLOOKUP(G83,MODULY_CBA!$B$3:$F$52,5,0),)</f>
        <v>0</v>
      </c>
      <c r="Q83" s="461">
        <f>VLOOKUP(G83,MODULY_CBA!$B$3:$I$52,7,0)</f>
        <v>2021</v>
      </c>
      <c r="R83" s="465"/>
      <c r="S83" s="465"/>
      <c r="T83" s="465"/>
      <c r="U83" s="465"/>
      <c r="V83" s="465"/>
      <c r="W83" s="465"/>
      <c r="X83" s="465"/>
      <c r="Y83" s="465"/>
      <c r="Z83" s="465"/>
      <c r="AA83" s="465"/>
      <c r="AB83" s="465"/>
      <c r="AC83" s="465"/>
      <c r="AD83" s="465"/>
      <c r="AE83" s="465"/>
      <c r="AF83" s="465"/>
      <c r="AG83" s="465"/>
      <c r="AH83" s="465"/>
      <c r="AI83" s="465"/>
    </row>
    <row r="84" spans="1:35">
      <c r="A84" s="584" t="s">
        <v>640</v>
      </c>
      <c r="B84" s="585" t="s">
        <v>439</v>
      </c>
      <c r="C84" s="579" t="s">
        <v>315</v>
      </c>
      <c r="D84" s="579" t="s">
        <v>641</v>
      </c>
      <c r="E84" s="579" t="s">
        <v>642</v>
      </c>
      <c r="F84" s="586" t="s">
        <v>442</v>
      </c>
      <c r="G84" s="587" t="s">
        <v>315</v>
      </c>
      <c r="H84" s="588">
        <v>1</v>
      </c>
      <c r="I84" s="588">
        <v>5</v>
      </c>
      <c r="J84" s="588">
        <f t="shared" si="6"/>
        <v>1</v>
      </c>
      <c r="K84" s="588">
        <f t="shared" si="7"/>
        <v>5</v>
      </c>
      <c r="L84" s="589">
        <f>IFERROR(IF(B84="funkcna poziadavka",VLOOKUP(G84,MODULY_CBA!$B$3:$E$53,4,0)/COUNTIFS($G$3:$G$1500,G84,$B$3:$B$1500,B84),),)</f>
        <v>0</v>
      </c>
      <c r="M84" s="588">
        <f>IFERROR(IF(B84="Funkcna poziadavka",VLOOKUP(G84,MODULY_CBA!$B$3:$E$52,3,0),),)</f>
        <v>0</v>
      </c>
      <c r="N84" s="588">
        <f>IFERROR(IF(B84="funkcna poziadavka",VLOOKUP(G84,MODULY_CBA!$B$3:$E$52,2,0),),)</f>
        <v>0</v>
      </c>
      <c r="O84" s="589">
        <f t="shared" si="8"/>
        <v>0</v>
      </c>
      <c r="P84" s="590">
        <f>IFERROR(O84*VLOOKUP(G84,MODULY_CBA!$B$3:$F$52,5,0),)</f>
        <v>0</v>
      </c>
      <c r="Q84" s="461">
        <f>VLOOKUP(G84,MODULY_CBA!$B$3:$I$52,7,0)</f>
        <v>2021</v>
      </c>
      <c r="R84" s="465"/>
      <c r="S84" s="465"/>
      <c r="T84" s="465"/>
      <c r="U84" s="465"/>
      <c r="V84" s="465"/>
      <c r="W84" s="465"/>
      <c r="X84" s="465"/>
      <c r="Y84" s="465"/>
      <c r="Z84" s="465"/>
      <c r="AA84" s="465"/>
      <c r="AB84" s="465"/>
      <c r="AC84" s="465"/>
      <c r="AD84" s="465"/>
      <c r="AE84" s="465"/>
      <c r="AF84" s="465"/>
      <c r="AG84" s="465"/>
      <c r="AH84" s="465"/>
      <c r="AI84" s="465"/>
    </row>
    <row r="85" spans="1:35">
      <c r="A85" s="584" t="s">
        <v>643</v>
      </c>
      <c r="B85" s="585" t="s">
        <v>439</v>
      </c>
      <c r="C85" s="579" t="s">
        <v>315</v>
      </c>
      <c r="D85" s="579" t="s">
        <v>644</v>
      </c>
      <c r="E85" s="579" t="s">
        <v>645</v>
      </c>
      <c r="F85" s="586" t="s">
        <v>442</v>
      </c>
      <c r="G85" s="587" t="s">
        <v>315</v>
      </c>
      <c r="H85" s="588">
        <v>1</v>
      </c>
      <c r="I85" s="588">
        <v>5</v>
      </c>
      <c r="J85" s="588">
        <f t="shared" si="6"/>
        <v>1</v>
      </c>
      <c r="K85" s="588">
        <f t="shared" si="7"/>
        <v>5</v>
      </c>
      <c r="L85" s="589">
        <f>IFERROR(IF(B85="funkcna poziadavka",VLOOKUP(G85,MODULY_CBA!$B$3:$E$53,4,0)/COUNTIFS($G$3:$G$1500,G85,$B$3:$B$1500,B85),),)</f>
        <v>0</v>
      </c>
      <c r="M85" s="588">
        <f>IFERROR(IF(B85="Funkcna poziadavka",VLOOKUP(G85,MODULY_CBA!$B$3:$E$52,3,0),),)</f>
        <v>0</v>
      </c>
      <c r="N85" s="588">
        <f>IFERROR(IF(B85="funkcna poziadavka",VLOOKUP(G85,MODULY_CBA!$B$3:$E$52,2,0),),)</f>
        <v>0</v>
      </c>
      <c r="O85" s="589">
        <f t="shared" si="8"/>
        <v>0</v>
      </c>
      <c r="P85" s="590">
        <f>IFERROR(O85*VLOOKUP(G85,MODULY_CBA!$B$3:$F$52,5,0),)</f>
        <v>0</v>
      </c>
      <c r="Q85" s="461">
        <f>VLOOKUP(G85,MODULY_CBA!$B$3:$I$52,7,0)</f>
        <v>2021</v>
      </c>
      <c r="R85" s="465"/>
      <c r="S85" s="465"/>
      <c r="T85" s="465"/>
      <c r="U85" s="465"/>
      <c r="V85" s="465"/>
      <c r="W85" s="465"/>
      <c r="X85" s="465"/>
      <c r="Y85" s="465"/>
      <c r="Z85" s="465"/>
      <c r="AA85" s="465"/>
      <c r="AB85" s="465"/>
      <c r="AC85" s="465"/>
      <c r="AD85" s="465"/>
      <c r="AE85" s="465"/>
      <c r="AF85" s="465"/>
      <c r="AG85" s="465"/>
      <c r="AH85" s="465"/>
      <c r="AI85" s="465"/>
    </row>
    <row r="86" spans="1:35">
      <c r="A86" s="584" t="s">
        <v>646</v>
      </c>
      <c r="B86" s="585" t="s">
        <v>439</v>
      </c>
      <c r="C86" s="579" t="s">
        <v>315</v>
      </c>
      <c r="D86" s="579" t="s">
        <v>647</v>
      </c>
      <c r="E86" s="579" t="s">
        <v>648</v>
      </c>
      <c r="F86" s="586" t="s">
        <v>442</v>
      </c>
      <c r="G86" s="587" t="s">
        <v>315</v>
      </c>
      <c r="H86" s="588">
        <v>1</v>
      </c>
      <c r="I86" s="588">
        <v>5</v>
      </c>
      <c r="J86" s="588">
        <f t="shared" si="6"/>
        <v>1</v>
      </c>
      <c r="K86" s="588">
        <f t="shared" si="7"/>
        <v>5</v>
      </c>
      <c r="L86" s="589">
        <f>IFERROR(IF(B86="funkcna poziadavka",VLOOKUP(G86,MODULY_CBA!$B$3:$E$53,4,0)/COUNTIFS($G$3:$G$1500,G86,$B$3:$B$1500,B86),),)</f>
        <v>0</v>
      </c>
      <c r="M86" s="588">
        <f>IFERROR(IF(B86="Funkcna poziadavka",VLOOKUP(G86,MODULY_CBA!$B$3:$E$52,3,0),),)</f>
        <v>0</v>
      </c>
      <c r="N86" s="588">
        <f>IFERROR(IF(B86="funkcna poziadavka",VLOOKUP(G86,MODULY_CBA!$B$3:$E$52,2,0),),)</f>
        <v>0</v>
      </c>
      <c r="O86" s="589">
        <f t="shared" si="8"/>
        <v>0</v>
      </c>
      <c r="P86" s="590">
        <f>IFERROR(O86*VLOOKUP(G86,MODULY_CBA!$B$3:$F$52,5,0),)</f>
        <v>0</v>
      </c>
      <c r="Q86" s="461">
        <f>VLOOKUP(G86,MODULY_CBA!$B$3:$I$52,7,0)</f>
        <v>2021</v>
      </c>
      <c r="R86" s="465"/>
      <c r="S86" s="465"/>
      <c r="T86" s="465"/>
      <c r="U86" s="465"/>
      <c r="V86" s="465"/>
      <c r="W86" s="465"/>
      <c r="X86" s="465"/>
      <c r="Y86" s="465"/>
      <c r="Z86" s="465"/>
      <c r="AA86" s="465"/>
      <c r="AB86" s="465"/>
      <c r="AC86" s="465"/>
      <c r="AD86" s="465"/>
      <c r="AE86" s="465"/>
      <c r="AF86" s="465"/>
      <c r="AG86" s="465"/>
      <c r="AH86" s="465"/>
      <c r="AI86" s="465"/>
    </row>
    <row r="87" spans="1:35">
      <c r="A87" s="584" t="s">
        <v>649</v>
      </c>
      <c r="B87" s="585" t="s">
        <v>439</v>
      </c>
      <c r="C87" s="579" t="s">
        <v>315</v>
      </c>
      <c r="D87" s="579" t="s">
        <v>650</v>
      </c>
      <c r="E87" s="579" t="s">
        <v>651</v>
      </c>
      <c r="F87" s="586" t="s">
        <v>442</v>
      </c>
      <c r="G87" s="587" t="s">
        <v>315</v>
      </c>
      <c r="H87" s="588">
        <v>1</v>
      </c>
      <c r="I87" s="588">
        <v>5</v>
      </c>
      <c r="J87" s="588">
        <f t="shared" si="6"/>
        <v>1</v>
      </c>
      <c r="K87" s="588">
        <f t="shared" si="7"/>
        <v>5</v>
      </c>
      <c r="L87" s="589">
        <f>IFERROR(IF(B87="funkcna poziadavka",VLOOKUP(G87,MODULY_CBA!$B$3:$E$53,4,0)/COUNTIFS($G$3:$G$1500,G87,$B$3:$B$1500,B87),),)</f>
        <v>0</v>
      </c>
      <c r="M87" s="588">
        <f>IFERROR(IF(B87="Funkcna poziadavka",VLOOKUP(G87,MODULY_CBA!$B$3:$E$52,3,0),),)</f>
        <v>0</v>
      </c>
      <c r="N87" s="588">
        <f>IFERROR(IF(B87="funkcna poziadavka",VLOOKUP(G87,MODULY_CBA!$B$3:$E$52,2,0),),)</f>
        <v>0</v>
      </c>
      <c r="O87" s="589">
        <f t="shared" si="8"/>
        <v>0</v>
      </c>
      <c r="P87" s="590">
        <f>IFERROR(O87*VLOOKUP(G87,MODULY_CBA!$B$3:$F$52,5,0),)</f>
        <v>0</v>
      </c>
      <c r="Q87" s="461">
        <f>VLOOKUP(G87,MODULY_CBA!$B$3:$I$52,7,0)</f>
        <v>2021</v>
      </c>
      <c r="R87" s="465"/>
      <c r="S87" s="465"/>
      <c r="T87" s="465"/>
      <c r="U87" s="465"/>
      <c r="V87" s="465"/>
      <c r="W87" s="465"/>
      <c r="X87" s="465"/>
      <c r="Y87" s="465"/>
      <c r="Z87" s="465"/>
      <c r="AA87" s="465"/>
      <c r="AB87" s="465"/>
      <c r="AC87" s="465"/>
      <c r="AD87" s="465"/>
      <c r="AE87" s="465"/>
      <c r="AF87" s="465"/>
      <c r="AG87" s="465"/>
      <c r="AH87" s="465"/>
      <c r="AI87" s="465"/>
    </row>
    <row r="88" spans="1:35">
      <c r="A88" s="584" t="s">
        <v>652</v>
      </c>
      <c r="B88" s="585" t="s">
        <v>439</v>
      </c>
      <c r="C88" s="579" t="s">
        <v>315</v>
      </c>
      <c r="D88" s="579" t="s">
        <v>653</v>
      </c>
      <c r="E88" s="579" t="s">
        <v>654</v>
      </c>
      <c r="F88" s="586" t="s">
        <v>442</v>
      </c>
      <c r="G88" s="587" t="s">
        <v>315</v>
      </c>
      <c r="H88" s="588">
        <v>1</v>
      </c>
      <c r="I88" s="588">
        <v>5</v>
      </c>
      <c r="J88" s="588">
        <f t="shared" si="6"/>
        <v>1</v>
      </c>
      <c r="K88" s="588">
        <f t="shared" si="7"/>
        <v>5</v>
      </c>
      <c r="L88" s="589">
        <f>IFERROR(IF(B88="funkcna poziadavka",VLOOKUP(G88,MODULY_CBA!$B$3:$E$53,4,0)/COUNTIFS($G$3:$G$1500,G88,$B$3:$B$1500,B88),),)</f>
        <v>0</v>
      </c>
      <c r="M88" s="588">
        <f>IFERROR(IF(B88="Funkcna poziadavka",VLOOKUP(G88,MODULY_CBA!$B$3:$E$52,3,0),),)</f>
        <v>0</v>
      </c>
      <c r="N88" s="588">
        <f>IFERROR(IF(B88="funkcna poziadavka",VLOOKUP(G88,MODULY_CBA!$B$3:$E$52,2,0),),)</f>
        <v>0</v>
      </c>
      <c r="O88" s="589">
        <f t="shared" si="8"/>
        <v>0</v>
      </c>
      <c r="P88" s="590">
        <f>IFERROR(O88*VLOOKUP(G88,MODULY_CBA!$B$3:$F$52,5,0),)</f>
        <v>0</v>
      </c>
      <c r="Q88" s="461">
        <f>VLOOKUP(G88,MODULY_CBA!$B$3:$I$52,7,0)</f>
        <v>2021</v>
      </c>
      <c r="R88" s="465"/>
      <c r="S88" s="465"/>
      <c r="T88" s="465"/>
      <c r="U88" s="465"/>
      <c r="V88" s="465"/>
      <c r="W88" s="465"/>
      <c r="X88" s="465"/>
      <c r="Y88" s="465"/>
      <c r="Z88" s="465"/>
      <c r="AA88" s="465"/>
      <c r="AB88" s="465"/>
      <c r="AC88" s="465"/>
      <c r="AD88" s="465"/>
      <c r="AE88" s="465"/>
      <c r="AF88" s="465"/>
      <c r="AG88" s="465"/>
      <c r="AH88" s="465"/>
      <c r="AI88" s="465"/>
    </row>
    <row r="89" spans="1:35">
      <c r="A89" s="584" t="s">
        <v>655</v>
      </c>
      <c r="B89" s="585" t="s">
        <v>439</v>
      </c>
      <c r="C89" s="579" t="s">
        <v>315</v>
      </c>
      <c r="D89" s="579" t="s">
        <v>656</v>
      </c>
      <c r="E89" s="579" t="s">
        <v>657</v>
      </c>
      <c r="F89" s="586" t="s">
        <v>442</v>
      </c>
      <c r="G89" s="587" t="s">
        <v>315</v>
      </c>
      <c r="H89" s="588">
        <v>1</v>
      </c>
      <c r="I89" s="588">
        <v>5</v>
      </c>
      <c r="J89" s="588">
        <f t="shared" si="6"/>
        <v>1</v>
      </c>
      <c r="K89" s="588">
        <f t="shared" si="7"/>
        <v>5</v>
      </c>
      <c r="L89" s="589">
        <f>IFERROR(IF(B89="funkcna poziadavka",VLOOKUP(G89,MODULY_CBA!$B$3:$E$53,4,0)/COUNTIFS($G$3:$G$1500,G89,$B$3:$B$1500,B89),),)</f>
        <v>0</v>
      </c>
      <c r="M89" s="588">
        <f>IFERROR(IF(B89="Funkcna poziadavka",VLOOKUP(G89,MODULY_CBA!$B$3:$E$52,3,0),),)</f>
        <v>0</v>
      </c>
      <c r="N89" s="588">
        <f>IFERROR(IF(B89="funkcna poziadavka",VLOOKUP(G89,MODULY_CBA!$B$3:$E$52,2,0),),)</f>
        <v>0</v>
      </c>
      <c r="O89" s="589">
        <f t="shared" si="8"/>
        <v>0</v>
      </c>
      <c r="P89" s="590">
        <f>IFERROR(O89*VLOOKUP(G89,MODULY_CBA!$B$3:$F$52,5,0),)</f>
        <v>0</v>
      </c>
      <c r="Q89" s="461">
        <f>VLOOKUP(G89,MODULY_CBA!$B$3:$I$52,7,0)</f>
        <v>2021</v>
      </c>
      <c r="R89" s="464"/>
      <c r="S89" s="464"/>
      <c r="T89" s="464"/>
      <c r="U89" s="464"/>
      <c r="V89" s="464"/>
      <c r="W89" s="464"/>
      <c r="X89" s="464"/>
      <c r="Y89" s="464"/>
      <c r="Z89" s="464"/>
      <c r="AA89" s="464"/>
      <c r="AB89" s="464"/>
      <c r="AC89" s="464"/>
      <c r="AD89" s="464"/>
      <c r="AE89" s="464"/>
      <c r="AF89" s="464"/>
      <c r="AG89" s="464"/>
      <c r="AH89" s="464"/>
      <c r="AI89" s="464"/>
    </row>
    <row r="90" spans="1:35">
      <c r="A90" s="584" t="s">
        <v>658</v>
      </c>
      <c r="B90" s="585" t="s">
        <v>439</v>
      </c>
      <c r="C90" s="579" t="s">
        <v>315</v>
      </c>
      <c r="D90" s="579" t="s">
        <v>659</v>
      </c>
      <c r="E90" s="579" t="s">
        <v>660</v>
      </c>
      <c r="F90" s="586" t="s">
        <v>442</v>
      </c>
      <c r="G90" s="587" t="s">
        <v>315</v>
      </c>
      <c r="H90" s="588">
        <v>1</v>
      </c>
      <c r="I90" s="588">
        <v>5</v>
      </c>
      <c r="J90" s="588">
        <f t="shared" si="6"/>
        <v>1</v>
      </c>
      <c r="K90" s="588">
        <f t="shared" si="7"/>
        <v>5</v>
      </c>
      <c r="L90" s="589">
        <f>IFERROR(IF(B90="funkcna poziadavka",VLOOKUP(G90,MODULY_CBA!$B$3:$E$53,4,0)/COUNTIFS($G$3:$G$1500,G90,$B$3:$B$1500,B90),),)</f>
        <v>0</v>
      </c>
      <c r="M90" s="588">
        <f>IFERROR(IF(B90="Funkcna poziadavka",VLOOKUP(G90,MODULY_CBA!$B$3:$E$52,3,0),),)</f>
        <v>0</v>
      </c>
      <c r="N90" s="588">
        <f>IFERROR(IF(B90="funkcna poziadavka",VLOOKUP(G90,MODULY_CBA!$B$3:$E$52,2,0),),)</f>
        <v>0</v>
      </c>
      <c r="O90" s="589">
        <f t="shared" si="8"/>
        <v>0</v>
      </c>
      <c r="P90" s="590">
        <f>IFERROR(O90*VLOOKUP(G90,MODULY_CBA!$B$3:$F$52,5,0),)</f>
        <v>0</v>
      </c>
      <c r="Q90" s="461">
        <f>VLOOKUP(G90,MODULY_CBA!$B$3:$I$52,7,0)</f>
        <v>2021</v>
      </c>
      <c r="R90" s="464"/>
      <c r="S90" s="464"/>
      <c r="T90" s="464"/>
      <c r="U90" s="464"/>
      <c r="V90" s="464"/>
      <c r="W90" s="464"/>
      <c r="X90" s="464"/>
      <c r="Y90" s="464"/>
      <c r="Z90" s="464"/>
      <c r="AA90" s="464"/>
      <c r="AB90" s="464"/>
      <c r="AC90" s="464"/>
      <c r="AD90" s="464"/>
      <c r="AE90" s="464"/>
      <c r="AF90" s="464"/>
      <c r="AG90" s="464"/>
      <c r="AH90" s="464"/>
      <c r="AI90" s="464"/>
    </row>
    <row r="91" spans="1:35">
      <c r="A91" s="584" t="s">
        <v>661</v>
      </c>
      <c r="B91" s="585" t="s">
        <v>439</v>
      </c>
      <c r="C91" s="579" t="s">
        <v>315</v>
      </c>
      <c r="D91" s="579" t="s">
        <v>662</v>
      </c>
      <c r="E91" s="579" t="s">
        <v>663</v>
      </c>
      <c r="F91" s="586" t="s">
        <v>442</v>
      </c>
      <c r="G91" s="587" t="s">
        <v>315</v>
      </c>
      <c r="H91" s="588">
        <v>1</v>
      </c>
      <c r="I91" s="588">
        <v>5</v>
      </c>
      <c r="J91" s="588">
        <f t="shared" si="6"/>
        <v>1</v>
      </c>
      <c r="K91" s="588">
        <f t="shared" si="7"/>
        <v>5</v>
      </c>
      <c r="L91" s="589">
        <f>IFERROR(IF(B91="funkcna poziadavka",VLOOKUP(G91,MODULY_CBA!$B$3:$E$53,4,0)/COUNTIFS($G$3:$G$1500,G91,$B$3:$B$1500,B91),),)</f>
        <v>0</v>
      </c>
      <c r="M91" s="588">
        <f>IFERROR(IF(B91="Funkcna poziadavka",VLOOKUP(G91,MODULY_CBA!$B$3:$E$52,3,0),),)</f>
        <v>0</v>
      </c>
      <c r="N91" s="588">
        <f>IFERROR(IF(B91="funkcna poziadavka",VLOOKUP(G91,MODULY_CBA!$B$3:$E$52,2,0),),)</f>
        <v>0</v>
      </c>
      <c r="O91" s="589">
        <f t="shared" si="8"/>
        <v>0</v>
      </c>
      <c r="P91" s="590">
        <f>IFERROR(O91*VLOOKUP(G91,MODULY_CBA!$B$3:$F$52,5,0),)</f>
        <v>0</v>
      </c>
      <c r="Q91" s="461">
        <f>VLOOKUP(G91,MODULY_CBA!$B$3:$I$52,7,0)</f>
        <v>2021</v>
      </c>
      <c r="R91" s="464"/>
      <c r="S91" s="464"/>
      <c r="T91" s="464"/>
      <c r="U91" s="464"/>
      <c r="V91" s="464"/>
      <c r="W91" s="464"/>
      <c r="X91" s="464"/>
      <c r="Y91" s="464"/>
      <c r="Z91" s="464"/>
      <c r="AA91" s="464"/>
      <c r="AB91" s="464"/>
      <c r="AC91" s="464"/>
      <c r="AD91" s="464"/>
      <c r="AE91" s="464"/>
      <c r="AF91" s="464"/>
      <c r="AG91" s="464"/>
      <c r="AH91" s="464"/>
      <c r="AI91" s="464"/>
    </row>
    <row r="92" spans="1:35">
      <c r="A92" s="584" t="s">
        <v>664</v>
      </c>
      <c r="B92" s="585" t="s">
        <v>439</v>
      </c>
      <c r="C92" s="579" t="s">
        <v>315</v>
      </c>
      <c r="D92" s="579" t="s">
        <v>665</v>
      </c>
      <c r="E92" s="579" t="s">
        <v>666</v>
      </c>
      <c r="F92" s="586" t="s">
        <v>442</v>
      </c>
      <c r="G92" s="587" t="s">
        <v>315</v>
      </c>
      <c r="H92" s="588">
        <v>1</v>
      </c>
      <c r="I92" s="588">
        <v>5</v>
      </c>
      <c r="J92" s="588">
        <f t="shared" si="6"/>
        <v>1</v>
      </c>
      <c r="K92" s="588">
        <f t="shared" si="7"/>
        <v>5</v>
      </c>
      <c r="L92" s="589">
        <f>IFERROR(IF(B92="funkcna poziadavka",VLOOKUP(G92,MODULY_CBA!$B$3:$E$53,4,0)/COUNTIFS($G$3:$G$1500,G92,$B$3:$B$1500,B92),),)</f>
        <v>0</v>
      </c>
      <c r="M92" s="588">
        <f>IFERROR(IF(B92="Funkcna poziadavka",VLOOKUP(G92,MODULY_CBA!$B$3:$E$52,3,0),),)</f>
        <v>0</v>
      </c>
      <c r="N92" s="588">
        <f>IFERROR(IF(B92="funkcna poziadavka",VLOOKUP(G92,MODULY_CBA!$B$3:$E$52,2,0),),)</f>
        <v>0</v>
      </c>
      <c r="O92" s="589">
        <f t="shared" si="8"/>
        <v>0</v>
      </c>
      <c r="P92" s="590">
        <f>IFERROR(O92*VLOOKUP(G92,MODULY_CBA!$B$3:$F$52,5,0),)</f>
        <v>0</v>
      </c>
      <c r="Q92" s="461">
        <f>VLOOKUP(G92,MODULY_CBA!$B$3:$I$52,7,0)</f>
        <v>2021</v>
      </c>
      <c r="R92" s="464"/>
      <c r="S92" s="464"/>
      <c r="T92" s="464"/>
      <c r="U92" s="464"/>
      <c r="V92" s="464"/>
      <c r="W92" s="464"/>
      <c r="X92" s="464"/>
      <c r="Y92" s="464"/>
      <c r="Z92" s="464"/>
      <c r="AA92" s="464"/>
      <c r="AB92" s="464"/>
      <c r="AC92" s="464"/>
      <c r="AD92" s="464"/>
      <c r="AE92" s="464"/>
      <c r="AF92" s="464"/>
      <c r="AG92" s="464"/>
      <c r="AH92" s="464"/>
      <c r="AI92" s="464"/>
    </row>
    <row r="93" spans="1:35">
      <c r="A93" s="584" t="s">
        <v>667</v>
      </c>
      <c r="B93" s="585" t="s">
        <v>439</v>
      </c>
      <c r="C93" s="579" t="s">
        <v>315</v>
      </c>
      <c r="D93" s="579" t="s">
        <v>668</v>
      </c>
      <c r="E93" s="579" t="s">
        <v>669</v>
      </c>
      <c r="F93" s="586" t="s">
        <v>442</v>
      </c>
      <c r="G93" s="587" t="s">
        <v>315</v>
      </c>
      <c r="H93" s="588">
        <v>1</v>
      </c>
      <c r="I93" s="588">
        <v>5</v>
      </c>
      <c r="J93" s="588">
        <f t="shared" si="6"/>
        <v>1</v>
      </c>
      <c r="K93" s="588">
        <f t="shared" si="7"/>
        <v>5</v>
      </c>
      <c r="L93" s="589">
        <f>IFERROR(IF(B93="funkcna poziadavka",VLOOKUP(G93,MODULY_CBA!$B$3:$E$53,4,0)/COUNTIFS($G$3:$G$1500,G93,$B$3:$B$1500,B93),),)</f>
        <v>0</v>
      </c>
      <c r="M93" s="588">
        <f>IFERROR(IF(B93="Funkcna poziadavka",VLOOKUP(G93,MODULY_CBA!$B$3:$E$52,3,0),),)</f>
        <v>0</v>
      </c>
      <c r="N93" s="588">
        <f>IFERROR(IF(B93="funkcna poziadavka",VLOOKUP(G93,MODULY_CBA!$B$3:$E$52,2,0),),)</f>
        <v>0</v>
      </c>
      <c r="O93" s="589">
        <f t="shared" si="8"/>
        <v>0</v>
      </c>
      <c r="P93" s="590">
        <f>IFERROR(O93*VLOOKUP(G93,MODULY_CBA!$B$3:$F$52,5,0),)</f>
        <v>0</v>
      </c>
      <c r="Q93" s="461">
        <f>VLOOKUP(G93,MODULY_CBA!$B$3:$I$52,7,0)</f>
        <v>2021</v>
      </c>
      <c r="R93" s="464"/>
      <c r="S93" s="464"/>
      <c r="T93" s="464"/>
      <c r="U93" s="464"/>
      <c r="V93" s="464"/>
      <c r="W93" s="464"/>
      <c r="X93" s="464"/>
      <c r="Y93" s="464"/>
      <c r="Z93" s="464"/>
      <c r="AA93" s="464"/>
      <c r="AB93" s="464"/>
      <c r="AC93" s="464"/>
      <c r="AD93" s="464"/>
      <c r="AE93" s="464"/>
      <c r="AF93" s="464"/>
      <c r="AG93" s="464"/>
      <c r="AH93" s="464"/>
      <c r="AI93" s="464"/>
    </row>
    <row r="94" spans="1:35">
      <c r="A94" s="584" t="s">
        <v>670</v>
      </c>
      <c r="B94" s="585" t="s">
        <v>439</v>
      </c>
      <c r="C94" s="579" t="s">
        <v>315</v>
      </c>
      <c r="D94" s="579" t="s">
        <v>671</v>
      </c>
      <c r="E94" s="579" t="s">
        <v>672</v>
      </c>
      <c r="F94" s="586" t="s">
        <v>442</v>
      </c>
      <c r="G94" s="587" t="s">
        <v>315</v>
      </c>
      <c r="H94" s="588">
        <v>1</v>
      </c>
      <c r="I94" s="588">
        <v>5</v>
      </c>
      <c r="J94" s="588">
        <f t="shared" si="6"/>
        <v>1</v>
      </c>
      <c r="K94" s="588">
        <f t="shared" si="7"/>
        <v>5</v>
      </c>
      <c r="L94" s="589">
        <f>IFERROR(IF(B94="funkcna poziadavka",VLOOKUP(G94,MODULY_CBA!$B$3:$E$53,4,0)/COUNTIFS($G$3:$G$1500,G94,$B$3:$B$1500,B94),),)</f>
        <v>0</v>
      </c>
      <c r="M94" s="588">
        <f>IFERROR(IF(B94="Funkcna poziadavka",VLOOKUP(G94,MODULY_CBA!$B$3:$E$52,3,0),),)</f>
        <v>0</v>
      </c>
      <c r="N94" s="588">
        <f>IFERROR(IF(B94="funkcna poziadavka",VLOOKUP(G94,MODULY_CBA!$B$3:$E$52,2,0),),)</f>
        <v>0</v>
      </c>
      <c r="O94" s="589">
        <f t="shared" si="8"/>
        <v>0</v>
      </c>
      <c r="P94" s="590">
        <f>IFERROR(O94*VLOOKUP(G94,MODULY_CBA!$B$3:$F$52,5,0),)</f>
        <v>0</v>
      </c>
      <c r="Q94" s="461">
        <f>VLOOKUP(G94,MODULY_CBA!$B$3:$I$52,7,0)</f>
        <v>2021</v>
      </c>
      <c r="R94" s="464"/>
      <c r="S94" s="464"/>
      <c r="T94" s="464"/>
      <c r="U94" s="464"/>
      <c r="V94" s="464"/>
      <c r="W94" s="464"/>
      <c r="X94" s="464"/>
      <c r="Y94" s="464"/>
      <c r="Z94" s="464"/>
      <c r="AA94" s="464"/>
      <c r="AB94" s="464"/>
      <c r="AC94" s="464"/>
      <c r="AD94" s="464"/>
      <c r="AE94" s="464"/>
      <c r="AF94" s="464"/>
      <c r="AG94" s="464"/>
      <c r="AH94" s="464"/>
      <c r="AI94" s="464"/>
    </row>
    <row r="95" spans="1:35">
      <c r="A95" s="584" t="s">
        <v>673</v>
      </c>
      <c r="B95" s="585" t="s">
        <v>439</v>
      </c>
      <c r="C95" s="579" t="s">
        <v>315</v>
      </c>
      <c r="D95" s="568" t="s">
        <v>459</v>
      </c>
      <c r="E95" s="568" t="s">
        <v>674</v>
      </c>
      <c r="F95" s="586" t="s">
        <v>442</v>
      </c>
      <c r="G95" s="587" t="s">
        <v>315</v>
      </c>
      <c r="H95" s="588">
        <v>1</v>
      </c>
      <c r="I95" s="588">
        <v>5</v>
      </c>
      <c r="J95" s="588">
        <f t="shared" si="6"/>
        <v>1</v>
      </c>
      <c r="K95" s="588">
        <f t="shared" si="7"/>
        <v>5</v>
      </c>
      <c r="L95" s="589">
        <f>IFERROR(IF(B95="funkcna poziadavka",VLOOKUP(G95,MODULY_CBA!$B$3:$E$53,4,0)/COUNTIFS($G$3:$G$1500,G95,$B$3:$B$1500,B95),),)</f>
        <v>0</v>
      </c>
      <c r="M95" s="588">
        <f>IFERROR(IF(B95="Funkcna poziadavka",VLOOKUP(G95,MODULY_CBA!$B$3:$E$52,3,0),),)</f>
        <v>0</v>
      </c>
      <c r="N95" s="588">
        <f>IFERROR(IF(B95="funkcna poziadavka",VLOOKUP(G95,MODULY_CBA!$B$3:$E$52,2,0),),)</f>
        <v>0</v>
      </c>
      <c r="O95" s="589">
        <f t="shared" si="8"/>
        <v>0</v>
      </c>
      <c r="P95" s="590">
        <f>IFERROR(O95*VLOOKUP(G95,MODULY_CBA!$B$3:$F$52,5,0),)</f>
        <v>0</v>
      </c>
      <c r="Q95" s="461">
        <f>VLOOKUP(G95,MODULY_CBA!$B$3:$I$52,7,0)</f>
        <v>2021</v>
      </c>
      <c r="R95" s="464"/>
      <c r="S95" s="464"/>
      <c r="T95" s="464"/>
      <c r="U95" s="464"/>
      <c r="V95" s="464"/>
      <c r="W95" s="464"/>
      <c r="X95" s="464"/>
      <c r="Y95" s="464"/>
      <c r="Z95" s="464"/>
      <c r="AA95" s="464"/>
      <c r="AB95" s="464"/>
      <c r="AC95" s="464"/>
      <c r="AD95" s="464"/>
      <c r="AE95" s="464"/>
      <c r="AF95" s="464"/>
      <c r="AG95" s="464"/>
      <c r="AH95" s="464"/>
      <c r="AI95" s="464"/>
    </row>
    <row r="96" spans="1:35">
      <c r="A96" s="584" t="s">
        <v>675</v>
      </c>
      <c r="B96" s="585" t="s">
        <v>439</v>
      </c>
      <c r="C96" s="579" t="s">
        <v>315</v>
      </c>
      <c r="D96" s="568" t="s">
        <v>676</v>
      </c>
      <c r="E96" s="568" t="s">
        <v>677</v>
      </c>
      <c r="F96" s="586" t="s">
        <v>442</v>
      </c>
      <c r="G96" s="587" t="s">
        <v>315</v>
      </c>
      <c r="H96" s="588">
        <v>1</v>
      </c>
      <c r="I96" s="588">
        <v>5</v>
      </c>
      <c r="J96" s="588">
        <f t="shared" si="6"/>
        <v>1</v>
      </c>
      <c r="K96" s="588">
        <f t="shared" si="7"/>
        <v>5</v>
      </c>
      <c r="L96" s="589">
        <f>IFERROR(IF(B96="funkcna poziadavka",VLOOKUP(G96,MODULY_CBA!$B$3:$E$53,4,0)/COUNTIFS($G$3:$G$1500,G96,$B$3:$B$1500,B96),),)</f>
        <v>0</v>
      </c>
      <c r="M96" s="588">
        <f>IFERROR(IF(B96="Funkcna poziadavka",VLOOKUP(G96,MODULY_CBA!$B$3:$E$52,3,0),),)</f>
        <v>0</v>
      </c>
      <c r="N96" s="588">
        <f>IFERROR(IF(B96="funkcna poziadavka",VLOOKUP(G96,MODULY_CBA!$B$3:$E$52,2,0),),)</f>
        <v>0</v>
      </c>
      <c r="O96" s="589">
        <f t="shared" si="8"/>
        <v>0</v>
      </c>
      <c r="P96" s="590">
        <f>IFERROR(O96*VLOOKUP(G96,MODULY_CBA!$B$3:$F$52,5,0),)</f>
        <v>0</v>
      </c>
      <c r="Q96" s="461">
        <f>VLOOKUP(G96,MODULY_CBA!$B$3:$I$52,7,0)</f>
        <v>2021</v>
      </c>
      <c r="R96" s="464"/>
      <c r="S96" s="464"/>
      <c r="T96" s="464"/>
      <c r="U96" s="464"/>
      <c r="V96" s="464"/>
      <c r="W96" s="464"/>
      <c r="X96" s="464"/>
      <c r="Y96" s="464"/>
      <c r="Z96" s="464"/>
      <c r="AA96" s="464"/>
      <c r="AB96" s="464"/>
      <c r="AC96" s="464"/>
      <c r="AD96" s="464"/>
      <c r="AE96" s="464"/>
      <c r="AF96" s="464"/>
      <c r="AG96" s="464"/>
      <c r="AH96" s="464"/>
      <c r="AI96" s="464"/>
    </row>
    <row r="97" spans="1:35">
      <c r="A97" s="584" t="s">
        <v>678</v>
      </c>
      <c r="B97" s="585" t="s">
        <v>439</v>
      </c>
      <c r="C97" s="579" t="s">
        <v>315</v>
      </c>
      <c r="D97" s="568" t="s">
        <v>465</v>
      </c>
      <c r="E97" s="568" t="s">
        <v>679</v>
      </c>
      <c r="F97" s="586" t="s">
        <v>442</v>
      </c>
      <c r="G97" s="587" t="s">
        <v>315</v>
      </c>
      <c r="H97" s="588">
        <v>1</v>
      </c>
      <c r="I97" s="588">
        <v>5</v>
      </c>
      <c r="J97" s="588">
        <f t="shared" si="6"/>
        <v>1</v>
      </c>
      <c r="K97" s="588">
        <f t="shared" si="7"/>
        <v>5</v>
      </c>
      <c r="L97" s="589">
        <f>IFERROR(IF(B97="funkcna poziadavka",VLOOKUP(G97,MODULY_CBA!$B$3:$E$53,4,0)/COUNTIFS($G$3:$G$1500,G97,$B$3:$B$1500,B97),),)</f>
        <v>0</v>
      </c>
      <c r="M97" s="588">
        <f>IFERROR(IF(B97="Funkcna poziadavka",VLOOKUP(G97,MODULY_CBA!$B$3:$E$52,3,0),),)</f>
        <v>0</v>
      </c>
      <c r="N97" s="588">
        <f>IFERROR(IF(B97="funkcna poziadavka",VLOOKUP(G97,MODULY_CBA!$B$3:$E$52,2,0),),)</f>
        <v>0</v>
      </c>
      <c r="O97" s="589">
        <f t="shared" si="8"/>
        <v>0</v>
      </c>
      <c r="P97" s="590">
        <f>IFERROR(O97*VLOOKUP(G97,MODULY_CBA!$B$3:$F$52,5,0),)</f>
        <v>0</v>
      </c>
      <c r="Q97" s="461">
        <f>VLOOKUP(G97,MODULY_CBA!$B$3:$I$52,7,0)</f>
        <v>2021</v>
      </c>
      <c r="R97" s="463"/>
      <c r="S97" s="463"/>
      <c r="T97" s="463"/>
      <c r="U97" s="463"/>
      <c r="V97" s="463"/>
      <c r="W97" s="463"/>
      <c r="X97" s="463"/>
      <c r="Y97" s="463"/>
      <c r="Z97" s="596"/>
      <c r="AA97" s="597"/>
      <c r="AB97" s="597"/>
      <c r="AC97" s="463"/>
      <c r="AD97" s="463"/>
      <c r="AE97" s="463"/>
      <c r="AF97" s="463"/>
      <c r="AG97" s="463"/>
      <c r="AH97" s="463"/>
      <c r="AI97" s="463"/>
    </row>
    <row r="98" spans="1:35">
      <c r="A98" s="584" t="s">
        <v>680</v>
      </c>
      <c r="B98" s="585" t="s">
        <v>977</v>
      </c>
      <c r="C98" s="579" t="s">
        <v>315</v>
      </c>
      <c r="D98" s="568" t="s">
        <v>681</v>
      </c>
      <c r="E98" s="568" t="s">
        <v>682</v>
      </c>
      <c r="F98" s="586" t="s">
        <v>442</v>
      </c>
      <c r="G98" s="587" t="s">
        <v>315</v>
      </c>
      <c r="H98" s="588">
        <v>1</v>
      </c>
      <c r="I98" s="588">
        <v>5</v>
      </c>
      <c r="J98" s="588">
        <f t="shared" si="6"/>
        <v>1</v>
      </c>
      <c r="K98" s="588">
        <f t="shared" si="7"/>
        <v>5</v>
      </c>
      <c r="L98" s="589">
        <f>IFERROR(IF(B98="funkcna poziadavka",VLOOKUP(G98,MODULY_CBA!$B$3:$E$53,4,0)/COUNTIFS($G$3:$G$1500,G98,$B$3:$B$1500,B98),),)</f>
        <v>1.9090909090909092</v>
      </c>
      <c r="M98" s="588">
        <f>IFERROR(IF(B98="Funkcna poziadavka",VLOOKUP(G98,MODULY_CBA!$B$3:$E$52,3,0),),)</f>
        <v>0.72</v>
      </c>
      <c r="N98" s="588">
        <f>IFERROR(IF(B98="funkcna poziadavka",VLOOKUP(G98,MODULY_CBA!$B$3:$E$52,2,0),),)</f>
        <v>0.86</v>
      </c>
      <c r="O98" s="589">
        <f t="shared" si="8"/>
        <v>4.2781090909090906</v>
      </c>
      <c r="P98" s="590">
        <f>IFERROR(O98*VLOOKUP(G98,MODULY_CBA!$B$3:$F$52,5,0),)</f>
        <v>64.171636363636367</v>
      </c>
      <c r="Q98" s="461">
        <f>VLOOKUP(G98,MODULY_CBA!$B$3:$I$52,7,0)</f>
        <v>2021</v>
      </c>
      <c r="R98" s="464"/>
      <c r="S98" s="464"/>
      <c r="T98" s="464"/>
      <c r="U98" s="464"/>
      <c r="V98" s="464"/>
      <c r="W98" s="464"/>
      <c r="X98" s="464"/>
      <c r="Y98" s="464"/>
      <c r="Z98" s="464"/>
      <c r="AA98" s="464"/>
      <c r="AB98" s="464"/>
      <c r="AC98" s="464"/>
      <c r="AD98" s="464"/>
      <c r="AE98" s="464"/>
      <c r="AF98" s="464"/>
      <c r="AG98" s="464"/>
      <c r="AH98" s="464"/>
      <c r="AI98" s="464"/>
    </row>
    <row r="99" spans="1:35">
      <c r="A99" s="584" t="s">
        <v>683</v>
      </c>
      <c r="B99" s="585" t="s">
        <v>977</v>
      </c>
      <c r="C99" s="579" t="s">
        <v>315</v>
      </c>
      <c r="D99" s="568" t="s">
        <v>684</v>
      </c>
      <c r="E99" s="568" t="s">
        <v>685</v>
      </c>
      <c r="F99" s="586" t="s">
        <v>442</v>
      </c>
      <c r="G99" s="587" t="s">
        <v>315</v>
      </c>
      <c r="H99" s="588">
        <v>1</v>
      </c>
      <c r="I99" s="588">
        <v>5</v>
      </c>
      <c r="J99" s="588">
        <f t="shared" ref="J99:J130" si="9">IF(ISNUMBER(H99),H99,)</f>
        <v>1</v>
      </c>
      <c r="K99" s="588">
        <f t="shared" ref="K99:K130" si="10">J99*I99</f>
        <v>5</v>
      </c>
      <c r="L99" s="589">
        <f>IFERROR(IF(B99="funkcna poziadavka",VLOOKUP(G99,MODULY_CBA!$B$3:$E$53,4,0)/COUNTIFS($G$3:$G$1500,G99,$B$3:$B$1500,B99),),)</f>
        <v>1.9090909090909092</v>
      </c>
      <c r="M99" s="588">
        <f>IFERROR(IF(B99="Funkcna poziadavka",VLOOKUP(G99,MODULY_CBA!$B$3:$E$52,3,0),),)</f>
        <v>0.72</v>
      </c>
      <c r="N99" s="588">
        <f>IFERROR(IF(B99="funkcna poziadavka",VLOOKUP(G99,MODULY_CBA!$B$3:$E$52,2,0),),)</f>
        <v>0.86</v>
      </c>
      <c r="O99" s="589">
        <f t="shared" ref="O99:O130" si="11">(K99+L99)*M99*N99</f>
        <v>4.2781090909090906</v>
      </c>
      <c r="P99" s="590">
        <f>IFERROR(O99*VLOOKUP(G99,MODULY_CBA!$B$3:$F$52,5,0),)</f>
        <v>64.171636363636367</v>
      </c>
      <c r="Q99" s="461">
        <f>VLOOKUP(G99,MODULY_CBA!$B$3:$I$52,7,0)</f>
        <v>2021</v>
      </c>
      <c r="R99" s="464"/>
      <c r="S99" s="464"/>
      <c r="T99" s="464"/>
      <c r="U99" s="464"/>
      <c r="V99" s="464"/>
      <c r="W99" s="464"/>
      <c r="X99" s="464"/>
      <c r="Y99" s="464"/>
      <c r="Z99" s="464"/>
      <c r="AA99" s="464"/>
      <c r="AB99" s="464"/>
      <c r="AC99" s="464"/>
      <c r="AD99" s="464"/>
      <c r="AE99" s="464"/>
      <c r="AF99" s="464"/>
      <c r="AG99" s="464"/>
      <c r="AH99" s="464"/>
      <c r="AI99" s="464"/>
    </row>
    <row r="100" spans="1:35">
      <c r="A100" s="584" t="s">
        <v>686</v>
      </c>
      <c r="B100" s="585" t="s">
        <v>977</v>
      </c>
      <c r="C100" s="579" t="s">
        <v>315</v>
      </c>
      <c r="D100" s="568" t="s">
        <v>687</v>
      </c>
      <c r="E100" s="568" t="s">
        <v>688</v>
      </c>
      <c r="F100" s="586" t="s">
        <v>442</v>
      </c>
      <c r="G100" s="587" t="s">
        <v>315</v>
      </c>
      <c r="H100" s="588">
        <v>1</v>
      </c>
      <c r="I100" s="588">
        <v>5</v>
      </c>
      <c r="J100" s="588">
        <f t="shared" si="9"/>
        <v>1</v>
      </c>
      <c r="K100" s="588">
        <f t="shared" si="10"/>
        <v>5</v>
      </c>
      <c r="L100" s="589">
        <f>IFERROR(IF(B100="funkcna poziadavka",VLOOKUP(G100,MODULY_CBA!$B$3:$E$53,4,0)/COUNTIFS($G$3:$G$1500,G100,$B$3:$B$1500,B100),),)</f>
        <v>1.9090909090909092</v>
      </c>
      <c r="M100" s="588">
        <f>IFERROR(IF(B100="Funkcna poziadavka",VLOOKUP(G100,MODULY_CBA!$B$3:$E$52,3,0),),)</f>
        <v>0.72</v>
      </c>
      <c r="N100" s="588">
        <f>IFERROR(IF(B100="funkcna poziadavka",VLOOKUP(G100,MODULY_CBA!$B$3:$E$52,2,0),),)</f>
        <v>0.86</v>
      </c>
      <c r="O100" s="589">
        <f t="shared" si="11"/>
        <v>4.2781090909090906</v>
      </c>
      <c r="P100" s="590">
        <f>IFERROR(O100*VLOOKUP(G100,MODULY_CBA!$B$3:$F$52,5,0),)</f>
        <v>64.171636363636367</v>
      </c>
      <c r="Q100" s="461">
        <f>VLOOKUP(G100,MODULY_CBA!$B$3:$I$52,7,0)</f>
        <v>2021</v>
      </c>
      <c r="R100" s="464"/>
      <c r="S100" s="464"/>
      <c r="T100" s="464"/>
      <c r="U100" s="464"/>
      <c r="V100" s="464"/>
      <c r="W100" s="464"/>
      <c r="X100" s="464"/>
      <c r="Y100" s="464"/>
      <c r="Z100" s="464"/>
      <c r="AA100" s="464"/>
      <c r="AB100" s="464"/>
      <c r="AC100" s="464"/>
      <c r="AD100" s="464"/>
      <c r="AE100" s="464"/>
      <c r="AF100" s="464"/>
      <c r="AG100" s="464"/>
      <c r="AH100" s="464"/>
      <c r="AI100" s="464"/>
    </row>
    <row r="101" spans="1:35">
      <c r="A101" s="584" t="s">
        <v>689</v>
      </c>
      <c r="B101" s="585" t="s">
        <v>977</v>
      </c>
      <c r="C101" s="579" t="s">
        <v>315</v>
      </c>
      <c r="D101" s="568" t="s">
        <v>690</v>
      </c>
      <c r="E101" s="568" t="s">
        <v>691</v>
      </c>
      <c r="F101" s="586" t="s">
        <v>442</v>
      </c>
      <c r="G101" s="587" t="s">
        <v>315</v>
      </c>
      <c r="H101" s="588">
        <v>1</v>
      </c>
      <c r="I101" s="588">
        <v>5</v>
      </c>
      <c r="J101" s="588">
        <f t="shared" si="9"/>
        <v>1</v>
      </c>
      <c r="K101" s="588">
        <f t="shared" si="10"/>
        <v>5</v>
      </c>
      <c r="L101" s="589">
        <f>IFERROR(IF(B101="funkcna poziadavka",VLOOKUP(G101,MODULY_CBA!$B$3:$E$53,4,0)/COUNTIFS($G$3:$G$1500,G101,$B$3:$B$1500,B101),),)</f>
        <v>1.9090909090909092</v>
      </c>
      <c r="M101" s="588">
        <f>IFERROR(IF(B101="Funkcna poziadavka",VLOOKUP(G101,MODULY_CBA!$B$3:$E$52,3,0),),)</f>
        <v>0.72</v>
      </c>
      <c r="N101" s="588">
        <f>IFERROR(IF(B101="funkcna poziadavka",VLOOKUP(G101,MODULY_CBA!$B$3:$E$52,2,0),),)</f>
        <v>0.86</v>
      </c>
      <c r="O101" s="589">
        <f t="shared" si="11"/>
        <v>4.2781090909090906</v>
      </c>
      <c r="P101" s="590">
        <f>IFERROR(O101*VLOOKUP(G101,MODULY_CBA!$B$3:$F$52,5,0),)</f>
        <v>64.171636363636367</v>
      </c>
      <c r="Q101" s="461">
        <f>VLOOKUP(G101,MODULY_CBA!$B$3:$I$52,7,0)</f>
        <v>2021</v>
      </c>
      <c r="R101" s="464"/>
      <c r="S101" s="464"/>
      <c r="T101" s="464"/>
      <c r="U101" s="464"/>
      <c r="V101" s="464"/>
      <c r="W101" s="464"/>
      <c r="X101" s="464"/>
      <c r="Y101" s="464"/>
      <c r="Z101" s="464"/>
      <c r="AA101" s="464"/>
      <c r="AB101" s="464"/>
      <c r="AC101" s="464"/>
      <c r="AD101" s="464"/>
      <c r="AE101" s="464"/>
      <c r="AF101" s="464"/>
      <c r="AG101" s="464"/>
      <c r="AH101" s="464"/>
      <c r="AI101" s="464"/>
    </row>
    <row r="102" spans="1:35">
      <c r="A102" s="584" t="s">
        <v>692</v>
      </c>
      <c r="B102" s="585" t="s">
        <v>977</v>
      </c>
      <c r="C102" s="579" t="s">
        <v>315</v>
      </c>
      <c r="D102" s="568" t="s">
        <v>693</v>
      </c>
      <c r="E102" s="568" t="s">
        <v>694</v>
      </c>
      <c r="F102" s="586" t="s">
        <v>442</v>
      </c>
      <c r="G102" s="587" t="s">
        <v>315</v>
      </c>
      <c r="H102" s="588">
        <v>1</v>
      </c>
      <c r="I102" s="588">
        <v>5</v>
      </c>
      <c r="J102" s="588">
        <f t="shared" si="9"/>
        <v>1</v>
      </c>
      <c r="K102" s="588">
        <f t="shared" si="10"/>
        <v>5</v>
      </c>
      <c r="L102" s="589">
        <f>IFERROR(IF(B102="funkcna poziadavka",VLOOKUP(G102,MODULY_CBA!$B$3:$E$53,4,0)/COUNTIFS($G$3:$G$1500,G102,$B$3:$B$1500,B102),),)</f>
        <v>1.9090909090909092</v>
      </c>
      <c r="M102" s="588">
        <f>IFERROR(IF(B102="Funkcna poziadavka",VLOOKUP(G102,MODULY_CBA!$B$3:$E$52,3,0),),)</f>
        <v>0.72</v>
      </c>
      <c r="N102" s="588">
        <f>IFERROR(IF(B102="funkcna poziadavka",VLOOKUP(G102,MODULY_CBA!$B$3:$E$52,2,0),),)</f>
        <v>0.86</v>
      </c>
      <c r="O102" s="589">
        <f t="shared" si="11"/>
        <v>4.2781090909090906</v>
      </c>
      <c r="P102" s="590">
        <f>IFERROR(O102*VLOOKUP(G102,MODULY_CBA!$B$3:$F$52,5,0),)</f>
        <v>64.171636363636367</v>
      </c>
      <c r="Q102" s="461">
        <f>VLOOKUP(G102,MODULY_CBA!$B$3:$I$52,7,0)</f>
        <v>2021</v>
      </c>
      <c r="R102" s="464"/>
      <c r="S102" s="464"/>
      <c r="T102" s="464"/>
      <c r="U102" s="464"/>
      <c r="V102" s="464"/>
      <c r="W102" s="464"/>
      <c r="X102" s="464"/>
      <c r="Y102" s="464"/>
      <c r="Z102" s="464"/>
      <c r="AA102" s="464"/>
      <c r="AB102" s="464"/>
      <c r="AC102" s="464"/>
      <c r="AD102" s="464"/>
      <c r="AE102" s="464"/>
      <c r="AF102" s="464"/>
      <c r="AG102" s="464"/>
      <c r="AH102" s="464"/>
      <c r="AI102" s="464"/>
    </row>
    <row r="103" spans="1:35">
      <c r="A103" s="584" t="s">
        <v>695</v>
      </c>
      <c r="B103" s="585" t="s">
        <v>977</v>
      </c>
      <c r="C103" s="579" t="s">
        <v>315</v>
      </c>
      <c r="D103" s="568" t="s">
        <v>696</v>
      </c>
      <c r="E103" s="568" t="s">
        <v>697</v>
      </c>
      <c r="F103" s="586" t="s">
        <v>442</v>
      </c>
      <c r="G103" s="587" t="s">
        <v>315</v>
      </c>
      <c r="H103" s="588">
        <v>1</v>
      </c>
      <c r="I103" s="588">
        <v>5</v>
      </c>
      <c r="J103" s="588">
        <f t="shared" si="9"/>
        <v>1</v>
      </c>
      <c r="K103" s="588">
        <f t="shared" si="10"/>
        <v>5</v>
      </c>
      <c r="L103" s="589">
        <f>IFERROR(IF(B103="funkcna poziadavka",VLOOKUP(G103,MODULY_CBA!$B$3:$E$53,4,0)/COUNTIFS($G$3:$G$1500,G103,$B$3:$B$1500,B103),),)</f>
        <v>1.9090909090909092</v>
      </c>
      <c r="M103" s="588">
        <f>IFERROR(IF(B103="Funkcna poziadavka",VLOOKUP(G103,MODULY_CBA!$B$3:$E$52,3,0),),)</f>
        <v>0.72</v>
      </c>
      <c r="N103" s="588">
        <f>IFERROR(IF(B103="funkcna poziadavka",VLOOKUP(G103,MODULY_CBA!$B$3:$E$52,2,0),),)</f>
        <v>0.86</v>
      </c>
      <c r="O103" s="589">
        <f t="shared" si="11"/>
        <v>4.2781090909090906</v>
      </c>
      <c r="P103" s="590">
        <f>IFERROR(O103*VLOOKUP(G103,MODULY_CBA!$B$3:$F$52,5,0),)</f>
        <v>64.171636363636367</v>
      </c>
      <c r="Q103" s="461">
        <f>VLOOKUP(G103,MODULY_CBA!$B$3:$I$52,7,0)</f>
        <v>2021</v>
      </c>
      <c r="R103" s="464"/>
      <c r="S103" s="464"/>
      <c r="T103" s="464"/>
      <c r="U103" s="464"/>
      <c r="V103" s="464"/>
      <c r="W103" s="464"/>
      <c r="X103" s="464"/>
      <c r="Y103" s="464"/>
      <c r="Z103" s="464"/>
      <c r="AA103" s="464"/>
      <c r="AB103" s="464"/>
      <c r="AC103" s="464"/>
      <c r="AD103" s="464"/>
      <c r="AE103" s="464"/>
      <c r="AF103" s="464"/>
      <c r="AG103" s="464"/>
      <c r="AH103" s="464"/>
      <c r="AI103" s="464"/>
    </row>
    <row r="104" spans="1:35">
      <c r="A104" s="584" t="s">
        <v>698</v>
      </c>
      <c r="B104" s="585" t="s">
        <v>977</v>
      </c>
      <c r="C104" s="579" t="s">
        <v>315</v>
      </c>
      <c r="D104" s="568" t="s">
        <v>699</v>
      </c>
      <c r="E104" s="568" t="s">
        <v>700</v>
      </c>
      <c r="F104" s="586" t="s">
        <v>442</v>
      </c>
      <c r="G104" s="587" t="s">
        <v>315</v>
      </c>
      <c r="H104" s="588">
        <v>1</v>
      </c>
      <c r="I104" s="588">
        <v>5</v>
      </c>
      <c r="J104" s="588">
        <f t="shared" si="9"/>
        <v>1</v>
      </c>
      <c r="K104" s="588">
        <f t="shared" si="10"/>
        <v>5</v>
      </c>
      <c r="L104" s="589">
        <f>IFERROR(IF(B104="funkcna poziadavka",VLOOKUP(G104,MODULY_CBA!$B$3:$E$53,4,0)/COUNTIFS($G$3:$G$1500,G104,$B$3:$B$1500,B104),),)</f>
        <v>1.9090909090909092</v>
      </c>
      <c r="M104" s="588">
        <f>IFERROR(IF(B104="Funkcna poziadavka",VLOOKUP(G104,MODULY_CBA!$B$3:$E$52,3,0),),)</f>
        <v>0.72</v>
      </c>
      <c r="N104" s="588">
        <f>IFERROR(IF(B104="funkcna poziadavka",VLOOKUP(G104,MODULY_CBA!$B$3:$E$52,2,0),),)</f>
        <v>0.86</v>
      </c>
      <c r="O104" s="589">
        <f t="shared" si="11"/>
        <v>4.2781090909090906</v>
      </c>
      <c r="P104" s="590">
        <f>IFERROR(O104*VLOOKUP(G104,MODULY_CBA!$B$3:$F$52,5,0),)</f>
        <v>64.171636363636367</v>
      </c>
      <c r="Q104" s="461">
        <f>VLOOKUP(G104,MODULY_CBA!$B$3:$I$52,7,0)</f>
        <v>2021</v>
      </c>
      <c r="R104" s="461"/>
      <c r="S104" s="461"/>
      <c r="T104" s="461"/>
      <c r="U104" s="461"/>
      <c r="V104" s="461"/>
      <c r="W104" s="461"/>
      <c r="X104" s="461"/>
      <c r="Y104" s="461"/>
      <c r="Z104" s="461"/>
      <c r="AA104" s="461"/>
      <c r="AB104" s="461"/>
      <c r="AC104" s="461"/>
      <c r="AD104" s="461"/>
      <c r="AE104" s="461"/>
      <c r="AF104" s="461"/>
      <c r="AG104" s="461"/>
      <c r="AH104" s="461"/>
      <c r="AI104" s="461"/>
    </row>
    <row r="105" spans="1:35">
      <c r="A105" s="584" t="s">
        <v>701</v>
      </c>
      <c r="B105" s="585" t="s">
        <v>977</v>
      </c>
      <c r="C105" s="579" t="s">
        <v>315</v>
      </c>
      <c r="D105" s="568" t="s">
        <v>702</v>
      </c>
      <c r="E105" s="568" t="s">
        <v>703</v>
      </c>
      <c r="F105" s="586" t="s">
        <v>442</v>
      </c>
      <c r="G105" s="587" t="s">
        <v>315</v>
      </c>
      <c r="H105" s="588">
        <v>1</v>
      </c>
      <c r="I105" s="588">
        <v>5</v>
      </c>
      <c r="J105" s="588">
        <f t="shared" si="9"/>
        <v>1</v>
      </c>
      <c r="K105" s="588">
        <f t="shared" si="10"/>
        <v>5</v>
      </c>
      <c r="L105" s="589">
        <f>IFERROR(IF(B105="funkcna poziadavka",VLOOKUP(G105,MODULY_CBA!$B$3:$E$53,4,0)/COUNTIFS($G$3:$G$1500,G105,$B$3:$B$1500,B105),),)</f>
        <v>1.9090909090909092</v>
      </c>
      <c r="M105" s="588">
        <f>IFERROR(IF(B105="Funkcna poziadavka",VLOOKUP(G105,MODULY_CBA!$B$3:$E$52,3,0),),)</f>
        <v>0.72</v>
      </c>
      <c r="N105" s="588">
        <f>IFERROR(IF(B105="funkcna poziadavka",VLOOKUP(G105,MODULY_CBA!$B$3:$E$52,2,0),),)</f>
        <v>0.86</v>
      </c>
      <c r="O105" s="589">
        <f t="shared" si="11"/>
        <v>4.2781090909090906</v>
      </c>
      <c r="P105" s="590">
        <f>IFERROR(O105*VLOOKUP(G105,MODULY_CBA!$B$3:$F$52,5,0),)</f>
        <v>64.171636363636367</v>
      </c>
      <c r="Q105" s="461">
        <f>VLOOKUP(G105,MODULY_CBA!$B$3:$I$52,7,0)</f>
        <v>2021</v>
      </c>
      <c r="R105" s="461"/>
      <c r="S105" s="461"/>
      <c r="T105" s="461"/>
      <c r="U105" s="461"/>
      <c r="V105" s="461" t="s">
        <v>96</v>
      </c>
      <c r="W105" s="461" t="s">
        <v>96</v>
      </c>
      <c r="X105" s="461" t="s">
        <v>96</v>
      </c>
      <c r="Y105" s="461" t="s">
        <v>96</v>
      </c>
      <c r="Z105" s="461" t="s">
        <v>96</v>
      </c>
      <c r="AA105" s="461" t="s">
        <v>96</v>
      </c>
      <c r="AB105" s="461" t="s">
        <v>96</v>
      </c>
      <c r="AC105" s="461" t="s">
        <v>96</v>
      </c>
      <c r="AD105" s="461" t="s">
        <v>96</v>
      </c>
      <c r="AE105" s="461" t="s">
        <v>96</v>
      </c>
      <c r="AF105" s="461" t="s">
        <v>96</v>
      </c>
      <c r="AG105" s="461" t="s">
        <v>96</v>
      </c>
      <c r="AH105" s="461" t="s">
        <v>96</v>
      </c>
      <c r="AI105" s="461" t="s">
        <v>96</v>
      </c>
    </row>
    <row r="106" spans="1:35">
      <c r="A106" s="584" t="s">
        <v>704</v>
      </c>
      <c r="B106" s="585" t="s">
        <v>977</v>
      </c>
      <c r="C106" s="579" t="s">
        <v>317</v>
      </c>
      <c r="D106" s="568" t="s">
        <v>705</v>
      </c>
      <c r="E106" s="568" t="s">
        <v>706</v>
      </c>
      <c r="F106" s="586" t="s">
        <v>442</v>
      </c>
      <c r="G106" s="587" t="s">
        <v>317</v>
      </c>
      <c r="H106" s="588">
        <v>1</v>
      </c>
      <c r="I106" s="588">
        <v>5</v>
      </c>
      <c r="J106" s="588">
        <f t="shared" si="9"/>
        <v>1</v>
      </c>
      <c r="K106" s="588">
        <f t="shared" si="10"/>
        <v>5</v>
      </c>
      <c r="L106" s="589">
        <f>IFERROR(IF(B106="funkcna poziadavka",VLOOKUP(G106,MODULY_CBA!$B$3:$E$53,4,0)/COUNTIFS($G$3:$G$1500,G106,$B$3:$B$1500,B106),),)</f>
        <v>3</v>
      </c>
      <c r="M106" s="588">
        <f>IFERROR(IF(B106="Funkcna poziadavka",VLOOKUP(G106,MODULY_CBA!$B$3:$E$52,3,0),),)</f>
        <v>0.72</v>
      </c>
      <c r="N106" s="588">
        <f>IFERROR(IF(B106="funkcna poziadavka",VLOOKUP(G106,MODULY_CBA!$B$3:$E$52,2,0),),)</f>
        <v>0.86</v>
      </c>
      <c r="O106" s="589">
        <f t="shared" si="11"/>
        <v>4.9535999999999998</v>
      </c>
      <c r="P106" s="590">
        <f>IFERROR(O106*VLOOKUP(G106,MODULY_CBA!$B$3:$F$52,5,0),)</f>
        <v>74.304000000000002</v>
      </c>
      <c r="Q106" s="461">
        <f>VLOOKUP(G106,MODULY_CBA!$B$3:$I$52,7,0)</f>
        <v>2021</v>
      </c>
      <c r="R106" s="461"/>
      <c r="S106" s="461"/>
      <c r="T106" s="461"/>
      <c r="U106" s="461"/>
      <c r="V106" s="461" t="s">
        <v>96</v>
      </c>
      <c r="W106" s="461" t="s">
        <v>96</v>
      </c>
      <c r="X106" s="461" t="s">
        <v>96</v>
      </c>
      <c r="Y106" s="461" t="s">
        <v>96</v>
      </c>
      <c r="Z106" s="461" t="s">
        <v>96</v>
      </c>
      <c r="AA106" s="461" t="s">
        <v>96</v>
      </c>
      <c r="AB106" s="461" t="s">
        <v>96</v>
      </c>
      <c r="AC106" s="461" t="s">
        <v>96</v>
      </c>
      <c r="AD106" s="461" t="s">
        <v>96</v>
      </c>
      <c r="AE106" s="461" t="s">
        <v>96</v>
      </c>
      <c r="AF106" s="461" t="s">
        <v>96</v>
      </c>
      <c r="AG106" s="461" t="s">
        <v>96</v>
      </c>
      <c r="AH106" s="461" t="s">
        <v>96</v>
      </c>
      <c r="AI106" s="461" t="s">
        <v>96</v>
      </c>
    </row>
    <row r="107" spans="1:35">
      <c r="A107" s="584" t="s">
        <v>707</v>
      </c>
      <c r="B107" s="585" t="s">
        <v>977</v>
      </c>
      <c r="C107" s="579" t="s">
        <v>317</v>
      </c>
      <c r="D107" s="568" t="s">
        <v>708</v>
      </c>
      <c r="E107" s="568" t="s">
        <v>709</v>
      </c>
      <c r="F107" s="586" t="s">
        <v>442</v>
      </c>
      <c r="G107" s="587" t="s">
        <v>317</v>
      </c>
      <c r="H107" s="588">
        <v>1</v>
      </c>
      <c r="I107" s="588">
        <v>5</v>
      </c>
      <c r="J107" s="588">
        <f t="shared" si="9"/>
        <v>1</v>
      </c>
      <c r="K107" s="588">
        <f t="shared" si="10"/>
        <v>5</v>
      </c>
      <c r="L107" s="589">
        <f>IFERROR(IF(B107="funkcna poziadavka",VLOOKUP(G107,MODULY_CBA!$B$3:$E$53,4,0)/COUNTIFS($G$3:$G$1500,G107,$B$3:$B$1500,B107),),)</f>
        <v>3</v>
      </c>
      <c r="M107" s="588">
        <f>IFERROR(IF(B107="Funkcna poziadavka",VLOOKUP(G107,MODULY_CBA!$B$3:$E$52,3,0),),)</f>
        <v>0.72</v>
      </c>
      <c r="N107" s="588">
        <f>IFERROR(IF(B107="funkcna poziadavka",VLOOKUP(G107,MODULY_CBA!$B$3:$E$52,2,0),),)</f>
        <v>0.86</v>
      </c>
      <c r="O107" s="589">
        <f t="shared" si="11"/>
        <v>4.9535999999999998</v>
      </c>
      <c r="P107" s="590">
        <f>IFERROR(O107*VLOOKUP(G107,MODULY_CBA!$B$3:$F$52,5,0),)</f>
        <v>74.304000000000002</v>
      </c>
      <c r="Q107" s="461">
        <f>VLOOKUP(G107,MODULY_CBA!$B$3:$I$52,7,0)</f>
        <v>2021</v>
      </c>
      <c r="R107" s="463"/>
      <c r="S107" s="463"/>
      <c r="T107" s="463"/>
      <c r="U107" s="463"/>
      <c r="V107" s="463" t="s">
        <v>96</v>
      </c>
      <c r="W107" s="463" t="s">
        <v>96</v>
      </c>
      <c r="X107" s="463" t="s">
        <v>96</v>
      </c>
      <c r="Y107" s="463" t="s">
        <v>96</v>
      </c>
      <c r="Z107" s="463" t="s">
        <v>96</v>
      </c>
      <c r="AA107" s="463" t="s">
        <v>96</v>
      </c>
      <c r="AB107" s="463" t="s">
        <v>96</v>
      </c>
      <c r="AC107" s="463" t="s">
        <v>96</v>
      </c>
      <c r="AD107" s="463" t="s">
        <v>96</v>
      </c>
      <c r="AE107" s="463" t="s">
        <v>96</v>
      </c>
      <c r="AF107" s="463" t="s">
        <v>96</v>
      </c>
      <c r="AG107" s="463" t="s">
        <v>96</v>
      </c>
      <c r="AH107" s="463" t="s">
        <v>96</v>
      </c>
      <c r="AI107" s="463" t="s">
        <v>96</v>
      </c>
    </row>
    <row r="108" spans="1:35">
      <c r="A108" s="584" t="s">
        <v>710</v>
      </c>
      <c r="B108" s="585" t="s">
        <v>439</v>
      </c>
      <c r="C108" s="579" t="s">
        <v>317</v>
      </c>
      <c r="D108" s="568" t="s">
        <v>711</v>
      </c>
      <c r="E108" s="568" t="s">
        <v>712</v>
      </c>
      <c r="F108" s="586" t="s">
        <v>442</v>
      </c>
      <c r="G108" s="587" t="s">
        <v>317</v>
      </c>
      <c r="H108" s="588">
        <v>1</v>
      </c>
      <c r="I108" s="588">
        <v>5</v>
      </c>
      <c r="J108" s="588">
        <f t="shared" si="9"/>
        <v>1</v>
      </c>
      <c r="K108" s="588">
        <f t="shared" si="10"/>
        <v>5</v>
      </c>
      <c r="L108" s="589">
        <f>IFERROR(IF(B108="funkcna poziadavka",VLOOKUP(G108,MODULY_CBA!$B$3:$E$53,4,0)/COUNTIFS($G$3:$G$1500,G108,$B$3:$B$1500,B108),),)</f>
        <v>0</v>
      </c>
      <c r="M108" s="588">
        <f>IFERROR(IF(B108="Funkcna poziadavka",VLOOKUP(G108,MODULY_CBA!$B$3:$E$52,3,0),),)</f>
        <v>0</v>
      </c>
      <c r="N108" s="588">
        <f>IFERROR(IF(B108="funkcna poziadavka",VLOOKUP(G108,MODULY_CBA!$B$3:$E$52,2,0),),)</f>
        <v>0</v>
      </c>
      <c r="O108" s="589">
        <f t="shared" si="11"/>
        <v>0</v>
      </c>
      <c r="P108" s="590">
        <f>IFERROR(O108*VLOOKUP(G108,MODULY_CBA!$B$3:$F$52,5,0),)</f>
        <v>0</v>
      </c>
      <c r="Q108" s="461">
        <f>VLOOKUP(G108,MODULY_CBA!$B$3:$I$52,7,0)</f>
        <v>2021</v>
      </c>
      <c r="R108" s="463"/>
      <c r="S108" s="463"/>
      <c r="T108" s="463"/>
      <c r="U108" s="463"/>
      <c r="V108" s="463"/>
      <c r="W108" s="463"/>
      <c r="X108" s="463"/>
      <c r="Y108" s="463"/>
      <c r="Z108" s="463"/>
      <c r="AA108" s="463"/>
      <c r="AB108" s="463"/>
      <c r="AC108" s="463"/>
      <c r="AD108" s="463"/>
      <c r="AE108" s="463"/>
      <c r="AF108" s="463"/>
      <c r="AG108" s="463"/>
      <c r="AH108" s="463"/>
      <c r="AI108" s="463"/>
    </row>
    <row r="109" spans="1:35">
      <c r="A109" s="584" t="s">
        <v>713</v>
      </c>
      <c r="B109" s="585" t="s">
        <v>977</v>
      </c>
      <c r="C109" s="579" t="s">
        <v>317</v>
      </c>
      <c r="D109" s="579" t="s">
        <v>440</v>
      </c>
      <c r="E109" s="595" t="s">
        <v>441</v>
      </c>
      <c r="F109" s="586" t="s">
        <v>442</v>
      </c>
      <c r="G109" s="587" t="s">
        <v>317</v>
      </c>
      <c r="H109" s="588">
        <v>1</v>
      </c>
      <c r="I109" s="588">
        <v>5</v>
      </c>
      <c r="J109" s="588">
        <f t="shared" si="9"/>
        <v>1</v>
      </c>
      <c r="K109" s="588">
        <f t="shared" si="10"/>
        <v>5</v>
      </c>
      <c r="L109" s="589">
        <f>IFERROR(IF(B109="funkcna poziadavka",VLOOKUP(G109,MODULY_CBA!$B$3:$E$53,4,0)/COUNTIFS($G$3:$G$1500,G109,$B$3:$B$1500,B109),),)</f>
        <v>3</v>
      </c>
      <c r="M109" s="588">
        <f>IFERROR(IF(B109="Funkcna poziadavka",VLOOKUP(G109,MODULY_CBA!$B$3:$E$52,3,0),),)</f>
        <v>0.72</v>
      </c>
      <c r="N109" s="588">
        <f>IFERROR(IF(B109="funkcna poziadavka",VLOOKUP(G109,MODULY_CBA!$B$3:$E$52,2,0),),)</f>
        <v>0.86</v>
      </c>
      <c r="O109" s="589">
        <f t="shared" si="11"/>
        <v>4.9535999999999998</v>
      </c>
      <c r="P109" s="590">
        <f>IFERROR(O109*VLOOKUP(G109,MODULY_CBA!$B$3:$F$52,5,0),)</f>
        <v>74.304000000000002</v>
      </c>
      <c r="Q109" s="461">
        <f>VLOOKUP(G109,MODULY_CBA!$B$3:$I$52,7,0)</f>
        <v>2021</v>
      </c>
      <c r="R109" s="463"/>
      <c r="S109" s="463"/>
      <c r="T109" s="463"/>
      <c r="U109" s="463"/>
      <c r="V109" s="463"/>
      <c r="W109" s="463"/>
      <c r="X109" s="463"/>
      <c r="Y109" s="463"/>
      <c r="Z109" s="463"/>
      <c r="AA109" s="463"/>
      <c r="AB109" s="463"/>
      <c r="AC109" s="463"/>
      <c r="AD109" s="463"/>
      <c r="AE109" s="463"/>
      <c r="AF109" s="463"/>
      <c r="AG109" s="463"/>
      <c r="AH109" s="463"/>
      <c r="AI109" s="463"/>
    </row>
    <row r="110" spans="1:35">
      <c r="A110" s="584" t="s">
        <v>714</v>
      </c>
      <c r="B110" s="585" t="s">
        <v>439</v>
      </c>
      <c r="C110" s="579" t="s">
        <v>317</v>
      </c>
      <c r="D110" s="579" t="s">
        <v>444</v>
      </c>
      <c r="E110" s="595" t="s">
        <v>445</v>
      </c>
      <c r="F110" s="586" t="s">
        <v>442</v>
      </c>
      <c r="G110" s="587" t="s">
        <v>317</v>
      </c>
      <c r="H110" s="588">
        <v>1</v>
      </c>
      <c r="I110" s="588">
        <v>5</v>
      </c>
      <c r="J110" s="588">
        <f t="shared" si="9"/>
        <v>1</v>
      </c>
      <c r="K110" s="588">
        <f t="shared" si="10"/>
        <v>5</v>
      </c>
      <c r="L110" s="589">
        <f>IFERROR(IF(B110="funkcna poziadavka",VLOOKUP(G110,MODULY_CBA!$B$3:$E$53,4,0)/COUNTIFS($G$3:$G$1500,G110,$B$3:$B$1500,B110),),)</f>
        <v>0</v>
      </c>
      <c r="M110" s="588">
        <f>IFERROR(IF(B110="Funkcna poziadavka",VLOOKUP(G110,MODULY_CBA!$B$3:$E$52,3,0),),)</f>
        <v>0</v>
      </c>
      <c r="N110" s="588">
        <f>IFERROR(IF(B110="funkcna poziadavka",VLOOKUP(G110,MODULY_CBA!$B$3:$E$52,2,0),),)</f>
        <v>0</v>
      </c>
      <c r="O110" s="589">
        <f t="shared" si="11"/>
        <v>0</v>
      </c>
      <c r="P110" s="590">
        <f>IFERROR(O110*VLOOKUP(G110,MODULY_CBA!$B$3:$F$52,5,0),)</f>
        <v>0</v>
      </c>
      <c r="Q110" s="461">
        <f>VLOOKUP(G110,MODULY_CBA!$B$3:$I$52,7,0)</f>
        <v>2021</v>
      </c>
      <c r="R110" s="463"/>
      <c r="S110" s="463"/>
      <c r="T110" s="463"/>
      <c r="U110" s="463"/>
      <c r="V110" s="463"/>
      <c r="W110" s="463"/>
      <c r="X110" s="463"/>
      <c r="Y110" s="463"/>
      <c r="Z110" s="463"/>
      <c r="AA110" s="463"/>
      <c r="AB110" s="463"/>
      <c r="AC110" s="463"/>
      <c r="AD110" s="463"/>
      <c r="AE110" s="463"/>
      <c r="AF110" s="463"/>
      <c r="AG110" s="463"/>
      <c r="AH110" s="463"/>
      <c r="AI110" s="463"/>
    </row>
    <row r="111" spans="1:35">
      <c r="A111" s="584" t="s">
        <v>715</v>
      </c>
      <c r="B111" s="585" t="s">
        <v>439</v>
      </c>
      <c r="C111" s="579" t="s">
        <v>317</v>
      </c>
      <c r="D111" s="579" t="s">
        <v>447</v>
      </c>
      <c r="E111" s="579" t="s">
        <v>448</v>
      </c>
      <c r="F111" s="586" t="s">
        <v>442</v>
      </c>
      <c r="G111" s="587" t="s">
        <v>317</v>
      </c>
      <c r="H111" s="588">
        <v>1</v>
      </c>
      <c r="I111" s="588">
        <v>5</v>
      </c>
      <c r="J111" s="588">
        <f t="shared" si="9"/>
        <v>1</v>
      </c>
      <c r="K111" s="588">
        <f t="shared" si="10"/>
        <v>5</v>
      </c>
      <c r="L111" s="589">
        <f>IFERROR(IF(B111="funkcna poziadavka",VLOOKUP(G111,MODULY_CBA!$B$3:$E$53,4,0)/COUNTIFS($G$3:$G$1500,G111,$B$3:$B$1500,B111),),)</f>
        <v>0</v>
      </c>
      <c r="M111" s="588">
        <f>IFERROR(IF(B111="Funkcna poziadavka",VLOOKUP(G111,MODULY_CBA!$B$3:$E$52,3,0),),)</f>
        <v>0</v>
      </c>
      <c r="N111" s="588">
        <f>IFERROR(IF(B111="funkcna poziadavka",VLOOKUP(G111,MODULY_CBA!$B$3:$E$52,2,0),),)</f>
        <v>0</v>
      </c>
      <c r="O111" s="589">
        <f t="shared" si="11"/>
        <v>0</v>
      </c>
      <c r="P111" s="590">
        <f>IFERROR(O111*VLOOKUP(G111,MODULY_CBA!$B$3:$F$52,5,0),)</f>
        <v>0</v>
      </c>
      <c r="Q111" s="461">
        <f>VLOOKUP(G111,MODULY_CBA!$B$3:$I$52,7,0)</f>
        <v>2021</v>
      </c>
      <c r="R111" s="463"/>
      <c r="S111" s="463"/>
      <c r="T111" s="463"/>
      <c r="U111" s="463"/>
      <c r="V111" s="463"/>
      <c r="W111" s="463"/>
      <c r="X111" s="463"/>
      <c r="Y111" s="463"/>
      <c r="Z111" s="463"/>
      <c r="AA111" s="463"/>
      <c r="AB111" s="463"/>
      <c r="AC111" s="463"/>
      <c r="AD111" s="463"/>
      <c r="AE111" s="463"/>
      <c r="AF111" s="463"/>
      <c r="AG111" s="463"/>
      <c r="AH111" s="463"/>
      <c r="AI111" s="463"/>
    </row>
    <row r="112" spans="1:35">
      <c r="A112" s="584" t="s">
        <v>716</v>
      </c>
      <c r="B112" s="585" t="s">
        <v>439</v>
      </c>
      <c r="C112" s="579" t="s">
        <v>317</v>
      </c>
      <c r="D112" s="579" t="s">
        <v>450</v>
      </c>
      <c r="E112" s="579" t="s">
        <v>451</v>
      </c>
      <c r="F112" s="586" t="s">
        <v>442</v>
      </c>
      <c r="G112" s="587" t="s">
        <v>317</v>
      </c>
      <c r="H112" s="588">
        <v>1</v>
      </c>
      <c r="I112" s="588">
        <v>5</v>
      </c>
      <c r="J112" s="588">
        <f t="shared" si="9"/>
        <v>1</v>
      </c>
      <c r="K112" s="588">
        <f t="shared" si="10"/>
        <v>5</v>
      </c>
      <c r="L112" s="589">
        <f>IFERROR(IF(B112="funkcna poziadavka",VLOOKUP(G112,MODULY_CBA!$B$3:$E$53,4,0)/COUNTIFS($G$3:$G$1500,G112,$B$3:$B$1500,B112),),)</f>
        <v>0</v>
      </c>
      <c r="M112" s="588">
        <f>IFERROR(IF(B112="Funkcna poziadavka",VLOOKUP(G112,MODULY_CBA!$B$3:$E$52,3,0),),)</f>
        <v>0</v>
      </c>
      <c r="N112" s="588">
        <f>IFERROR(IF(B112="funkcna poziadavka",VLOOKUP(G112,MODULY_CBA!$B$3:$E$52,2,0),),)</f>
        <v>0</v>
      </c>
      <c r="O112" s="589">
        <f t="shared" si="11"/>
        <v>0</v>
      </c>
      <c r="P112" s="590">
        <f>IFERROR(O112*VLOOKUP(G112,MODULY_CBA!$B$3:$F$52,5,0),)</f>
        <v>0</v>
      </c>
      <c r="Q112" s="461">
        <f>VLOOKUP(G112,MODULY_CBA!$B$3:$I$52,7,0)</f>
        <v>2021</v>
      </c>
      <c r="R112" s="463"/>
      <c r="S112" s="463"/>
      <c r="T112" s="463"/>
      <c r="U112" s="463"/>
      <c r="V112" s="463"/>
      <c r="W112" s="463"/>
      <c r="X112" s="463"/>
      <c r="Y112" s="463"/>
      <c r="Z112" s="463"/>
      <c r="AA112" s="463"/>
      <c r="AB112" s="463"/>
      <c r="AC112" s="463"/>
      <c r="AD112" s="463"/>
      <c r="AE112" s="463"/>
      <c r="AF112" s="463"/>
      <c r="AG112" s="463"/>
      <c r="AH112" s="463"/>
      <c r="AI112" s="463"/>
    </row>
    <row r="113" spans="1:35">
      <c r="A113" s="584" t="s">
        <v>717</v>
      </c>
      <c r="B113" s="585" t="s">
        <v>439</v>
      </c>
      <c r="C113" s="579" t="s">
        <v>317</v>
      </c>
      <c r="D113" s="579" t="s">
        <v>453</v>
      </c>
      <c r="E113" s="579" t="s">
        <v>454</v>
      </c>
      <c r="F113" s="586" t="s">
        <v>442</v>
      </c>
      <c r="G113" s="587" t="s">
        <v>317</v>
      </c>
      <c r="H113" s="588">
        <v>1</v>
      </c>
      <c r="I113" s="588">
        <v>5</v>
      </c>
      <c r="J113" s="588">
        <f t="shared" si="9"/>
        <v>1</v>
      </c>
      <c r="K113" s="588">
        <f t="shared" si="10"/>
        <v>5</v>
      </c>
      <c r="L113" s="589">
        <f>IFERROR(IF(B113="funkcna poziadavka",VLOOKUP(G113,MODULY_CBA!$B$3:$E$53,4,0)/COUNTIFS($G$3:$G$1500,G113,$B$3:$B$1500,B113),),)</f>
        <v>0</v>
      </c>
      <c r="M113" s="588">
        <f>IFERROR(IF(B113="Funkcna poziadavka",VLOOKUP(G113,MODULY_CBA!$B$3:$E$52,3,0),),)</f>
        <v>0</v>
      </c>
      <c r="N113" s="588">
        <f>IFERROR(IF(B113="funkcna poziadavka",VLOOKUP(G113,MODULY_CBA!$B$3:$E$52,2,0),),)</f>
        <v>0</v>
      </c>
      <c r="O113" s="589">
        <f t="shared" si="11"/>
        <v>0</v>
      </c>
      <c r="P113" s="590">
        <f>IFERROR(O113*VLOOKUP(G113,MODULY_CBA!$B$3:$F$52,5,0),)</f>
        <v>0</v>
      </c>
      <c r="Q113" s="461">
        <f>VLOOKUP(G113,MODULY_CBA!$B$3:$I$52,7,0)</f>
        <v>2021</v>
      </c>
      <c r="R113" s="463"/>
      <c r="S113" s="463"/>
      <c r="T113" s="463"/>
      <c r="U113" s="463"/>
      <c r="V113" s="463"/>
      <c r="W113" s="463"/>
      <c r="X113" s="463"/>
      <c r="Y113" s="463"/>
      <c r="Z113" s="463"/>
      <c r="AA113" s="463"/>
      <c r="AB113" s="463"/>
      <c r="AC113" s="463"/>
      <c r="AD113" s="463"/>
      <c r="AE113" s="463"/>
      <c r="AF113" s="463"/>
      <c r="AG113" s="463"/>
      <c r="AH113" s="463"/>
      <c r="AI113" s="463"/>
    </row>
    <row r="114" spans="1:35">
      <c r="A114" s="584" t="s">
        <v>718</v>
      </c>
      <c r="B114" s="585" t="s">
        <v>439</v>
      </c>
      <c r="C114" s="579" t="s">
        <v>317</v>
      </c>
      <c r="D114" s="568" t="s">
        <v>719</v>
      </c>
      <c r="E114" s="568" t="s">
        <v>720</v>
      </c>
      <c r="F114" s="586" t="s">
        <v>442</v>
      </c>
      <c r="G114" s="587" t="s">
        <v>317</v>
      </c>
      <c r="H114" s="588">
        <v>1</v>
      </c>
      <c r="I114" s="588">
        <v>5</v>
      </c>
      <c r="J114" s="588">
        <f t="shared" si="9"/>
        <v>1</v>
      </c>
      <c r="K114" s="588">
        <f t="shared" si="10"/>
        <v>5</v>
      </c>
      <c r="L114" s="589">
        <f>IFERROR(IF(B114="funkcna poziadavka",VLOOKUP(G114,MODULY_CBA!$B$3:$E$53,4,0)/COUNTIFS($G$3:$G$1500,G114,$B$3:$B$1500,B114),),)</f>
        <v>0</v>
      </c>
      <c r="M114" s="588">
        <f>IFERROR(IF(B114="Funkcna poziadavka",VLOOKUP(G114,MODULY_CBA!$B$3:$E$52,3,0),),)</f>
        <v>0</v>
      </c>
      <c r="N114" s="588">
        <f>IFERROR(IF(B114="funkcna poziadavka",VLOOKUP(G114,MODULY_CBA!$B$3:$E$52,2,0),),)</f>
        <v>0</v>
      </c>
      <c r="O114" s="589">
        <f t="shared" si="11"/>
        <v>0</v>
      </c>
      <c r="P114" s="590">
        <f>IFERROR(O114*VLOOKUP(G114,MODULY_CBA!$B$3:$F$52,5,0),)</f>
        <v>0</v>
      </c>
      <c r="Q114" s="461">
        <f>VLOOKUP(G114,MODULY_CBA!$B$3:$I$52,7,0)</f>
        <v>2021</v>
      </c>
      <c r="R114" s="463"/>
      <c r="S114" s="463"/>
      <c r="T114" s="463"/>
      <c r="U114" s="463"/>
      <c r="V114" s="463" t="s">
        <v>96</v>
      </c>
      <c r="W114" s="463" t="s">
        <v>96</v>
      </c>
      <c r="X114" s="463" t="s">
        <v>96</v>
      </c>
      <c r="Y114" s="463" t="s">
        <v>96</v>
      </c>
      <c r="Z114" s="463" t="s">
        <v>96</v>
      </c>
      <c r="AA114" s="463" t="s">
        <v>96</v>
      </c>
      <c r="AB114" s="463" t="s">
        <v>96</v>
      </c>
      <c r="AC114" s="463" t="s">
        <v>96</v>
      </c>
      <c r="AD114" s="463" t="s">
        <v>96</v>
      </c>
      <c r="AE114" s="463" t="s">
        <v>96</v>
      </c>
      <c r="AF114" s="463" t="s">
        <v>96</v>
      </c>
      <c r="AG114" s="463" t="s">
        <v>96</v>
      </c>
      <c r="AH114" s="463" t="s">
        <v>96</v>
      </c>
      <c r="AI114" s="463" t="s">
        <v>96</v>
      </c>
    </row>
    <row r="115" spans="1:35">
      <c r="A115" s="584" t="s">
        <v>721</v>
      </c>
      <c r="B115" s="585" t="s">
        <v>439</v>
      </c>
      <c r="C115" s="579" t="s">
        <v>317</v>
      </c>
      <c r="D115" s="568" t="s">
        <v>722</v>
      </c>
      <c r="E115" s="568" t="s">
        <v>723</v>
      </c>
      <c r="F115" s="586" t="s">
        <v>442</v>
      </c>
      <c r="G115" s="587" t="s">
        <v>317</v>
      </c>
      <c r="H115" s="588">
        <v>1</v>
      </c>
      <c r="I115" s="588">
        <v>5</v>
      </c>
      <c r="J115" s="588">
        <f t="shared" si="9"/>
        <v>1</v>
      </c>
      <c r="K115" s="588">
        <f t="shared" si="10"/>
        <v>5</v>
      </c>
      <c r="L115" s="589">
        <f>IFERROR(IF(B115="funkcna poziadavka",VLOOKUP(G115,MODULY_CBA!$B$3:$E$53,4,0)/COUNTIFS($G$3:$G$1500,G115,$B$3:$B$1500,B115),),)</f>
        <v>0</v>
      </c>
      <c r="M115" s="588">
        <f>IFERROR(IF(B115="Funkcna poziadavka",VLOOKUP(G115,MODULY_CBA!$B$3:$E$52,3,0),),)</f>
        <v>0</v>
      </c>
      <c r="N115" s="588">
        <f>IFERROR(IF(B115="funkcna poziadavka",VLOOKUP(G115,MODULY_CBA!$B$3:$E$52,2,0),),)</f>
        <v>0</v>
      </c>
      <c r="O115" s="589">
        <f t="shared" si="11"/>
        <v>0</v>
      </c>
      <c r="P115" s="590">
        <f>IFERROR(O115*VLOOKUP(G115,MODULY_CBA!$B$3:$F$52,5,0),)</f>
        <v>0</v>
      </c>
      <c r="Q115" s="461">
        <f>VLOOKUP(G115,MODULY_CBA!$B$3:$I$52,7,0)</f>
        <v>2021</v>
      </c>
      <c r="R115" s="463"/>
      <c r="S115" s="463"/>
      <c r="T115" s="463"/>
      <c r="U115" s="463"/>
      <c r="V115" s="463"/>
      <c r="W115" s="463"/>
      <c r="X115" s="463"/>
      <c r="Y115" s="463"/>
      <c r="Z115" s="463"/>
      <c r="AA115" s="463"/>
      <c r="AB115" s="463"/>
      <c r="AC115" s="463"/>
      <c r="AD115" s="463"/>
      <c r="AE115" s="463"/>
      <c r="AF115" s="463"/>
      <c r="AG115" s="463"/>
      <c r="AH115" s="463"/>
      <c r="AI115" s="463"/>
    </row>
    <row r="116" spans="1:35">
      <c r="A116" s="584" t="s">
        <v>724</v>
      </c>
      <c r="B116" s="585" t="s">
        <v>439</v>
      </c>
      <c r="C116" s="579" t="s">
        <v>317</v>
      </c>
      <c r="D116" s="579" t="s">
        <v>459</v>
      </c>
      <c r="E116" s="568" t="s">
        <v>725</v>
      </c>
      <c r="F116" s="586" t="s">
        <v>442</v>
      </c>
      <c r="G116" s="587" t="s">
        <v>317</v>
      </c>
      <c r="H116" s="588">
        <v>1</v>
      </c>
      <c r="I116" s="588">
        <v>5</v>
      </c>
      <c r="J116" s="588">
        <f t="shared" si="9"/>
        <v>1</v>
      </c>
      <c r="K116" s="588">
        <f t="shared" si="10"/>
        <v>5</v>
      </c>
      <c r="L116" s="589">
        <f>IFERROR(IF(B116="funkcna poziadavka",VLOOKUP(G116,MODULY_CBA!$B$3:$E$53,4,0)/COUNTIFS($G$3:$G$1500,G116,$B$3:$B$1500,B116),),)</f>
        <v>0</v>
      </c>
      <c r="M116" s="588">
        <f>IFERROR(IF(B116="Funkcna poziadavka",VLOOKUP(G116,MODULY_CBA!$B$3:$E$52,3,0),),)</f>
        <v>0</v>
      </c>
      <c r="N116" s="588">
        <f>IFERROR(IF(B116="funkcna poziadavka",VLOOKUP(G116,MODULY_CBA!$B$3:$E$52,2,0),),)</f>
        <v>0</v>
      </c>
      <c r="O116" s="589">
        <f t="shared" si="11"/>
        <v>0</v>
      </c>
      <c r="P116" s="590">
        <f>IFERROR(O116*VLOOKUP(G116,MODULY_CBA!$B$3:$F$52,5,0),)</f>
        <v>0</v>
      </c>
      <c r="Q116" s="461">
        <f>VLOOKUP(G116,MODULY_CBA!$B$3:$I$52,7,0)</f>
        <v>2021</v>
      </c>
      <c r="R116" s="463"/>
      <c r="S116" s="463"/>
      <c r="T116" s="463"/>
      <c r="U116" s="463"/>
      <c r="V116" s="463"/>
      <c r="W116" s="463"/>
      <c r="X116" s="463"/>
      <c r="Y116" s="463"/>
      <c r="Z116" s="463"/>
      <c r="AA116" s="463"/>
      <c r="AB116" s="463"/>
      <c r="AC116" s="463"/>
      <c r="AD116" s="463"/>
      <c r="AE116" s="463"/>
      <c r="AF116" s="463"/>
      <c r="AG116" s="463"/>
      <c r="AH116" s="463"/>
      <c r="AI116" s="463"/>
    </row>
    <row r="117" spans="1:35">
      <c r="A117" s="584" t="s">
        <v>726</v>
      </c>
      <c r="B117" s="585" t="s">
        <v>439</v>
      </c>
      <c r="C117" s="579" t="s">
        <v>317</v>
      </c>
      <c r="D117" s="579" t="s">
        <v>462</v>
      </c>
      <c r="E117" s="568" t="s">
        <v>727</v>
      </c>
      <c r="F117" s="586" t="s">
        <v>442</v>
      </c>
      <c r="G117" s="587" t="s">
        <v>317</v>
      </c>
      <c r="H117" s="588">
        <v>1</v>
      </c>
      <c r="I117" s="588">
        <v>5</v>
      </c>
      <c r="J117" s="588">
        <f t="shared" si="9"/>
        <v>1</v>
      </c>
      <c r="K117" s="588">
        <f t="shared" si="10"/>
        <v>5</v>
      </c>
      <c r="L117" s="589">
        <f>IFERROR(IF(B117="funkcna poziadavka",VLOOKUP(G117,MODULY_CBA!$B$3:$E$53,4,0)/COUNTIFS($G$3:$G$1500,G117,$B$3:$B$1500,B117),),)</f>
        <v>0</v>
      </c>
      <c r="M117" s="588">
        <f>IFERROR(IF(B117="Funkcna poziadavka",VLOOKUP(G117,MODULY_CBA!$B$3:$E$52,3,0),),)</f>
        <v>0</v>
      </c>
      <c r="N117" s="588">
        <f>IFERROR(IF(B117="funkcna poziadavka",VLOOKUP(G117,MODULY_CBA!$B$3:$E$52,2,0),),)</f>
        <v>0</v>
      </c>
      <c r="O117" s="589">
        <f t="shared" si="11"/>
        <v>0</v>
      </c>
      <c r="P117" s="590">
        <f>IFERROR(O117*VLOOKUP(G117,MODULY_CBA!$B$3:$F$52,5,0),)</f>
        <v>0</v>
      </c>
      <c r="Q117" s="461">
        <f>VLOOKUP(G117,MODULY_CBA!$B$3:$I$52,7,0)</f>
        <v>2021</v>
      </c>
      <c r="R117" s="463"/>
      <c r="S117" s="463"/>
      <c r="T117" s="463"/>
      <c r="U117" s="463"/>
      <c r="V117" s="463"/>
      <c r="W117" s="463"/>
      <c r="X117" s="463"/>
      <c r="Y117" s="463"/>
      <c r="Z117" s="463"/>
      <c r="AA117" s="463"/>
      <c r="AB117" s="463"/>
      <c r="AC117" s="463"/>
      <c r="AD117" s="463"/>
      <c r="AE117" s="463"/>
      <c r="AF117" s="463"/>
      <c r="AG117" s="463"/>
      <c r="AH117" s="463"/>
      <c r="AI117" s="463"/>
    </row>
    <row r="118" spans="1:35">
      <c r="A118" s="584" t="s">
        <v>728</v>
      </c>
      <c r="B118" s="585" t="s">
        <v>439</v>
      </c>
      <c r="C118" s="579" t="s">
        <v>317</v>
      </c>
      <c r="D118" s="579" t="s">
        <v>465</v>
      </c>
      <c r="E118" s="568" t="s">
        <v>729</v>
      </c>
      <c r="F118" s="586" t="s">
        <v>442</v>
      </c>
      <c r="G118" s="587" t="s">
        <v>317</v>
      </c>
      <c r="H118" s="588">
        <v>1</v>
      </c>
      <c r="I118" s="588">
        <v>5</v>
      </c>
      <c r="J118" s="588">
        <f t="shared" si="9"/>
        <v>1</v>
      </c>
      <c r="K118" s="588">
        <f t="shared" si="10"/>
        <v>5</v>
      </c>
      <c r="L118" s="589">
        <f>IFERROR(IF(B118="funkcna poziadavka",VLOOKUP(G118,MODULY_CBA!$B$3:$E$53,4,0)/COUNTIFS($G$3:$G$1500,G118,$B$3:$B$1500,B118),),)</f>
        <v>0</v>
      </c>
      <c r="M118" s="588">
        <f>IFERROR(IF(B118="Funkcna poziadavka",VLOOKUP(G118,MODULY_CBA!$B$3:$E$52,3,0),),)</f>
        <v>0</v>
      </c>
      <c r="N118" s="588">
        <f>IFERROR(IF(B118="funkcna poziadavka",VLOOKUP(G118,MODULY_CBA!$B$3:$E$52,2,0),),)</f>
        <v>0</v>
      </c>
      <c r="O118" s="589">
        <f t="shared" si="11"/>
        <v>0</v>
      </c>
      <c r="P118" s="590">
        <f>IFERROR(O118*VLOOKUP(G118,MODULY_CBA!$B$3:$F$52,5,0),)</f>
        <v>0</v>
      </c>
      <c r="Q118" s="461">
        <f>VLOOKUP(G118,MODULY_CBA!$B$3:$I$52,7,0)</f>
        <v>2021</v>
      </c>
      <c r="R118" s="463"/>
      <c r="S118" s="463"/>
      <c r="T118" s="463"/>
      <c r="U118" s="463"/>
      <c r="V118" s="463"/>
      <c r="W118" s="463"/>
      <c r="X118" s="463"/>
      <c r="Y118" s="463"/>
      <c r="Z118" s="463"/>
      <c r="AA118" s="463"/>
      <c r="AB118" s="463"/>
      <c r="AC118" s="463"/>
      <c r="AD118" s="463"/>
      <c r="AE118" s="463"/>
      <c r="AF118" s="463"/>
      <c r="AG118" s="463"/>
      <c r="AH118" s="463"/>
      <c r="AI118" s="463"/>
    </row>
    <row r="119" spans="1:35">
      <c r="A119" s="584" t="s">
        <v>730</v>
      </c>
      <c r="B119" s="585" t="s">
        <v>439</v>
      </c>
      <c r="C119" s="579" t="s">
        <v>317</v>
      </c>
      <c r="D119" s="579" t="s">
        <v>468</v>
      </c>
      <c r="E119" s="568" t="s">
        <v>731</v>
      </c>
      <c r="F119" s="586" t="s">
        <v>442</v>
      </c>
      <c r="G119" s="587" t="s">
        <v>317</v>
      </c>
      <c r="H119" s="588">
        <v>1</v>
      </c>
      <c r="I119" s="588">
        <v>5</v>
      </c>
      <c r="J119" s="588">
        <f t="shared" si="9"/>
        <v>1</v>
      </c>
      <c r="K119" s="588">
        <f t="shared" si="10"/>
        <v>5</v>
      </c>
      <c r="L119" s="589">
        <f>IFERROR(IF(B119="funkcna poziadavka",VLOOKUP(G119,MODULY_CBA!$B$3:$E$53,4,0)/COUNTIFS($G$3:$G$1500,G119,$B$3:$B$1500,B119),),)</f>
        <v>0</v>
      </c>
      <c r="M119" s="588">
        <f>IFERROR(IF(B119="Funkcna poziadavka",VLOOKUP(G119,MODULY_CBA!$B$3:$E$52,3,0),),)</f>
        <v>0</v>
      </c>
      <c r="N119" s="588">
        <f>IFERROR(IF(B119="funkcna poziadavka",VLOOKUP(G119,MODULY_CBA!$B$3:$E$52,2,0),),)</f>
        <v>0</v>
      </c>
      <c r="O119" s="589">
        <f t="shared" si="11"/>
        <v>0</v>
      </c>
      <c r="P119" s="590">
        <f>IFERROR(O119*VLOOKUP(G119,MODULY_CBA!$B$3:$F$52,5,0),)</f>
        <v>0</v>
      </c>
      <c r="Q119" s="461">
        <f>VLOOKUP(G119,MODULY_CBA!$B$3:$I$52,7,0)</f>
        <v>2021</v>
      </c>
      <c r="R119" s="463"/>
      <c r="S119" s="463"/>
      <c r="T119" s="463"/>
      <c r="U119" s="463"/>
      <c r="V119" s="463"/>
      <c r="W119" s="463"/>
      <c r="X119" s="463"/>
      <c r="Y119" s="463"/>
      <c r="Z119" s="463"/>
      <c r="AA119" s="463"/>
      <c r="AB119" s="463"/>
      <c r="AC119" s="463"/>
      <c r="AD119" s="463"/>
      <c r="AE119" s="463"/>
      <c r="AF119" s="463"/>
      <c r="AG119" s="463"/>
      <c r="AH119" s="463"/>
      <c r="AI119" s="463"/>
    </row>
    <row r="120" spans="1:35">
      <c r="A120" s="584" t="s">
        <v>732</v>
      </c>
      <c r="B120" s="585" t="s">
        <v>439</v>
      </c>
      <c r="C120" s="579" t="s">
        <v>317</v>
      </c>
      <c r="D120" s="579" t="s">
        <v>493</v>
      </c>
      <c r="E120" s="568" t="s">
        <v>733</v>
      </c>
      <c r="F120" s="586" t="s">
        <v>442</v>
      </c>
      <c r="G120" s="587" t="s">
        <v>317</v>
      </c>
      <c r="H120" s="588">
        <v>1</v>
      </c>
      <c r="I120" s="588">
        <v>5</v>
      </c>
      <c r="J120" s="588">
        <f t="shared" si="9"/>
        <v>1</v>
      </c>
      <c r="K120" s="588">
        <f t="shared" si="10"/>
        <v>5</v>
      </c>
      <c r="L120" s="589">
        <f>IFERROR(IF(B120="funkcna poziadavka",VLOOKUP(G120,MODULY_CBA!$B$3:$E$53,4,0)/COUNTIFS($G$3:$G$1500,G120,$B$3:$B$1500,B120),),)</f>
        <v>0</v>
      </c>
      <c r="M120" s="588">
        <f>IFERROR(IF(B120="Funkcna poziadavka",VLOOKUP(G120,MODULY_CBA!$B$3:$E$52,3,0),),)</f>
        <v>0</v>
      </c>
      <c r="N120" s="588">
        <f>IFERROR(IF(B120="funkcna poziadavka",VLOOKUP(G120,MODULY_CBA!$B$3:$E$52,2,0),),)</f>
        <v>0</v>
      </c>
      <c r="O120" s="589">
        <f t="shared" si="11"/>
        <v>0</v>
      </c>
      <c r="P120" s="590">
        <f>IFERROR(O120*VLOOKUP(G120,MODULY_CBA!$B$3:$F$52,5,0),)</f>
        <v>0</v>
      </c>
      <c r="Q120" s="461">
        <f>VLOOKUP(G120,MODULY_CBA!$B$3:$I$52,7,0)</f>
        <v>2021</v>
      </c>
      <c r="R120" s="463"/>
      <c r="S120" s="463"/>
      <c r="T120" s="463"/>
      <c r="U120" s="463"/>
      <c r="V120" s="463"/>
      <c r="W120" s="463"/>
      <c r="X120" s="463"/>
      <c r="Y120" s="463"/>
      <c r="Z120" s="463"/>
      <c r="AA120" s="463"/>
      <c r="AB120" s="463"/>
      <c r="AC120" s="463"/>
      <c r="AD120" s="463"/>
      <c r="AE120" s="463"/>
      <c r="AF120" s="463"/>
      <c r="AG120" s="463"/>
      <c r="AH120" s="463"/>
      <c r="AI120" s="463"/>
    </row>
    <row r="121" spans="1:35">
      <c r="A121" s="584" t="s">
        <v>734</v>
      </c>
      <c r="B121" s="585" t="s">
        <v>977</v>
      </c>
      <c r="C121" s="579" t="s">
        <v>317</v>
      </c>
      <c r="D121" s="579" t="s">
        <v>471</v>
      </c>
      <c r="E121" s="568" t="s">
        <v>735</v>
      </c>
      <c r="F121" s="586" t="s">
        <v>442</v>
      </c>
      <c r="G121" s="587" t="s">
        <v>317</v>
      </c>
      <c r="H121" s="588">
        <v>1</v>
      </c>
      <c r="I121" s="588">
        <v>5</v>
      </c>
      <c r="J121" s="588">
        <f t="shared" si="9"/>
        <v>1</v>
      </c>
      <c r="K121" s="588">
        <f t="shared" si="10"/>
        <v>5</v>
      </c>
      <c r="L121" s="589">
        <f>IFERROR(IF(B121="funkcna poziadavka",VLOOKUP(G121,MODULY_CBA!$B$3:$E$53,4,0)/COUNTIFS($G$3:$G$1500,G121,$B$3:$B$1500,B121),),)</f>
        <v>3</v>
      </c>
      <c r="M121" s="588">
        <f>IFERROR(IF(B121="Funkcna poziadavka",VLOOKUP(G121,MODULY_CBA!$B$3:$E$52,3,0),),)</f>
        <v>0.72</v>
      </c>
      <c r="N121" s="588">
        <f>IFERROR(IF(B121="funkcna poziadavka",VLOOKUP(G121,MODULY_CBA!$B$3:$E$52,2,0),),)</f>
        <v>0.86</v>
      </c>
      <c r="O121" s="589">
        <f t="shared" si="11"/>
        <v>4.9535999999999998</v>
      </c>
      <c r="P121" s="590">
        <f>IFERROR(O121*VLOOKUP(G121,MODULY_CBA!$B$3:$F$52,5,0),)</f>
        <v>74.304000000000002</v>
      </c>
      <c r="Q121" s="461">
        <f>VLOOKUP(G121,MODULY_CBA!$B$3:$I$52,7,0)</f>
        <v>2021</v>
      </c>
      <c r="R121" s="463"/>
      <c r="S121" s="463"/>
      <c r="T121" s="463"/>
      <c r="U121" s="463"/>
      <c r="V121" s="463"/>
      <c r="W121" s="463"/>
      <c r="X121" s="463"/>
      <c r="Y121" s="463"/>
      <c r="Z121" s="463"/>
      <c r="AA121" s="463"/>
      <c r="AB121" s="463"/>
      <c r="AC121" s="463"/>
      <c r="AD121" s="463"/>
      <c r="AE121" s="463"/>
      <c r="AF121" s="463"/>
      <c r="AG121" s="463"/>
      <c r="AH121" s="463"/>
      <c r="AI121" s="463"/>
    </row>
    <row r="122" spans="1:35">
      <c r="A122" s="584" t="s">
        <v>736</v>
      </c>
      <c r="B122" s="585" t="s">
        <v>977</v>
      </c>
      <c r="C122" s="579" t="s">
        <v>317</v>
      </c>
      <c r="D122" s="579" t="s">
        <v>571</v>
      </c>
      <c r="E122" s="568" t="s">
        <v>737</v>
      </c>
      <c r="F122" s="586" t="s">
        <v>442</v>
      </c>
      <c r="G122" s="587" t="s">
        <v>317</v>
      </c>
      <c r="H122" s="588">
        <v>1</v>
      </c>
      <c r="I122" s="588">
        <v>5</v>
      </c>
      <c r="J122" s="588">
        <f t="shared" si="9"/>
        <v>1</v>
      </c>
      <c r="K122" s="588">
        <f t="shared" si="10"/>
        <v>5</v>
      </c>
      <c r="L122" s="589">
        <f>IFERROR(IF(B122="funkcna poziadavka",VLOOKUP(G122,MODULY_CBA!$B$3:$E$53,4,0)/COUNTIFS($G$3:$G$1500,G122,$B$3:$B$1500,B122),),)</f>
        <v>3</v>
      </c>
      <c r="M122" s="588">
        <f>IFERROR(IF(B122="Funkcna poziadavka",VLOOKUP(G122,MODULY_CBA!$B$3:$E$52,3,0),),)</f>
        <v>0.72</v>
      </c>
      <c r="N122" s="588">
        <f>IFERROR(IF(B122="funkcna poziadavka",VLOOKUP(G122,MODULY_CBA!$B$3:$E$52,2,0),),)</f>
        <v>0.86</v>
      </c>
      <c r="O122" s="589">
        <f t="shared" si="11"/>
        <v>4.9535999999999998</v>
      </c>
      <c r="P122" s="590">
        <f>IFERROR(O122*VLOOKUP(G122,MODULY_CBA!$B$3:$F$52,5,0),)</f>
        <v>74.304000000000002</v>
      </c>
      <c r="Q122" s="461">
        <f>VLOOKUP(G122,MODULY_CBA!$B$3:$I$52,7,0)</f>
        <v>2021</v>
      </c>
      <c r="R122" s="463"/>
      <c r="S122" s="463"/>
      <c r="T122" s="463"/>
      <c r="U122" s="463"/>
      <c r="V122" s="463"/>
      <c r="W122" s="463"/>
      <c r="X122" s="463"/>
      <c r="Y122" s="463"/>
      <c r="Z122" s="463"/>
      <c r="AA122" s="463"/>
      <c r="AB122" s="463"/>
      <c r="AC122" s="463"/>
      <c r="AD122" s="463"/>
      <c r="AE122" s="463"/>
      <c r="AF122" s="463"/>
      <c r="AG122" s="463"/>
      <c r="AH122" s="463"/>
      <c r="AI122" s="463"/>
    </row>
    <row r="123" spans="1:35">
      <c r="A123" s="584" t="s">
        <v>738</v>
      </c>
      <c r="B123" s="585" t="s">
        <v>977</v>
      </c>
      <c r="C123" s="579" t="s">
        <v>317</v>
      </c>
      <c r="D123" s="579" t="s">
        <v>477</v>
      </c>
      <c r="E123" s="568" t="s">
        <v>739</v>
      </c>
      <c r="F123" s="586" t="s">
        <v>442</v>
      </c>
      <c r="G123" s="587" t="s">
        <v>317</v>
      </c>
      <c r="H123" s="588">
        <v>1</v>
      </c>
      <c r="I123" s="588">
        <v>5</v>
      </c>
      <c r="J123" s="588">
        <f t="shared" si="9"/>
        <v>1</v>
      </c>
      <c r="K123" s="588">
        <f t="shared" si="10"/>
        <v>5</v>
      </c>
      <c r="L123" s="589">
        <f>IFERROR(IF(B123="funkcna poziadavka",VLOOKUP(G123,MODULY_CBA!$B$3:$E$53,4,0)/COUNTIFS($G$3:$G$1500,G123,$B$3:$B$1500,B123),),)</f>
        <v>3</v>
      </c>
      <c r="M123" s="588">
        <f>IFERROR(IF(B123="Funkcna poziadavka",VLOOKUP(G123,MODULY_CBA!$B$3:$E$52,3,0),),)</f>
        <v>0.72</v>
      </c>
      <c r="N123" s="588">
        <f>IFERROR(IF(B123="funkcna poziadavka",VLOOKUP(G123,MODULY_CBA!$B$3:$E$52,2,0),),)</f>
        <v>0.86</v>
      </c>
      <c r="O123" s="589">
        <f t="shared" si="11"/>
        <v>4.9535999999999998</v>
      </c>
      <c r="P123" s="590">
        <f>IFERROR(O123*VLOOKUP(G123,MODULY_CBA!$B$3:$F$52,5,0),)</f>
        <v>74.304000000000002</v>
      </c>
      <c r="Q123" s="461">
        <f>VLOOKUP(G123,MODULY_CBA!$B$3:$I$52,7,0)</f>
        <v>2021</v>
      </c>
      <c r="R123" s="463"/>
      <c r="S123" s="463"/>
      <c r="T123" s="463"/>
      <c r="U123" s="463"/>
      <c r="V123" s="463"/>
      <c r="W123" s="463"/>
      <c r="X123" s="463"/>
      <c r="Y123" s="463"/>
      <c r="Z123" s="463"/>
      <c r="AA123" s="463"/>
      <c r="AB123" s="463"/>
      <c r="AC123" s="463"/>
      <c r="AD123" s="463"/>
      <c r="AE123" s="463"/>
      <c r="AF123" s="463"/>
      <c r="AG123" s="463"/>
      <c r="AH123" s="463"/>
      <c r="AI123" s="463"/>
    </row>
    <row r="124" spans="1:35">
      <c r="A124" s="584" t="s">
        <v>740</v>
      </c>
      <c r="B124" s="585" t="s">
        <v>977</v>
      </c>
      <c r="C124" s="579" t="s">
        <v>317</v>
      </c>
      <c r="D124" s="579" t="s">
        <v>741</v>
      </c>
      <c r="E124" s="568" t="s">
        <v>742</v>
      </c>
      <c r="F124" s="586" t="s">
        <v>442</v>
      </c>
      <c r="G124" s="587" t="s">
        <v>317</v>
      </c>
      <c r="H124" s="588">
        <v>1</v>
      </c>
      <c r="I124" s="588">
        <v>5</v>
      </c>
      <c r="J124" s="588">
        <f t="shared" si="9"/>
        <v>1</v>
      </c>
      <c r="K124" s="588">
        <f t="shared" si="10"/>
        <v>5</v>
      </c>
      <c r="L124" s="589">
        <f>IFERROR(IF(B124="funkcna poziadavka",VLOOKUP(G124,MODULY_CBA!$B$3:$E$53,4,0)/COUNTIFS($G$3:$G$1500,G124,$B$3:$B$1500,B124),),)</f>
        <v>3</v>
      </c>
      <c r="M124" s="588">
        <f>IFERROR(IF(B124="Funkcna poziadavka",VLOOKUP(G124,MODULY_CBA!$B$3:$E$52,3,0),),)</f>
        <v>0.72</v>
      </c>
      <c r="N124" s="588">
        <f>IFERROR(IF(B124="funkcna poziadavka",VLOOKUP(G124,MODULY_CBA!$B$3:$E$52,2,0),),)</f>
        <v>0.86</v>
      </c>
      <c r="O124" s="589">
        <f t="shared" si="11"/>
        <v>4.9535999999999998</v>
      </c>
      <c r="P124" s="590">
        <f>IFERROR(O124*VLOOKUP(G124,MODULY_CBA!$B$3:$F$52,5,0),)</f>
        <v>74.304000000000002</v>
      </c>
      <c r="Q124" s="461">
        <f>VLOOKUP(G124,MODULY_CBA!$B$3:$I$52,7,0)</f>
        <v>2021</v>
      </c>
      <c r="R124" s="463"/>
      <c r="S124" s="463"/>
      <c r="T124" s="463"/>
      <c r="U124" s="463"/>
      <c r="V124" s="463"/>
      <c r="W124" s="463"/>
      <c r="X124" s="463"/>
      <c r="Y124" s="463"/>
      <c r="Z124" s="463"/>
      <c r="AA124" s="463"/>
      <c r="AB124" s="463"/>
      <c r="AC124" s="463"/>
      <c r="AD124" s="463"/>
      <c r="AE124" s="463"/>
      <c r="AF124" s="463"/>
      <c r="AG124" s="463"/>
      <c r="AH124" s="463"/>
      <c r="AI124" s="463"/>
    </row>
    <row r="125" spans="1:35">
      <c r="A125" s="584" t="s">
        <v>743</v>
      </c>
      <c r="B125" s="585" t="s">
        <v>977</v>
      </c>
      <c r="C125" s="568" t="s">
        <v>319</v>
      </c>
      <c r="D125" s="568" t="s">
        <v>705</v>
      </c>
      <c r="E125" s="568" t="s">
        <v>744</v>
      </c>
      <c r="F125" s="586" t="s">
        <v>442</v>
      </c>
      <c r="G125" s="587" t="s">
        <v>319</v>
      </c>
      <c r="H125" s="588">
        <v>1</v>
      </c>
      <c r="I125" s="588">
        <v>5</v>
      </c>
      <c r="J125" s="588">
        <f t="shared" si="9"/>
        <v>1</v>
      </c>
      <c r="K125" s="588">
        <f t="shared" si="10"/>
        <v>5</v>
      </c>
      <c r="L125" s="589">
        <f>IFERROR(IF(B125="funkcna poziadavka",VLOOKUP(G125,MODULY_CBA!$B$3:$E$53,4,0)/COUNTIFS($G$3:$G$1500,G125,$B$3:$B$1500,B125),),)</f>
        <v>2.1</v>
      </c>
      <c r="M125" s="588">
        <f>IFERROR(IF(B125="Funkcna poziadavka",VLOOKUP(G125,MODULY_CBA!$B$3:$E$52,3,0),),)</f>
        <v>0.72</v>
      </c>
      <c r="N125" s="588">
        <f>IFERROR(IF(B125="funkcna poziadavka",VLOOKUP(G125,MODULY_CBA!$B$3:$E$52,2,0),),)</f>
        <v>0.86</v>
      </c>
      <c r="O125" s="589">
        <f t="shared" si="11"/>
        <v>4.3963199999999993</v>
      </c>
      <c r="P125" s="590">
        <f>IFERROR(O125*VLOOKUP(G125,MODULY_CBA!$B$3:$F$52,5,0),)</f>
        <v>65.944799999999987</v>
      </c>
      <c r="Q125" s="461">
        <f>VLOOKUP(G125,MODULY_CBA!$B$3:$I$52,7,0)</f>
        <v>2021</v>
      </c>
      <c r="R125" s="463"/>
      <c r="S125" s="463"/>
      <c r="T125" s="463"/>
      <c r="U125" s="463"/>
      <c r="V125" s="463"/>
      <c r="W125" s="463"/>
      <c r="X125" s="463"/>
      <c r="Y125" s="463"/>
      <c r="Z125" s="463"/>
      <c r="AA125" s="463"/>
      <c r="AB125" s="463"/>
      <c r="AC125" s="463"/>
      <c r="AD125" s="463"/>
      <c r="AE125" s="463"/>
      <c r="AF125" s="463"/>
      <c r="AG125" s="463"/>
      <c r="AH125" s="463"/>
      <c r="AI125" s="463"/>
    </row>
    <row r="126" spans="1:35">
      <c r="A126" s="584" t="s">
        <v>745</v>
      </c>
      <c r="B126" s="585" t="s">
        <v>977</v>
      </c>
      <c r="C126" s="568" t="s">
        <v>319</v>
      </c>
      <c r="D126" s="568" t="s">
        <v>746</v>
      </c>
      <c r="E126" s="568" t="s">
        <v>747</v>
      </c>
      <c r="F126" s="586" t="s">
        <v>442</v>
      </c>
      <c r="G126" s="587" t="s">
        <v>319</v>
      </c>
      <c r="H126" s="588">
        <v>1</v>
      </c>
      <c r="I126" s="588">
        <v>5</v>
      </c>
      <c r="J126" s="588">
        <f t="shared" si="9"/>
        <v>1</v>
      </c>
      <c r="K126" s="588">
        <f t="shared" si="10"/>
        <v>5</v>
      </c>
      <c r="L126" s="589">
        <f>IFERROR(IF(B126="funkcna poziadavka",VLOOKUP(G126,MODULY_CBA!$B$3:$E$53,4,0)/COUNTIFS($G$3:$G$1500,G126,$B$3:$B$1500,B126),),)</f>
        <v>2.1</v>
      </c>
      <c r="M126" s="588">
        <f>IFERROR(IF(B126="Funkcna poziadavka",VLOOKUP(G126,MODULY_CBA!$B$3:$E$52,3,0),),)</f>
        <v>0.72</v>
      </c>
      <c r="N126" s="588">
        <f>IFERROR(IF(B126="funkcna poziadavka",VLOOKUP(G126,MODULY_CBA!$B$3:$E$52,2,0),),)</f>
        <v>0.86</v>
      </c>
      <c r="O126" s="589">
        <f t="shared" si="11"/>
        <v>4.3963199999999993</v>
      </c>
      <c r="P126" s="590">
        <f>IFERROR(O126*VLOOKUP(G126,MODULY_CBA!$B$3:$F$52,5,0),)</f>
        <v>65.944799999999987</v>
      </c>
      <c r="Q126" s="461">
        <f>VLOOKUP(G126,MODULY_CBA!$B$3:$I$52,7,0)</f>
        <v>2021</v>
      </c>
      <c r="R126" s="463"/>
      <c r="S126" s="463"/>
      <c r="T126" s="463"/>
      <c r="U126" s="463"/>
      <c r="V126" s="463"/>
      <c r="W126" s="463"/>
      <c r="X126" s="463"/>
      <c r="Y126" s="463"/>
      <c r="Z126" s="463"/>
      <c r="AA126" s="463"/>
      <c r="AB126" s="463"/>
      <c r="AC126" s="463"/>
      <c r="AD126" s="463"/>
      <c r="AE126" s="463"/>
      <c r="AF126" s="463"/>
      <c r="AG126" s="463"/>
      <c r="AH126" s="463"/>
      <c r="AI126" s="463"/>
    </row>
    <row r="127" spans="1:35">
      <c r="A127" s="584" t="s">
        <v>748</v>
      </c>
      <c r="B127" s="585" t="s">
        <v>439</v>
      </c>
      <c r="C127" s="568" t="s">
        <v>319</v>
      </c>
      <c r="D127" s="568" t="s">
        <v>711</v>
      </c>
      <c r="E127" s="568" t="s">
        <v>749</v>
      </c>
      <c r="F127" s="586" t="s">
        <v>442</v>
      </c>
      <c r="G127" s="587" t="s">
        <v>319</v>
      </c>
      <c r="H127" s="588">
        <v>1</v>
      </c>
      <c r="I127" s="588">
        <v>5</v>
      </c>
      <c r="J127" s="588">
        <f t="shared" si="9"/>
        <v>1</v>
      </c>
      <c r="K127" s="588">
        <f t="shared" si="10"/>
        <v>5</v>
      </c>
      <c r="L127" s="589">
        <f>IFERROR(IF(B127="funkcna poziadavka",VLOOKUP(G127,MODULY_CBA!$B$3:$E$53,4,0)/COUNTIFS($G$3:$G$1500,G127,$B$3:$B$1500,B127),),)</f>
        <v>0</v>
      </c>
      <c r="M127" s="588">
        <f>IFERROR(IF(B127="Funkcna poziadavka",VLOOKUP(G127,MODULY_CBA!$B$3:$E$52,3,0),),)</f>
        <v>0</v>
      </c>
      <c r="N127" s="588">
        <f>IFERROR(IF(B127="funkcna poziadavka",VLOOKUP(G127,MODULY_CBA!$B$3:$E$52,2,0),),)</f>
        <v>0</v>
      </c>
      <c r="O127" s="589">
        <f t="shared" si="11"/>
        <v>0</v>
      </c>
      <c r="P127" s="590">
        <f>IFERROR(O127*VLOOKUP(G127,MODULY_CBA!$B$3:$F$52,5,0),)</f>
        <v>0</v>
      </c>
      <c r="Q127" s="461">
        <f>VLOOKUP(G127,MODULY_CBA!$B$3:$I$52,7,0)</f>
        <v>2021</v>
      </c>
      <c r="R127" s="463"/>
      <c r="S127" s="463"/>
      <c r="T127" s="463"/>
      <c r="U127" s="463"/>
      <c r="V127" s="463"/>
      <c r="W127" s="463"/>
      <c r="X127" s="463"/>
      <c r="Y127" s="463"/>
      <c r="Z127" s="463"/>
      <c r="AA127" s="463"/>
      <c r="AB127" s="463"/>
      <c r="AC127" s="463"/>
      <c r="AD127" s="463"/>
      <c r="AE127" s="463"/>
      <c r="AF127" s="463"/>
      <c r="AG127" s="463"/>
      <c r="AH127" s="463"/>
      <c r="AI127" s="463"/>
    </row>
    <row r="128" spans="1:35">
      <c r="A128" s="584" t="s">
        <v>750</v>
      </c>
      <c r="B128" s="585" t="s">
        <v>977</v>
      </c>
      <c r="C128" s="568" t="s">
        <v>319</v>
      </c>
      <c r="D128" s="579" t="s">
        <v>440</v>
      </c>
      <c r="E128" s="568" t="s">
        <v>751</v>
      </c>
      <c r="F128" s="586" t="s">
        <v>442</v>
      </c>
      <c r="G128" s="587" t="s">
        <v>319</v>
      </c>
      <c r="H128" s="588">
        <v>1</v>
      </c>
      <c r="I128" s="588">
        <v>5</v>
      </c>
      <c r="J128" s="588">
        <f t="shared" si="9"/>
        <v>1</v>
      </c>
      <c r="K128" s="588">
        <f t="shared" si="10"/>
        <v>5</v>
      </c>
      <c r="L128" s="589">
        <f>IFERROR(IF(B128="funkcna poziadavka",VLOOKUP(G128,MODULY_CBA!$B$3:$E$53,4,0)/COUNTIFS($G$3:$G$1500,G128,$B$3:$B$1500,B128),),)</f>
        <v>2.1</v>
      </c>
      <c r="M128" s="588">
        <f>IFERROR(IF(B128="Funkcna poziadavka",VLOOKUP(G128,MODULY_CBA!$B$3:$E$52,3,0),),)</f>
        <v>0.72</v>
      </c>
      <c r="N128" s="588">
        <f>IFERROR(IF(B128="funkcna poziadavka",VLOOKUP(G128,MODULY_CBA!$B$3:$E$52,2,0),),)</f>
        <v>0.86</v>
      </c>
      <c r="O128" s="589">
        <f t="shared" si="11"/>
        <v>4.3963199999999993</v>
      </c>
      <c r="P128" s="590">
        <f>IFERROR(O128*VLOOKUP(G128,MODULY_CBA!$B$3:$F$52,5,0),)</f>
        <v>65.944799999999987</v>
      </c>
      <c r="Q128" s="461">
        <f>VLOOKUP(G128,MODULY_CBA!$B$3:$I$52,7,0)</f>
        <v>2021</v>
      </c>
      <c r="R128" s="463"/>
      <c r="S128" s="463"/>
      <c r="T128" s="463"/>
      <c r="U128" s="463"/>
      <c r="V128" s="463" t="s">
        <v>96</v>
      </c>
      <c r="W128" s="463" t="s">
        <v>96</v>
      </c>
      <c r="X128" s="463" t="s">
        <v>96</v>
      </c>
      <c r="Y128" s="463" t="s">
        <v>96</v>
      </c>
      <c r="Z128" s="463" t="s">
        <v>96</v>
      </c>
      <c r="AA128" s="463" t="s">
        <v>96</v>
      </c>
      <c r="AB128" s="463" t="s">
        <v>96</v>
      </c>
      <c r="AC128" s="463" t="s">
        <v>96</v>
      </c>
      <c r="AD128" s="463" t="s">
        <v>96</v>
      </c>
      <c r="AE128" s="463" t="s">
        <v>96</v>
      </c>
      <c r="AF128" s="463" t="s">
        <v>96</v>
      </c>
      <c r="AG128" s="463" t="s">
        <v>96</v>
      </c>
      <c r="AH128" s="463" t="s">
        <v>96</v>
      </c>
      <c r="AI128" s="463" t="s">
        <v>96</v>
      </c>
    </row>
    <row r="129" spans="1:35">
      <c r="A129" s="584" t="s">
        <v>752</v>
      </c>
      <c r="B129" s="585" t="s">
        <v>439</v>
      </c>
      <c r="C129" s="568" t="s">
        <v>319</v>
      </c>
      <c r="D129" s="579" t="s">
        <v>444</v>
      </c>
      <c r="E129" s="568" t="s">
        <v>753</v>
      </c>
      <c r="F129" s="586" t="s">
        <v>442</v>
      </c>
      <c r="G129" s="587" t="s">
        <v>319</v>
      </c>
      <c r="H129" s="588">
        <v>1</v>
      </c>
      <c r="I129" s="588">
        <v>5</v>
      </c>
      <c r="J129" s="588">
        <f t="shared" si="9"/>
        <v>1</v>
      </c>
      <c r="K129" s="588">
        <f t="shared" si="10"/>
        <v>5</v>
      </c>
      <c r="L129" s="589">
        <f>IFERROR(IF(B129="funkcna poziadavka",VLOOKUP(G129,MODULY_CBA!$B$3:$E$53,4,0)/COUNTIFS($G$3:$G$1500,G129,$B$3:$B$1500,B129),),)</f>
        <v>0</v>
      </c>
      <c r="M129" s="588">
        <f>IFERROR(IF(B129="Funkcna poziadavka",VLOOKUP(G129,MODULY_CBA!$B$3:$E$52,3,0),),)</f>
        <v>0</v>
      </c>
      <c r="N129" s="588">
        <f>IFERROR(IF(B129="funkcna poziadavka",VLOOKUP(G129,MODULY_CBA!$B$3:$E$52,2,0),),)</f>
        <v>0</v>
      </c>
      <c r="O129" s="589">
        <f t="shared" si="11"/>
        <v>0</v>
      </c>
      <c r="P129" s="590">
        <f>IFERROR(O129*VLOOKUP(G129,MODULY_CBA!$B$3:$F$52,5,0),)</f>
        <v>0</v>
      </c>
      <c r="Q129" s="461">
        <f>VLOOKUP(G129,MODULY_CBA!$B$3:$I$52,7,0)</f>
        <v>2021</v>
      </c>
      <c r="R129" s="463"/>
      <c r="S129" s="463"/>
      <c r="T129" s="463"/>
      <c r="U129" s="463"/>
      <c r="V129" s="463"/>
      <c r="W129" s="463"/>
      <c r="X129" s="463"/>
      <c r="Y129" s="463"/>
      <c r="Z129" s="463"/>
      <c r="AA129" s="463"/>
      <c r="AB129" s="463"/>
      <c r="AC129" s="463"/>
      <c r="AD129" s="463"/>
      <c r="AE129" s="463"/>
      <c r="AF129" s="463"/>
      <c r="AG129" s="463"/>
      <c r="AH129" s="463"/>
      <c r="AI129" s="463"/>
    </row>
    <row r="130" spans="1:35">
      <c r="A130" s="584" t="s">
        <v>754</v>
      </c>
      <c r="B130" s="585" t="s">
        <v>439</v>
      </c>
      <c r="C130" s="568" t="s">
        <v>319</v>
      </c>
      <c r="D130" s="579" t="s">
        <v>447</v>
      </c>
      <c r="E130" s="579" t="s">
        <v>448</v>
      </c>
      <c r="F130" s="586" t="s">
        <v>442</v>
      </c>
      <c r="G130" s="587" t="s">
        <v>319</v>
      </c>
      <c r="H130" s="588">
        <v>1</v>
      </c>
      <c r="I130" s="588">
        <v>5</v>
      </c>
      <c r="J130" s="588">
        <f t="shared" si="9"/>
        <v>1</v>
      </c>
      <c r="K130" s="588">
        <f t="shared" si="10"/>
        <v>5</v>
      </c>
      <c r="L130" s="589">
        <f>IFERROR(IF(B130="funkcna poziadavka",VLOOKUP(G130,MODULY_CBA!$B$3:$E$53,4,0)/COUNTIFS($G$3:$G$1500,G130,$B$3:$B$1500,B130),),)</f>
        <v>0</v>
      </c>
      <c r="M130" s="588">
        <f>IFERROR(IF(B130="Funkcna poziadavka",VLOOKUP(G130,MODULY_CBA!$B$3:$E$52,3,0),),)</f>
        <v>0</v>
      </c>
      <c r="N130" s="588">
        <f>IFERROR(IF(B130="funkcna poziadavka",VLOOKUP(G130,MODULY_CBA!$B$3:$E$52,2,0),),)</f>
        <v>0</v>
      </c>
      <c r="O130" s="589">
        <f t="shared" si="11"/>
        <v>0</v>
      </c>
      <c r="P130" s="590">
        <f>IFERROR(O130*VLOOKUP(G130,MODULY_CBA!$B$3:$F$52,5,0),)</f>
        <v>0</v>
      </c>
      <c r="Q130" s="461">
        <f>VLOOKUP(G130,MODULY_CBA!$B$3:$I$52,7,0)</f>
        <v>2021</v>
      </c>
      <c r="R130" s="463"/>
      <c r="S130" s="463"/>
      <c r="T130" s="463"/>
      <c r="U130" s="463"/>
      <c r="V130" s="463"/>
      <c r="W130" s="463"/>
      <c r="X130" s="463"/>
      <c r="Y130" s="463"/>
      <c r="Z130" s="463"/>
      <c r="AA130" s="463"/>
      <c r="AB130" s="463"/>
      <c r="AC130" s="463"/>
      <c r="AD130" s="463"/>
      <c r="AE130" s="463"/>
      <c r="AF130" s="463"/>
      <c r="AG130" s="463"/>
      <c r="AH130" s="463"/>
      <c r="AI130" s="463"/>
    </row>
    <row r="131" spans="1:35">
      <c r="A131" s="584" t="s">
        <v>755</v>
      </c>
      <c r="B131" s="585" t="s">
        <v>439</v>
      </c>
      <c r="C131" s="568" t="s">
        <v>319</v>
      </c>
      <c r="D131" s="579" t="s">
        <v>450</v>
      </c>
      <c r="E131" s="579" t="s">
        <v>451</v>
      </c>
      <c r="F131" s="586" t="s">
        <v>442</v>
      </c>
      <c r="G131" s="587" t="s">
        <v>319</v>
      </c>
      <c r="H131" s="588">
        <v>1</v>
      </c>
      <c r="I131" s="588">
        <v>5</v>
      </c>
      <c r="J131" s="588">
        <f t="shared" ref="J131:J162" si="12">IF(ISNUMBER(H131),H131,)</f>
        <v>1</v>
      </c>
      <c r="K131" s="588">
        <f t="shared" ref="K131:K162" si="13">J131*I131</f>
        <v>5</v>
      </c>
      <c r="L131" s="589">
        <f>IFERROR(IF(B131="funkcna poziadavka",VLOOKUP(G131,MODULY_CBA!$B$3:$E$53,4,0)/COUNTIFS($G$3:$G$1500,G131,$B$3:$B$1500,B131),),)</f>
        <v>0</v>
      </c>
      <c r="M131" s="588">
        <f>IFERROR(IF(B131="Funkcna poziadavka",VLOOKUP(G131,MODULY_CBA!$B$3:$E$52,3,0),),)</f>
        <v>0</v>
      </c>
      <c r="N131" s="588">
        <f>IFERROR(IF(B131="funkcna poziadavka",VLOOKUP(G131,MODULY_CBA!$B$3:$E$52,2,0),),)</f>
        <v>0</v>
      </c>
      <c r="O131" s="589">
        <f t="shared" ref="O131:O162" si="14">(K131+L131)*M131*N131</f>
        <v>0</v>
      </c>
      <c r="P131" s="590">
        <f>IFERROR(O131*VLOOKUP(G131,MODULY_CBA!$B$3:$F$52,5,0),)</f>
        <v>0</v>
      </c>
      <c r="Q131" s="461">
        <f>VLOOKUP(G131,MODULY_CBA!$B$3:$I$52,7,0)</f>
        <v>2021</v>
      </c>
      <c r="R131" s="463"/>
      <c r="S131" s="463"/>
      <c r="T131" s="463"/>
      <c r="U131" s="463"/>
      <c r="V131" s="463"/>
      <c r="W131" s="463"/>
      <c r="X131" s="463"/>
      <c r="Y131" s="463"/>
      <c r="Z131" s="463"/>
      <c r="AA131" s="463"/>
      <c r="AB131" s="463"/>
      <c r="AC131" s="463"/>
      <c r="AD131" s="463"/>
      <c r="AE131" s="463"/>
      <c r="AF131" s="463"/>
      <c r="AG131" s="463"/>
      <c r="AH131" s="463"/>
      <c r="AI131" s="463"/>
    </row>
    <row r="132" spans="1:35">
      <c r="A132" s="584" t="s">
        <v>756</v>
      </c>
      <c r="B132" s="585" t="s">
        <v>439</v>
      </c>
      <c r="C132" s="568" t="s">
        <v>319</v>
      </c>
      <c r="D132" s="579" t="s">
        <v>453</v>
      </c>
      <c r="E132" s="579" t="s">
        <v>454</v>
      </c>
      <c r="F132" s="586" t="s">
        <v>442</v>
      </c>
      <c r="G132" s="587" t="s">
        <v>319</v>
      </c>
      <c r="H132" s="588">
        <v>1</v>
      </c>
      <c r="I132" s="588">
        <v>5</v>
      </c>
      <c r="J132" s="588">
        <f t="shared" si="12"/>
        <v>1</v>
      </c>
      <c r="K132" s="588">
        <f t="shared" si="13"/>
        <v>5</v>
      </c>
      <c r="L132" s="589">
        <f>IFERROR(IF(B132="funkcna poziadavka",VLOOKUP(G132,MODULY_CBA!$B$3:$E$53,4,0)/COUNTIFS($G$3:$G$1500,G132,$B$3:$B$1500,B132),),)</f>
        <v>0</v>
      </c>
      <c r="M132" s="588">
        <f>IFERROR(IF(B132="Funkcna poziadavka",VLOOKUP(G132,MODULY_CBA!$B$3:$E$52,3,0),),)</f>
        <v>0</v>
      </c>
      <c r="N132" s="588">
        <f>IFERROR(IF(B132="funkcna poziadavka",VLOOKUP(G132,MODULY_CBA!$B$3:$E$52,2,0),),)</f>
        <v>0</v>
      </c>
      <c r="O132" s="589">
        <f t="shared" si="14"/>
        <v>0</v>
      </c>
      <c r="P132" s="590">
        <f>IFERROR(O132*VLOOKUP(G132,MODULY_CBA!$B$3:$F$52,5,0),)</f>
        <v>0</v>
      </c>
      <c r="Q132" s="461">
        <f>VLOOKUP(G132,MODULY_CBA!$B$3:$I$52,7,0)</f>
        <v>2021</v>
      </c>
      <c r="R132" s="463"/>
      <c r="S132" s="463"/>
      <c r="T132" s="463"/>
      <c r="U132" s="463"/>
      <c r="V132" s="463"/>
      <c r="W132" s="463"/>
      <c r="X132" s="463"/>
      <c r="Y132" s="463"/>
      <c r="Z132" s="463"/>
      <c r="AA132" s="463"/>
      <c r="AB132" s="463"/>
      <c r="AC132" s="463"/>
      <c r="AD132" s="463"/>
      <c r="AE132" s="463"/>
      <c r="AF132" s="463"/>
      <c r="AG132" s="463"/>
      <c r="AH132" s="463"/>
      <c r="AI132" s="463"/>
    </row>
    <row r="133" spans="1:35">
      <c r="A133" s="584" t="s">
        <v>757</v>
      </c>
      <c r="B133" s="585" t="s">
        <v>439</v>
      </c>
      <c r="C133" s="568" t="s">
        <v>319</v>
      </c>
      <c r="D133" s="568" t="s">
        <v>758</v>
      </c>
      <c r="E133" s="568" t="s">
        <v>759</v>
      </c>
      <c r="F133" s="586" t="s">
        <v>442</v>
      </c>
      <c r="G133" s="587" t="s">
        <v>319</v>
      </c>
      <c r="H133" s="588">
        <v>1</v>
      </c>
      <c r="I133" s="588">
        <v>5</v>
      </c>
      <c r="J133" s="588">
        <f t="shared" si="12"/>
        <v>1</v>
      </c>
      <c r="K133" s="588">
        <f t="shared" si="13"/>
        <v>5</v>
      </c>
      <c r="L133" s="589">
        <f>IFERROR(IF(B133="funkcna poziadavka",VLOOKUP(G133,MODULY_CBA!$B$3:$E$53,4,0)/COUNTIFS($G$3:$G$1500,G133,$B$3:$B$1500,B133),),)</f>
        <v>0</v>
      </c>
      <c r="M133" s="588">
        <f>IFERROR(IF(B133="Funkcna poziadavka",VLOOKUP(G133,MODULY_CBA!$B$3:$E$52,3,0),),)</f>
        <v>0</v>
      </c>
      <c r="N133" s="588">
        <f>IFERROR(IF(B133="funkcna poziadavka",VLOOKUP(G133,MODULY_CBA!$B$3:$E$52,2,0),),)</f>
        <v>0</v>
      </c>
      <c r="O133" s="589">
        <f t="shared" si="14"/>
        <v>0</v>
      </c>
      <c r="P133" s="590">
        <f>IFERROR(O133*VLOOKUP(G133,MODULY_CBA!$B$3:$F$52,5,0),)</f>
        <v>0</v>
      </c>
      <c r="Q133" s="461">
        <f>VLOOKUP(G133,MODULY_CBA!$B$3:$I$52,7,0)</f>
        <v>2021</v>
      </c>
      <c r="R133" s="463"/>
      <c r="S133" s="463"/>
      <c r="T133" s="463"/>
      <c r="U133" s="463"/>
      <c r="V133" s="463"/>
      <c r="W133" s="463"/>
      <c r="X133" s="463"/>
      <c r="Y133" s="463"/>
      <c r="Z133" s="463"/>
      <c r="AA133" s="463"/>
      <c r="AB133" s="463"/>
      <c r="AC133" s="463"/>
      <c r="AD133" s="463"/>
      <c r="AE133" s="463"/>
      <c r="AF133" s="463"/>
      <c r="AG133" s="463"/>
      <c r="AH133" s="463"/>
      <c r="AI133" s="463"/>
    </row>
    <row r="134" spans="1:35">
      <c r="A134" s="584" t="s">
        <v>760</v>
      </c>
      <c r="B134" s="585" t="s">
        <v>439</v>
      </c>
      <c r="C134" s="568" t="s">
        <v>319</v>
      </c>
      <c r="D134" s="568" t="s">
        <v>761</v>
      </c>
      <c r="E134" s="568" t="s">
        <v>762</v>
      </c>
      <c r="F134" s="586" t="s">
        <v>442</v>
      </c>
      <c r="G134" s="587" t="s">
        <v>319</v>
      </c>
      <c r="H134" s="588">
        <v>1</v>
      </c>
      <c r="I134" s="588">
        <v>5</v>
      </c>
      <c r="J134" s="588">
        <f t="shared" si="12"/>
        <v>1</v>
      </c>
      <c r="K134" s="588">
        <f t="shared" si="13"/>
        <v>5</v>
      </c>
      <c r="L134" s="589">
        <f>IFERROR(IF(B134="funkcna poziadavka",VLOOKUP(G134,MODULY_CBA!$B$3:$E$53,4,0)/COUNTIFS($G$3:$G$1500,G134,$B$3:$B$1500,B134),),)</f>
        <v>0</v>
      </c>
      <c r="M134" s="588">
        <f>IFERROR(IF(B134="Funkcna poziadavka",VLOOKUP(G134,MODULY_CBA!$B$3:$E$52,3,0),),)</f>
        <v>0</v>
      </c>
      <c r="N134" s="588">
        <f>IFERROR(IF(B134="funkcna poziadavka",VLOOKUP(G134,MODULY_CBA!$B$3:$E$52,2,0),),)</f>
        <v>0</v>
      </c>
      <c r="O134" s="589">
        <f t="shared" si="14"/>
        <v>0</v>
      </c>
      <c r="P134" s="590">
        <f>IFERROR(O134*VLOOKUP(G134,MODULY_CBA!$B$3:$F$52,5,0),)</f>
        <v>0</v>
      </c>
      <c r="Q134" s="461">
        <f>VLOOKUP(G134,MODULY_CBA!$B$3:$I$52,7,0)</f>
        <v>2021</v>
      </c>
      <c r="R134" s="463"/>
      <c r="S134" s="463"/>
      <c r="T134" s="463"/>
      <c r="U134" s="463"/>
      <c r="V134" s="463" t="s">
        <v>96</v>
      </c>
      <c r="W134" s="463" t="s">
        <v>96</v>
      </c>
      <c r="X134" s="463" t="s">
        <v>96</v>
      </c>
      <c r="Y134" s="463" t="s">
        <v>96</v>
      </c>
      <c r="Z134" s="463" t="s">
        <v>96</v>
      </c>
      <c r="AA134" s="463" t="s">
        <v>96</v>
      </c>
      <c r="AB134" s="463" t="s">
        <v>96</v>
      </c>
      <c r="AC134" s="463" t="s">
        <v>96</v>
      </c>
      <c r="AD134" s="463" t="s">
        <v>96</v>
      </c>
      <c r="AE134" s="463" t="s">
        <v>96</v>
      </c>
      <c r="AF134" s="463" t="s">
        <v>96</v>
      </c>
      <c r="AG134" s="463" t="s">
        <v>96</v>
      </c>
      <c r="AH134" s="463" t="s">
        <v>96</v>
      </c>
      <c r="AI134" s="463" t="s">
        <v>96</v>
      </c>
    </row>
    <row r="135" spans="1:35">
      <c r="A135" s="584" t="s">
        <v>763</v>
      </c>
      <c r="B135" s="585" t="s">
        <v>439</v>
      </c>
      <c r="C135" s="568" t="s">
        <v>319</v>
      </c>
      <c r="D135" s="568" t="s">
        <v>764</v>
      </c>
      <c r="E135" s="568" t="s">
        <v>765</v>
      </c>
      <c r="F135" s="586" t="s">
        <v>442</v>
      </c>
      <c r="G135" s="587" t="s">
        <v>319</v>
      </c>
      <c r="H135" s="588">
        <v>1</v>
      </c>
      <c r="I135" s="588">
        <v>5</v>
      </c>
      <c r="J135" s="588">
        <f t="shared" si="12"/>
        <v>1</v>
      </c>
      <c r="K135" s="588">
        <f t="shared" si="13"/>
        <v>5</v>
      </c>
      <c r="L135" s="589">
        <f>IFERROR(IF(B135="funkcna poziadavka",VLOOKUP(G135,MODULY_CBA!$B$3:$E$53,4,0)/COUNTIFS($G$3:$G$1500,G135,$B$3:$B$1500,B135),),)</f>
        <v>0</v>
      </c>
      <c r="M135" s="588">
        <f>IFERROR(IF(B135="Funkcna poziadavka",VLOOKUP(G135,MODULY_CBA!$B$3:$E$52,3,0),),)</f>
        <v>0</v>
      </c>
      <c r="N135" s="588">
        <f>IFERROR(IF(B135="funkcna poziadavka",VLOOKUP(G135,MODULY_CBA!$B$3:$E$52,2,0),),)</f>
        <v>0</v>
      </c>
      <c r="O135" s="589">
        <f t="shared" si="14"/>
        <v>0</v>
      </c>
      <c r="P135" s="590">
        <f>IFERROR(O135*VLOOKUP(G135,MODULY_CBA!$B$3:$F$52,5,0),)</f>
        <v>0</v>
      </c>
      <c r="Q135" s="461">
        <f>VLOOKUP(G135,MODULY_CBA!$B$3:$I$52,7,0)</f>
        <v>2021</v>
      </c>
      <c r="R135" s="463"/>
      <c r="S135" s="463"/>
      <c r="T135" s="463"/>
      <c r="U135" s="463"/>
      <c r="V135" s="463" t="s">
        <v>96</v>
      </c>
      <c r="W135" s="463" t="s">
        <v>96</v>
      </c>
      <c r="X135" s="463" t="s">
        <v>96</v>
      </c>
      <c r="Y135" s="463" t="s">
        <v>96</v>
      </c>
      <c r="Z135" s="463" t="s">
        <v>96</v>
      </c>
      <c r="AA135" s="463" t="s">
        <v>96</v>
      </c>
      <c r="AB135" s="463" t="s">
        <v>96</v>
      </c>
      <c r="AC135" s="463" t="s">
        <v>96</v>
      </c>
      <c r="AD135" s="463" t="s">
        <v>96</v>
      </c>
      <c r="AE135" s="463" t="s">
        <v>96</v>
      </c>
      <c r="AF135" s="463" t="s">
        <v>96</v>
      </c>
      <c r="AG135" s="463" t="s">
        <v>96</v>
      </c>
      <c r="AH135" s="463" t="s">
        <v>96</v>
      </c>
      <c r="AI135" s="463" t="s">
        <v>96</v>
      </c>
    </row>
    <row r="136" spans="1:35">
      <c r="A136" s="584" t="s">
        <v>766</v>
      </c>
      <c r="B136" s="585" t="s">
        <v>439</v>
      </c>
      <c r="C136" s="568" t="s">
        <v>319</v>
      </c>
      <c r="D136" s="579" t="s">
        <v>459</v>
      </c>
      <c r="E136" s="568" t="s">
        <v>767</v>
      </c>
      <c r="F136" s="586" t="s">
        <v>442</v>
      </c>
      <c r="G136" s="587" t="s">
        <v>319</v>
      </c>
      <c r="H136" s="588">
        <v>1</v>
      </c>
      <c r="I136" s="588">
        <v>5</v>
      </c>
      <c r="J136" s="588">
        <f t="shared" si="12"/>
        <v>1</v>
      </c>
      <c r="K136" s="588">
        <f t="shared" si="13"/>
        <v>5</v>
      </c>
      <c r="L136" s="589">
        <f>IFERROR(IF(B136="funkcna poziadavka",VLOOKUP(G136,MODULY_CBA!$B$3:$E$53,4,0)/COUNTIFS($G$3:$G$1500,G136,$B$3:$B$1500,B136),),)</f>
        <v>0</v>
      </c>
      <c r="M136" s="588">
        <f>IFERROR(IF(B136="Funkcna poziadavka",VLOOKUP(G136,MODULY_CBA!$B$3:$E$52,3,0),),)</f>
        <v>0</v>
      </c>
      <c r="N136" s="588">
        <f>IFERROR(IF(B136="funkcna poziadavka",VLOOKUP(G136,MODULY_CBA!$B$3:$E$52,2,0),),)</f>
        <v>0</v>
      </c>
      <c r="O136" s="589">
        <f t="shared" si="14"/>
        <v>0</v>
      </c>
      <c r="P136" s="590">
        <f>IFERROR(O136*VLOOKUP(G136,MODULY_CBA!$B$3:$F$52,5,0),)</f>
        <v>0</v>
      </c>
      <c r="Q136" s="461">
        <f>VLOOKUP(G136,MODULY_CBA!$B$3:$I$52,7,0)</f>
        <v>2021</v>
      </c>
      <c r="R136" s="463"/>
      <c r="S136" s="463"/>
      <c r="T136" s="463"/>
      <c r="U136" s="463"/>
      <c r="V136" s="463"/>
      <c r="W136" s="463"/>
      <c r="X136" s="463"/>
      <c r="Y136" s="463"/>
      <c r="Z136" s="463"/>
      <c r="AA136" s="463"/>
      <c r="AB136" s="463"/>
      <c r="AC136" s="463"/>
      <c r="AD136" s="463"/>
      <c r="AE136" s="463"/>
      <c r="AF136" s="463"/>
      <c r="AG136" s="463"/>
      <c r="AH136" s="463"/>
      <c r="AI136" s="463"/>
    </row>
    <row r="137" spans="1:35">
      <c r="A137" s="584" t="s">
        <v>768</v>
      </c>
      <c r="B137" s="585" t="s">
        <v>439</v>
      </c>
      <c r="C137" s="568" t="s">
        <v>319</v>
      </c>
      <c r="D137" s="579" t="s">
        <v>462</v>
      </c>
      <c r="E137" s="568" t="s">
        <v>769</v>
      </c>
      <c r="F137" s="586" t="s">
        <v>442</v>
      </c>
      <c r="G137" s="587" t="s">
        <v>319</v>
      </c>
      <c r="H137" s="588">
        <v>1</v>
      </c>
      <c r="I137" s="588">
        <v>5</v>
      </c>
      <c r="J137" s="588">
        <f t="shared" si="12"/>
        <v>1</v>
      </c>
      <c r="K137" s="588">
        <f t="shared" si="13"/>
        <v>5</v>
      </c>
      <c r="L137" s="589">
        <f>IFERROR(IF(B137="funkcna poziadavka",VLOOKUP(G137,MODULY_CBA!$B$3:$E$53,4,0)/COUNTIFS($G$3:$G$1500,G137,$B$3:$B$1500,B137),),)</f>
        <v>0</v>
      </c>
      <c r="M137" s="588">
        <f>IFERROR(IF(B137="Funkcna poziadavka",VLOOKUP(G137,MODULY_CBA!$B$3:$E$52,3,0),),)</f>
        <v>0</v>
      </c>
      <c r="N137" s="588">
        <f>IFERROR(IF(B137="funkcna poziadavka",VLOOKUP(G137,MODULY_CBA!$B$3:$E$52,2,0),),)</f>
        <v>0</v>
      </c>
      <c r="O137" s="589">
        <f t="shared" si="14"/>
        <v>0</v>
      </c>
      <c r="P137" s="590">
        <f>IFERROR(O137*VLOOKUP(G137,MODULY_CBA!$B$3:$F$52,5,0),)</f>
        <v>0</v>
      </c>
      <c r="Q137" s="461">
        <f>VLOOKUP(G137,MODULY_CBA!$B$3:$I$52,7,0)</f>
        <v>2021</v>
      </c>
      <c r="R137" s="463"/>
      <c r="S137" s="463"/>
      <c r="T137" s="463"/>
      <c r="U137" s="463"/>
      <c r="V137" s="463"/>
      <c r="W137" s="463"/>
      <c r="X137" s="463"/>
      <c r="Y137" s="463"/>
      <c r="Z137" s="463"/>
      <c r="AA137" s="463"/>
      <c r="AB137" s="463"/>
      <c r="AC137" s="463"/>
      <c r="AD137" s="463"/>
      <c r="AE137" s="463"/>
      <c r="AF137" s="463"/>
      <c r="AG137" s="463"/>
      <c r="AH137" s="463"/>
      <c r="AI137" s="463"/>
    </row>
    <row r="138" spans="1:35">
      <c r="A138" s="584" t="s">
        <v>770</v>
      </c>
      <c r="B138" s="585" t="s">
        <v>439</v>
      </c>
      <c r="C138" s="568" t="s">
        <v>319</v>
      </c>
      <c r="D138" s="579" t="s">
        <v>465</v>
      </c>
      <c r="E138" s="568" t="s">
        <v>729</v>
      </c>
      <c r="F138" s="586" t="s">
        <v>442</v>
      </c>
      <c r="G138" s="587" t="s">
        <v>319</v>
      </c>
      <c r="H138" s="588">
        <v>1</v>
      </c>
      <c r="I138" s="588">
        <v>5</v>
      </c>
      <c r="J138" s="588">
        <f t="shared" si="12"/>
        <v>1</v>
      </c>
      <c r="K138" s="588">
        <f t="shared" si="13"/>
        <v>5</v>
      </c>
      <c r="L138" s="589">
        <f>IFERROR(IF(B138="funkcna poziadavka",VLOOKUP(G138,MODULY_CBA!$B$3:$E$53,4,0)/COUNTIFS($G$3:$G$1500,G138,$B$3:$B$1500,B138),),)</f>
        <v>0</v>
      </c>
      <c r="M138" s="588">
        <f>IFERROR(IF(B138="Funkcna poziadavka",VLOOKUP(G138,MODULY_CBA!$B$3:$E$52,3,0),),)</f>
        <v>0</v>
      </c>
      <c r="N138" s="588">
        <f>IFERROR(IF(B138="funkcna poziadavka",VLOOKUP(G138,MODULY_CBA!$B$3:$E$52,2,0),),)</f>
        <v>0</v>
      </c>
      <c r="O138" s="589">
        <f t="shared" si="14"/>
        <v>0</v>
      </c>
      <c r="P138" s="590">
        <f>IFERROR(O138*VLOOKUP(G138,MODULY_CBA!$B$3:$F$52,5,0),)</f>
        <v>0</v>
      </c>
      <c r="Q138" s="461">
        <f>VLOOKUP(G138,MODULY_CBA!$B$3:$I$52,7,0)</f>
        <v>2021</v>
      </c>
      <c r="R138" s="463"/>
      <c r="S138" s="463"/>
      <c r="T138" s="463"/>
      <c r="U138" s="463"/>
      <c r="V138" s="463" t="s">
        <v>96</v>
      </c>
      <c r="W138" s="463" t="s">
        <v>96</v>
      </c>
      <c r="X138" s="463" t="s">
        <v>96</v>
      </c>
      <c r="Y138" s="463" t="s">
        <v>96</v>
      </c>
      <c r="Z138" s="463" t="s">
        <v>96</v>
      </c>
      <c r="AA138" s="463" t="s">
        <v>96</v>
      </c>
      <c r="AB138" s="463" t="s">
        <v>96</v>
      </c>
      <c r="AC138" s="463" t="s">
        <v>96</v>
      </c>
      <c r="AD138" s="463" t="s">
        <v>96</v>
      </c>
      <c r="AE138" s="463" t="s">
        <v>96</v>
      </c>
      <c r="AF138" s="463" t="s">
        <v>96</v>
      </c>
      <c r="AG138" s="463" t="s">
        <v>96</v>
      </c>
      <c r="AH138" s="463" t="s">
        <v>96</v>
      </c>
      <c r="AI138" s="463" t="s">
        <v>96</v>
      </c>
    </row>
    <row r="139" spans="1:35">
      <c r="A139" s="584" t="s">
        <v>771</v>
      </c>
      <c r="B139" s="585" t="s">
        <v>439</v>
      </c>
      <c r="C139" s="568" t="s">
        <v>319</v>
      </c>
      <c r="D139" s="579" t="s">
        <v>468</v>
      </c>
      <c r="E139" s="568" t="s">
        <v>772</v>
      </c>
      <c r="F139" s="586" t="s">
        <v>442</v>
      </c>
      <c r="G139" s="587" t="s">
        <v>319</v>
      </c>
      <c r="H139" s="588">
        <v>1</v>
      </c>
      <c r="I139" s="588">
        <v>5</v>
      </c>
      <c r="J139" s="588">
        <f t="shared" si="12"/>
        <v>1</v>
      </c>
      <c r="K139" s="588">
        <f t="shared" si="13"/>
        <v>5</v>
      </c>
      <c r="L139" s="589">
        <f>IFERROR(IF(B139="funkcna poziadavka",VLOOKUP(G139,MODULY_CBA!$B$3:$E$53,4,0)/COUNTIFS($G$3:$G$1500,G139,$B$3:$B$1500,B139),),)</f>
        <v>0</v>
      </c>
      <c r="M139" s="588">
        <f>IFERROR(IF(B139="Funkcna poziadavka",VLOOKUP(G139,MODULY_CBA!$B$3:$E$52,3,0),),)</f>
        <v>0</v>
      </c>
      <c r="N139" s="588">
        <f>IFERROR(IF(B139="funkcna poziadavka",VLOOKUP(G139,MODULY_CBA!$B$3:$E$52,2,0),),)</f>
        <v>0</v>
      </c>
      <c r="O139" s="589">
        <f t="shared" si="14"/>
        <v>0</v>
      </c>
      <c r="P139" s="590">
        <f>IFERROR(O139*VLOOKUP(G139,MODULY_CBA!$B$3:$F$52,5,0),)</f>
        <v>0</v>
      </c>
      <c r="Q139" s="461">
        <f>VLOOKUP(G139,MODULY_CBA!$B$3:$I$52,7,0)</f>
        <v>2021</v>
      </c>
      <c r="R139" s="463"/>
      <c r="S139" s="463"/>
      <c r="T139" s="463"/>
      <c r="U139" s="463"/>
      <c r="V139" s="463"/>
      <c r="W139" s="463"/>
      <c r="X139" s="463"/>
      <c r="Y139" s="463"/>
      <c r="Z139" s="463"/>
      <c r="AA139" s="463"/>
      <c r="AB139" s="463"/>
      <c r="AC139" s="463"/>
      <c r="AD139" s="463"/>
      <c r="AE139" s="463"/>
      <c r="AF139" s="463"/>
      <c r="AG139" s="463"/>
      <c r="AH139" s="463"/>
      <c r="AI139" s="463"/>
    </row>
    <row r="140" spans="1:35">
      <c r="A140" s="584" t="s">
        <v>773</v>
      </c>
      <c r="B140" s="585" t="s">
        <v>439</v>
      </c>
      <c r="C140" s="568" t="s">
        <v>319</v>
      </c>
      <c r="D140" s="579" t="s">
        <v>493</v>
      </c>
      <c r="E140" s="568" t="s">
        <v>733</v>
      </c>
      <c r="F140" s="586" t="s">
        <v>442</v>
      </c>
      <c r="G140" s="587" t="s">
        <v>319</v>
      </c>
      <c r="H140" s="588">
        <v>1</v>
      </c>
      <c r="I140" s="588">
        <v>5</v>
      </c>
      <c r="J140" s="588">
        <f t="shared" si="12"/>
        <v>1</v>
      </c>
      <c r="K140" s="588">
        <f t="shared" si="13"/>
        <v>5</v>
      </c>
      <c r="L140" s="589">
        <f>IFERROR(IF(B140="funkcna poziadavka",VLOOKUP(G140,MODULY_CBA!$B$3:$E$53,4,0)/COUNTIFS($G$3:$G$1500,G140,$B$3:$B$1500,B140),),)</f>
        <v>0</v>
      </c>
      <c r="M140" s="588">
        <f>IFERROR(IF(B140="Funkcna poziadavka",VLOOKUP(G140,MODULY_CBA!$B$3:$E$52,3,0),),)</f>
        <v>0</v>
      </c>
      <c r="N140" s="588">
        <f>IFERROR(IF(B140="funkcna poziadavka",VLOOKUP(G140,MODULY_CBA!$B$3:$E$52,2,0),),)</f>
        <v>0</v>
      </c>
      <c r="O140" s="589">
        <f t="shared" si="14"/>
        <v>0</v>
      </c>
      <c r="P140" s="590">
        <f>IFERROR(O140*VLOOKUP(G140,MODULY_CBA!$B$3:$F$52,5,0),)</f>
        <v>0</v>
      </c>
      <c r="Q140" s="461">
        <f>VLOOKUP(G140,MODULY_CBA!$B$3:$I$52,7,0)</f>
        <v>2021</v>
      </c>
      <c r="R140" s="463"/>
      <c r="S140" s="463"/>
      <c r="T140" s="463"/>
      <c r="U140" s="463"/>
      <c r="V140" s="463"/>
      <c r="W140" s="463"/>
      <c r="X140" s="463"/>
      <c r="Y140" s="463"/>
      <c r="Z140" s="463"/>
      <c r="AA140" s="463"/>
      <c r="AB140" s="463"/>
      <c r="AC140" s="463"/>
      <c r="AD140" s="463"/>
      <c r="AE140" s="463"/>
      <c r="AF140" s="463"/>
      <c r="AG140" s="463"/>
      <c r="AH140" s="463"/>
      <c r="AI140" s="463"/>
    </row>
    <row r="141" spans="1:35">
      <c r="A141" s="584" t="s">
        <v>774</v>
      </c>
      <c r="B141" s="585" t="s">
        <v>977</v>
      </c>
      <c r="C141" s="568" t="s">
        <v>319</v>
      </c>
      <c r="D141" s="579" t="s">
        <v>471</v>
      </c>
      <c r="E141" s="568" t="s">
        <v>735</v>
      </c>
      <c r="F141" s="586" t="s">
        <v>442</v>
      </c>
      <c r="G141" s="587" t="s">
        <v>319</v>
      </c>
      <c r="H141" s="588">
        <v>1</v>
      </c>
      <c r="I141" s="588">
        <v>5</v>
      </c>
      <c r="J141" s="588">
        <f t="shared" si="12"/>
        <v>1</v>
      </c>
      <c r="K141" s="588">
        <f t="shared" si="13"/>
        <v>5</v>
      </c>
      <c r="L141" s="589">
        <f>IFERROR(IF(B141="funkcna poziadavka",VLOOKUP(G141,MODULY_CBA!$B$3:$E$53,4,0)/COUNTIFS($G$3:$G$1500,G141,$B$3:$B$1500,B141),),)</f>
        <v>2.1</v>
      </c>
      <c r="M141" s="588">
        <f>IFERROR(IF(B141="Funkcna poziadavka",VLOOKUP(G141,MODULY_CBA!$B$3:$E$52,3,0),),)</f>
        <v>0.72</v>
      </c>
      <c r="N141" s="588">
        <f>IFERROR(IF(B141="funkcna poziadavka",VLOOKUP(G141,MODULY_CBA!$B$3:$E$52,2,0),),)</f>
        <v>0.86</v>
      </c>
      <c r="O141" s="589">
        <f t="shared" si="14"/>
        <v>4.3963199999999993</v>
      </c>
      <c r="P141" s="590">
        <f>IFERROR(O141*VLOOKUP(G141,MODULY_CBA!$B$3:$F$52,5,0),)</f>
        <v>65.944799999999987</v>
      </c>
      <c r="Q141" s="461">
        <f>VLOOKUP(G141,MODULY_CBA!$B$3:$I$52,7,0)</f>
        <v>2021</v>
      </c>
      <c r="R141" s="463"/>
      <c r="S141" s="463"/>
      <c r="T141" s="463"/>
      <c r="U141" s="463"/>
      <c r="V141" s="463" t="s">
        <v>96</v>
      </c>
      <c r="W141" s="463" t="s">
        <v>96</v>
      </c>
      <c r="X141" s="463" t="s">
        <v>96</v>
      </c>
      <c r="Y141" s="463" t="s">
        <v>96</v>
      </c>
      <c r="Z141" s="463" t="s">
        <v>96</v>
      </c>
      <c r="AA141" s="463" t="s">
        <v>96</v>
      </c>
      <c r="AB141" s="463" t="s">
        <v>96</v>
      </c>
      <c r="AC141" s="463" t="s">
        <v>96</v>
      </c>
      <c r="AD141" s="463" t="s">
        <v>96</v>
      </c>
      <c r="AE141" s="463" t="s">
        <v>96</v>
      </c>
      <c r="AF141" s="463" t="s">
        <v>96</v>
      </c>
      <c r="AG141" s="463" t="s">
        <v>96</v>
      </c>
      <c r="AH141" s="463" t="s">
        <v>96</v>
      </c>
      <c r="AI141" s="463" t="s">
        <v>96</v>
      </c>
    </row>
    <row r="142" spans="1:35">
      <c r="A142" s="584" t="s">
        <v>775</v>
      </c>
      <c r="B142" s="585" t="s">
        <v>977</v>
      </c>
      <c r="C142" s="568" t="s">
        <v>319</v>
      </c>
      <c r="D142" s="579" t="s">
        <v>776</v>
      </c>
      <c r="E142" s="568" t="s">
        <v>777</v>
      </c>
      <c r="F142" s="586" t="s">
        <v>442</v>
      </c>
      <c r="G142" s="587" t="s">
        <v>319</v>
      </c>
      <c r="H142" s="588">
        <v>1</v>
      </c>
      <c r="I142" s="588">
        <v>5</v>
      </c>
      <c r="J142" s="588">
        <f t="shared" si="12"/>
        <v>1</v>
      </c>
      <c r="K142" s="588">
        <f t="shared" si="13"/>
        <v>5</v>
      </c>
      <c r="L142" s="589">
        <f>IFERROR(IF(B142="funkcna poziadavka",VLOOKUP(G142,MODULY_CBA!$B$3:$E$53,4,0)/COUNTIFS($G$3:$G$1500,G142,$B$3:$B$1500,B142),),)</f>
        <v>2.1</v>
      </c>
      <c r="M142" s="588">
        <f>IFERROR(IF(B142="Funkcna poziadavka",VLOOKUP(G142,MODULY_CBA!$B$3:$E$52,3,0),),)</f>
        <v>0.72</v>
      </c>
      <c r="N142" s="588">
        <f>IFERROR(IF(B142="funkcna poziadavka",VLOOKUP(G142,MODULY_CBA!$B$3:$E$52,2,0),),)</f>
        <v>0.86</v>
      </c>
      <c r="O142" s="589">
        <f t="shared" si="14"/>
        <v>4.3963199999999993</v>
      </c>
      <c r="P142" s="590">
        <f>IFERROR(O142*VLOOKUP(G142,MODULY_CBA!$B$3:$F$52,5,0),)</f>
        <v>65.944799999999987</v>
      </c>
      <c r="Q142" s="461">
        <f>VLOOKUP(G142,MODULY_CBA!$B$3:$I$52,7,0)</f>
        <v>2021</v>
      </c>
      <c r="R142" s="463"/>
      <c r="S142" s="463"/>
      <c r="T142" s="463"/>
      <c r="U142" s="463"/>
      <c r="V142" s="463" t="s">
        <v>96</v>
      </c>
      <c r="W142" s="463" t="s">
        <v>96</v>
      </c>
      <c r="X142" s="463" t="s">
        <v>96</v>
      </c>
      <c r="Y142" s="463" t="s">
        <v>96</v>
      </c>
      <c r="Z142" s="463" t="s">
        <v>96</v>
      </c>
      <c r="AA142" s="463" t="s">
        <v>96</v>
      </c>
      <c r="AB142" s="463" t="s">
        <v>96</v>
      </c>
      <c r="AC142" s="463" t="s">
        <v>96</v>
      </c>
      <c r="AD142" s="463" t="s">
        <v>96</v>
      </c>
      <c r="AE142" s="463" t="s">
        <v>96</v>
      </c>
      <c r="AF142" s="463" t="s">
        <v>96</v>
      </c>
      <c r="AG142" s="463" t="s">
        <v>96</v>
      </c>
      <c r="AH142" s="463" t="s">
        <v>96</v>
      </c>
      <c r="AI142" s="463" t="s">
        <v>96</v>
      </c>
    </row>
    <row r="143" spans="1:35">
      <c r="A143" s="584" t="s">
        <v>778</v>
      </c>
      <c r="B143" s="585" t="s">
        <v>977</v>
      </c>
      <c r="C143" s="568" t="s">
        <v>319</v>
      </c>
      <c r="D143" s="579" t="s">
        <v>477</v>
      </c>
      <c r="E143" s="568" t="s">
        <v>779</v>
      </c>
      <c r="F143" s="586" t="s">
        <v>442</v>
      </c>
      <c r="G143" s="587" t="s">
        <v>319</v>
      </c>
      <c r="H143" s="588">
        <v>1</v>
      </c>
      <c r="I143" s="588">
        <v>5</v>
      </c>
      <c r="J143" s="588">
        <f t="shared" si="12"/>
        <v>1</v>
      </c>
      <c r="K143" s="588">
        <f t="shared" si="13"/>
        <v>5</v>
      </c>
      <c r="L143" s="589">
        <f>IFERROR(IF(B143="funkcna poziadavka",VLOOKUP(G143,MODULY_CBA!$B$3:$E$53,4,0)/COUNTIFS($G$3:$G$1500,G143,$B$3:$B$1500,B143),),)</f>
        <v>2.1</v>
      </c>
      <c r="M143" s="588">
        <f>IFERROR(IF(B143="Funkcna poziadavka",VLOOKUP(G143,MODULY_CBA!$B$3:$E$52,3,0),),)</f>
        <v>0.72</v>
      </c>
      <c r="N143" s="588">
        <f>IFERROR(IF(B143="funkcna poziadavka",VLOOKUP(G143,MODULY_CBA!$B$3:$E$52,2,0),),)</f>
        <v>0.86</v>
      </c>
      <c r="O143" s="589">
        <f t="shared" si="14"/>
        <v>4.3963199999999993</v>
      </c>
      <c r="P143" s="590">
        <f>IFERROR(O143*VLOOKUP(G143,MODULY_CBA!$B$3:$F$52,5,0),)</f>
        <v>65.944799999999987</v>
      </c>
      <c r="Q143" s="461">
        <f>VLOOKUP(G143,MODULY_CBA!$B$3:$I$52,7,0)</f>
        <v>2021</v>
      </c>
      <c r="R143" s="463"/>
      <c r="S143" s="463"/>
      <c r="T143" s="463"/>
      <c r="U143" s="463"/>
      <c r="V143" s="463"/>
      <c r="W143" s="463"/>
      <c r="X143" s="463"/>
      <c r="Y143" s="463"/>
      <c r="Z143" s="463"/>
      <c r="AA143" s="463"/>
      <c r="AB143" s="463"/>
      <c r="AC143" s="463"/>
      <c r="AD143" s="463"/>
      <c r="AE143" s="463"/>
      <c r="AF143" s="463"/>
      <c r="AG143" s="463"/>
      <c r="AH143" s="463"/>
      <c r="AI143" s="463"/>
    </row>
    <row r="144" spans="1:35">
      <c r="A144" s="584" t="s">
        <v>780</v>
      </c>
      <c r="B144" s="585" t="s">
        <v>977</v>
      </c>
      <c r="C144" s="568" t="s">
        <v>319</v>
      </c>
      <c r="D144" s="579" t="s">
        <v>741</v>
      </c>
      <c r="E144" s="568" t="s">
        <v>781</v>
      </c>
      <c r="F144" s="586" t="s">
        <v>442</v>
      </c>
      <c r="G144" s="587" t="s">
        <v>319</v>
      </c>
      <c r="H144" s="588">
        <v>1</v>
      </c>
      <c r="I144" s="588">
        <v>5</v>
      </c>
      <c r="J144" s="588">
        <f t="shared" si="12"/>
        <v>1</v>
      </c>
      <c r="K144" s="588">
        <f t="shared" si="13"/>
        <v>5</v>
      </c>
      <c r="L144" s="589">
        <f>IFERROR(IF(B144="funkcna poziadavka",VLOOKUP(G144,MODULY_CBA!$B$3:$E$53,4,0)/COUNTIFS($G$3:$G$1500,G144,$B$3:$B$1500,B144),),)</f>
        <v>2.1</v>
      </c>
      <c r="M144" s="588">
        <f>IFERROR(IF(B144="Funkcna poziadavka",VLOOKUP(G144,MODULY_CBA!$B$3:$E$52,3,0),),)</f>
        <v>0.72</v>
      </c>
      <c r="N144" s="588">
        <f>IFERROR(IF(B144="funkcna poziadavka",VLOOKUP(G144,MODULY_CBA!$B$3:$E$52,2,0),),)</f>
        <v>0.86</v>
      </c>
      <c r="O144" s="589">
        <f t="shared" si="14"/>
        <v>4.3963199999999993</v>
      </c>
      <c r="P144" s="590">
        <f>IFERROR(O144*VLOOKUP(G144,MODULY_CBA!$B$3:$F$52,5,0),)</f>
        <v>65.944799999999987</v>
      </c>
      <c r="Q144" s="461">
        <f>VLOOKUP(G144,MODULY_CBA!$B$3:$I$52,7,0)</f>
        <v>2021</v>
      </c>
      <c r="R144" s="463"/>
      <c r="S144" s="463"/>
      <c r="T144" s="463"/>
      <c r="U144" s="463"/>
      <c r="V144" s="463" t="s">
        <v>96</v>
      </c>
      <c r="W144" s="463" t="s">
        <v>96</v>
      </c>
      <c r="X144" s="463" t="s">
        <v>96</v>
      </c>
      <c r="Y144" s="463" t="s">
        <v>96</v>
      </c>
      <c r="Z144" s="463" t="s">
        <v>96</v>
      </c>
      <c r="AA144" s="463" t="s">
        <v>96</v>
      </c>
      <c r="AB144" s="463" t="s">
        <v>96</v>
      </c>
      <c r="AC144" s="463" t="s">
        <v>96</v>
      </c>
      <c r="AD144" s="463" t="s">
        <v>96</v>
      </c>
      <c r="AE144" s="463" t="s">
        <v>96</v>
      </c>
      <c r="AF144" s="463" t="s">
        <v>96</v>
      </c>
      <c r="AG144" s="463" t="s">
        <v>96</v>
      </c>
      <c r="AH144" s="463" t="s">
        <v>96</v>
      </c>
      <c r="AI144" s="463" t="s">
        <v>96</v>
      </c>
    </row>
    <row r="145" spans="1:35">
      <c r="A145" s="584" t="s">
        <v>782</v>
      </c>
      <c r="B145" s="585" t="s">
        <v>977</v>
      </c>
      <c r="C145" s="568" t="s">
        <v>319</v>
      </c>
      <c r="D145" s="579" t="s">
        <v>783</v>
      </c>
      <c r="E145" s="568" t="s">
        <v>784</v>
      </c>
      <c r="F145" s="586" t="s">
        <v>442</v>
      </c>
      <c r="G145" s="587" t="s">
        <v>319</v>
      </c>
      <c r="H145" s="588">
        <v>1</v>
      </c>
      <c r="I145" s="588">
        <v>5</v>
      </c>
      <c r="J145" s="588">
        <f t="shared" si="12"/>
        <v>1</v>
      </c>
      <c r="K145" s="588">
        <f t="shared" si="13"/>
        <v>5</v>
      </c>
      <c r="L145" s="589">
        <f>IFERROR(IF(B145="funkcna poziadavka",VLOOKUP(G145,MODULY_CBA!$B$3:$E$53,4,0)/COUNTIFS($G$3:$G$1500,G145,$B$3:$B$1500,B145),),)</f>
        <v>2.1</v>
      </c>
      <c r="M145" s="588">
        <f>IFERROR(IF(B145="Funkcna poziadavka",VLOOKUP(G145,MODULY_CBA!$B$3:$E$52,3,0),),)</f>
        <v>0.72</v>
      </c>
      <c r="N145" s="588">
        <f>IFERROR(IF(B145="funkcna poziadavka",VLOOKUP(G145,MODULY_CBA!$B$3:$E$52,2,0),),)</f>
        <v>0.86</v>
      </c>
      <c r="O145" s="589">
        <f t="shared" si="14"/>
        <v>4.3963199999999993</v>
      </c>
      <c r="P145" s="590">
        <f>IFERROR(O145*VLOOKUP(G145,MODULY_CBA!$B$3:$F$52,5,0),)</f>
        <v>65.944799999999987</v>
      </c>
      <c r="Q145" s="461">
        <f>VLOOKUP(G145,MODULY_CBA!$B$3:$I$52,7,0)</f>
        <v>2021</v>
      </c>
      <c r="R145" s="463"/>
      <c r="S145" s="463"/>
      <c r="T145" s="463"/>
      <c r="U145" s="463"/>
      <c r="V145" s="463"/>
      <c r="W145" s="463"/>
      <c r="X145" s="463"/>
      <c r="Y145" s="463"/>
      <c r="Z145" s="463"/>
      <c r="AA145" s="463"/>
      <c r="AB145" s="463"/>
      <c r="AC145" s="463"/>
      <c r="AD145" s="463"/>
      <c r="AE145" s="463"/>
      <c r="AF145" s="463"/>
      <c r="AG145" s="463"/>
      <c r="AH145" s="463"/>
      <c r="AI145" s="463"/>
    </row>
    <row r="146" spans="1:35">
      <c r="A146" s="584" t="s">
        <v>785</v>
      </c>
      <c r="B146" s="585" t="s">
        <v>977</v>
      </c>
      <c r="C146" s="568" t="s">
        <v>321</v>
      </c>
      <c r="D146" s="568" t="s">
        <v>705</v>
      </c>
      <c r="E146" s="568" t="s">
        <v>786</v>
      </c>
      <c r="F146" s="586" t="s">
        <v>442</v>
      </c>
      <c r="G146" s="587" t="s">
        <v>321</v>
      </c>
      <c r="H146" s="588">
        <v>1</v>
      </c>
      <c r="I146" s="588">
        <v>5</v>
      </c>
      <c r="J146" s="588">
        <f t="shared" si="12"/>
        <v>1</v>
      </c>
      <c r="K146" s="588">
        <f t="shared" si="13"/>
        <v>5</v>
      </c>
      <c r="L146" s="589">
        <f>IFERROR(IF(B146="funkcna poziadavka",VLOOKUP(G146,MODULY_CBA!$B$3:$E$53,4,0)/COUNTIFS($G$3:$G$1500,G146,$B$3:$B$1500,B146),),)</f>
        <v>3</v>
      </c>
      <c r="M146" s="588">
        <f>IFERROR(IF(B146="Funkcna poziadavka",VLOOKUP(G146,MODULY_CBA!$B$3:$E$52,3,0),),)</f>
        <v>0.72</v>
      </c>
      <c r="N146" s="588">
        <f>IFERROR(IF(B146="funkcna poziadavka",VLOOKUP(G146,MODULY_CBA!$B$3:$E$52,2,0),),)</f>
        <v>0.86</v>
      </c>
      <c r="O146" s="589">
        <f t="shared" si="14"/>
        <v>4.9535999999999998</v>
      </c>
      <c r="P146" s="590">
        <f>IFERROR(O146*VLOOKUP(G146,MODULY_CBA!$B$3:$F$52,5,0),)</f>
        <v>74.304000000000002</v>
      </c>
      <c r="Q146" s="461">
        <f>VLOOKUP(G146,MODULY_CBA!$B$3:$I$52,7,0)</f>
        <v>2021</v>
      </c>
      <c r="R146" s="463"/>
      <c r="S146" s="463"/>
      <c r="T146" s="463"/>
      <c r="U146" s="463"/>
      <c r="V146" s="463"/>
      <c r="W146" s="463"/>
      <c r="X146" s="463"/>
      <c r="Y146" s="463"/>
      <c r="Z146" s="463"/>
      <c r="AA146" s="463"/>
      <c r="AB146" s="463"/>
      <c r="AC146" s="463"/>
      <c r="AD146" s="463"/>
      <c r="AE146" s="463"/>
      <c r="AF146" s="463"/>
      <c r="AG146" s="463"/>
      <c r="AH146" s="463"/>
      <c r="AI146" s="463"/>
    </row>
    <row r="147" spans="1:35">
      <c r="A147" s="584" t="s">
        <v>787</v>
      </c>
      <c r="B147" s="585" t="s">
        <v>977</v>
      </c>
      <c r="C147" s="568" t="s">
        <v>321</v>
      </c>
      <c r="D147" s="568" t="s">
        <v>746</v>
      </c>
      <c r="E147" s="568" t="s">
        <v>788</v>
      </c>
      <c r="F147" s="586" t="s">
        <v>442</v>
      </c>
      <c r="G147" s="587" t="s">
        <v>321</v>
      </c>
      <c r="H147" s="588">
        <v>1</v>
      </c>
      <c r="I147" s="588">
        <v>5</v>
      </c>
      <c r="J147" s="588">
        <f t="shared" si="12"/>
        <v>1</v>
      </c>
      <c r="K147" s="588">
        <f t="shared" si="13"/>
        <v>5</v>
      </c>
      <c r="L147" s="589">
        <f>IFERROR(IF(B147="funkcna poziadavka",VLOOKUP(G147,MODULY_CBA!$B$3:$E$53,4,0)/COUNTIFS($G$3:$G$1500,G147,$B$3:$B$1500,B147),),)</f>
        <v>3</v>
      </c>
      <c r="M147" s="588">
        <f>IFERROR(IF(B147="Funkcna poziadavka",VLOOKUP(G147,MODULY_CBA!$B$3:$E$52,3,0),),)</f>
        <v>0.72</v>
      </c>
      <c r="N147" s="588">
        <f>IFERROR(IF(B147="funkcna poziadavka",VLOOKUP(G147,MODULY_CBA!$B$3:$E$52,2,0),),)</f>
        <v>0.86</v>
      </c>
      <c r="O147" s="589">
        <f t="shared" si="14"/>
        <v>4.9535999999999998</v>
      </c>
      <c r="P147" s="590">
        <f>IFERROR(O147*VLOOKUP(G147,MODULY_CBA!$B$3:$F$52,5,0),)</f>
        <v>74.304000000000002</v>
      </c>
      <c r="Q147" s="461">
        <f>VLOOKUP(G147,MODULY_CBA!$B$3:$I$52,7,0)</f>
        <v>2021</v>
      </c>
      <c r="R147" s="463"/>
      <c r="S147" s="463"/>
      <c r="T147" s="463"/>
      <c r="U147" s="463"/>
      <c r="V147" s="463" t="s">
        <v>96</v>
      </c>
      <c r="W147" s="463" t="s">
        <v>96</v>
      </c>
      <c r="X147" s="463" t="s">
        <v>96</v>
      </c>
      <c r="Y147" s="463" t="s">
        <v>96</v>
      </c>
      <c r="Z147" s="463" t="s">
        <v>96</v>
      </c>
      <c r="AA147" s="463" t="s">
        <v>96</v>
      </c>
      <c r="AB147" s="463" t="s">
        <v>96</v>
      </c>
      <c r="AC147" s="463" t="s">
        <v>96</v>
      </c>
      <c r="AD147" s="463" t="s">
        <v>96</v>
      </c>
      <c r="AE147" s="463" t="s">
        <v>96</v>
      </c>
      <c r="AF147" s="463" t="s">
        <v>96</v>
      </c>
      <c r="AG147" s="463" t="s">
        <v>96</v>
      </c>
      <c r="AH147" s="463" t="s">
        <v>96</v>
      </c>
      <c r="AI147" s="463" t="s">
        <v>96</v>
      </c>
    </row>
    <row r="148" spans="1:35">
      <c r="A148" s="584" t="s">
        <v>789</v>
      </c>
      <c r="B148" s="585" t="s">
        <v>439</v>
      </c>
      <c r="C148" s="568" t="s">
        <v>321</v>
      </c>
      <c r="D148" s="568" t="s">
        <v>711</v>
      </c>
      <c r="E148" s="568" t="s">
        <v>790</v>
      </c>
      <c r="F148" s="586" t="s">
        <v>442</v>
      </c>
      <c r="G148" s="587" t="s">
        <v>321</v>
      </c>
      <c r="H148" s="588">
        <v>1</v>
      </c>
      <c r="I148" s="588">
        <v>5</v>
      </c>
      <c r="J148" s="588">
        <f t="shared" si="12"/>
        <v>1</v>
      </c>
      <c r="K148" s="588">
        <f t="shared" si="13"/>
        <v>5</v>
      </c>
      <c r="L148" s="589">
        <f>IFERROR(IF(B148="funkcna poziadavka",VLOOKUP(G148,MODULY_CBA!$B$3:$E$53,4,0)/COUNTIFS($G$3:$G$1500,G148,$B$3:$B$1500,B148),),)</f>
        <v>0</v>
      </c>
      <c r="M148" s="588">
        <f>IFERROR(IF(B148="Funkcna poziadavka",VLOOKUP(G148,MODULY_CBA!$B$3:$E$52,3,0),),)</f>
        <v>0</v>
      </c>
      <c r="N148" s="588">
        <f>IFERROR(IF(B148="funkcna poziadavka",VLOOKUP(G148,MODULY_CBA!$B$3:$E$52,2,0),),)</f>
        <v>0</v>
      </c>
      <c r="O148" s="589">
        <f t="shared" si="14"/>
        <v>0</v>
      </c>
      <c r="P148" s="590">
        <f>IFERROR(O148*VLOOKUP(G148,MODULY_CBA!$B$3:$F$52,5,0),)</f>
        <v>0</v>
      </c>
      <c r="Q148" s="461">
        <f>VLOOKUP(G148,MODULY_CBA!$B$3:$I$52,7,0)</f>
        <v>2021</v>
      </c>
      <c r="R148" s="463"/>
      <c r="S148" s="463"/>
      <c r="T148" s="463"/>
      <c r="U148" s="463"/>
      <c r="V148" s="463"/>
      <c r="W148" s="463"/>
      <c r="X148" s="463"/>
      <c r="Y148" s="463"/>
      <c r="Z148" s="463"/>
      <c r="AA148" s="463"/>
      <c r="AB148" s="463"/>
      <c r="AC148" s="463"/>
      <c r="AD148" s="463"/>
      <c r="AE148" s="463"/>
      <c r="AF148" s="463"/>
      <c r="AG148" s="463"/>
      <c r="AH148" s="463"/>
      <c r="AI148" s="463"/>
    </row>
    <row r="149" spans="1:35">
      <c r="A149" s="584" t="s">
        <v>791</v>
      </c>
      <c r="B149" s="585" t="s">
        <v>977</v>
      </c>
      <c r="C149" s="568" t="s">
        <v>321</v>
      </c>
      <c r="D149" s="579" t="s">
        <v>440</v>
      </c>
      <c r="E149" s="568" t="s">
        <v>792</v>
      </c>
      <c r="F149" s="586" t="s">
        <v>442</v>
      </c>
      <c r="G149" s="587" t="s">
        <v>321</v>
      </c>
      <c r="H149" s="588">
        <v>1</v>
      </c>
      <c r="I149" s="588">
        <v>5</v>
      </c>
      <c r="J149" s="588">
        <f t="shared" si="12"/>
        <v>1</v>
      </c>
      <c r="K149" s="588">
        <f t="shared" si="13"/>
        <v>5</v>
      </c>
      <c r="L149" s="589">
        <f>IFERROR(IF(B149="funkcna poziadavka",VLOOKUP(G149,MODULY_CBA!$B$3:$E$53,4,0)/COUNTIFS($G$3:$G$1500,G149,$B$3:$B$1500,B149),),)</f>
        <v>3</v>
      </c>
      <c r="M149" s="588">
        <f>IFERROR(IF(B149="Funkcna poziadavka",VLOOKUP(G149,MODULY_CBA!$B$3:$E$52,3,0),),)</f>
        <v>0.72</v>
      </c>
      <c r="N149" s="588">
        <f>IFERROR(IF(B149="funkcna poziadavka",VLOOKUP(G149,MODULY_CBA!$B$3:$E$52,2,0),),)</f>
        <v>0.86</v>
      </c>
      <c r="O149" s="589">
        <f t="shared" si="14"/>
        <v>4.9535999999999998</v>
      </c>
      <c r="P149" s="590">
        <f>IFERROR(O149*VLOOKUP(G149,MODULY_CBA!$B$3:$F$52,5,0),)</f>
        <v>74.304000000000002</v>
      </c>
      <c r="Q149" s="461">
        <f>VLOOKUP(G149,MODULY_CBA!$B$3:$I$52,7,0)</f>
        <v>2021</v>
      </c>
      <c r="R149" s="463"/>
      <c r="S149" s="463"/>
      <c r="T149" s="463"/>
      <c r="U149" s="463"/>
      <c r="V149" s="463"/>
      <c r="W149" s="463"/>
      <c r="X149" s="463"/>
      <c r="Y149" s="463"/>
      <c r="Z149" s="463"/>
      <c r="AA149" s="463"/>
      <c r="AB149" s="463"/>
      <c r="AC149" s="463"/>
      <c r="AD149" s="463"/>
      <c r="AE149" s="463"/>
      <c r="AF149" s="463"/>
      <c r="AG149" s="463"/>
      <c r="AH149" s="463"/>
      <c r="AI149" s="463"/>
    </row>
    <row r="150" spans="1:35">
      <c r="A150" s="584" t="s">
        <v>793</v>
      </c>
      <c r="B150" s="585" t="s">
        <v>439</v>
      </c>
      <c r="C150" s="568" t="s">
        <v>321</v>
      </c>
      <c r="D150" s="579" t="s">
        <v>444</v>
      </c>
      <c r="E150" s="568" t="s">
        <v>753</v>
      </c>
      <c r="F150" s="586" t="s">
        <v>442</v>
      </c>
      <c r="G150" s="587" t="s">
        <v>321</v>
      </c>
      <c r="H150" s="588">
        <v>1</v>
      </c>
      <c r="I150" s="588">
        <v>5</v>
      </c>
      <c r="J150" s="588">
        <f t="shared" si="12"/>
        <v>1</v>
      </c>
      <c r="K150" s="588">
        <f t="shared" si="13"/>
        <v>5</v>
      </c>
      <c r="L150" s="589">
        <f>IFERROR(IF(B150="funkcna poziadavka",VLOOKUP(G150,MODULY_CBA!$B$3:$E$53,4,0)/COUNTIFS($G$3:$G$1500,G150,$B$3:$B$1500,B150),),)</f>
        <v>0</v>
      </c>
      <c r="M150" s="588">
        <f>IFERROR(IF(B150="Funkcna poziadavka",VLOOKUP(G150,MODULY_CBA!$B$3:$E$52,3,0),),)</f>
        <v>0</v>
      </c>
      <c r="N150" s="588">
        <f>IFERROR(IF(B150="funkcna poziadavka",VLOOKUP(G150,MODULY_CBA!$B$3:$E$52,2,0),),)</f>
        <v>0</v>
      </c>
      <c r="O150" s="589">
        <f t="shared" si="14"/>
        <v>0</v>
      </c>
      <c r="P150" s="590">
        <f>IFERROR(O150*VLOOKUP(G150,MODULY_CBA!$B$3:$F$52,5,0),)</f>
        <v>0</v>
      </c>
      <c r="Q150" s="461">
        <f>VLOOKUP(G150,MODULY_CBA!$B$3:$I$52,7,0)</f>
        <v>2021</v>
      </c>
      <c r="R150" s="463"/>
      <c r="S150" s="463"/>
      <c r="T150" s="463"/>
      <c r="U150" s="463"/>
      <c r="V150" s="463" t="s">
        <v>96</v>
      </c>
      <c r="W150" s="463" t="s">
        <v>96</v>
      </c>
      <c r="X150" s="463" t="s">
        <v>96</v>
      </c>
      <c r="Y150" s="463" t="s">
        <v>96</v>
      </c>
      <c r="Z150" s="463" t="s">
        <v>96</v>
      </c>
      <c r="AA150" s="463" t="s">
        <v>96</v>
      </c>
      <c r="AB150" s="463" t="s">
        <v>96</v>
      </c>
      <c r="AC150" s="463" t="s">
        <v>96</v>
      </c>
      <c r="AD150" s="463" t="s">
        <v>96</v>
      </c>
      <c r="AE150" s="463" t="s">
        <v>96</v>
      </c>
      <c r="AF150" s="463" t="s">
        <v>96</v>
      </c>
      <c r="AG150" s="463" t="s">
        <v>96</v>
      </c>
      <c r="AH150" s="463" t="s">
        <v>96</v>
      </c>
      <c r="AI150" s="463" t="s">
        <v>96</v>
      </c>
    </row>
    <row r="151" spans="1:35">
      <c r="A151" s="584" t="s">
        <v>794</v>
      </c>
      <c r="B151" s="585" t="s">
        <v>439</v>
      </c>
      <c r="C151" s="568" t="s">
        <v>321</v>
      </c>
      <c r="D151" s="579" t="s">
        <v>447</v>
      </c>
      <c r="E151" s="579" t="s">
        <v>448</v>
      </c>
      <c r="F151" s="586" t="s">
        <v>442</v>
      </c>
      <c r="G151" s="587" t="s">
        <v>321</v>
      </c>
      <c r="H151" s="588">
        <v>1</v>
      </c>
      <c r="I151" s="588">
        <v>5</v>
      </c>
      <c r="J151" s="588">
        <f t="shared" si="12"/>
        <v>1</v>
      </c>
      <c r="K151" s="588">
        <f t="shared" si="13"/>
        <v>5</v>
      </c>
      <c r="L151" s="589">
        <f>IFERROR(IF(B151="funkcna poziadavka",VLOOKUP(G151,MODULY_CBA!$B$3:$E$53,4,0)/COUNTIFS($G$3:$G$1500,G151,$B$3:$B$1500,B151),),)</f>
        <v>0</v>
      </c>
      <c r="M151" s="588">
        <f>IFERROR(IF(B151="Funkcna poziadavka",VLOOKUP(G151,MODULY_CBA!$B$3:$E$52,3,0),),)</f>
        <v>0</v>
      </c>
      <c r="N151" s="588">
        <f>IFERROR(IF(B151="funkcna poziadavka",VLOOKUP(G151,MODULY_CBA!$B$3:$E$52,2,0),),)</f>
        <v>0</v>
      </c>
      <c r="O151" s="589">
        <f t="shared" si="14"/>
        <v>0</v>
      </c>
      <c r="P151" s="590">
        <f>IFERROR(O151*VLOOKUP(G151,MODULY_CBA!$B$3:$F$52,5,0),)</f>
        <v>0</v>
      </c>
      <c r="Q151" s="461">
        <f>VLOOKUP(G151,MODULY_CBA!$B$3:$I$52,7,0)</f>
        <v>2021</v>
      </c>
      <c r="R151" s="463"/>
      <c r="S151" s="463"/>
      <c r="T151" s="463"/>
      <c r="U151" s="463"/>
      <c r="V151" s="463"/>
      <c r="W151" s="463"/>
      <c r="X151" s="463"/>
      <c r="Y151" s="463"/>
      <c r="Z151" s="463"/>
      <c r="AA151" s="463"/>
      <c r="AB151" s="463"/>
      <c r="AC151" s="463"/>
      <c r="AD151" s="463"/>
      <c r="AE151" s="463"/>
      <c r="AF151" s="463"/>
      <c r="AG151" s="463"/>
      <c r="AH151" s="463"/>
      <c r="AI151" s="463"/>
    </row>
    <row r="152" spans="1:35">
      <c r="A152" s="584" t="s">
        <v>795</v>
      </c>
      <c r="B152" s="585" t="s">
        <v>439</v>
      </c>
      <c r="C152" s="568" t="s">
        <v>321</v>
      </c>
      <c r="D152" s="579" t="s">
        <v>450</v>
      </c>
      <c r="E152" s="579" t="s">
        <v>451</v>
      </c>
      <c r="F152" s="586" t="s">
        <v>442</v>
      </c>
      <c r="G152" s="587" t="s">
        <v>321</v>
      </c>
      <c r="H152" s="588">
        <v>1</v>
      </c>
      <c r="I152" s="588">
        <v>5</v>
      </c>
      <c r="J152" s="588">
        <f t="shared" si="12"/>
        <v>1</v>
      </c>
      <c r="K152" s="588">
        <f t="shared" si="13"/>
        <v>5</v>
      </c>
      <c r="L152" s="589">
        <f>IFERROR(IF(B152="funkcna poziadavka",VLOOKUP(G152,MODULY_CBA!$B$3:$E$53,4,0)/COUNTIFS($G$3:$G$1500,G152,$B$3:$B$1500,B152),),)</f>
        <v>0</v>
      </c>
      <c r="M152" s="588">
        <f>IFERROR(IF(B152="Funkcna poziadavka",VLOOKUP(G152,MODULY_CBA!$B$3:$E$52,3,0),),)</f>
        <v>0</v>
      </c>
      <c r="N152" s="588">
        <f>IFERROR(IF(B152="funkcna poziadavka",VLOOKUP(G152,MODULY_CBA!$B$3:$E$52,2,0),),)</f>
        <v>0</v>
      </c>
      <c r="O152" s="589">
        <f t="shared" si="14"/>
        <v>0</v>
      </c>
      <c r="P152" s="590">
        <f>IFERROR(O152*VLOOKUP(G152,MODULY_CBA!$B$3:$F$52,5,0),)</f>
        <v>0</v>
      </c>
      <c r="Q152" s="461">
        <f>VLOOKUP(G152,MODULY_CBA!$B$3:$I$52,7,0)</f>
        <v>2021</v>
      </c>
      <c r="R152" s="463"/>
      <c r="S152" s="463"/>
      <c r="T152" s="463"/>
      <c r="U152" s="463"/>
      <c r="V152" s="463"/>
      <c r="W152" s="463"/>
      <c r="X152" s="463"/>
      <c r="Y152" s="463"/>
      <c r="Z152" s="463"/>
      <c r="AA152" s="463"/>
      <c r="AB152" s="463"/>
      <c r="AC152" s="463"/>
      <c r="AD152" s="463"/>
      <c r="AE152" s="463"/>
      <c r="AF152" s="463"/>
      <c r="AG152" s="463"/>
      <c r="AH152" s="463"/>
      <c r="AI152" s="463"/>
    </row>
    <row r="153" spans="1:35">
      <c r="A153" s="584" t="s">
        <v>796</v>
      </c>
      <c r="B153" s="585" t="s">
        <v>439</v>
      </c>
      <c r="C153" s="568" t="s">
        <v>321</v>
      </c>
      <c r="D153" s="579" t="s">
        <v>453</v>
      </c>
      <c r="E153" s="579" t="s">
        <v>454</v>
      </c>
      <c r="F153" s="586" t="s">
        <v>442</v>
      </c>
      <c r="G153" s="587" t="s">
        <v>321</v>
      </c>
      <c r="H153" s="588">
        <v>1</v>
      </c>
      <c r="I153" s="588">
        <v>5</v>
      </c>
      <c r="J153" s="588">
        <f t="shared" si="12"/>
        <v>1</v>
      </c>
      <c r="K153" s="588">
        <f t="shared" si="13"/>
        <v>5</v>
      </c>
      <c r="L153" s="589">
        <f>IFERROR(IF(B153="funkcna poziadavka",VLOOKUP(G153,MODULY_CBA!$B$3:$E$53,4,0)/COUNTIFS($G$3:$G$1500,G153,$B$3:$B$1500,B153),),)</f>
        <v>0</v>
      </c>
      <c r="M153" s="588">
        <f>IFERROR(IF(B153="Funkcna poziadavka",VLOOKUP(G153,MODULY_CBA!$B$3:$E$52,3,0),),)</f>
        <v>0</v>
      </c>
      <c r="N153" s="588">
        <f>IFERROR(IF(B153="funkcna poziadavka",VLOOKUP(G153,MODULY_CBA!$B$3:$E$52,2,0),),)</f>
        <v>0</v>
      </c>
      <c r="O153" s="589">
        <f t="shared" si="14"/>
        <v>0</v>
      </c>
      <c r="P153" s="590">
        <f>IFERROR(O153*VLOOKUP(G153,MODULY_CBA!$B$3:$F$52,5,0),)</f>
        <v>0</v>
      </c>
      <c r="Q153" s="461">
        <f>VLOOKUP(G153,MODULY_CBA!$B$3:$I$52,7,0)</f>
        <v>2021</v>
      </c>
      <c r="R153" s="463"/>
      <c r="S153" s="463"/>
      <c r="T153" s="463"/>
      <c r="U153" s="463"/>
      <c r="V153" s="463"/>
      <c r="W153" s="463"/>
      <c r="X153" s="463"/>
      <c r="Y153" s="463"/>
      <c r="Z153" s="463"/>
      <c r="AA153" s="463"/>
      <c r="AB153" s="463"/>
      <c r="AC153" s="463"/>
      <c r="AD153" s="463"/>
      <c r="AE153" s="463"/>
      <c r="AF153" s="463"/>
      <c r="AG153" s="463"/>
      <c r="AH153" s="463"/>
      <c r="AI153" s="463"/>
    </row>
    <row r="154" spans="1:35">
      <c r="A154" s="584" t="s">
        <v>797</v>
      </c>
      <c r="B154" s="585" t="s">
        <v>439</v>
      </c>
      <c r="C154" s="568" t="s">
        <v>321</v>
      </c>
      <c r="D154" s="568" t="s">
        <v>719</v>
      </c>
      <c r="E154" s="568" t="s">
        <v>798</v>
      </c>
      <c r="F154" s="586" t="s">
        <v>442</v>
      </c>
      <c r="G154" s="587" t="s">
        <v>321</v>
      </c>
      <c r="H154" s="588">
        <v>1</v>
      </c>
      <c r="I154" s="588">
        <v>5</v>
      </c>
      <c r="J154" s="588">
        <f t="shared" si="12"/>
        <v>1</v>
      </c>
      <c r="K154" s="588">
        <f t="shared" si="13"/>
        <v>5</v>
      </c>
      <c r="L154" s="589">
        <f>IFERROR(IF(B154="funkcna poziadavka",VLOOKUP(G154,MODULY_CBA!$B$3:$E$53,4,0)/COUNTIFS($G$3:$G$1500,G154,$B$3:$B$1500,B154),),)</f>
        <v>0</v>
      </c>
      <c r="M154" s="588">
        <f>IFERROR(IF(B154="Funkcna poziadavka",VLOOKUP(G154,MODULY_CBA!$B$3:$E$52,3,0),),)</f>
        <v>0</v>
      </c>
      <c r="N154" s="588">
        <f>IFERROR(IF(B154="funkcna poziadavka",VLOOKUP(G154,MODULY_CBA!$B$3:$E$52,2,0),),)</f>
        <v>0</v>
      </c>
      <c r="O154" s="589">
        <f t="shared" si="14"/>
        <v>0</v>
      </c>
      <c r="P154" s="590">
        <f>IFERROR(O154*VLOOKUP(G154,MODULY_CBA!$B$3:$F$52,5,0),)</f>
        <v>0</v>
      </c>
      <c r="Q154" s="461">
        <f>VLOOKUP(G154,MODULY_CBA!$B$3:$I$52,7,0)</f>
        <v>2021</v>
      </c>
      <c r="R154" s="463"/>
      <c r="S154" s="463"/>
      <c r="T154" s="463"/>
      <c r="U154" s="463"/>
      <c r="V154" s="463"/>
      <c r="W154" s="463"/>
      <c r="X154" s="463"/>
      <c r="Y154" s="463"/>
      <c r="Z154" s="463"/>
      <c r="AA154" s="463"/>
      <c r="AB154" s="463"/>
      <c r="AC154" s="463"/>
      <c r="AD154" s="463"/>
      <c r="AE154" s="463"/>
      <c r="AF154" s="463"/>
      <c r="AG154" s="463"/>
      <c r="AH154" s="463"/>
      <c r="AI154" s="463"/>
    </row>
    <row r="155" spans="1:35">
      <c r="A155" s="584" t="s">
        <v>799</v>
      </c>
      <c r="B155" s="585" t="s">
        <v>439</v>
      </c>
      <c r="C155" s="568" t="s">
        <v>321</v>
      </c>
      <c r="D155" s="568" t="s">
        <v>800</v>
      </c>
      <c r="E155" s="568" t="s">
        <v>801</v>
      </c>
      <c r="F155" s="586" t="s">
        <v>442</v>
      </c>
      <c r="G155" s="587" t="s">
        <v>321</v>
      </c>
      <c r="H155" s="588">
        <v>1</v>
      </c>
      <c r="I155" s="588">
        <v>5</v>
      </c>
      <c r="J155" s="588">
        <f t="shared" si="12"/>
        <v>1</v>
      </c>
      <c r="K155" s="588">
        <f t="shared" si="13"/>
        <v>5</v>
      </c>
      <c r="L155" s="589">
        <f>IFERROR(IF(B155="funkcna poziadavka",VLOOKUP(G155,MODULY_CBA!$B$3:$E$53,4,0)/COUNTIFS($G$3:$G$1500,G155,$B$3:$B$1500,B155),),)</f>
        <v>0</v>
      </c>
      <c r="M155" s="588">
        <f>IFERROR(IF(B155="Funkcna poziadavka",VLOOKUP(G155,MODULY_CBA!$B$3:$E$52,3,0),),)</f>
        <v>0</v>
      </c>
      <c r="N155" s="588">
        <f>IFERROR(IF(B155="funkcna poziadavka",VLOOKUP(G155,MODULY_CBA!$B$3:$E$52,2,0),),)</f>
        <v>0</v>
      </c>
      <c r="O155" s="589">
        <f t="shared" si="14"/>
        <v>0</v>
      </c>
      <c r="P155" s="590">
        <f>IFERROR(O155*VLOOKUP(G155,MODULY_CBA!$B$3:$F$52,5,0),)</f>
        <v>0</v>
      </c>
      <c r="Q155" s="461">
        <f>VLOOKUP(G155,MODULY_CBA!$B$3:$I$52,7,0)</f>
        <v>2021</v>
      </c>
      <c r="R155" s="463"/>
      <c r="S155" s="463"/>
      <c r="T155" s="463"/>
      <c r="U155" s="463"/>
      <c r="V155" s="463"/>
      <c r="W155" s="463"/>
      <c r="X155" s="463"/>
      <c r="Y155" s="463"/>
      <c r="Z155" s="463"/>
      <c r="AA155" s="463"/>
      <c r="AB155" s="463"/>
      <c r="AC155" s="463"/>
      <c r="AD155" s="463"/>
      <c r="AE155" s="463"/>
      <c r="AF155" s="463"/>
      <c r="AG155" s="463"/>
      <c r="AH155" s="463"/>
      <c r="AI155" s="463"/>
    </row>
    <row r="156" spans="1:35">
      <c r="A156" s="584" t="s">
        <v>802</v>
      </c>
      <c r="B156" s="585" t="s">
        <v>439</v>
      </c>
      <c r="C156" s="568" t="s">
        <v>321</v>
      </c>
      <c r="D156" s="579" t="s">
        <v>459</v>
      </c>
      <c r="E156" s="568" t="s">
        <v>767</v>
      </c>
      <c r="F156" s="586" t="s">
        <v>442</v>
      </c>
      <c r="G156" s="587" t="s">
        <v>321</v>
      </c>
      <c r="H156" s="588">
        <v>1</v>
      </c>
      <c r="I156" s="588">
        <v>5</v>
      </c>
      <c r="J156" s="588">
        <f t="shared" si="12"/>
        <v>1</v>
      </c>
      <c r="K156" s="588">
        <f t="shared" si="13"/>
        <v>5</v>
      </c>
      <c r="L156" s="589">
        <f>IFERROR(IF(B156="funkcna poziadavka",VLOOKUP(G156,MODULY_CBA!$B$3:$E$53,4,0)/COUNTIFS($G$3:$G$1500,G156,$B$3:$B$1500,B156),),)</f>
        <v>0</v>
      </c>
      <c r="M156" s="588">
        <f>IFERROR(IF(B156="Funkcna poziadavka",VLOOKUP(G156,MODULY_CBA!$B$3:$E$52,3,0),),)</f>
        <v>0</v>
      </c>
      <c r="N156" s="588">
        <f>IFERROR(IF(B156="funkcna poziadavka",VLOOKUP(G156,MODULY_CBA!$B$3:$E$52,2,0),),)</f>
        <v>0</v>
      </c>
      <c r="O156" s="589">
        <f t="shared" si="14"/>
        <v>0</v>
      </c>
      <c r="P156" s="590">
        <f>IFERROR(O156*VLOOKUP(G156,MODULY_CBA!$B$3:$F$52,5,0),)</f>
        <v>0</v>
      </c>
      <c r="Q156" s="461">
        <f>VLOOKUP(G156,MODULY_CBA!$B$3:$I$52,7,0)</f>
        <v>2021</v>
      </c>
      <c r="R156" s="463"/>
      <c r="S156" s="463"/>
      <c r="T156" s="463"/>
      <c r="U156" s="463"/>
      <c r="V156" s="463" t="s">
        <v>96</v>
      </c>
      <c r="W156" s="463" t="s">
        <v>96</v>
      </c>
      <c r="X156" s="463" t="s">
        <v>96</v>
      </c>
      <c r="Y156" s="463" t="s">
        <v>96</v>
      </c>
      <c r="Z156" s="463" t="s">
        <v>96</v>
      </c>
      <c r="AA156" s="463" t="s">
        <v>96</v>
      </c>
      <c r="AB156" s="463" t="s">
        <v>96</v>
      </c>
      <c r="AC156" s="463" t="s">
        <v>96</v>
      </c>
      <c r="AD156" s="463" t="s">
        <v>96</v>
      </c>
      <c r="AE156" s="463" t="s">
        <v>96</v>
      </c>
      <c r="AF156" s="463" t="s">
        <v>96</v>
      </c>
      <c r="AG156" s="463" t="s">
        <v>96</v>
      </c>
      <c r="AH156" s="463" t="s">
        <v>96</v>
      </c>
      <c r="AI156" s="463" t="s">
        <v>96</v>
      </c>
    </row>
    <row r="157" spans="1:35">
      <c r="A157" s="584" t="s">
        <v>803</v>
      </c>
      <c r="B157" s="585" t="s">
        <v>439</v>
      </c>
      <c r="C157" s="568" t="s">
        <v>321</v>
      </c>
      <c r="D157" s="579" t="s">
        <v>462</v>
      </c>
      <c r="E157" s="568" t="s">
        <v>804</v>
      </c>
      <c r="F157" s="586" t="s">
        <v>442</v>
      </c>
      <c r="G157" s="587" t="s">
        <v>321</v>
      </c>
      <c r="H157" s="588">
        <v>1</v>
      </c>
      <c r="I157" s="588">
        <v>5</v>
      </c>
      <c r="J157" s="588">
        <f t="shared" si="12"/>
        <v>1</v>
      </c>
      <c r="K157" s="588">
        <f t="shared" si="13"/>
        <v>5</v>
      </c>
      <c r="L157" s="589">
        <f>IFERROR(IF(B157="funkcna poziadavka",VLOOKUP(G157,MODULY_CBA!$B$3:$E$53,4,0)/COUNTIFS($G$3:$G$1500,G157,$B$3:$B$1500,B157),),)</f>
        <v>0</v>
      </c>
      <c r="M157" s="588">
        <f>IFERROR(IF(B157="Funkcna poziadavka",VLOOKUP(G157,MODULY_CBA!$B$3:$E$52,3,0),),)</f>
        <v>0</v>
      </c>
      <c r="N157" s="588">
        <f>IFERROR(IF(B157="funkcna poziadavka",VLOOKUP(G157,MODULY_CBA!$B$3:$E$52,2,0),),)</f>
        <v>0</v>
      </c>
      <c r="O157" s="589">
        <f t="shared" si="14"/>
        <v>0</v>
      </c>
      <c r="P157" s="590">
        <f>IFERROR(O157*VLOOKUP(G157,MODULY_CBA!$B$3:$F$52,5,0),)</f>
        <v>0</v>
      </c>
      <c r="Q157" s="461">
        <f>VLOOKUP(G157,MODULY_CBA!$B$3:$I$52,7,0)</f>
        <v>2021</v>
      </c>
      <c r="R157" s="463"/>
      <c r="S157" s="463"/>
      <c r="T157" s="463"/>
      <c r="U157" s="463"/>
      <c r="V157" s="463"/>
      <c r="W157" s="463"/>
      <c r="X157" s="463"/>
      <c r="Y157" s="463"/>
      <c r="Z157" s="463"/>
      <c r="AA157" s="463"/>
      <c r="AB157" s="463"/>
      <c r="AC157" s="463"/>
      <c r="AD157" s="463"/>
      <c r="AE157" s="463"/>
      <c r="AF157" s="463"/>
      <c r="AG157" s="463"/>
      <c r="AH157" s="463"/>
      <c r="AI157" s="463"/>
    </row>
    <row r="158" spans="1:35">
      <c r="A158" s="584" t="s">
        <v>805</v>
      </c>
      <c r="B158" s="585" t="s">
        <v>439</v>
      </c>
      <c r="C158" s="568" t="s">
        <v>321</v>
      </c>
      <c r="D158" s="579" t="s">
        <v>465</v>
      </c>
      <c r="E158" s="568" t="s">
        <v>729</v>
      </c>
      <c r="F158" s="586" t="s">
        <v>442</v>
      </c>
      <c r="G158" s="587" t="s">
        <v>321</v>
      </c>
      <c r="H158" s="588">
        <v>1</v>
      </c>
      <c r="I158" s="588">
        <v>5</v>
      </c>
      <c r="J158" s="588">
        <f t="shared" si="12"/>
        <v>1</v>
      </c>
      <c r="K158" s="588">
        <f t="shared" si="13"/>
        <v>5</v>
      </c>
      <c r="L158" s="589">
        <f>IFERROR(IF(B158="funkcna poziadavka",VLOOKUP(G158,MODULY_CBA!$B$3:$E$53,4,0)/COUNTIFS($G$3:$G$1500,G158,$B$3:$B$1500,B158),),)</f>
        <v>0</v>
      </c>
      <c r="M158" s="588">
        <f>IFERROR(IF(B158="Funkcna poziadavka",VLOOKUP(G158,MODULY_CBA!$B$3:$E$52,3,0),),)</f>
        <v>0</v>
      </c>
      <c r="N158" s="588">
        <f>IFERROR(IF(B158="funkcna poziadavka",VLOOKUP(G158,MODULY_CBA!$B$3:$E$52,2,0),),)</f>
        <v>0</v>
      </c>
      <c r="O158" s="589">
        <f t="shared" si="14"/>
        <v>0</v>
      </c>
      <c r="P158" s="590">
        <f>IFERROR(O158*VLOOKUP(G158,MODULY_CBA!$B$3:$F$52,5,0),)</f>
        <v>0</v>
      </c>
      <c r="Q158" s="461">
        <f>VLOOKUP(G158,MODULY_CBA!$B$3:$I$52,7,0)</f>
        <v>2021</v>
      </c>
      <c r="R158" s="463"/>
      <c r="S158" s="463"/>
      <c r="T158" s="463"/>
      <c r="U158" s="463"/>
      <c r="V158" s="463"/>
      <c r="W158" s="463"/>
      <c r="X158" s="463"/>
      <c r="Y158" s="463"/>
      <c r="Z158" s="463"/>
      <c r="AA158" s="463"/>
      <c r="AB158" s="463"/>
      <c r="AC158" s="463"/>
      <c r="AD158" s="463"/>
      <c r="AE158" s="463"/>
      <c r="AF158" s="463"/>
      <c r="AG158" s="463"/>
      <c r="AH158" s="463"/>
      <c r="AI158" s="463"/>
    </row>
    <row r="159" spans="1:35">
      <c r="A159" s="584" t="s">
        <v>806</v>
      </c>
      <c r="B159" s="585" t="s">
        <v>439</v>
      </c>
      <c r="C159" s="568" t="s">
        <v>321</v>
      </c>
      <c r="D159" s="579" t="s">
        <v>468</v>
      </c>
      <c r="E159" s="568" t="s">
        <v>807</v>
      </c>
      <c r="F159" s="586" t="s">
        <v>442</v>
      </c>
      <c r="G159" s="587" t="s">
        <v>321</v>
      </c>
      <c r="H159" s="588">
        <v>1</v>
      </c>
      <c r="I159" s="588">
        <v>5</v>
      </c>
      <c r="J159" s="588">
        <f t="shared" si="12"/>
        <v>1</v>
      </c>
      <c r="K159" s="588">
        <f t="shared" si="13"/>
        <v>5</v>
      </c>
      <c r="L159" s="589">
        <f>IFERROR(IF(B159="funkcna poziadavka",VLOOKUP(G159,MODULY_CBA!$B$3:$E$53,4,0)/COUNTIFS($G$3:$G$1500,G159,$B$3:$B$1500,B159),),)</f>
        <v>0</v>
      </c>
      <c r="M159" s="588">
        <f>IFERROR(IF(B159="Funkcna poziadavka",VLOOKUP(G159,MODULY_CBA!$B$3:$E$52,3,0),),)</f>
        <v>0</v>
      </c>
      <c r="N159" s="588">
        <f>IFERROR(IF(B159="funkcna poziadavka",VLOOKUP(G159,MODULY_CBA!$B$3:$E$52,2,0),),)</f>
        <v>0</v>
      </c>
      <c r="O159" s="589">
        <f t="shared" si="14"/>
        <v>0</v>
      </c>
      <c r="P159" s="590">
        <f>IFERROR(O159*VLOOKUP(G159,MODULY_CBA!$B$3:$F$52,5,0),)</f>
        <v>0</v>
      </c>
      <c r="Q159" s="461">
        <f>VLOOKUP(G159,MODULY_CBA!$B$3:$I$52,7,0)</f>
        <v>2021</v>
      </c>
      <c r="R159" s="463"/>
      <c r="S159" s="463"/>
      <c r="T159" s="463"/>
      <c r="U159" s="463"/>
      <c r="V159" s="463"/>
      <c r="W159" s="463"/>
      <c r="X159" s="463"/>
      <c r="Y159" s="463"/>
      <c r="Z159" s="463"/>
      <c r="AA159" s="463"/>
      <c r="AB159" s="463"/>
      <c r="AC159" s="463"/>
      <c r="AD159" s="463"/>
      <c r="AE159" s="463"/>
      <c r="AF159" s="463"/>
      <c r="AG159" s="463"/>
      <c r="AH159" s="463"/>
      <c r="AI159" s="463"/>
    </row>
    <row r="160" spans="1:35">
      <c r="A160" s="584" t="s">
        <v>808</v>
      </c>
      <c r="B160" s="585" t="s">
        <v>439</v>
      </c>
      <c r="C160" s="568" t="s">
        <v>321</v>
      </c>
      <c r="D160" s="579" t="s">
        <v>493</v>
      </c>
      <c r="E160" s="568" t="s">
        <v>733</v>
      </c>
      <c r="F160" s="586" t="s">
        <v>442</v>
      </c>
      <c r="G160" s="587" t="s">
        <v>321</v>
      </c>
      <c r="H160" s="588">
        <v>1</v>
      </c>
      <c r="I160" s="588">
        <v>5</v>
      </c>
      <c r="J160" s="588">
        <f t="shared" si="12"/>
        <v>1</v>
      </c>
      <c r="K160" s="588">
        <f t="shared" si="13"/>
        <v>5</v>
      </c>
      <c r="L160" s="589">
        <f>IFERROR(IF(B160="funkcna poziadavka",VLOOKUP(G160,MODULY_CBA!$B$3:$E$53,4,0)/COUNTIFS($G$3:$G$1500,G160,$B$3:$B$1500,B160),),)</f>
        <v>0</v>
      </c>
      <c r="M160" s="588">
        <f>IFERROR(IF(B160="Funkcna poziadavka",VLOOKUP(G160,MODULY_CBA!$B$3:$E$52,3,0),),)</f>
        <v>0</v>
      </c>
      <c r="N160" s="588">
        <f>IFERROR(IF(B160="funkcna poziadavka",VLOOKUP(G160,MODULY_CBA!$B$3:$E$52,2,0),),)</f>
        <v>0</v>
      </c>
      <c r="O160" s="589">
        <f t="shared" si="14"/>
        <v>0</v>
      </c>
      <c r="P160" s="590">
        <f>IFERROR(O160*VLOOKUP(G160,MODULY_CBA!$B$3:$F$52,5,0),)</f>
        <v>0</v>
      </c>
      <c r="Q160" s="461">
        <f>VLOOKUP(G160,MODULY_CBA!$B$3:$I$52,7,0)</f>
        <v>2021</v>
      </c>
      <c r="R160" s="463"/>
      <c r="S160" s="463"/>
      <c r="T160" s="463"/>
      <c r="U160" s="463"/>
      <c r="V160" s="463"/>
      <c r="W160" s="463"/>
      <c r="X160" s="463"/>
      <c r="Y160" s="463"/>
      <c r="Z160" s="463"/>
      <c r="AA160" s="463"/>
      <c r="AB160" s="463"/>
      <c r="AC160" s="463"/>
      <c r="AD160" s="463"/>
      <c r="AE160" s="463"/>
      <c r="AF160" s="463"/>
      <c r="AG160" s="463"/>
      <c r="AH160" s="463"/>
      <c r="AI160" s="463"/>
    </row>
    <row r="161" spans="1:35">
      <c r="A161" s="584" t="s">
        <v>809</v>
      </c>
      <c r="B161" s="585" t="s">
        <v>977</v>
      </c>
      <c r="C161" s="568" t="s">
        <v>321</v>
      </c>
      <c r="D161" s="579" t="s">
        <v>471</v>
      </c>
      <c r="E161" s="568" t="s">
        <v>735</v>
      </c>
      <c r="F161" s="586" t="s">
        <v>442</v>
      </c>
      <c r="G161" s="587" t="s">
        <v>321</v>
      </c>
      <c r="H161" s="588">
        <v>1</v>
      </c>
      <c r="I161" s="588">
        <v>5</v>
      </c>
      <c r="J161" s="588">
        <f t="shared" si="12"/>
        <v>1</v>
      </c>
      <c r="K161" s="588">
        <f t="shared" si="13"/>
        <v>5</v>
      </c>
      <c r="L161" s="589">
        <f>IFERROR(IF(B161="funkcna poziadavka",VLOOKUP(G161,MODULY_CBA!$B$3:$E$53,4,0)/COUNTIFS($G$3:$G$1500,G161,$B$3:$B$1500,B161),),)</f>
        <v>3</v>
      </c>
      <c r="M161" s="588">
        <f>IFERROR(IF(B161="Funkcna poziadavka",VLOOKUP(G161,MODULY_CBA!$B$3:$E$52,3,0),),)</f>
        <v>0.72</v>
      </c>
      <c r="N161" s="588">
        <f>IFERROR(IF(B161="funkcna poziadavka",VLOOKUP(G161,MODULY_CBA!$B$3:$E$52,2,0),),)</f>
        <v>0.86</v>
      </c>
      <c r="O161" s="589">
        <f t="shared" si="14"/>
        <v>4.9535999999999998</v>
      </c>
      <c r="P161" s="590">
        <f>IFERROR(O161*VLOOKUP(G161,MODULY_CBA!$B$3:$F$52,5,0),)</f>
        <v>74.304000000000002</v>
      </c>
      <c r="Q161" s="461">
        <f>VLOOKUP(G161,MODULY_CBA!$B$3:$I$52,7,0)</f>
        <v>2021</v>
      </c>
      <c r="R161" s="463"/>
      <c r="S161" s="463"/>
      <c r="T161" s="463"/>
      <c r="U161" s="463"/>
      <c r="V161" s="463"/>
      <c r="W161" s="463"/>
      <c r="X161" s="463"/>
      <c r="Y161" s="463"/>
      <c r="Z161" s="463"/>
      <c r="AA161" s="463"/>
      <c r="AB161" s="463"/>
      <c r="AC161" s="463"/>
      <c r="AD161" s="463"/>
      <c r="AE161" s="463"/>
      <c r="AF161" s="463"/>
      <c r="AG161" s="463"/>
      <c r="AH161" s="463"/>
      <c r="AI161" s="463"/>
    </row>
    <row r="162" spans="1:35">
      <c r="A162" s="584" t="s">
        <v>810</v>
      </c>
      <c r="B162" s="585" t="s">
        <v>977</v>
      </c>
      <c r="C162" s="568" t="s">
        <v>321</v>
      </c>
      <c r="D162" s="579" t="s">
        <v>811</v>
      </c>
      <c r="E162" s="568" t="s">
        <v>812</v>
      </c>
      <c r="F162" s="586" t="s">
        <v>442</v>
      </c>
      <c r="G162" s="587" t="s">
        <v>321</v>
      </c>
      <c r="H162" s="588">
        <v>1</v>
      </c>
      <c r="I162" s="588">
        <v>5</v>
      </c>
      <c r="J162" s="588">
        <f t="shared" si="12"/>
        <v>1</v>
      </c>
      <c r="K162" s="588">
        <f t="shared" si="13"/>
        <v>5</v>
      </c>
      <c r="L162" s="589">
        <f>IFERROR(IF(B162="funkcna poziadavka",VLOOKUP(G162,MODULY_CBA!$B$3:$E$53,4,0)/COUNTIFS($G$3:$G$1500,G162,$B$3:$B$1500,B162),),)</f>
        <v>3</v>
      </c>
      <c r="M162" s="588">
        <f>IFERROR(IF(B162="Funkcna poziadavka",VLOOKUP(G162,MODULY_CBA!$B$3:$E$52,3,0),),)</f>
        <v>0.72</v>
      </c>
      <c r="N162" s="588">
        <f>IFERROR(IF(B162="funkcna poziadavka",VLOOKUP(G162,MODULY_CBA!$B$3:$E$52,2,0),),)</f>
        <v>0.86</v>
      </c>
      <c r="O162" s="589">
        <f t="shared" si="14"/>
        <v>4.9535999999999998</v>
      </c>
      <c r="P162" s="590">
        <f>IFERROR(O162*VLOOKUP(G162,MODULY_CBA!$B$3:$F$52,5,0),)</f>
        <v>74.304000000000002</v>
      </c>
      <c r="Q162" s="461">
        <f>VLOOKUP(G162,MODULY_CBA!$B$3:$I$52,7,0)</f>
        <v>2021</v>
      </c>
      <c r="R162" s="463"/>
      <c r="S162" s="463"/>
      <c r="T162" s="463"/>
      <c r="U162" s="463"/>
      <c r="V162" s="463"/>
      <c r="W162" s="463"/>
      <c r="X162" s="463"/>
      <c r="Y162" s="463"/>
      <c r="Z162" s="463"/>
      <c r="AA162" s="463"/>
      <c r="AB162" s="463"/>
      <c r="AC162" s="463"/>
      <c r="AD162" s="463"/>
      <c r="AE162" s="463"/>
      <c r="AF162" s="463"/>
      <c r="AG162" s="463"/>
      <c r="AH162" s="463"/>
      <c r="AI162" s="463"/>
    </row>
    <row r="163" spans="1:35">
      <c r="A163" s="584" t="s">
        <v>813</v>
      </c>
      <c r="B163" s="585" t="s">
        <v>977</v>
      </c>
      <c r="C163" s="568" t="s">
        <v>321</v>
      </c>
      <c r="D163" s="579" t="s">
        <v>477</v>
      </c>
      <c r="E163" s="568" t="s">
        <v>814</v>
      </c>
      <c r="F163" s="586" t="s">
        <v>442</v>
      </c>
      <c r="G163" s="587" t="s">
        <v>321</v>
      </c>
      <c r="H163" s="588">
        <v>1</v>
      </c>
      <c r="I163" s="588">
        <v>5</v>
      </c>
      <c r="J163" s="588">
        <f t="shared" ref="J163:J226" si="15">IF(ISNUMBER(H163),H163,)</f>
        <v>1</v>
      </c>
      <c r="K163" s="588">
        <f t="shared" ref="K163:K226" si="16">J163*I163</f>
        <v>5</v>
      </c>
      <c r="L163" s="589">
        <f>IFERROR(IF(B163="funkcna poziadavka",VLOOKUP(G163,MODULY_CBA!$B$3:$E$53,4,0)/COUNTIFS($G$3:$G$1500,G163,$B$3:$B$1500,B163),),)</f>
        <v>3</v>
      </c>
      <c r="M163" s="588">
        <f>IFERROR(IF(B163="Funkcna poziadavka",VLOOKUP(G163,MODULY_CBA!$B$3:$E$52,3,0),),)</f>
        <v>0.72</v>
      </c>
      <c r="N163" s="588">
        <f>IFERROR(IF(B163="funkcna poziadavka",VLOOKUP(G163,MODULY_CBA!$B$3:$E$52,2,0),),)</f>
        <v>0.86</v>
      </c>
      <c r="O163" s="589">
        <f t="shared" ref="O163:O226" si="17">(K163+L163)*M163*N163</f>
        <v>4.9535999999999998</v>
      </c>
      <c r="P163" s="590">
        <f>IFERROR(O163*VLOOKUP(G163,MODULY_CBA!$B$3:$F$52,5,0),)</f>
        <v>74.304000000000002</v>
      </c>
      <c r="Q163" s="461">
        <f>VLOOKUP(G163,MODULY_CBA!$B$3:$I$52,7,0)</f>
        <v>2021</v>
      </c>
      <c r="R163" s="463"/>
      <c r="S163" s="463"/>
      <c r="T163" s="463"/>
      <c r="U163" s="463"/>
      <c r="V163" s="463" t="s">
        <v>96</v>
      </c>
      <c r="W163" s="463" t="s">
        <v>96</v>
      </c>
      <c r="X163" s="463" t="s">
        <v>96</v>
      </c>
      <c r="Y163" s="463" t="s">
        <v>96</v>
      </c>
      <c r="Z163" s="463" t="s">
        <v>96</v>
      </c>
      <c r="AA163" s="463" t="s">
        <v>96</v>
      </c>
      <c r="AB163" s="463" t="s">
        <v>96</v>
      </c>
      <c r="AC163" s="463" t="s">
        <v>96</v>
      </c>
      <c r="AD163" s="463" t="s">
        <v>96</v>
      </c>
      <c r="AE163" s="463" t="s">
        <v>96</v>
      </c>
      <c r="AF163" s="463" t="s">
        <v>96</v>
      </c>
      <c r="AG163" s="463" t="s">
        <v>96</v>
      </c>
      <c r="AH163" s="463" t="s">
        <v>96</v>
      </c>
      <c r="AI163" s="463" t="s">
        <v>96</v>
      </c>
    </row>
    <row r="164" spans="1:35">
      <c r="A164" s="584" t="s">
        <v>815</v>
      </c>
      <c r="B164" s="585" t="s">
        <v>977</v>
      </c>
      <c r="C164" s="568" t="s">
        <v>321</v>
      </c>
      <c r="D164" s="579" t="s">
        <v>741</v>
      </c>
      <c r="E164" s="568" t="s">
        <v>816</v>
      </c>
      <c r="F164" s="586" t="s">
        <v>442</v>
      </c>
      <c r="G164" s="587" t="s">
        <v>321</v>
      </c>
      <c r="H164" s="588">
        <v>1</v>
      </c>
      <c r="I164" s="588">
        <v>5</v>
      </c>
      <c r="J164" s="588">
        <f t="shared" si="15"/>
        <v>1</v>
      </c>
      <c r="K164" s="588">
        <f t="shared" si="16"/>
        <v>5</v>
      </c>
      <c r="L164" s="589">
        <f>IFERROR(IF(B164="funkcna poziadavka",VLOOKUP(G164,MODULY_CBA!$B$3:$E$53,4,0)/COUNTIFS($G$3:$G$1500,G164,$B$3:$B$1500,B164),),)</f>
        <v>3</v>
      </c>
      <c r="M164" s="588">
        <f>IFERROR(IF(B164="Funkcna poziadavka",VLOOKUP(G164,MODULY_CBA!$B$3:$E$52,3,0),),)</f>
        <v>0.72</v>
      </c>
      <c r="N164" s="588">
        <f>IFERROR(IF(B164="funkcna poziadavka",VLOOKUP(G164,MODULY_CBA!$B$3:$E$52,2,0),),)</f>
        <v>0.86</v>
      </c>
      <c r="O164" s="589">
        <f t="shared" si="17"/>
        <v>4.9535999999999998</v>
      </c>
      <c r="P164" s="590">
        <f>IFERROR(O164*VLOOKUP(G164,MODULY_CBA!$B$3:$F$52,5,0),)</f>
        <v>74.304000000000002</v>
      </c>
      <c r="Q164" s="461">
        <f>VLOOKUP(G164,MODULY_CBA!$B$3:$I$52,7,0)</f>
        <v>2021</v>
      </c>
      <c r="R164" s="463"/>
      <c r="S164" s="463"/>
      <c r="T164" s="463"/>
      <c r="U164" s="463"/>
      <c r="V164" s="463" t="s">
        <v>96</v>
      </c>
      <c r="W164" s="463" t="s">
        <v>96</v>
      </c>
      <c r="X164" s="463" t="s">
        <v>96</v>
      </c>
      <c r="Y164" s="463" t="s">
        <v>96</v>
      </c>
      <c r="Z164" s="463" t="s">
        <v>96</v>
      </c>
      <c r="AA164" s="463" t="s">
        <v>96</v>
      </c>
      <c r="AB164" s="463" t="s">
        <v>96</v>
      </c>
      <c r="AC164" s="463" t="s">
        <v>96</v>
      </c>
      <c r="AD164" s="463" t="s">
        <v>96</v>
      </c>
      <c r="AE164" s="463" t="s">
        <v>96</v>
      </c>
      <c r="AF164" s="463" t="s">
        <v>96</v>
      </c>
      <c r="AG164" s="463" t="s">
        <v>96</v>
      </c>
      <c r="AH164" s="463" t="s">
        <v>96</v>
      </c>
      <c r="AI164" s="463" t="s">
        <v>96</v>
      </c>
    </row>
    <row r="165" spans="1:35">
      <c r="A165" s="584" t="s">
        <v>817</v>
      </c>
      <c r="B165" s="585" t="s">
        <v>977</v>
      </c>
      <c r="C165" s="569" t="s">
        <v>323</v>
      </c>
      <c r="D165" s="568" t="s">
        <v>705</v>
      </c>
      <c r="E165" s="568" t="s">
        <v>818</v>
      </c>
      <c r="F165" s="586" t="s">
        <v>442</v>
      </c>
      <c r="G165" s="587" t="s">
        <v>323</v>
      </c>
      <c r="H165" s="588">
        <v>1</v>
      </c>
      <c r="I165" s="588">
        <v>5</v>
      </c>
      <c r="J165" s="588">
        <f t="shared" si="15"/>
        <v>1</v>
      </c>
      <c r="K165" s="588">
        <f t="shared" si="16"/>
        <v>5</v>
      </c>
      <c r="L165" s="589">
        <f>IFERROR(IF(B165="funkcna poziadavka",VLOOKUP(G165,MODULY_CBA!$B$3:$E$53,4,0)/COUNTIFS($G$3:$G$1500,G165,$B$3:$B$1500,B165),),)</f>
        <v>3</v>
      </c>
      <c r="M165" s="588">
        <f>IFERROR(IF(B165="Funkcna poziadavka",VLOOKUP(G165,MODULY_CBA!$B$3:$E$52,3,0),),)</f>
        <v>0.72</v>
      </c>
      <c r="N165" s="588">
        <f>IFERROR(IF(B165="funkcna poziadavka",VLOOKUP(G165,MODULY_CBA!$B$3:$E$52,2,0),),)</f>
        <v>0.84</v>
      </c>
      <c r="O165" s="589">
        <f t="shared" si="17"/>
        <v>4.8384</v>
      </c>
      <c r="P165" s="590">
        <f>IFERROR(O165*VLOOKUP(G165,MODULY_CBA!$B$3:$F$52,5,0),)</f>
        <v>72.575999999999993</v>
      </c>
      <c r="Q165" s="461">
        <f>VLOOKUP(G165,MODULY_CBA!$B$3:$I$52,7,0)</f>
        <v>2021</v>
      </c>
      <c r="R165" s="463"/>
      <c r="S165" s="463"/>
      <c r="T165" s="463"/>
      <c r="U165" s="463"/>
      <c r="V165" s="463"/>
      <c r="W165" s="463"/>
      <c r="X165" s="463"/>
      <c r="Y165" s="463"/>
      <c r="Z165" s="463"/>
      <c r="AA165" s="463"/>
      <c r="AB165" s="463"/>
      <c r="AC165" s="463"/>
      <c r="AD165" s="463"/>
      <c r="AE165" s="463"/>
      <c r="AF165" s="463"/>
      <c r="AG165" s="463"/>
      <c r="AH165" s="463"/>
      <c r="AI165" s="463"/>
    </row>
    <row r="166" spans="1:35">
      <c r="A166" s="584" t="s">
        <v>819</v>
      </c>
      <c r="B166" s="585" t="s">
        <v>977</v>
      </c>
      <c r="C166" s="569" t="s">
        <v>323</v>
      </c>
      <c r="D166" s="568" t="s">
        <v>746</v>
      </c>
      <c r="E166" s="568" t="s">
        <v>820</v>
      </c>
      <c r="F166" s="586" t="s">
        <v>442</v>
      </c>
      <c r="G166" s="587" t="s">
        <v>323</v>
      </c>
      <c r="H166" s="588">
        <v>1</v>
      </c>
      <c r="I166" s="588">
        <v>5</v>
      </c>
      <c r="J166" s="588">
        <f t="shared" si="15"/>
        <v>1</v>
      </c>
      <c r="K166" s="588">
        <f t="shared" si="16"/>
        <v>5</v>
      </c>
      <c r="L166" s="589">
        <f>IFERROR(IF(B166="funkcna poziadavka",VLOOKUP(G166,MODULY_CBA!$B$3:$E$53,4,0)/COUNTIFS($G$3:$G$1500,G166,$B$3:$B$1500,B166),),)</f>
        <v>3</v>
      </c>
      <c r="M166" s="588">
        <f>IFERROR(IF(B166="Funkcna poziadavka",VLOOKUP(G166,MODULY_CBA!$B$3:$E$52,3,0),),)</f>
        <v>0.72</v>
      </c>
      <c r="N166" s="588">
        <f>IFERROR(IF(B166="funkcna poziadavka",VLOOKUP(G166,MODULY_CBA!$B$3:$E$52,2,0),),)</f>
        <v>0.84</v>
      </c>
      <c r="O166" s="589">
        <f t="shared" si="17"/>
        <v>4.8384</v>
      </c>
      <c r="P166" s="590">
        <f>IFERROR(O166*VLOOKUP(G166,MODULY_CBA!$B$3:$F$52,5,0),)</f>
        <v>72.575999999999993</v>
      </c>
      <c r="Q166" s="461">
        <f>VLOOKUP(G166,MODULY_CBA!$B$3:$I$52,7,0)</f>
        <v>2021</v>
      </c>
      <c r="R166" s="463"/>
      <c r="S166" s="463"/>
      <c r="T166" s="463"/>
      <c r="U166" s="463"/>
      <c r="V166" s="463" t="s">
        <v>96</v>
      </c>
      <c r="W166" s="463" t="s">
        <v>96</v>
      </c>
      <c r="X166" s="463" t="s">
        <v>96</v>
      </c>
      <c r="Y166" s="463" t="s">
        <v>96</v>
      </c>
      <c r="Z166" s="463" t="s">
        <v>96</v>
      </c>
      <c r="AA166" s="463" t="s">
        <v>96</v>
      </c>
      <c r="AB166" s="463" t="s">
        <v>96</v>
      </c>
      <c r="AC166" s="463" t="s">
        <v>96</v>
      </c>
      <c r="AD166" s="463" t="s">
        <v>96</v>
      </c>
      <c r="AE166" s="463" t="s">
        <v>96</v>
      </c>
      <c r="AF166" s="463" t="s">
        <v>96</v>
      </c>
      <c r="AG166" s="463" t="s">
        <v>96</v>
      </c>
      <c r="AH166" s="463" t="s">
        <v>96</v>
      </c>
      <c r="AI166" s="463" t="s">
        <v>96</v>
      </c>
    </row>
    <row r="167" spans="1:35">
      <c r="A167" s="584" t="s">
        <v>821</v>
      </c>
      <c r="B167" s="585" t="s">
        <v>2874</v>
      </c>
      <c r="C167" s="569" t="s">
        <v>323</v>
      </c>
      <c r="D167" s="568" t="s">
        <v>711</v>
      </c>
      <c r="E167" s="568" t="s">
        <v>822</v>
      </c>
      <c r="F167" s="586" t="s">
        <v>442</v>
      </c>
      <c r="G167" s="587" t="s">
        <v>323</v>
      </c>
      <c r="H167" s="588">
        <v>1</v>
      </c>
      <c r="I167" s="588">
        <v>5</v>
      </c>
      <c r="J167" s="588">
        <f t="shared" si="15"/>
        <v>1</v>
      </c>
      <c r="K167" s="588">
        <f t="shared" si="16"/>
        <v>5</v>
      </c>
      <c r="L167" s="589">
        <f>IFERROR(IF(B167="funkcna poziadavka",VLOOKUP(G167,MODULY_CBA!$B$3:$E$53,4,0)/COUNTIFS($G$3:$G$1500,G167,$B$3:$B$1500,B167),),)</f>
        <v>0</v>
      </c>
      <c r="M167" s="588">
        <f>IFERROR(IF(B167="Funkcna poziadavka",VLOOKUP(G167,MODULY_CBA!$B$3:$E$52,3,0),),)</f>
        <v>0</v>
      </c>
      <c r="N167" s="588">
        <f>IFERROR(IF(B167="funkcna poziadavka",VLOOKUP(G167,MODULY_CBA!$B$3:$E$52,2,0),),)</f>
        <v>0</v>
      </c>
      <c r="O167" s="589">
        <f t="shared" si="17"/>
        <v>0</v>
      </c>
      <c r="P167" s="590">
        <f>IFERROR(O167*VLOOKUP(G167,MODULY_CBA!$B$3:$F$52,5,0),)</f>
        <v>0</v>
      </c>
      <c r="Q167" s="461">
        <f>VLOOKUP(G167,MODULY_CBA!$B$3:$I$52,7,0)</f>
        <v>2021</v>
      </c>
      <c r="R167" s="463"/>
      <c r="S167" s="463"/>
      <c r="T167" s="463"/>
      <c r="U167" s="463"/>
      <c r="V167" s="463" t="s">
        <v>96</v>
      </c>
      <c r="W167" s="463" t="s">
        <v>96</v>
      </c>
      <c r="X167" s="463" t="s">
        <v>96</v>
      </c>
      <c r="Y167" s="463" t="s">
        <v>96</v>
      </c>
      <c r="Z167" s="463" t="s">
        <v>96</v>
      </c>
      <c r="AA167" s="463" t="s">
        <v>96</v>
      </c>
      <c r="AB167" s="463" t="s">
        <v>96</v>
      </c>
      <c r="AC167" s="463" t="s">
        <v>96</v>
      </c>
      <c r="AD167" s="463" t="s">
        <v>96</v>
      </c>
      <c r="AE167" s="463" t="s">
        <v>96</v>
      </c>
      <c r="AF167" s="463" t="s">
        <v>96</v>
      </c>
      <c r="AG167" s="463" t="s">
        <v>96</v>
      </c>
      <c r="AH167" s="463" t="s">
        <v>96</v>
      </c>
      <c r="AI167" s="463" t="s">
        <v>96</v>
      </c>
    </row>
    <row r="168" spans="1:35">
      <c r="A168" s="584" t="s">
        <v>823</v>
      </c>
      <c r="B168" s="585" t="s">
        <v>977</v>
      </c>
      <c r="C168" s="569" t="s">
        <v>323</v>
      </c>
      <c r="D168" s="579" t="s">
        <v>440</v>
      </c>
      <c r="E168" s="568" t="s">
        <v>792</v>
      </c>
      <c r="F168" s="586" t="s">
        <v>442</v>
      </c>
      <c r="G168" s="587" t="s">
        <v>323</v>
      </c>
      <c r="H168" s="588">
        <v>1</v>
      </c>
      <c r="I168" s="588">
        <v>5</v>
      </c>
      <c r="J168" s="588">
        <f t="shared" si="15"/>
        <v>1</v>
      </c>
      <c r="K168" s="588">
        <f t="shared" si="16"/>
        <v>5</v>
      </c>
      <c r="L168" s="589">
        <f>IFERROR(IF(B168="funkcna poziadavka",VLOOKUP(G168,MODULY_CBA!$B$3:$E$53,4,0)/COUNTIFS($G$3:$G$1500,G168,$B$3:$B$1500,B168),),)</f>
        <v>3</v>
      </c>
      <c r="M168" s="588">
        <f>IFERROR(IF(B168="Funkcna poziadavka",VLOOKUP(G168,MODULY_CBA!$B$3:$E$52,3,0),),)</f>
        <v>0.72</v>
      </c>
      <c r="N168" s="588">
        <f>IFERROR(IF(B168="funkcna poziadavka",VLOOKUP(G168,MODULY_CBA!$B$3:$E$52,2,0),),)</f>
        <v>0.84</v>
      </c>
      <c r="O168" s="589">
        <f t="shared" si="17"/>
        <v>4.8384</v>
      </c>
      <c r="P168" s="590">
        <f>IFERROR(O168*VLOOKUP(G168,MODULY_CBA!$B$3:$F$52,5,0),)</f>
        <v>72.575999999999993</v>
      </c>
      <c r="Q168" s="461">
        <f>VLOOKUP(G168,MODULY_CBA!$B$3:$I$52,7,0)</f>
        <v>2021</v>
      </c>
      <c r="R168" s="463"/>
      <c r="S168" s="463"/>
      <c r="T168" s="463"/>
      <c r="U168" s="463"/>
      <c r="V168" s="463"/>
      <c r="W168" s="463"/>
      <c r="X168" s="463"/>
      <c r="Y168" s="463"/>
      <c r="Z168" s="463"/>
      <c r="AA168" s="463"/>
      <c r="AB168" s="463"/>
      <c r="AC168" s="463"/>
      <c r="AD168" s="463"/>
      <c r="AE168" s="463"/>
      <c r="AF168" s="463"/>
      <c r="AG168" s="463"/>
      <c r="AH168" s="463"/>
      <c r="AI168" s="463"/>
    </row>
    <row r="169" spans="1:35">
      <c r="A169" s="584" t="s">
        <v>824</v>
      </c>
      <c r="B169" s="585" t="s">
        <v>439</v>
      </c>
      <c r="C169" s="569" t="s">
        <v>323</v>
      </c>
      <c r="D169" s="579" t="s">
        <v>444</v>
      </c>
      <c r="E169" s="568" t="s">
        <v>753</v>
      </c>
      <c r="F169" s="586" t="s">
        <v>442</v>
      </c>
      <c r="G169" s="587" t="s">
        <v>323</v>
      </c>
      <c r="H169" s="588">
        <v>1</v>
      </c>
      <c r="I169" s="588">
        <v>5</v>
      </c>
      <c r="J169" s="588">
        <f t="shared" si="15"/>
        <v>1</v>
      </c>
      <c r="K169" s="588">
        <f t="shared" si="16"/>
        <v>5</v>
      </c>
      <c r="L169" s="589">
        <f>IFERROR(IF(B169="funkcna poziadavka",VLOOKUP(G169,MODULY_CBA!$B$3:$E$53,4,0)/COUNTIFS($G$3:$G$1500,G169,$B$3:$B$1500,B169),),)</f>
        <v>0</v>
      </c>
      <c r="M169" s="588">
        <f>IFERROR(IF(B169="Funkcna poziadavka",VLOOKUP(G169,MODULY_CBA!$B$3:$E$52,3,0),),)</f>
        <v>0</v>
      </c>
      <c r="N169" s="588">
        <f>IFERROR(IF(B169="funkcna poziadavka",VLOOKUP(G169,MODULY_CBA!$B$3:$E$52,2,0),),)</f>
        <v>0</v>
      </c>
      <c r="O169" s="589">
        <f t="shared" si="17"/>
        <v>0</v>
      </c>
      <c r="P169" s="590">
        <f>IFERROR(O169*VLOOKUP(G169,MODULY_CBA!$B$3:$F$52,5,0),)</f>
        <v>0</v>
      </c>
      <c r="Q169" s="461">
        <f>VLOOKUP(G169,MODULY_CBA!$B$3:$I$52,7,0)</f>
        <v>2021</v>
      </c>
      <c r="R169" s="463"/>
      <c r="S169" s="463"/>
      <c r="T169" s="463"/>
      <c r="U169" s="463"/>
      <c r="V169" s="463"/>
      <c r="W169" s="463"/>
      <c r="X169" s="463"/>
      <c r="Y169" s="463"/>
      <c r="Z169" s="463"/>
      <c r="AA169" s="463"/>
      <c r="AB169" s="463"/>
      <c r="AC169" s="463"/>
      <c r="AD169" s="463"/>
      <c r="AE169" s="463"/>
      <c r="AF169" s="463"/>
      <c r="AG169" s="463"/>
      <c r="AH169" s="463"/>
      <c r="AI169" s="463"/>
    </row>
    <row r="170" spans="1:35" s="466" customFormat="1">
      <c r="A170" s="584" t="s">
        <v>825</v>
      </c>
      <c r="B170" s="585" t="s">
        <v>439</v>
      </c>
      <c r="C170" s="569" t="s">
        <v>323</v>
      </c>
      <c r="D170" s="579" t="s">
        <v>447</v>
      </c>
      <c r="E170" s="579" t="s">
        <v>448</v>
      </c>
      <c r="F170" s="586" t="s">
        <v>442</v>
      </c>
      <c r="G170" s="587" t="s">
        <v>323</v>
      </c>
      <c r="H170" s="588">
        <v>1</v>
      </c>
      <c r="I170" s="588">
        <v>5</v>
      </c>
      <c r="J170" s="588">
        <f t="shared" si="15"/>
        <v>1</v>
      </c>
      <c r="K170" s="588">
        <f t="shared" si="16"/>
        <v>5</v>
      </c>
      <c r="L170" s="589">
        <f>IFERROR(IF(B170="funkcna poziadavka",VLOOKUP(G170,MODULY_CBA!$B$3:$E$53,4,0)/COUNTIFS($G$3:$G$1500,G170,$B$3:$B$1500,B170),),)</f>
        <v>0</v>
      </c>
      <c r="M170" s="588">
        <f>IFERROR(IF(B170="Funkcna poziadavka",VLOOKUP(G170,MODULY_CBA!$B$3:$E$52,3,0),),)</f>
        <v>0</v>
      </c>
      <c r="N170" s="588">
        <f>IFERROR(IF(B170="funkcna poziadavka",VLOOKUP(G170,MODULY_CBA!$B$3:$E$52,2,0),),)</f>
        <v>0</v>
      </c>
      <c r="O170" s="589">
        <f t="shared" si="17"/>
        <v>0</v>
      </c>
      <c r="P170" s="590">
        <f>IFERROR(O170*VLOOKUP(G170,MODULY_CBA!$B$3:$F$52,5,0),)</f>
        <v>0</v>
      </c>
      <c r="Q170" s="461">
        <f>VLOOKUP(G170,MODULY_CBA!$B$3:$I$52,7,0)</f>
        <v>2021</v>
      </c>
      <c r="R170" s="463"/>
      <c r="S170" s="463"/>
      <c r="T170" s="463"/>
      <c r="U170" s="463"/>
      <c r="V170" s="463"/>
      <c r="W170" s="463"/>
      <c r="X170" s="463"/>
      <c r="Y170" s="463"/>
      <c r="Z170" s="591"/>
      <c r="AA170" s="461"/>
      <c r="AB170" s="461"/>
      <c r="AC170" s="463"/>
      <c r="AD170" s="463"/>
      <c r="AE170" s="463"/>
      <c r="AF170" s="463"/>
      <c r="AG170" s="463"/>
      <c r="AH170" s="463"/>
      <c r="AI170" s="463"/>
    </row>
    <row r="171" spans="1:35" s="466" customFormat="1">
      <c r="A171" s="584" t="s">
        <v>826</v>
      </c>
      <c r="B171" s="585" t="s">
        <v>439</v>
      </c>
      <c r="C171" s="569" t="s">
        <v>323</v>
      </c>
      <c r="D171" s="579" t="s">
        <v>450</v>
      </c>
      <c r="E171" s="579" t="s">
        <v>451</v>
      </c>
      <c r="F171" s="586" t="s">
        <v>442</v>
      </c>
      <c r="G171" s="587" t="s">
        <v>323</v>
      </c>
      <c r="H171" s="588">
        <v>1</v>
      </c>
      <c r="I171" s="588">
        <v>5</v>
      </c>
      <c r="J171" s="588">
        <f t="shared" si="15"/>
        <v>1</v>
      </c>
      <c r="K171" s="588">
        <f t="shared" si="16"/>
        <v>5</v>
      </c>
      <c r="L171" s="589">
        <f>IFERROR(IF(B171="funkcna poziadavka",VLOOKUP(G171,MODULY_CBA!$B$3:$E$53,4,0)/COUNTIFS($G$3:$G$1500,G171,$B$3:$B$1500,B171),),)</f>
        <v>0</v>
      </c>
      <c r="M171" s="588">
        <f>IFERROR(IF(B171="Funkcna poziadavka",VLOOKUP(G171,MODULY_CBA!$B$3:$E$52,3,0),),)</f>
        <v>0</v>
      </c>
      <c r="N171" s="588">
        <f>IFERROR(IF(B171="funkcna poziadavka",VLOOKUP(G171,MODULY_CBA!$B$3:$E$52,2,0),),)</f>
        <v>0</v>
      </c>
      <c r="O171" s="589">
        <f t="shared" si="17"/>
        <v>0</v>
      </c>
      <c r="P171" s="590">
        <f>IFERROR(O171*VLOOKUP(G171,MODULY_CBA!$B$3:$F$52,5,0),)</f>
        <v>0</v>
      </c>
      <c r="Q171" s="461">
        <f>VLOOKUP(G171,MODULY_CBA!$B$3:$I$52,7,0)</f>
        <v>2021</v>
      </c>
      <c r="R171" s="463"/>
      <c r="S171" s="463"/>
      <c r="T171" s="463"/>
      <c r="U171" s="463"/>
      <c r="V171" s="463"/>
      <c r="W171" s="463"/>
      <c r="X171" s="463"/>
      <c r="Y171" s="463"/>
      <c r="Z171" s="591"/>
      <c r="AA171" s="461"/>
      <c r="AB171" s="461"/>
      <c r="AC171" s="463"/>
      <c r="AD171" s="463"/>
      <c r="AE171" s="463"/>
      <c r="AF171" s="463"/>
      <c r="AG171" s="463"/>
      <c r="AH171" s="463"/>
      <c r="AI171" s="463"/>
    </row>
    <row r="172" spans="1:35" s="466" customFormat="1">
      <c r="A172" s="584" t="s">
        <v>827</v>
      </c>
      <c r="B172" s="585" t="s">
        <v>439</v>
      </c>
      <c r="C172" s="569" t="s">
        <v>323</v>
      </c>
      <c r="D172" s="579" t="s">
        <v>453</v>
      </c>
      <c r="E172" s="579" t="s">
        <v>454</v>
      </c>
      <c r="F172" s="586" t="s">
        <v>442</v>
      </c>
      <c r="G172" s="587" t="s">
        <v>323</v>
      </c>
      <c r="H172" s="588">
        <v>1</v>
      </c>
      <c r="I172" s="588">
        <v>5</v>
      </c>
      <c r="J172" s="588">
        <f t="shared" si="15"/>
        <v>1</v>
      </c>
      <c r="K172" s="588">
        <f t="shared" si="16"/>
        <v>5</v>
      </c>
      <c r="L172" s="589">
        <f>IFERROR(IF(B172="funkcna poziadavka",VLOOKUP(G172,MODULY_CBA!$B$3:$E$53,4,0)/COUNTIFS($G$3:$G$1500,G172,$B$3:$B$1500,B172),),)</f>
        <v>0</v>
      </c>
      <c r="M172" s="588">
        <f>IFERROR(IF(B172="Funkcna poziadavka",VLOOKUP(G172,MODULY_CBA!$B$3:$E$52,3,0),),)</f>
        <v>0</v>
      </c>
      <c r="N172" s="588">
        <f>IFERROR(IF(B172="funkcna poziadavka",VLOOKUP(G172,MODULY_CBA!$B$3:$E$52,2,0),),)</f>
        <v>0</v>
      </c>
      <c r="O172" s="589">
        <f t="shared" si="17"/>
        <v>0</v>
      </c>
      <c r="P172" s="590">
        <f>IFERROR(O172*VLOOKUP(G172,MODULY_CBA!$B$3:$F$52,5,0),)</f>
        <v>0</v>
      </c>
      <c r="Q172" s="461">
        <f>VLOOKUP(G172,MODULY_CBA!$B$3:$I$52,7,0)</f>
        <v>2021</v>
      </c>
      <c r="R172" s="463"/>
      <c r="S172" s="463"/>
      <c r="T172" s="463"/>
      <c r="U172" s="463"/>
      <c r="V172" s="463"/>
      <c r="W172" s="463"/>
      <c r="X172" s="463"/>
      <c r="Y172" s="463"/>
      <c r="Z172" s="591"/>
      <c r="AA172" s="461"/>
      <c r="AB172" s="461"/>
      <c r="AC172" s="463"/>
      <c r="AD172" s="463"/>
      <c r="AE172" s="463"/>
      <c r="AF172" s="463"/>
      <c r="AG172" s="463"/>
      <c r="AH172" s="463"/>
      <c r="AI172" s="463"/>
    </row>
    <row r="173" spans="1:35" s="466" customFormat="1">
      <c r="A173" s="584" t="s">
        <v>828</v>
      </c>
      <c r="B173" s="585" t="s">
        <v>439</v>
      </c>
      <c r="C173" s="569" t="s">
        <v>323</v>
      </c>
      <c r="D173" s="568" t="s">
        <v>719</v>
      </c>
      <c r="E173" s="568" t="s">
        <v>829</v>
      </c>
      <c r="F173" s="586" t="s">
        <v>442</v>
      </c>
      <c r="G173" s="587" t="s">
        <v>323</v>
      </c>
      <c r="H173" s="588">
        <v>1</v>
      </c>
      <c r="I173" s="588">
        <v>5</v>
      </c>
      <c r="J173" s="588">
        <f t="shared" si="15"/>
        <v>1</v>
      </c>
      <c r="K173" s="588">
        <f t="shared" si="16"/>
        <v>5</v>
      </c>
      <c r="L173" s="589">
        <f>IFERROR(IF(B173="funkcna poziadavka",VLOOKUP(G173,MODULY_CBA!$B$3:$E$53,4,0)/COUNTIFS($G$3:$G$1500,G173,$B$3:$B$1500,B173),),)</f>
        <v>0</v>
      </c>
      <c r="M173" s="588">
        <f>IFERROR(IF(B173="Funkcna poziadavka",VLOOKUP(G173,MODULY_CBA!$B$3:$E$52,3,0),),)</f>
        <v>0</v>
      </c>
      <c r="N173" s="588">
        <f>IFERROR(IF(B173="funkcna poziadavka",VLOOKUP(G173,MODULY_CBA!$B$3:$E$52,2,0),),)</f>
        <v>0</v>
      </c>
      <c r="O173" s="589">
        <f t="shared" si="17"/>
        <v>0</v>
      </c>
      <c r="P173" s="590">
        <f>IFERROR(O173*VLOOKUP(G173,MODULY_CBA!$B$3:$F$52,5,0),)</f>
        <v>0</v>
      </c>
      <c r="Q173" s="461">
        <f>VLOOKUP(G173,MODULY_CBA!$B$3:$I$52,7,0)</f>
        <v>2021</v>
      </c>
      <c r="R173" s="463"/>
      <c r="S173" s="463"/>
      <c r="T173" s="463"/>
      <c r="U173" s="463"/>
      <c r="V173" s="463"/>
      <c r="W173" s="463"/>
      <c r="X173" s="463"/>
      <c r="Y173" s="463"/>
      <c r="Z173" s="591"/>
      <c r="AA173" s="461"/>
      <c r="AB173" s="461"/>
      <c r="AC173" s="463"/>
      <c r="AD173" s="463"/>
      <c r="AE173" s="463"/>
      <c r="AF173" s="463"/>
      <c r="AG173" s="463"/>
      <c r="AH173" s="463"/>
      <c r="AI173" s="463"/>
    </row>
    <row r="174" spans="1:35" s="466" customFormat="1">
      <c r="A174" s="584" t="s">
        <v>830</v>
      </c>
      <c r="B174" s="585" t="s">
        <v>439</v>
      </c>
      <c r="C174" s="569" t="s">
        <v>323</v>
      </c>
      <c r="D174" s="568" t="s">
        <v>831</v>
      </c>
      <c r="E174" s="568" t="s">
        <v>832</v>
      </c>
      <c r="F174" s="586" t="s">
        <v>442</v>
      </c>
      <c r="G174" s="587" t="s">
        <v>323</v>
      </c>
      <c r="H174" s="588">
        <v>1</v>
      </c>
      <c r="I174" s="588">
        <v>5</v>
      </c>
      <c r="J174" s="588">
        <f t="shared" si="15"/>
        <v>1</v>
      </c>
      <c r="K174" s="588">
        <f t="shared" si="16"/>
        <v>5</v>
      </c>
      <c r="L174" s="589">
        <f>IFERROR(IF(B174="funkcna poziadavka",VLOOKUP(G174,MODULY_CBA!$B$3:$E$53,4,0)/COUNTIFS($G$3:$G$1500,G174,$B$3:$B$1500,B174),),)</f>
        <v>0</v>
      </c>
      <c r="M174" s="588">
        <f>IFERROR(IF(B174="Funkcna poziadavka",VLOOKUP(G174,MODULY_CBA!$B$3:$E$52,3,0),),)</f>
        <v>0</v>
      </c>
      <c r="N174" s="588">
        <f>IFERROR(IF(B174="funkcna poziadavka",VLOOKUP(G174,MODULY_CBA!$B$3:$E$52,2,0),),)</f>
        <v>0</v>
      </c>
      <c r="O174" s="589">
        <f t="shared" si="17"/>
        <v>0</v>
      </c>
      <c r="P174" s="590">
        <f>IFERROR(O174*VLOOKUP(G174,MODULY_CBA!$B$3:$F$52,5,0),)</f>
        <v>0</v>
      </c>
      <c r="Q174" s="461">
        <f>VLOOKUP(G174,MODULY_CBA!$B$3:$I$52,7,0)</f>
        <v>2021</v>
      </c>
      <c r="R174" s="463"/>
      <c r="S174" s="463"/>
      <c r="T174" s="463"/>
      <c r="U174" s="463"/>
      <c r="V174" s="463"/>
      <c r="W174" s="463"/>
      <c r="X174" s="463"/>
      <c r="Y174" s="463"/>
      <c r="Z174" s="591"/>
      <c r="AA174" s="461"/>
      <c r="AB174" s="461"/>
      <c r="AC174" s="463"/>
      <c r="AD174" s="463"/>
      <c r="AE174" s="463"/>
      <c r="AF174" s="463"/>
      <c r="AG174" s="463"/>
      <c r="AH174" s="463"/>
      <c r="AI174" s="463"/>
    </row>
    <row r="175" spans="1:35" s="466" customFormat="1">
      <c r="A175" s="584" t="s">
        <v>833</v>
      </c>
      <c r="B175" s="585" t="s">
        <v>439</v>
      </c>
      <c r="C175" s="569" t="s">
        <v>323</v>
      </c>
      <c r="D175" s="579" t="s">
        <v>459</v>
      </c>
      <c r="E175" s="568" t="s">
        <v>767</v>
      </c>
      <c r="F175" s="586" t="s">
        <v>442</v>
      </c>
      <c r="G175" s="587" t="s">
        <v>323</v>
      </c>
      <c r="H175" s="588">
        <v>1</v>
      </c>
      <c r="I175" s="588">
        <v>5</v>
      </c>
      <c r="J175" s="588">
        <f t="shared" si="15"/>
        <v>1</v>
      </c>
      <c r="K175" s="588">
        <f t="shared" si="16"/>
        <v>5</v>
      </c>
      <c r="L175" s="589">
        <f>IFERROR(IF(B175="funkcna poziadavka",VLOOKUP(G175,MODULY_CBA!$B$3:$E$53,4,0)/COUNTIFS($G$3:$G$1500,G175,$B$3:$B$1500,B175),),)</f>
        <v>0</v>
      </c>
      <c r="M175" s="588">
        <f>IFERROR(IF(B175="Funkcna poziadavka",VLOOKUP(G175,MODULY_CBA!$B$3:$E$52,3,0),),)</f>
        <v>0</v>
      </c>
      <c r="N175" s="588">
        <f>IFERROR(IF(B175="funkcna poziadavka",VLOOKUP(G175,MODULY_CBA!$B$3:$E$52,2,0),),)</f>
        <v>0</v>
      </c>
      <c r="O175" s="589">
        <f t="shared" si="17"/>
        <v>0</v>
      </c>
      <c r="P175" s="590">
        <f>IFERROR(O175*VLOOKUP(G175,MODULY_CBA!$B$3:$F$52,5,0),)</f>
        <v>0</v>
      </c>
      <c r="Q175" s="461">
        <f>VLOOKUP(G175,MODULY_CBA!$B$3:$I$52,7,0)</f>
        <v>2021</v>
      </c>
      <c r="R175" s="463"/>
      <c r="S175" s="463"/>
      <c r="T175" s="463"/>
      <c r="U175" s="463"/>
      <c r="V175" s="463"/>
      <c r="W175" s="463"/>
      <c r="X175" s="463"/>
      <c r="Y175" s="463"/>
      <c r="Z175" s="591"/>
      <c r="AA175" s="461"/>
      <c r="AB175" s="461"/>
      <c r="AC175" s="463"/>
      <c r="AD175" s="463"/>
      <c r="AE175" s="463"/>
      <c r="AF175" s="463"/>
      <c r="AG175" s="463"/>
      <c r="AH175" s="463"/>
      <c r="AI175" s="463"/>
    </row>
    <row r="176" spans="1:35" s="466" customFormat="1">
      <c r="A176" s="584" t="s">
        <v>834</v>
      </c>
      <c r="B176" s="585" t="s">
        <v>439</v>
      </c>
      <c r="C176" s="569" t="s">
        <v>323</v>
      </c>
      <c r="D176" s="579" t="s">
        <v>462</v>
      </c>
      <c r="E176" s="568" t="s">
        <v>835</v>
      </c>
      <c r="F176" s="586" t="s">
        <v>442</v>
      </c>
      <c r="G176" s="587" t="s">
        <v>323</v>
      </c>
      <c r="H176" s="588">
        <v>1</v>
      </c>
      <c r="I176" s="588">
        <v>5</v>
      </c>
      <c r="J176" s="588">
        <f t="shared" si="15"/>
        <v>1</v>
      </c>
      <c r="K176" s="588">
        <f t="shared" si="16"/>
        <v>5</v>
      </c>
      <c r="L176" s="589">
        <f>IFERROR(IF(B176="funkcna poziadavka",VLOOKUP(G176,MODULY_CBA!$B$3:$E$53,4,0)/COUNTIFS($G$3:$G$1500,G176,$B$3:$B$1500,B176),),)</f>
        <v>0</v>
      </c>
      <c r="M176" s="588">
        <f>IFERROR(IF(B176="Funkcna poziadavka",VLOOKUP(G176,MODULY_CBA!$B$3:$E$52,3,0),),)</f>
        <v>0</v>
      </c>
      <c r="N176" s="588">
        <f>IFERROR(IF(B176="funkcna poziadavka",VLOOKUP(G176,MODULY_CBA!$B$3:$E$52,2,0),),)</f>
        <v>0</v>
      </c>
      <c r="O176" s="589">
        <f t="shared" si="17"/>
        <v>0</v>
      </c>
      <c r="P176" s="590">
        <f>IFERROR(O176*VLOOKUP(G176,MODULY_CBA!$B$3:$F$52,5,0),)</f>
        <v>0</v>
      </c>
      <c r="Q176" s="461">
        <f>VLOOKUP(G176,MODULY_CBA!$B$3:$I$52,7,0)</f>
        <v>2021</v>
      </c>
      <c r="R176" s="463"/>
      <c r="S176" s="463"/>
      <c r="T176" s="463"/>
      <c r="U176" s="463"/>
      <c r="V176" s="463"/>
      <c r="W176" s="463"/>
      <c r="X176" s="463"/>
      <c r="Y176" s="463"/>
      <c r="Z176" s="591"/>
      <c r="AA176" s="461"/>
      <c r="AB176" s="461"/>
      <c r="AC176" s="463"/>
      <c r="AD176" s="463"/>
      <c r="AE176" s="463"/>
      <c r="AF176" s="463"/>
      <c r="AG176" s="463"/>
      <c r="AH176" s="463"/>
      <c r="AI176" s="463"/>
    </row>
    <row r="177" spans="1:35" s="466" customFormat="1">
      <c r="A177" s="584" t="s">
        <v>836</v>
      </c>
      <c r="B177" s="585" t="s">
        <v>439</v>
      </c>
      <c r="C177" s="569" t="s">
        <v>323</v>
      </c>
      <c r="D177" s="579" t="s">
        <v>465</v>
      </c>
      <c r="E177" s="568" t="s">
        <v>729</v>
      </c>
      <c r="F177" s="586" t="s">
        <v>442</v>
      </c>
      <c r="G177" s="587" t="s">
        <v>323</v>
      </c>
      <c r="H177" s="588">
        <v>1</v>
      </c>
      <c r="I177" s="588">
        <v>5</v>
      </c>
      <c r="J177" s="588">
        <f t="shared" si="15"/>
        <v>1</v>
      </c>
      <c r="K177" s="588">
        <f t="shared" si="16"/>
        <v>5</v>
      </c>
      <c r="L177" s="589">
        <f>IFERROR(IF(B177="funkcna poziadavka",VLOOKUP(G177,MODULY_CBA!$B$3:$E$53,4,0)/COUNTIFS($G$3:$G$1500,G177,$B$3:$B$1500,B177),),)</f>
        <v>0</v>
      </c>
      <c r="M177" s="588">
        <f>IFERROR(IF(B177="Funkcna poziadavka",VLOOKUP(G177,MODULY_CBA!$B$3:$E$52,3,0),),)</f>
        <v>0</v>
      </c>
      <c r="N177" s="588">
        <f>IFERROR(IF(B177="funkcna poziadavka",VLOOKUP(G177,MODULY_CBA!$B$3:$E$52,2,0),),)</f>
        <v>0</v>
      </c>
      <c r="O177" s="589">
        <f t="shared" si="17"/>
        <v>0</v>
      </c>
      <c r="P177" s="590">
        <f>IFERROR(O177*VLOOKUP(G177,MODULY_CBA!$B$3:$F$52,5,0),)</f>
        <v>0</v>
      </c>
      <c r="Q177" s="461">
        <f>VLOOKUP(G177,MODULY_CBA!$B$3:$I$52,7,0)</f>
        <v>2021</v>
      </c>
      <c r="R177" s="463"/>
      <c r="S177" s="463"/>
      <c r="T177" s="463"/>
      <c r="U177" s="463"/>
      <c r="V177" s="463"/>
      <c r="W177" s="463"/>
      <c r="X177" s="463"/>
      <c r="Y177" s="463"/>
      <c r="Z177" s="591"/>
      <c r="AA177" s="461"/>
      <c r="AB177" s="461"/>
      <c r="AC177" s="463"/>
      <c r="AD177" s="463"/>
      <c r="AE177" s="463"/>
      <c r="AF177" s="463"/>
      <c r="AG177" s="463"/>
      <c r="AH177" s="463"/>
      <c r="AI177" s="463"/>
    </row>
    <row r="178" spans="1:35" s="466" customFormat="1">
      <c r="A178" s="584" t="s">
        <v>837</v>
      </c>
      <c r="B178" s="585" t="s">
        <v>439</v>
      </c>
      <c r="C178" s="569" t="s">
        <v>323</v>
      </c>
      <c r="D178" s="579" t="s">
        <v>468</v>
      </c>
      <c r="E178" s="568" t="s">
        <v>838</v>
      </c>
      <c r="F178" s="586" t="s">
        <v>442</v>
      </c>
      <c r="G178" s="587" t="s">
        <v>323</v>
      </c>
      <c r="H178" s="588"/>
      <c r="I178" s="588"/>
      <c r="J178" s="588">
        <f t="shared" si="15"/>
        <v>0</v>
      </c>
      <c r="K178" s="588">
        <f t="shared" si="16"/>
        <v>0</v>
      </c>
      <c r="L178" s="589">
        <f>IFERROR(IF(B178="funkcna poziadavka",VLOOKUP(G178,MODULY_CBA!$B$3:$E$53,4,0)/COUNTIFS($G$3:$G$1500,G178,$B$3:$B$1500,B178),),)</f>
        <v>0</v>
      </c>
      <c r="M178" s="588">
        <f>IFERROR(IF(B178="Funkcna poziadavka",VLOOKUP(G178,MODULY_CBA!$B$3:$E$52,3,0),),)</f>
        <v>0</v>
      </c>
      <c r="N178" s="588">
        <f>IFERROR(IF(B178="funkcna poziadavka",VLOOKUP(G178,MODULY_CBA!$B$3:$E$52,2,0),),)</f>
        <v>0</v>
      </c>
      <c r="O178" s="589">
        <f t="shared" si="17"/>
        <v>0</v>
      </c>
      <c r="P178" s="590">
        <f>IFERROR(O178*VLOOKUP(G178,MODULY_CBA!$B$3:$F$52,5,0),)</f>
        <v>0</v>
      </c>
      <c r="Q178" s="461">
        <f>VLOOKUP(G178,MODULY_CBA!$B$3:$I$52,7,0)</f>
        <v>2021</v>
      </c>
      <c r="R178" s="463"/>
      <c r="S178" s="463"/>
      <c r="T178" s="463"/>
      <c r="U178" s="463"/>
      <c r="V178" s="463"/>
      <c r="W178" s="463"/>
      <c r="X178" s="463"/>
      <c r="Y178" s="463"/>
      <c r="Z178" s="591"/>
      <c r="AA178" s="461"/>
      <c r="AB178" s="461"/>
      <c r="AC178" s="463"/>
      <c r="AD178" s="463"/>
      <c r="AE178" s="463"/>
      <c r="AF178" s="463"/>
      <c r="AG178" s="463"/>
      <c r="AH178" s="463"/>
      <c r="AI178" s="463"/>
    </row>
    <row r="179" spans="1:35" s="466" customFormat="1">
      <c r="A179" s="584" t="s">
        <v>839</v>
      </c>
      <c r="B179" s="585" t="s">
        <v>439</v>
      </c>
      <c r="C179" s="569" t="s">
        <v>323</v>
      </c>
      <c r="D179" s="579" t="s">
        <v>493</v>
      </c>
      <c r="E179" s="568" t="s">
        <v>733</v>
      </c>
      <c r="F179" s="586" t="s">
        <v>442</v>
      </c>
      <c r="G179" s="587" t="s">
        <v>323</v>
      </c>
      <c r="H179" s="588"/>
      <c r="I179" s="588"/>
      <c r="J179" s="588">
        <f t="shared" si="15"/>
        <v>0</v>
      </c>
      <c r="K179" s="588">
        <f t="shared" si="16"/>
        <v>0</v>
      </c>
      <c r="L179" s="589">
        <f>IFERROR(IF(B179="funkcna poziadavka",VLOOKUP(G179,MODULY_CBA!$B$3:$E$53,4,0)/COUNTIFS($G$3:$G$1500,G179,$B$3:$B$1500,B179),),)</f>
        <v>0</v>
      </c>
      <c r="M179" s="588">
        <f>IFERROR(IF(B179="Funkcna poziadavka",VLOOKUP(G179,MODULY_CBA!$B$3:$E$52,3,0),),)</f>
        <v>0</v>
      </c>
      <c r="N179" s="588">
        <f>IFERROR(IF(B179="funkcna poziadavka",VLOOKUP(G179,MODULY_CBA!$B$3:$E$52,2,0),),)</f>
        <v>0</v>
      </c>
      <c r="O179" s="589">
        <f t="shared" si="17"/>
        <v>0</v>
      </c>
      <c r="P179" s="590">
        <f>IFERROR(O179*VLOOKUP(G179,MODULY_CBA!$B$3:$F$52,5,0),)</f>
        <v>0</v>
      </c>
      <c r="Q179" s="461">
        <f>VLOOKUP(G179,MODULY_CBA!$B$3:$I$52,7,0)</f>
        <v>2021</v>
      </c>
      <c r="R179" s="463"/>
      <c r="S179" s="463"/>
      <c r="T179" s="463"/>
      <c r="U179" s="463"/>
      <c r="V179" s="463"/>
      <c r="W179" s="463"/>
      <c r="X179" s="463"/>
      <c r="Y179" s="463"/>
      <c r="Z179" s="591"/>
      <c r="AA179" s="461"/>
      <c r="AB179" s="461"/>
      <c r="AC179" s="463"/>
      <c r="AD179" s="463"/>
      <c r="AE179" s="463"/>
      <c r="AF179" s="463"/>
      <c r="AG179" s="463"/>
      <c r="AH179" s="463"/>
      <c r="AI179" s="463"/>
    </row>
    <row r="180" spans="1:35" s="466" customFormat="1">
      <c r="A180" s="584" t="s">
        <v>840</v>
      </c>
      <c r="B180" s="585" t="s">
        <v>977</v>
      </c>
      <c r="C180" s="569" t="s">
        <v>323</v>
      </c>
      <c r="D180" s="579" t="s">
        <v>471</v>
      </c>
      <c r="E180" s="568" t="s">
        <v>735</v>
      </c>
      <c r="F180" s="586" t="s">
        <v>442</v>
      </c>
      <c r="G180" s="587" t="s">
        <v>323</v>
      </c>
      <c r="H180" s="588">
        <v>1</v>
      </c>
      <c r="I180" s="588">
        <v>5</v>
      </c>
      <c r="J180" s="588">
        <f t="shared" si="15"/>
        <v>1</v>
      </c>
      <c r="K180" s="588">
        <f t="shared" si="16"/>
        <v>5</v>
      </c>
      <c r="L180" s="589">
        <f>IFERROR(IF(B180="funkcna poziadavka",VLOOKUP(G180,MODULY_CBA!$B$3:$E$53,4,0)/COUNTIFS($G$3:$G$1500,G180,$B$3:$B$1500,B180),),)</f>
        <v>3</v>
      </c>
      <c r="M180" s="588">
        <f>IFERROR(IF(B180="Funkcna poziadavka",VLOOKUP(G180,MODULY_CBA!$B$3:$E$52,3,0),),)</f>
        <v>0.72</v>
      </c>
      <c r="N180" s="588">
        <f>IFERROR(IF(B180="funkcna poziadavka",VLOOKUP(G180,MODULY_CBA!$B$3:$E$52,2,0),),)</f>
        <v>0.84</v>
      </c>
      <c r="O180" s="589">
        <f t="shared" si="17"/>
        <v>4.8384</v>
      </c>
      <c r="P180" s="590">
        <f>IFERROR(O180*VLOOKUP(G180,MODULY_CBA!$B$3:$F$52,5,0),)</f>
        <v>72.575999999999993</v>
      </c>
      <c r="Q180" s="461">
        <f>VLOOKUP(G180,MODULY_CBA!$B$3:$I$52,7,0)</f>
        <v>2021</v>
      </c>
      <c r="R180" s="463"/>
      <c r="S180" s="463"/>
      <c r="T180" s="463"/>
      <c r="U180" s="463"/>
      <c r="V180" s="463"/>
      <c r="W180" s="463"/>
      <c r="X180" s="463"/>
      <c r="Y180" s="463"/>
      <c r="Z180" s="591"/>
      <c r="AA180" s="461"/>
      <c r="AB180" s="461"/>
      <c r="AC180" s="463"/>
      <c r="AD180" s="463"/>
      <c r="AE180" s="463"/>
      <c r="AF180" s="463"/>
      <c r="AG180" s="463"/>
      <c r="AH180" s="463"/>
      <c r="AI180" s="463"/>
    </row>
    <row r="181" spans="1:35" s="466" customFormat="1">
      <c r="A181" s="584" t="s">
        <v>841</v>
      </c>
      <c r="B181" s="585" t="s">
        <v>977</v>
      </c>
      <c r="C181" s="569" t="s">
        <v>323</v>
      </c>
      <c r="D181" s="579" t="s">
        <v>842</v>
      </c>
      <c r="E181" s="568" t="s">
        <v>843</v>
      </c>
      <c r="F181" s="586" t="s">
        <v>442</v>
      </c>
      <c r="G181" s="587" t="s">
        <v>323</v>
      </c>
      <c r="H181" s="588">
        <v>1</v>
      </c>
      <c r="I181" s="588">
        <v>5</v>
      </c>
      <c r="J181" s="588">
        <f t="shared" si="15"/>
        <v>1</v>
      </c>
      <c r="K181" s="588">
        <f t="shared" si="16"/>
        <v>5</v>
      </c>
      <c r="L181" s="589">
        <f>IFERROR(IF(B181="funkcna poziadavka",VLOOKUP(G181,MODULY_CBA!$B$3:$E$53,4,0)/COUNTIFS($G$3:$G$1500,G181,$B$3:$B$1500,B181),),)</f>
        <v>3</v>
      </c>
      <c r="M181" s="588">
        <f>IFERROR(IF(B181="Funkcna poziadavka",VLOOKUP(G181,MODULY_CBA!$B$3:$E$52,3,0),),)</f>
        <v>0.72</v>
      </c>
      <c r="N181" s="588">
        <f>IFERROR(IF(B181="funkcna poziadavka",VLOOKUP(G181,MODULY_CBA!$B$3:$E$52,2,0),),)</f>
        <v>0.84</v>
      </c>
      <c r="O181" s="589">
        <f t="shared" si="17"/>
        <v>4.8384</v>
      </c>
      <c r="P181" s="590">
        <f>IFERROR(O181*VLOOKUP(G181,MODULY_CBA!$B$3:$F$52,5,0),)</f>
        <v>72.575999999999993</v>
      </c>
      <c r="Q181" s="461">
        <f>VLOOKUP(G181,MODULY_CBA!$B$3:$I$52,7,0)</f>
        <v>2021</v>
      </c>
      <c r="R181" s="463"/>
      <c r="S181" s="463"/>
      <c r="T181" s="463"/>
      <c r="U181" s="463"/>
      <c r="V181" s="463"/>
      <c r="W181" s="463"/>
      <c r="X181" s="463"/>
      <c r="Y181" s="463"/>
      <c r="Z181" s="591"/>
      <c r="AA181" s="461"/>
      <c r="AB181" s="461"/>
      <c r="AC181" s="463"/>
      <c r="AD181" s="463"/>
      <c r="AE181" s="463"/>
      <c r="AF181" s="463"/>
      <c r="AG181" s="463"/>
      <c r="AH181" s="463"/>
      <c r="AI181" s="463"/>
    </row>
    <row r="182" spans="1:35" s="466" customFormat="1">
      <c r="A182" s="584" t="s">
        <v>844</v>
      </c>
      <c r="B182" s="585" t="s">
        <v>977</v>
      </c>
      <c r="C182" s="569" t="s">
        <v>323</v>
      </c>
      <c r="D182" s="579" t="s">
        <v>477</v>
      </c>
      <c r="E182" s="568" t="s">
        <v>845</v>
      </c>
      <c r="F182" s="586" t="s">
        <v>442</v>
      </c>
      <c r="G182" s="587" t="s">
        <v>323</v>
      </c>
      <c r="H182" s="588">
        <v>1</v>
      </c>
      <c r="I182" s="588">
        <v>5</v>
      </c>
      <c r="J182" s="588">
        <f t="shared" si="15"/>
        <v>1</v>
      </c>
      <c r="K182" s="588">
        <f t="shared" si="16"/>
        <v>5</v>
      </c>
      <c r="L182" s="589">
        <f>IFERROR(IF(B182="funkcna poziadavka",VLOOKUP(G182,MODULY_CBA!$B$3:$E$53,4,0)/COUNTIFS($G$3:$G$1500,G182,$B$3:$B$1500,B182),),)</f>
        <v>3</v>
      </c>
      <c r="M182" s="588">
        <f>IFERROR(IF(B182="Funkcna poziadavka",VLOOKUP(G182,MODULY_CBA!$B$3:$E$52,3,0),),)</f>
        <v>0.72</v>
      </c>
      <c r="N182" s="588">
        <f>IFERROR(IF(B182="funkcna poziadavka",VLOOKUP(G182,MODULY_CBA!$B$3:$E$52,2,0),),)</f>
        <v>0.84</v>
      </c>
      <c r="O182" s="589">
        <f t="shared" si="17"/>
        <v>4.8384</v>
      </c>
      <c r="P182" s="590">
        <f>IFERROR(O182*VLOOKUP(G182,MODULY_CBA!$B$3:$F$52,5,0),)</f>
        <v>72.575999999999993</v>
      </c>
      <c r="Q182" s="461">
        <f>VLOOKUP(G182,MODULY_CBA!$B$3:$I$52,7,0)</f>
        <v>2021</v>
      </c>
      <c r="R182" s="463"/>
      <c r="S182" s="463"/>
      <c r="T182" s="463"/>
      <c r="U182" s="463"/>
      <c r="V182" s="463"/>
      <c r="W182" s="463"/>
      <c r="X182" s="463"/>
      <c r="Y182" s="463"/>
      <c r="Z182" s="591"/>
      <c r="AA182" s="461"/>
      <c r="AB182" s="461"/>
      <c r="AC182" s="463"/>
      <c r="AD182" s="463"/>
      <c r="AE182" s="463"/>
      <c r="AF182" s="463"/>
      <c r="AG182" s="463"/>
      <c r="AH182" s="463"/>
      <c r="AI182" s="463"/>
    </row>
    <row r="183" spans="1:35" s="466" customFormat="1">
      <c r="A183" s="584" t="s">
        <v>846</v>
      </c>
      <c r="B183" s="585" t="s">
        <v>977</v>
      </c>
      <c r="C183" s="569" t="s">
        <v>323</v>
      </c>
      <c r="D183" s="579" t="s">
        <v>741</v>
      </c>
      <c r="E183" s="568" t="s">
        <v>816</v>
      </c>
      <c r="F183" s="586" t="s">
        <v>442</v>
      </c>
      <c r="G183" s="587" t="s">
        <v>323</v>
      </c>
      <c r="H183" s="588">
        <v>1</v>
      </c>
      <c r="I183" s="588">
        <v>5</v>
      </c>
      <c r="J183" s="588">
        <f t="shared" si="15"/>
        <v>1</v>
      </c>
      <c r="K183" s="588">
        <f t="shared" si="16"/>
        <v>5</v>
      </c>
      <c r="L183" s="589">
        <f>IFERROR(IF(B183="funkcna poziadavka",VLOOKUP(G183,MODULY_CBA!$B$3:$E$53,4,0)/COUNTIFS($G$3:$G$1500,G183,$B$3:$B$1500,B183),),)</f>
        <v>3</v>
      </c>
      <c r="M183" s="588">
        <f>IFERROR(IF(B183="Funkcna poziadavka",VLOOKUP(G183,MODULY_CBA!$B$3:$E$52,3,0),),)</f>
        <v>0.72</v>
      </c>
      <c r="N183" s="588">
        <f>IFERROR(IF(B183="funkcna poziadavka",VLOOKUP(G183,MODULY_CBA!$B$3:$E$52,2,0),),)</f>
        <v>0.84</v>
      </c>
      <c r="O183" s="589">
        <f t="shared" si="17"/>
        <v>4.8384</v>
      </c>
      <c r="P183" s="590">
        <f>IFERROR(O183*VLOOKUP(G183,MODULY_CBA!$B$3:$F$52,5,0),)</f>
        <v>72.575999999999993</v>
      </c>
      <c r="Q183" s="461">
        <f>VLOOKUP(G183,MODULY_CBA!$B$3:$I$52,7,0)</f>
        <v>2021</v>
      </c>
      <c r="R183" s="463"/>
      <c r="S183" s="463"/>
      <c r="T183" s="463"/>
      <c r="U183" s="463"/>
      <c r="V183" s="463"/>
      <c r="W183" s="463"/>
      <c r="X183" s="463"/>
      <c r="Y183" s="463"/>
      <c r="Z183" s="591"/>
      <c r="AA183" s="461"/>
      <c r="AB183" s="461"/>
      <c r="AC183" s="463"/>
      <c r="AD183" s="463"/>
      <c r="AE183" s="463"/>
      <c r="AF183" s="463"/>
      <c r="AG183" s="463"/>
      <c r="AH183" s="463"/>
      <c r="AI183" s="463"/>
    </row>
    <row r="184" spans="1:35" s="466" customFormat="1">
      <c r="A184" s="584" t="s">
        <v>847</v>
      </c>
      <c r="B184" s="585" t="s">
        <v>977</v>
      </c>
      <c r="C184" s="579" t="s">
        <v>325</v>
      </c>
      <c r="D184" s="568" t="s">
        <v>705</v>
      </c>
      <c r="E184" s="568" t="s">
        <v>848</v>
      </c>
      <c r="F184" s="586" t="s">
        <v>442</v>
      </c>
      <c r="G184" s="587" t="s">
        <v>325</v>
      </c>
      <c r="H184" s="588">
        <v>1</v>
      </c>
      <c r="I184" s="588">
        <v>5</v>
      </c>
      <c r="J184" s="588">
        <f t="shared" si="15"/>
        <v>1</v>
      </c>
      <c r="K184" s="588">
        <f t="shared" si="16"/>
        <v>5</v>
      </c>
      <c r="L184" s="589">
        <f>IFERROR(IF(B184="funkcna poziadavka",VLOOKUP(G184,MODULY_CBA!$B$3:$E$53,4,0)/COUNTIFS($G$3:$G$1500,G184,$B$3:$B$1500,B184),),)</f>
        <v>3.5</v>
      </c>
      <c r="M184" s="588">
        <f>IFERROR(IF(B184="Funkcna poziadavka",VLOOKUP(G184,MODULY_CBA!$B$3:$E$52,3,0),),)</f>
        <v>0.72</v>
      </c>
      <c r="N184" s="588">
        <f>IFERROR(IF(B184="funkcna poziadavka",VLOOKUP(G184,MODULY_CBA!$B$3:$E$52,2,0),),)</f>
        <v>0.84</v>
      </c>
      <c r="O184" s="589">
        <f t="shared" si="17"/>
        <v>5.1407999999999996</v>
      </c>
      <c r="P184" s="590">
        <f>IFERROR(O184*VLOOKUP(G184,MODULY_CBA!$B$3:$F$52,5,0),)</f>
        <v>77.111999999999995</v>
      </c>
      <c r="Q184" s="461">
        <f>VLOOKUP(G184,MODULY_CBA!$B$3:$I$52,7,0)</f>
        <v>2021</v>
      </c>
      <c r="R184" s="463"/>
      <c r="S184" s="463"/>
      <c r="T184" s="463"/>
      <c r="U184" s="463"/>
      <c r="V184" s="463"/>
      <c r="W184" s="463"/>
      <c r="X184" s="463"/>
      <c r="Y184" s="463"/>
      <c r="Z184" s="591"/>
      <c r="AA184" s="461"/>
      <c r="AB184" s="461"/>
      <c r="AC184" s="463"/>
      <c r="AD184" s="463"/>
      <c r="AE184" s="463"/>
      <c r="AF184" s="463"/>
      <c r="AG184" s="463"/>
      <c r="AH184" s="463"/>
      <c r="AI184" s="463"/>
    </row>
    <row r="185" spans="1:35" s="466" customFormat="1">
      <c r="A185" s="584" t="s">
        <v>849</v>
      </c>
      <c r="B185" s="585" t="s">
        <v>439</v>
      </c>
      <c r="C185" s="579" t="s">
        <v>325</v>
      </c>
      <c r="D185" s="568" t="s">
        <v>711</v>
      </c>
      <c r="E185" s="568" t="s">
        <v>850</v>
      </c>
      <c r="F185" s="586" t="s">
        <v>442</v>
      </c>
      <c r="G185" s="587" t="s">
        <v>325</v>
      </c>
      <c r="H185" s="588"/>
      <c r="I185" s="588"/>
      <c r="J185" s="588">
        <f t="shared" si="15"/>
        <v>0</v>
      </c>
      <c r="K185" s="588">
        <f t="shared" si="16"/>
        <v>0</v>
      </c>
      <c r="L185" s="589">
        <f>IFERROR(IF(B185="funkcna poziadavka",VLOOKUP(G185,MODULY_CBA!$B$3:$E$53,4,0)/COUNTIFS($G$3:$G$1500,G185,$B$3:$B$1500,B185),),)</f>
        <v>0</v>
      </c>
      <c r="M185" s="588">
        <f>IFERROR(IF(B185="Funkcna poziadavka",VLOOKUP(G185,MODULY_CBA!$B$3:$E$52,3,0),),)</f>
        <v>0</v>
      </c>
      <c r="N185" s="588">
        <f>IFERROR(IF(B185="funkcna poziadavka",VLOOKUP(G185,MODULY_CBA!$B$3:$E$52,2,0),),)</f>
        <v>0</v>
      </c>
      <c r="O185" s="589">
        <f t="shared" si="17"/>
        <v>0</v>
      </c>
      <c r="P185" s="590">
        <f>IFERROR(O185*VLOOKUP(G185,MODULY_CBA!$B$3:$F$52,5,0),)</f>
        <v>0</v>
      </c>
      <c r="Q185" s="461">
        <f>VLOOKUP(G185,MODULY_CBA!$B$3:$I$52,7,0)</f>
        <v>2021</v>
      </c>
      <c r="R185" s="463"/>
      <c r="S185" s="463"/>
      <c r="T185" s="463"/>
      <c r="U185" s="463"/>
      <c r="V185" s="463"/>
      <c r="W185" s="463"/>
      <c r="X185" s="463"/>
      <c r="Y185" s="463"/>
      <c r="Z185" s="591"/>
      <c r="AA185" s="461"/>
      <c r="AB185" s="461"/>
      <c r="AC185" s="463"/>
      <c r="AD185" s="463"/>
      <c r="AE185" s="463"/>
      <c r="AF185" s="463"/>
      <c r="AG185" s="463"/>
      <c r="AH185" s="463"/>
      <c r="AI185" s="463"/>
    </row>
    <row r="186" spans="1:35" s="466" customFormat="1">
      <c r="A186" s="584" t="s">
        <v>851</v>
      </c>
      <c r="B186" s="585" t="s">
        <v>977</v>
      </c>
      <c r="C186" s="579" t="s">
        <v>325</v>
      </c>
      <c r="D186" s="579" t="s">
        <v>440</v>
      </c>
      <c r="E186" s="568" t="s">
        <v>792</v>
      </c>
      <c r="F186" s="586" t="s">
        <v>442</v>
      </c>
      <c r="G186" s="587" t="s">
        <v>325</v>
      </c>
      <c r="H186" s="588">
        <v>1</v>
      </c>
      <c r="I186" s="588">
        <v>5</v>
      </c>
      <c r="J186" s="588">
        <f t="shared" si="15"/>
        <v>1</v>
      </c>
      <c r="K186" s="588">
        <f t="shared" si="16"/>
        <v>5</v>
      </c>
      <c r="L186" s="589">
        <f>IFERROR(IF(B186="funkcna poziadavka",VLOOKUP(G186,MODULY_CBA!$B$3:$E$53,4,0)/COUNTIFS($G$3:$G$1500,G186,$B$3:$B$1500,B186),),)</f>
        <v>3.5</v>
      </c>
      <c r="M186" s="588">
        <f>IFERROR(IF(B186="Funkcna poziadavka",VLOOKUP(G186,MODULY_CBA!$B$3:$E$52,3,0),),)</f>
        <v>0.72</v>
      </c>
      <c r="N186" s="588">
        <f>IFERROR(IF(B186="funkcna poziadavka",VLOOKUP(G186,MODULY_CBA!$B$3:$E$52,2,0),),)</f>
        <v>0.84</v>
      </c>
      <c r="O186" s="589">
        <f t="shared" si="17"/>
        <v>5.1407999999999996</v>
      </c>
      <c r="P186" s="590">
        <f>IFERROR(O186*VLOOKUP(G186,MODULY_CBA!$B$3:$F$52,5,0),)</f>
        <v>77.111999999999995</v>
      </c>
      <c r="Q186" s="461">
        <f>VLOOKUP(G186,MODULY_CBA!$B$3:$I$52,7,0)</f>
        <v>2021</v>
      </c>
      <c r="R186" s="463"/>
      <c r="S186" s="463"/>
      <c r="T186" s="463"/>
      <c r="U186" s="463"/>
      <c r="V186" s="463"/>
      <c r="W186" s="463"/>
      <c r="X186" s="463"/>
      <c r="Y186" s="463"/>
      <c r="Z186" s="591"/>
      <c r="AA186" s="461"/>
      <c r="AB186" s="461"/>
      <c r="AC186" s="463"/>
      <c r="AD186" s="463"/>
      <c r="AE186" s="463"/>
      <c r="AF186" s="463"/>
      <c r="AG186" s="463"/>
      <c r="AH186" s="463"/>
      <c r="AI186" s="463"/>
    </row>
    <row r="187" spans="1:35" s="466" customFormat="1">
      <c r="A187" s="584" t="s">
        <v>852</v>
      </c>
      <c r="B187" s="585" t="s">
        <v>439</v>
      </c>
      <c r="C187" s="579" t="s">
        <v>325</v>
      </c>
      <c r="D187" s="579" t="s">
        <v>444</v>
      </c>
      <c r="E187" s="568" t="s">
        <v>753</v>
      </c>
      <c r="F187" s="586" t="s">
        <v>442</v>
      </c>
      <c r="G187" s="587" t="s">
        <v>325</v>
      </c>
      <c r="H187" s="588"/>
      <c r="I187" s="588"/>
      <c r="J187" s="588">
        <f t="shared" si="15"/>
        <v>0</v>
      </c>
      <c r="K187" s="588">
        <f t="shared" si="16"/>
        <v>0</v>
      </c>
      <c r="L187" s="589">
        <f>IFERROR(IF(B187="funkcna poziadavka",VLOOKUP(G187,MODULY_CBA!$B$3:$E$53,4,0)/COUNTIFS($G$3:$G$1500,G187,$B$3:$B$1500,B187),),)</f>
        <v>0</v>
      </c>
      <c r="M187" s="588">
        <f>IFERROR(IF(B187="Funkcna poziadavka",VLOOKUP(G187,MODULY_CBA!$B$3:$E$52,3,0),),)</f>
        <v>0</v>
      </c>
      <c r="N187" s="588">
        <f>IFERROR(IF(B187="funkcna poziadavka",VLOOKUP(G187,MODULY_CBA!$B$3:$E$52,2,0),),)</f>
        <v>0</v>
      </c>
      <c r="O187" s="589">
        <f t="shared" si="17"/>
        <v>0</v>
      </c>
      <c r="P187" s="590">
        <f>IFERROR(O187*VLOOKUP(G187,MODULY_CBA!$B$3:$F$52,5,0),)</f>
        <v>0</v>
      </c>
      <c r="Q187" s="461">
        <f>VLOOKUP(G187,MODULY_CBA!$B$3:$I$52,7,0)</f>
        <v>2021</v>
      </c>
      <c r="R187" s="463"/>
      <c r="S187" s="463"/>
      <c r="T187" s="463"/>
      <c r="U187" s="463"/>
      <c r="V187" s="463"/>
      <c r="W187" s="463"/>
      <c r="X187" s="463"/>
      <c r="Y187" s="463"/>
      <c r="Z187" s="591"/>
      <c r="AA187" s="461"/>
      <c r="AB187" s="461"/>
      <c r="AC187" s="463"/>
      <c r="AD187" s="463"/>
      <c r="AE187" s="463"/>
      <c r="AF187" s="463"/>
      <c r="AG187" s="463"/>
      <c r="AH187" s="463"/>
      <c r="AI187" s="463"/>
    </row>
    <row r="188" spans="1:35" s="466" customFormat="1">
      <c r="A188" s="584" t="s">
        <v>853</v>
      </c>
      <c r="B188" s="585" t="s">
        <v>439</v>
      </c>
      <c r="C188" s="579" t="s">
        <v>325</v>
      </c>
      <c r="D188" s="579" t="s">
        <v>447</v>
      </c>
      <c r="E188" s="579" t="s">
        <v>448</v>
      </c>
      <c r="F188" s="586" t="s">
        <v>442</v>
      </c>
      <c r="G188" s="587" t="s">
        <v>325</v>
      </c>
      <c r="H188" s="588"/>
      <c r="I188" s="588"/>
      <c r="J188" s="588">
        <f t="shared" si="15"/>
        <v>0</v>
      </c>
      <c r="K188" s="588">
        <f t="shared" si="16"/>
        <v>0</v>
      </c>
      <c r="L188" s="589">
        <f>IFERROR(IF(B188="funkcna poziadavka",VLOOKUP(G188,MODULY_CBA!$B$3:$E$53,4,0)/COUNTIFS($G$3:$G$1500,G188,$B$3:$B$1500,B188),),)</f>
        <v>0</v>
      </c>
      <c r="M188" s="588">
        <f>IFERROR(IF(B188="Funkcna poziadavka",VLOOKUP(G188,MODULY_CBA!$B$3:$E$52,3,0),),)</f>
        <v>0</v>
      </c>
      <c r="N188" s="588">
        <f>IFERROR(IF(B188="funkcna poziadavka",VLOOKUP(G188,MODULY_CBA!$B$3:$E$52,2,0),),)</f>
        <v>0</v>
      </c>
      <c r="O188" s="589">
        <f t="shared" si="17"/>
        <v>0</v>
      </c>
      <c r="P188" s="590">
        <f>IFERROR(O188*VLOOKUP(G188,MODULY_CBA!$B$3:$F$52,5,0),)</f>
        <v>0</v>
      </c>
      <c r="Q188" s="461">
        <f>VLOOKUP(G188,MODULY_CBA!$B$3:$I$52,7,0)</f>
        <v>2021</v>
      </c>
      <c r="R188" s="463"/>
      <c r="S188" s="463"/>
      <c r="T188" s="463"/>
      <c r="U188" s="463"/>
      <c r="V188" s="463"/>
      <c r="W188" s="463"/>
      <c r="X188" s="463"/>
      <c r="Y188" s="463"/>
      <c r="Z188" s="591"/>
      <c r="AA188" s="461"/>
      <c r="AB188" s="461"/>
      <c r="AC188" s="463"/>
      <c r="AD188" s="463"/>
      <c r="AE188" s="463"/>
      <c r="AF188" s="463"/>
      <c r="AG188" s="463"/>
      <c r="AH188" s="463"/>
      <c r="AI188" s="463"/>
    </row>
    <row r="189" spans="1:35" s="466" customFormat="1">
      <c r="A189" s="584" t="s">
        <v>854</v>
      </c>
      <c r="B189" s="585" t="s">
        <v>439</v>
      </c>
      <c r="C189" s="579" t="s">
        <v>325</v>
      </c>
      <c r="D189" s="579" t="s">
        <v>450</v>
      </c>
      <c r="E189" s="579" t="s">
        <v>451</v>
      </c>
      <c r="F189" s="586" t="s">
        <v>442</v>
      </c>
      <c r="G189" s="587" t="s">
        <v>325</v>
      </c>
      <c r="H189" s="588"/>
      <c r="I189" s="588"/>
      <c r="J189" s="588">
        <f t="shared" si="15"/>
        <v>0</v>
      </c>
      <c r="K189" s="588">
        <f t="shared" si="16"/>
        <v>0</v>
      </c>
      <c r="L189" s="589">
        <f>IFERROR(IF(B189="funkcna poziadavka",VLOOKUP(G189,MODULY_CBA!$B$3:$E$53,4,0)/COUNTIFS($G$3:$G$1500,G189,$B$3:$B$1500,B189),),)</f>
        <v>0</v>
      </c>
      <c r="M189" s="588">
        <f>IFERROR(IF(B189="Funkcna poziadavka",VLOOKUP(G189,MODULY_CBA!$B$3:$E$52,3,0),),)</f>
        <v>0</v>
      </c>
      <c r="N189" s="588">
        <f>IFERROR(IF(B189="funkcna poziadavka",VLOOKUP(G189,MODULY_CBA!$B$3:$E$52,2,0),),)</f>
        <v>0</v>
      </c>
      <c r="O189" s="589">
        <f t="shared" si="17"/>
        <v>0</v>
      </c>
      <c r="P189" s="590">
        <f>IFERROR(O189*VLOOKUP(G189,MODULY_CBA!$B$3:$F$52,5,0),)</f>
        <v>0</v>
      </c>
      <c r="Q189" s="461">
        <f>VLOOKUP(G189,MODULY_CBA!$B$3:$I$52,7,0)</f>
        <v>2021</v>
      </c>
      <c r="R189" s="463"/>
      <c r="S189" s="463"/>
      <c r="T189" s="463"/>
      <c r="U189" s="463"/>
      <c r="V189" s="463"/>
      <c r="W189" s="463"/>
      <c r="X189" s="463"/>
      <c r="Y189" s="463"/>
      <c r="Z189" s="591"/>
      <c r="AA189" s="461"/>
      <c r="AB189" s="461"/>
      <c r="AC189" s="463"/>
      <c r="AD189" s="463"/>
      <c r="AE189" s="463"/>
      <c r="AF189" s="463"/>
      <c r="AG189" s="463"/>
      <c r="AH189" s="463"/>
      <c r="AI189" s="463"/>
    </row>
    <row r="190" spans="1:35" s="466" customFormat="1">
      <c r="A190" s="584" t="s">
        <v>855</v>
      </c>
      <c r="B190" s="585" t="s">
        <v>439</v>
      </c>
      <c r="C190" s="579" t="s">
        <v>325</v>
      </c>
      <c r="D190" s="579" t="s">
        <v>453</v>
      </c>
      <c r="E190" s="579" t="s">
        <v>454</v>
      </c>
      <c r="F190" s="586" t="s">
        <v>442</v>
      </c>
      <c r="G190" s="587" t="s">
        <v>325</v>
      </c>
      <c r="H190" s="588"/>
      <c r="I190" s="588"/>
      <c r="J190" s="588">
        <f t="shared" si="15"/>
        <v>0</v>
      </c>
      <c r="K190" s="588">
        <f t="shared" si="16"/>
        <v>0</v>
      </c>
      <c r="L190" s="589">
        <f>IFERROR(IF(B190="funkcna poziadavka",VLOOKUP(G190,MODULY_CBA!$B$3:$E$53,4,0)/COUNTIFS($G$3:$G$1500,G190,$B$3:$B$1500,B190),),)</f>
        <v>0</v>
      </c>
      <c r="M190" s="588">
        <f>IFERROR(IF(B190="Funkcna poziadavka",VLOOKUP(G190,MODULY_CBA!$B$3:$E$52,3,0),),)</f>
        <v>0</v>
      </c>
      <c r="N190" s="588">
        <f>IFERROR(IF(B190="funkcna poziadavka",VLOOKUP(G190,MODULY_CBA!$B$3:$E$52,2,0),),)</f>
        <v>0</v>
      </c>
      <c r="O190" s="589">
        <f t="shared" si="17"/>
        <v>0</v>
      </c>
      <c r="P190" s="590">
        <f>IFERROR(O190*VLOOKUP(G190,MODULY_CBA!$B$3:$F$52,5,0),)</f>
        <v>0</v>
      </c>
      <c r="Q190" s="461">
        <f>VLOOKUP(G190,MODULY_CBA!$B$3:$I$52,7,0)</f>
        <v>2021</v>
      </c>
      <c r="R190" s="463"/>
      <c r="S190" s="463"/>
      <c r="T190" s="463"/>
      <c r="U190" s="463"/>
      <c r="V190" s="463"/>
      <c r="W190" s="463"/>
      <c r="X190" s="463"/>
      <c r="Y190" s="463"/>
      <c r="Z190" s="591"/>
      <c r="AA190" s="461"/>
      <c r="AB190" s="461"/>
      <c r="AC190" s="463"/>
      <c r="AD190" s="463"/>
      <c r="AE190" s="463"/>
      <c r="AF190" s="463"/>
      <c r="AG190" s="463"/>
      <c r="AH190" s="463"/>
      <c r="AI190" s="463"/>
    </row>
    <row r="191" spans="1:35" s="466" customFormat="1">
      <c r="A191" s="584" t="s">
        <v>856</v>
      </c>
      <c r="B191" s="585" t="s">
        <v>439</v>
      </c>
      <c r="C191" s="579" t="s">
        <v>325</v>
      </c>
      <c r="D191" s="568" t="s">
        <v>719</v>
      </c>
      <c r="E191" s="568" t="s">
        <v>857</v>
      </c>
      <c r="F191" s="586" t="s">
        <v>442</v>
      </c>
      <c r="G191" s="587" t="s">
        <v>325</v>
      </c>
      <c r="H191" s="588"/>
      <c r="I191" s="588"/>
      <c r="J191" s="588">
        <f t="shared" si="15"/>
        <v>0</v>
      </c>
      <c r="K191" s="588">
        <f t="shared" si="16"/>
        <v>0</v>
      </c>
      <c r="L191" s="589">
        <f>IFERROR(IF(B191="funkcna poziadavka",VLOOKUP(G191,MODULY_CBA!$B$3:$E$53,4,0)/COUNTIFS($G$3:$G$1500,G191,$B$3:$B$1500,B191),),)</f>
        <v>0</v>
      </c>
      <c r="M191" s="588">
        <f>IFERROR(IF(B191="Funkcna poziadavka",VLOOKUP(G191,MODULY_CBA!$B$3:$E$52,3,0),),)</f>
        <v>0</v>
      </c>
      <c r="N191" s="588">
        <f>IFERROR(IF(B191="funkcna poziadavka",VLOOKUP(G191,MODULY_CBA!$B$3:$E$52,2,0),),)</f>
        <v>0</v>
      </c>
      <c r="O191" s="589">
        <f t="shared" si="17"/>
        <v>0</v>
      </c>
      <c r="P191" s="590">
        <f>IFERROR(O191*VLOOKUP(G191,MODULY_CBA!$B$3:$F$52,5,0),)</f>
        <v>0</v>
      </c>
      <c r="Q191" s="461">
        <f>VLOOKUP(G191,MODULY_CBA!$B$3:$I$52,7,0)</f>
        <v>2021</v>
      </c>
      <c r="R191" s="463"/>
      <c r="S191" s="463"/>
      <c r="T191" s="463"/>
      <c r="U191" s="463"/>
      <c r="V191" s="463"/>
      <c r="W191" s="463"/>
      <c r="X191" s="463"/>
      <c r="Y191" s="463"/>
      <c r="Z191" s="591"/>
      <c r="AA191" s="461"/>
      <c r="AB191" s="461"/>
      <c r="AC191" s="463"/>
      <c r="AD191" s="463"/>
      <c r="AE191" s="463"/>
      <c r="AF191" s="463"/>
      <c r="AG191" s="463"/>
      <c r="AH191" s="463"/>
      <c r="AI191" s="463"/>
    </row>
    <row r="192" spans="1:35" s="466" customFormat="1">
      <c r="A192" s="584" t="s">
        <v>858</v>
      </c>
      <c r="B192" s="585" t="s">
        <v>439</v>
      </c>
      <c r="C192" s="579" t="s">
        <v>325</v>
      </c>
      <c r="D192" s="568" t="s">
        <v>859</v>
      </c>
      <c r="E192" s="568" t="s">
        <v>860</v>
      </c>
      <c r="F192" s="586" t="s">
        <v>442</v>
      </c>
      <c r="G192" s="587" t="s">
        <v>325</v>
      </c>
      <c r="H192" s="588"/>
      <c r="I192" s="588"/>
      <c r="J192" s="588">
        <f t="shared" si="15"/>
        <v>0</v>
      </c>
      <c r="K192" s="588">
        <f t="shared" si="16"/>
        <v>0</v>
      </c>
      <c r="L192" s="589">
        <f>IFERROR(IF(B192="funkcna poziadavka",VLOOKUP(G192,MODULY_CBA!$B$3:$E$53,4,0)/COUNTIFS($G$3:$G$1500,G192,$B$3:$B$1500,B192),),)</f>
        <v>0</v>
      </c>
      <c r="M192" s="588">
        <f>IFERROR(IF(B192="Funkcna poziadavka",VLOOKUP(G192,MODULY_CBA!$B$3:$E$52,3,0),),)</f>
        <v>0</v>
      </c>
      <c r="N192" s="588">
        <f>IFERROR(IF(B192="funkcna poziadavka",VLOOKUP(G192,MODULY_CBA!$B$3:$E$52,2,0),),)</f>
        <v>0</v>
      </c>
      <c r="O192" s="589">
        <f t="shared" si="17"/>
        <v>0</v>
      </c>
      <c r="P192" s="590">
        <f>IFERROR(O192*VLOOKUP(G192,MODULY_CBA!$B$3:$F$52,5,0),)</f>
        <v>0</v>
      </c>
      <c r="Q192" s="461">
        <f>VLOOKUP(G192,MODULY_CBA!$B$3:$I$52,7,0)</f>
        <v>2021</v>
      </c>
      <c r="R192" s="463"/>
      <c r="S192" s="463"/>
      <c r="T192" s="463"/>
      <c r="U192" s="463"/>
      <c r="V192" s="463"/>
      <c r="W192" s="463"/>
      <c r="X192" s="463"/>
      <c r="Y192" s="463"/>
      <c r="Z192" s="591"/>
      <c r="AA192" s="461"/>
      <c r="AB192" s="461"/>
      <c r="AC192" s="463"/>
      <c r="AD192" s="463"/>
      <c r="AE192" s="463"/>
      <c r="AF192" s="463"/>
      <c r="AG192" s="463"/>
      <c r="AH192" s="463"/>
      <c r="AI192" s="463"/>
    </row>
    <row r="193" spans="1:35" s="466" customFormat="1">
      <c r="A193" s="584" t="s">
        <v>861</v>
      </c>
      <c r="B193" s="585" t="s">
        <v>439</v>
      </c>
      <c r="C193" s="579" t="s">
        <v>325</v>
      </c>
      <c r="D193" s="579" t="s">
        <v>459</v>
      </c>
      <c r="E193" s="568" t="s">
        <v>767</v>
      </c>
      <c r="F193" s="586" t="s">
        <v>442</v>
      </c>
      <c r="G193" s="587" t="s">
        <v>325</v>
      </c>
      <c r="H193" s="588"/>
      <c r="I193" s="588"/>
      <c r="J193" s="588">
        <f t="shared" si="15"/>
        <v>0</v>
      </c>
      <c r="K193" s="588">
        <f t="shared" si="16"/>
        <v>0</v>
      </c>
      <c r="L193" s="589">
        <f>IFERROR(IF(B193="funkcna poziadavka",VLOOKUP(G193,MODULY_CBA!$B$3:$E$53,4,0)/COUNTIFS($G$3:$G$1500,G193,$B$3:$B$1500,B193),),)</f>
        <v>0</v>
      </c>
      <c r="M193" s="588">
        <f>IFERROR(IF(B193="Funkcna poziadavka",VLOOKUP(G193,MODULY_CBA!$B$3:$E$52,3,0),),)</f>
        <v>0</v>
      </c>
      <c r="N193" s="588">
        <f>IFERROR(IF(B193="funkcna poziadavka",VLOOKUP(G193,MODULY_CBA!$B$3:$E$52,2,0),),)</f>
        <v>0</v>
      </c>
      <c r="O193" s="589">
        <f t="shared" si="17"/>
        <v>0</v>
      </c>
      <c r="P193" s="590">
        <f>IFERROR(O193*VLOOKUP(G193,MODULY_CBA!$B$3:$F$52,5,0),)</f>
        <v>0</v>
      </c>
      <c r="Q193" s="461">
        <f>VLOOKUP(G193,MODULY_CBA!$B$3:$I$52,7,0)</f>
        <v>2021</v>
      </c>
      <c r="R193" s="463"/>
      <c r="S193" s="463"/>
      <c r="T193" s="463"/>
      <c r="U193" s="463"/>
      <c r="V193" s="463"/>
      <c r="W193" s="463"/>
      <c r="X193" s="463"/>
      <c r="Y193" s="463"/>
      <c r="Z193" s="591"/>
      <c r="AA193" s="461"/>
      <c r="AB193" s="461"/>
      <c r="AC193" s="463"/>
      <c r="AD193" s="463"/>
      <c r="AE193" s="463"/>
      <c r="AF193" s="463"/>
      <c r="AG193" s="463"/>
      <c r="AH193" s="463"/>
      <c r="AI193" s="463"/>
    </row>
    <row r="194" spans="1:35" s="466" customFormat="1">
      <c r="A194" s="584" t="s">
        <v>862</v>
      </c>
      <c r="B194" s="585" t="s">
        <v>439</v>
      </c>
      <c r="C194" s="579" t="s">
        <v>325</v>
      </c>
      <c r="D194" s="579" t="s">
        <v>462</v>
      </c>
      <c r="E194" s="568" t="s">
        <v>863</v>
      </c>
      <c r="F194" s="586" t="s">
        <v>442</v>
      </c>
      <c r="G194" s="587" t="s">
        <v>325</v>
      </c>
      <c r="H194" s="588"/>
      <c r="I194" s="588"/>
      <c r="J194" s="588">
        <f t="shared" si="15"/>
        <v>0</v>
      </c>
      <c r="K194" s="588">
        <f t="shared" si="16"/>
        <v>0</v>
      </c>
      <c r="L194" s="589">
        <f>IFERROR(IF(B194="funkcna poziadavka",VLOOKUP(G194,MODULY_CBA!$B$3:$E$53,4,0)/COUNTIFS($G$3:$G$1500,G194,$B$3:$B$1500,B194),),)</f>
        <v>0</v>
      </c>
      <c r="M194" s="588">
        <f>IFERROR(IF(B194="Funkcna poziadavka",VLOOKUP(G194,MODULY_CBA!$B$3:$E$52,3,0),),)</f>
        <v>0</v>
      </c>
      <c r="N194" s="588">
        <f>IFERROR(IF(B194="funkcna poziadavka",VLOOKUP(G194,MODULY_CBA!$B$3:$E$52,2,0),),)</f>
        <v>0</v>
      </c>
      <c r="O194" s="589">
        <f t="shared" si="17"/>
        <v>0</v>
      </c>
      <c r="P194" s="590">
        <f>IFERROR(O194*VLOOKUP(G194,MODULY_CBA!$B$3:$F$52,5,0),)</f>
        <v>0</v>
      </c>
      <c r="Q194" s="461">
        <f>VLOOKUP(G194,MODULY_CBA!$B$3:$I$52,7,0)</f>
        <v>2021</v>
      </c>
      <c r="R194" s="463"/>
      <c r="S194" s="463"/>
      <c r="T194" s="463"/>
      <c r="U194" s="463"/>
      <c r="V194" s="463"/>
      <c r="W194" s="463"/>
      <c r="X194" s="463"/>
      <c r="Y194" s="463"/>
      <c r="Z194" s="591"/>
      <c r="AA194" s="461"/>
      <c r="AB194" s="461"/>
      <c r="AC194" s="463"/>
      <c r="AD194" s="463"/>
      <c r="AE194" s="463"/>
      <c r="AF194" s="463"/>
      <c r="AG194" s="463"/>
      <c r="AH194" s="463"/>
      <c r="AI194" s="463"/>
    </row>
    <row r="195" spans="1:35" s="466" customFormat="1">
      <c r="A195" s="584" t="s">
        <v>864</v>
      </c>
      <c r="B195" s="585" t="s">
        <v>439</v>
      </c>
      <c r="C195" s="579" t="s">
        <v>325</v>
      </c>
      <c r="D195" s="579" t="s">
        <v>465</v>
      </c>
      <c r="E195" s="568" t="s">
        <v>729</v>
      </c>
      <c r="F195" s="586" t="s">
        <v>442</v>
      </c>
      <c r="G195" s="587" t="s">
        <v>325</v>
      </c>
      <c r="H195" s="588"/>
      <c r="I195" s="588"/>
      <c r="J195" s="588">
        <f t="shared" si="15"/>
        <v>0</v>
      </c>
      <c r="K195" s="588">
        <f t="shared" si="16"/>
        <v>0</v>
      </c>
      <c r="L195" s="589">
        <f>IFERROR(IF(B195="funkcna poziadavka",VLOOKUP(G195,MODULY_CBA!$B$3:$E$53,4,0)/COUNTIFS($G$3:$G$1500,G195,$B$3:$B$1500,B195),),)</f>
        <v>0</v>
      </c>
      <c r="M195" s="588">
        <f>IFERROR(IF(B195="Funkcna poziadavka",VLOOKUP(G195,MODULY_CBA!$B$3:$E$52,3,0),),)</f>
        <v>0</v>
      </c>
      <c r="N195" s="588">
        <f>IFERROR(IF(B195="funkcna poziadavka",VLOOKUP(G195,MODULY_CBA!$B$3:$E$52,2,0),),)</f>
        <v>0</v>
      </c>
      <c r="O195" s="589">
        <f t="shared" si="17"/>
        <v>0</v>
      </c>
      <c r="P195" s="590">
        <f>IFERROR(O195*VLOOKUP(G195,MODULY_CBA!$B$3:$F$52,5,0),)</f>
        <v>0</v>
      </c>
      <c r="Q195" s="461">
        <f>VLOOKUP(G195,MODULY_CBA!$B$3:$I$52,7,0)</f>
        <v>2021</v>
      </c>
      <c r="R195" s="463"/>
      <c r="S195" s="463"/>
      <c r="T195" s="463"/>
      <c r="U195" s="463"/>
      <c r="V195" s="463"/>
      <c r="W195" s="463"/>
      <c r="X195" s="463"/>
      <c r="Y195" s="463"/>
      <c r="Z195" s="591"/>
      <c r="AA195" s="461"/>
      <c r="AB195" s="461"/>
      <c r="AC195" s="463"/>
      <c r="AD195" s="463"/>
      <c r="AE195" s="463"/>
      <c r="AF195" s="463"/>
      <c r="AG195" s="463"/>
      <c r="AH195" s="463"/>
      <c r="AI195" s="463"/>
    </row>
    <row r="196" spans="1:35" s="466" customFormat="1">
      <c r="A196" s="584" t="s">
        <v>865</v>
      </c>
      <c r="B196" s="585" t="s">
        <v>439</v>
      </c>
      <c r="C196" s="579" t="s">
        <v>325</v>
      </c>
      <c r="D196" s="579" t="s">
        <v>468</v>
      </c>
      <c r="E196" s="568" t="s">
        <v>866</v>
      </c>
      <c r="F196" s="586" t="s">
        <v>442</v>
      </c>
      <c r="G196" s="587" t="s">
        <v>325</v>
      </c>
      <c r="H196" s="588"/>
      <c r="I196" s="588"/>
      <c r="J196" s="588">
        <f t="shared" si="15"/>
        <v>0</v>
      </c>
      <c r="K196" s="588">
        <f t="shared" si="16"/>
        <v>0</v>
      </c>
      <c r="L196" s="589">
        <f>IFERROR(IF(B196="funkcna poziadavka",VLOOKUP(G196,MODULY_CBA!$B$3:$E$53,4,0)/COUNTIFS($G$3:$G$1500,G196,$B$3:$B$1500,B196),),)</f>
        <v>0</v>
      </c>
      <c r="M196" s="588">
        <f>IFERROR(IF(B196="Funkcna poziadavka",VLOOKUP(G196,MODULY_CBA!$B$3:$E$52,3,0),),)</f>
        <v>0</v>
      </c>
      <c r="N196" s="588">
        <f>IFERROR(IF(B196="funkcna poziadavka",VLOOKUP(G196,MODULY_CBA!$B$3:$E$52,2,0),),)</f>
        <v>0</v>
      </c>
      <c r="O196" s="589">
        <f t="shared" si="17"/>
        <v>0</v>
      </c>
      <c r="P196" s="590">
        <f>IFERROR(O196*VLOOKUP(G196,MODULY_CBA!$B$3:$F$52,5,0),)</f>
        <v>0</v>
      </c>
      <c r="Q196" s="461">
        <f>VLOOKUP(G196,MODULY_CBA!$B$3:$I$52,7,0)</f>
        <v>2021</v>
      </c>
      <c r="R196" s="463"/>
      <c r="S196" s="463"/>
      <c r="T196" s="463"/>
      <c r="U196" s="463"/>
      <c r="V196" s="463"/>
      <c r="W196" s="463"/>
      <c r="X196" s="463"/>
      <c r="Y196" s="463"/>
      <c r="Z196" s="591"/>
      <c r="AA196" s="461"/>
      <c r="AB196" s="461"/>
      <c r="AC196" s="463"/>
      <c r="AD196" s="463"/>
      <c r="AE196" s="463"/>
      <c r="AF196" s="463"/>
      <c r="AG196" s="463"/>
      <c r="AH196" s="463"/>
      <c r="AI196" s="463"/>
    </row>
    <row r="197" spans="1:35" s="466" customFormat="1">
      <c r="A197" s="584" t="s">
        <v>867</v>
      </c>
      <c r="B197" s="585" t="s">
        <v>439</v>
      </c>
      <c r="C197" s="579" t="s">
        <v>325</v>
      </c>
      <c r="D197" s="579" t="s">
        <v>493</v>
      </c>
      <c r="E197" s="568" t="s">
        <v>733</v>
      </c>
      <c r="F197" s="586" t="s">
        <v>442</v>
      </c>
      <c r="G197" s="587" t="s">
        <v>325</v>
      </c>
      <c r="H197" s="588"/>
      <c r="I197" s="588"/>
      <c r="J197" s="588">
        <f t="shared" si="15"/>
        <v>0</v>
      </c>
      <c r="K197" s="588">
        <f t="shared" si="16"/>
        <v>0</v>
      </c>
      <c r="L197" s="589">
        <f>IFERROR(IF(B197="funkcna poziadavka",VLOOKUP(G197,MODULY_CBA!$B$3:$E$53,4,0)/COUNTIFS($G$3:$G$1500,G197,$B$3:$B$1500,B197),),)</f>
        <v>0</v>
      </c>
      <c r="M197" s="588">
        <f>IFERROR(IF(B197="Funkcna poziadavka",VLOOKUP(G197,MODULY_CBA!$B$3:$E$52,3,0),),)</f>
        <v>0</v>
      </c>
      <c r="N197" s="588">
        <f>IFERROR(IF(B197="funkcna poziadavka",VLOOKUP(G197,MODULY_CBA!$B$3:$E$52,2,0),),)</f>
        <v>0</v>
      </c>
      <c r="O197" s="589">
        <f t="shared" si="17"/>
        <v>0</v>
      </c>
      <c r="P197" s="590">
        <f>IFERROR(O197*VLOOKUP(G197,MODULY_CBA!$B$3:$F$52,5,0),)</f>
        <v>0</v>
      </c>
      <c r="Q197" s="461">
        <f>VLOOKUP(G197,MODULY_CBA!$B$3:$I$52,7,0)</f>
        <v>2021</v>
      </c>
      <c r="R197" s="463"/>
      <c r="S197" s="463"/>
      <c r="T197" s="463"/>
      <c r="U197" s="463"/>
      <c r="V197" s="463"/>
      <c r="W197" s="463"/>
      <c r="X197" s="463"/>
      <c r="Y197" s="463"/>
      <c r="Z197" s="591"/>
      <c r="AA197" s="461"/>
      <c r="AB197" s="461"/>
      <c r="AC197" s="463"/>
      <c r="AD197" s="463"/>
      <c r="AE197" s="463"/>
      <c r="AF197" s="463"/>
      <c r="AG197" s="463"/>
      <c r="AH197" s="463"/>
      <c r="AI197" s="463"/>
    </row>
    <row r="198" spans="1:35" s="466" customFormat="1">
      <c r="A198" s="584" t="s">
        <v>868</v>
      </c>
      <c r="B198" s="585" t="s">
        <v>977</v>
      </c>
      <c r="C198" s="579" t="s">
        <v>325</v>
      </c>
      <c r="D198" s="579" t="s">
        <v>471</v>
      </c>
      <c r="E198" s="568" t="s">
        <v>735</v>
      </c>
      <c r="F198" s="586" t="s">
        <v>442</v>
      </c>
      <c r="G198" s="587" t="s">
        <v>325</v>
      </c>
      <c r="H198" s="588">
        <v>1</v>
      </c>
      <c r="I198" s="588">
        <v>5</v>
      </c>
      <c r="J198" s="588">
        <f t="shared" si="15"/>
        <v>1</v>
      </c>
      <c r="K198" s="588">
        <f t="shared" si="16"/>
        <v>5</v>
      </c>
      <c r="L198" s="589">
        <f>IFERROR(IF(B198="funkcna poziadavka",VLOOKUP(G198,MODULY_CBA!$B$3:$E$53,4,0)/COUNTIFS($G$3:$G$1500,G198,$B$3:$B$1500,B198),),)</f>
        <v>3.5</v>
      </c>
      <c r="M198" s="588">
        <f>IFERROR(IF(B198="Funkcna poziadavka",VLOOKUP(G198,MODULY_CBA!$B$3:$E$52,3,0),),)</f>
        <v>0.72</v>
      </c>
      <c r="N198" s="588">
        <f>IFERROR(IF(B198="funkcna poziadavka",VLOOKUP(G198,MODULY_CBA!$B$3:$E$52,2,0),),)</f>
        <v>0.84</v>
      </c>
      <c r="O198" s="589">
        <f t="shared" si="17"/>
        <v>5.1407999999999996</v>
      </c>
      <c r="P198" s="590">
        <f>IFERROR(O198*VLOOKUP(G198,MODULY_CBA!$B$3:$F$52,5,0),)</f>
        <v>77.111999999999995</v>
      </c>
      <c r="Q198" s="461">
        <f>VLOOKUP(G198,MODULY_CBA!$B$3:$I$52,7,0)</f>
        <v>2021</v>
      </c>
      <c r="R198" s="463"/>
      <c r="S198" s="463"/>
      <c r="T198" s="463"/>
      <c r="U198" s="463"/>
      <c r="V198" s="463"/>
      <c r="W198" s="463"/>
      <c r="X198" s="463"/>
      <c r="Y198" s="463"/>
      <c r="Z198" s="591"/>
      <c r="AA198" s="461"/>
      <c r="AB198" s="461"/>
      <c r="AC198" s="463"/>
      <c r="AD198" s="463"/>
      <c r="AE198" s="463"/>
      <c r="AF198" s="463"/>
      <c r="AG198" s="463"/>
      <c r="AH198" s="463"/>
      <c r="AI198" s="463"/>
    </row>
    <row r="199" spans="1:35" s="466" customFormat="1">
      <c r="A199" s="584" t="s">
        <v>869</v>
      </c>
      <c r="B199" s="585" t="s">
        <v>977</v>
      </c>
      <c r="C199" s="579" t="s">
        <v>325</v>
      </c>
      <c r="D199" s="579" t="s">
        <v>870</v>
      </c>
      <c r="E199" s="568" t="s">
        <v>871</v>
      </c>
      <c r="F199" s="586" t="s">
        <v>442</v>
      </c>
      <c r="G199" s="587" t="s">
        <v>325</v>
      </c>
      <c r="H199" s="588">
        <v>1</v>
      </c>
      <c r="I199" s="588">
        <v>5</v>
      </c>
      <c r="J199" s="588">
        <f t="shared" si="15"/>
        <v>1</v>
      </c>
      <c r="K199" s="588">
        <f t="shared" si="16"/>
        <v>5</v>
      </c>
      <c r="L199" s="589">
        <f>IFERROR(IF(B199="funkcna poziadavka",VLOOKUP(G199,MODULY_CBA!$B$3:$E$53,4,0)/COUNTIFS($G$3:$G$1500,G199,$B$3:$B$1500,B199),),)</f>
        <v>3.5</v>
      </c>
      <c r="M199" s="588">
        <f>IFERROR(IF(B199="Funkcna poziadavka",VLOOKUP(G199,MODULY_CBA!$B$3:$E$52,3,0),),)</f>
        <v>0.72</v>
      </c>
      <c r="N199" s="588">
        <f>IFERROR(IF(B199="funkcna poziadavka",VLOOKUP(G199,MODULY_CBA!$B$3:$E$52,2,0),),)</f>
        <v>0.84</v>
      </c>
      <c r="O199" s="589">
        <f t="shared" si="17"/>
        <v>5.1407999999999996</v>
      </c>
      <c r="P199" s="590">
        <f>IFERROR(O199*VLOOKUP(G199,MODULY_CBA!$B$3:$F$52,5,0),)</f>
        <v>77.111999999999995</v>
      </c>
      <c r="Q199" s="461">
        <f>VLOOKUP(G199,MODULY_CBA!$B$3:$I$52,7,0)</f>
        <v>2021</v>
      </c>
      <c r="R199" s="463"/>
      <c r="S199" s="463"/>
      <c r="T199" s="463"/>
      <c r="U199" s="463"/>
      <c r="V199" s="463"/>
      <c r="W199" s="463"/>
      <c r="X199" s="463"/>
      <c r="Y199" s="463"/>
      <c r="Z199" s="591"/>
      <c r="AA199" s="461"/>
      <c r="AB199" s="461"/>
      <c r="AC199" s="463"/>
      <c r="AD199" s="463"/>
      <c r="AE199" s="463"/>
      <c r="AF199" s="463"/>
      <c r="AG199" s="463"/>
      <c r="AH199" s="463"/>
      <c r="AI199" s="463"/>
    </row>
    <row r="200" spans="1:35" s="466" customFormat="1">
      <c r="A200" s="584" t="s">
        <v>872</v>
      </c>
      <c r="B200" s="585" t="s">
        <v>977</v>
      </c>
      <c r="C200" s="579" t="s">
        <v>325</v>
      </c>
      <c r="D200" s="579" t="s">
        <v>477</v>
      </c>
      <c r="E200" s="568" t="s">
        <v>873</v>
      </c>
      <c r="F200" s="586" t="s">
        <v>442</v>
      </c>
      <c r="G200" s="587" t="s">
        <v>325</v>
      </c>
      <c r="H200" s="588">
        <v>1</v>
      </c>
      <c r="I200" s="588">
        <v>5</v>
      </c>
      <c r="J200" s="588">
        <f t="shared" si="15"/>
        <v>1</v>
      </c>
      <c r="K200" s="588">
        <f t="shared" si="16"/>
        <v>5</v>
      </c>
      <c r="L200" s="589">
        <f>IFERROR(IF(B200="funkcna poziadavka",VLOOKUP(G200,MODULY_CBA!$B$3:$E$53,4,0)/COUNTIFS($G$3:$G$1500,G200,$B$3:$B$1500,B200),),)</f>
        <v>3.5</v>
      </c>
      <c r="M200" s="588">
        <f>IFERROR(IF(B200="Funkcna poziadavka",VLOOKUP(G200,MODULY_CBA!$B$3:$E$52,3,0),),)</f>
        <v>0.72</v>
      </c>
      <c r="N200" s="588">
        <f>IFERROR(IF(B200="funkcna poziadavka",VLOOKUP(G200,MODULY_CBA!$B$3:$E$52,2,0),),)</f>
        <v>0.84</v>
      </c>
      <c r="O200" s="589">
        <f t="shared" si="17"/>
        <v>5.1407999999999996</v>
      </c>
      <c r="P200" s="590">
        <f>IFERROR(O200*VLOOKUP(G200,MODULY_CBA!$B$3:$F$52,5,0),)</f>
        <v>77.111999999999995</v>
      </c>
      <c r="Q200" s="461">
        <f>VLOOKUP(G200,MODULY_CBA!$B$3:$I$52,7,0)</f>
        <v>2021</v>
      </c>
      <c r="R200" s="463"/>
      <c r="S200" s="463"/>
      <c r="T200" s="463"/>
      <c r="U200" s="463"/>
      <c r="V200" s="463"/>
      <c r="W200" s="463"/>
      <c r="X200" s="463"/>
      <c r="Y200" s="463"/>
      <c r="Z200" s="591"/>
      <c r="AA200" s="461"/>
      <c r="AB200" s="461"/>
      <c r="AC200" s="463"/>
      <c r="AD200" s="463"/>
      <c r="AE200" s="463"/>
      <c r="AF200" s="463"/>
      <c r="AG200" s="463"/>
      <c r="AH200" s="463"/>
      <c r="AI200" s="463"/>
    </row>
    <row r="201" spans="1:35" s="466" customFormat="1">
      <c r="A201" s="584" t="s">
        <v>874</v>
      </c>
      <c r="B201" s="585" t="s">
        <v>977</v>
      </c>
      <c r="C201" s="579" t="s">
        <v>325</v>
      </c>
      <c r="D201" s="579" t="s">
        <v>741</v>
      </c>
      <c r="E201" s="568" t="s">
        <v>816</v>
      </c>
      <c r="F201" s="586" t="s">
        <v>442</v>
      </c>
      <c r="G201" s="587" t="s">
        <v>325</v>
      </c>
      <c r="H201" s="588">
        <v>1</v>
      </c>
      <c r="I201" s="588">
        <v>5</v>
      </c>
      <c r="J201" s="588">
        <f t="shared" si="15"/>
        <v>1</v>
      </c>
      <c r="K201" s="588">
        <f t="shared" si="16"/>
        <v>5</v>
      </c>
      <c r="L201" s="589">
        <f>IFERROR(IF(B201="funkcna poziadavka",VLOOKUP(G201,MODULY_CBA!$B$3:$E$53,4,0)/COUNTIFS($G$3:$G$1500,G201,$B$3:$B$1500,B201),),)</f>
        <v>3.5</v>
      </c>
      <c r="M201" s="588">
        <f>IFERROR(IF(B201="Funkcna poziadavka",VLOOKUP(G201,MODULY_CBA!$B$3:$E$52,3,0),),)</f>
        <v>0.72</v>
      </c>
      <c r="N201" s="588">
        <f>IFERROR(IF(B201="funkcna poziadavka",VLOOKUP(G201,MODULY_CBA!$B$3:$E$52,2,0),),)</f>
        <v>0.84</v>
      </c>
      <c r="O201" s="589">
        <f t="shared" si="17"/>
        <v>5.1407999999999996</v>
      </c>
      <c r="P201" s="590">
        <f>IFERROR(O201*VLOOKUP(G201,MODULY_CBA!$B$3:$F$52,5,0),)</f>
        <v>77.111999999999995</v>
      </c>
      <c r="Q201" s="461">
        <f>VLOOKUP(G201,MODULY_CBA!$B$3:$I$52,7,0)</f>
        <v>2021</v>
      </c>
      <c r="R201" s="463"/>
      <c r="S201" s="463"/>
      <c r="T201" s="463"/>
      <c r="U201" s="463"/>
      <c r="V201" s="463"/>
      <c r="W201" s="463"/>
      <c r="X201" s="463"/>
      <c r="Y201" s="463"/>
      <c r="Z201" s="591"/>
      <c r="AA201" s="461"/>
      <c r="AB201" s="461"/>
      <c r="AC201" s="463"/>
      <c r="AD201" s="463"/>
      <c r="AE201" s="463"/>
      <c r="AF201" s="463"/>
      <c r="AG201" s="463"/>
      <c r="AH201" s="463"/>
      <c r="AI201" s="463"/>
    </row>
    <row r="202" spans="1:35" s="466" customFormat="1">
      <c r="A202" s="584" t="s">
        <v>875</v>
      </c>
      <c r="B202" s="585" t="s">
        <v>977</v>
      </c>
      <c r="C202" s="579" t="s">
        <v>327</v>
      </c>
      <c r="D202" s="579" t="s">
        <v>440</v>
      </c>
      <c r="E202" s="568" t="s">
        <v>792</v>
      </c>
      <c r="F202" s="586" t="s">
        <v>442</v>
      </c>
      <c r="G202" s="587" t="s">
        <v>327</v>
      </c>
      <c r="H202" s="588">
        <v>1</v>
      </c>
      <c r="I202" s="588">
        <v>5</v>
      </c>
      <c r="J202" s="588">
        <f t="shared" si="15"/>
        <v>1</v>
      </c>
      <c r="K202" s="588">
        <f t="shared" si="16"/>
        <v>5</v>
      </c>
      <c r="L202" s="589">
        <f>IFERROR(IF(B202="funkcna poziadavka",VLOOKUP(G202,MODULY_CBA!$B$3:$E$53,4,0)/COUNTIFS($G$3:$G$1500,G202,$B$3:$B$1500,B202),),)</f>
        <v>4.2</v>
      </c>
      <c r="M202" s="588">
        <f>IFERROR(IF(B202="Funkcna poziadavka",VLOOKUP(G202,MODULY_CBA!$B$3:$E$52,3,0),),)</f>
        <v>0.72</v>
      </c>
      <c r="N202" s="588">
        <f>IFERROR(IF(B202="funkcna poziadavka",VLOOKUP(G202,MODULY_CBA!$B$3:$E$52,2,0),),)</f>
        <v>0.84</v>
      </c>
      <c r="O202" s="589">
        <f t="shared" si="17"/>
        <v>5.5641599999999993</v>
      </c>
      <c r="P202" s="590">
        <f>IFERROR(O202*VLOOKUP(G202,MODULY_CBA!$B$3:$F$52,5,0),)</f>
        <v>83.462399999999988</v>
      </c>
      <c r="Q202" s="461">
        <f>VLOOKUP(G202,MODULY_CBA!$B$3:$I$52,7,0)</f>
        <v>2021</v>
      </c>
      <c r="R202" s="463"/>
      <c r="S202" s="463"/>
      <c r="T202" s="463"/>
      <c r="U202" s="463"/>
      <c r="V202" s="463"/>
      <c r="W202" s="463"/>
      <c r="X202" s="463"/>
      <c r="Y202" s="463"/>
      <c r="Z202" s="591"/>
      <c r="AA202" s="461"/>
      <c r="AB202" s="461"/>
      <c r="AC202" s="463"/>
      <c r="AD202" s="463"/>
      <c r="AE202" s="463"/>
      <c r="AF202" s="463"/>
      <c r="AG202" s="463"/>
      <c r="AH202" s="463"/>
      <c r="AI202" s="463"/>
    </row>
    <row r="203" spans="1:35" s="466" customFormat="1">
      <c r="A203" s="584" t="s">
        <v>876</v>
      </c>
      <c r="B203" s="585" t="s">
        <v>439</v>
      </c>
      <c r="C203" s="579" t="s">
        <v>327</v>
      </c>
      <c r="D203" s="579" t="s">
        <v>444</v>
      </c>
      <c r="E203" s="568" t="s">
        <v>753</v>
      </c>
      <c r="F203" s="586" t="s">
        <v>442</v>
      </c>
      <c r="G203" s="587" t="s">
        <v>327</v>
      </c>
      <c r="H203" s="588"/>
      <c r="I203" s="588"/>
      <c r="J203" s="588">
        <f t="shared" si="15"/>
        <v>0</v>
      </c>
      <c r="K203" s="588">
        <f t="shared" si="16"/>
        <v>0</v>
      </c>
      <c r="L203" s="589">
        <f>IFERROR(IF(B203="funkcna poziadavka",VLOOKUP(G203,MODULY_CBA!$B$3:$E$53,4,0)/COUNTIFS($G$3:$G$1500,G203,$B$3:$B$1500,B203),),)</f>
        <v>0</v>
      </c>
      <c r="M203" s="588">
        <f>IFERROR(IF(B203="Funkcna poziadavka",VLOOKUP(G203,MODULY_CBA!$B$3:$E$52,3,0),),)</f>
        <v>0</v>
      </c>
      <c r="N203" s="588">
        <f>IFERROR(IF(B203="funkcna poziadavka",VLOOKUP(G203,MODULY_CBA!$B$3:$E$52,2,0),),)</f>
        <v>0</v>
      </c>
      <c r="O203" s="589">
        <f t="shared" si="17"/>
        <v>0</v>
      </c>
      <c r="P203" s="590">
        <f>IFERROR(O203*VLOOKUP(G203,MODULY_CBA!$B$3:$F$52,5,0),)</f>
        <v>0</v>
      </c>
      <c r="Q203" s="461">
        <f>VLOOKUP(G203,MODULY_CBA!$B$3:$I$52,7,0)</f>
        <v>2021</v>
      </c>
      <c r="R203" s="463"/>
      <c r="S203" s="463"/>
      <c r="T203" s="463"/>
      <c r="U203" s="463"/>
      <c r="V203" s="463"/>
      <c r="W203" s="463"/>
      <c r="X203" s="463"/>
      <c r="Y203" s="463"/>
      <c r="Z203" s="591"/>
      <c r="AA203" s="461"/>
      <c r="AB203" s="461"/>
      <c r="AC203" s="463"/>
      <c r="AD203" s="463"/>
      <c r="AE203" s="463"/>
      <c r="AF203" s="463"/>
      <c r="AG203" s="463"/>
      <c r="AH203" s="463"/>
      <c r="AI203" s="463"/>
    </row>
    <row r="204" spans="1:35" s="466" customFormat="1">
      <c r="A204" s="584" t="s">
        <v>877</v>
      </c>
      <c r="B204" s="585" t="s">
        <v>439</v>
      </c>
      <c r="C204" s="579" t="s">
        <v>327</v>
      </c>
      <c r="D204" s="579" t="s">
        <v>447</v>
      </c>
      <c r="E204" s="579" t="s">
        <v>448</v>
      </c>
      <c r="F204" s="586" t="s">
        <v>442</v>
      </c>
      <c r="G204" s="587" t="s">
        <v>327</v>
      </c>
      <c r="H204" s="588"/>
      <c r="I204" s="588"/>
      <c r="J204" s="588">
        <f t="shared" si="15"/>
        <v>0</v>
      </c>
      <c r="K204" s="588">
        <f t="shared" si="16"/>
        <v>0</v>
      </c>
      <c r="L204" s="589">
        <f>IFERROR(IF(B204="funkcna poziadavka",VLOOKUP(G204,MODULY_CBA!$B$3:$E$53,4,0)/COUNTIFS($G$3:$G$1500,G204,$B$3:$B$1500,B204),),)</f>
        <v>0</v>
      </c>
      <c r="M204" s="588">
        <f>IFERROR(IF(B204="Funkcna poziadavka",VLOOKUP(G204,MODULY_CBA!$B$3:$E$52,3,0),),)</f>
        <v>0</v>
      </c>
      <c r="N204" s="588">
        <f>IFERROR(IF(B204="funkcna poziadavka",VLOOKUP(G204,MODULY_CBA!$B$3:$E$52,2,0),),)</f>
        <v>0</v>
      </c>
      <c r="O204" s="589">
        <f t="shared" si="17"/>
        <v>0</v>
      </c>
      <c r="P204" s="590">
        <f>IFERROR(O204*VLOOKUP(G204,MODULY_CBA!$B$3:$F$52,5,0),)</f>
        <v>0</v>
      </c>
      <c r="Q204" s="461">
        <f>VLOOKUP(G204,MODULY_CBA!$B$3:$I$52,7,0)</f>
        <v>2021</v>
      </c>
      <c r="R204" s="463"/>
      <c r="S204" s="463"/>
      <c r="T204" s="463"/>
      <c r="U204" s="463"/>
      <c r="V204" s="463"/>
      <c r="W204" s="463"/>
      <c r="X204" s="463"/>
      <c r="Y204" s="463"/>
      <c r="Z204" s="591"/>
      <c r="AA204" s="461"/>
      <c r="AB204" s="461"/>
      <c r="AC204" s="463"/>
      <c r="AD204" s="463"/>
      <c r="AE204" s="463"/>
      <c r="AF204" s="463"/>
      <c r="AG204" s="463"/>
      <c r="AH204" s="463"/>
      <c r="AI204" s="463"/>
    </row>
    <row r="205" spans="1:35" s="466" customFormat="1">
      <c r="A205" s="584" t="s">
        <v>878</v>
      </c>
      <c r="B205" s="585" t="s">
        <v>439</v>
      </c>
      <c r="C205" s="579" t="s">
        <v>327</v>
      </c>
      <c r="D205" s="579" t="s">
        <v>450</v>
      </c>
      <c r="E205" s="579" t="s">
        <v>451</v>
      </c>
      <c r="F205" s="586" t="s">
        <v>442</v>
      </c>
      <c r="G205" s="587" t="s">
        <v>327</v>
      </c>
      <c r="H205" s="588"/>
      <c r="I205" s="588"/>
      <c r="J205" s="588">
        <f t="shared" si="15"/>
        <v>0</v>
      </c>
      <c r="K205" s="588">
        <f t="shared" si="16"/>
        <v>0</v>
      </c>
      <c r="L205" s="589">
        <f>IFERROR(IF(B205="funkcna poziadavka",VLOOKUP(G205,MODULY_CBA!$B$3:$E$53,4,0)/COUNTIFS($G$3:$G$1500,G205,$B$3:$B$1500,B205),),)</f>
        <v>0</v>
      </c>
      <c r="M205" s="588">
        <f>IFERROR(IF(B205="Funkcna poziadavka",VLOOKUP(G205,MODULY_CBA!$B$3:$E$52,3,0),),)</f>
        <v>0</v>
      </c>
      <c r="N205" s="588">
        <f>IFERROR(IF(B205="funkcna poziadavka",VLOOKUP(G205,MODULY_CBA!$B$3:$E$52,2,0),),)</f>
        <v>0</v>
      </c>
      <c r="O205" s="589">
        <f t="shared" si="17"/>
        <v>0</v>
      </c>
      <c r="P205" s="590">
        <f>IFERROR(O205*VLOOKUP(G205,MODULY_CBA!$B$3:$F$52,5,0),)</f>
        <v>0</v>
      </c>
      <c r="Q205" s="461">
        <f>VLOOKUP(G205,MODULY_CBA!$B$3:$I$52,7,0)</f>
        <v>2021</v>
      </c>
      <c r="R205" s="463"/>
      <c r="S205" s="463"/>
      <c r="T205" s="463"/>
      <c r="U205" s="463"/>
      <c r="V205" s="463"/>
      <c r="W205" s="463"/>
      <c r="X205" s="463"/>
      <c r="Y205" s="463"/>
      <c r="Z205" s="591"/>
      <c r="AA205" s="461"/>
      <c r="AB205" s="461"/>
      <c r="AC205" s="463"/>
      <c r="AD205" s="463"/>
      <c r="AE205" s="463"/>
      <c r="AF205" s="463"/>
      <c r="AG205" s="463"/>
      <c r="AH205" s="463"/>
      <c r="AI205" s="463"/>
    </row>
    <row r="206" spans="1:35" s="466" customFormat="1">
      <c r="A206" s="584" t="s">
        <v>879</v>
      </c>
      <c r="B206" s="585" t="s">
        <v>439</v>
      </c>
      <c r="C206" s="579" t="s">
        <v>327</v>
      </c>
      <c r="D206" s="579" t="s">
        <v>453</v>
      </c>
      <c r="E206" s="579" t="s">
        <v>454</v>
      </c>
      <c r="F206" s="586" t="s">
        <v>442</v>
      </c>
      <c r="G206" s="587" t="s">
        <v>327</v>
      </c>
      <c r="H206" s="588"/>
      <c r="I206" s="588"/>
      <c r="J206" s="588">
        <f t="shared" si="15"/>
        <v>0</v>
      </c>
      <c r="K206" s="588">
        <f t="shared" si="16"/>
        <v>0</v>
      </c>
      <c r="L206" s="589">
        <f>IFERROR(IF(B206="funkcna poziadavka",VLOOKUP(G206,MODULY_CBA!$B$3:$E$53,4,0)/COUNTIFS($G$3:$G$1500,G206,$B$3:$B$1500,B206),),)</f>
        <v>0</v>
      </c>
      <c r="M206" s="588">
        <f>IFERROR(IF(B206="Funkcna poziadavka",VLOOKUP(G206,MODULY_CBA!$B$3:$E$52,3,0),),)</f>
        <v>0</v>
      </c>
      <c r="N206" s="588">
        <f>IFERROR(IF(B206="funkcna poziadavka",VLOOKUP(G206,MODULY_CBA!$B$3:$E$52,2,0),),)</f>
        <v>0</v>
      </c>
      <c r="O206" s="589">
        <f t="shared" si="17"/>
        <v>0</v>
      </c>
      <c r="P206" s="590">
        <f>IFERROR(O206*VLOOKUP(G206,MODULY_CBA!$B$3:$F$52,5,0),)</f>
        <v>0</v>
      </c>
      <c r="Q206" s="461">
        <f>VLOOKUP(G206,MODULY_CBA!$B$3:$I$52,7,0)</f>
        <v>2021</v>
      </c>
      <c r="R206" s="463"/>
      <c r="S206" s="463"/>
      <c r="T206" s="463"/>
      <c r="U206" s="463"/>
      <c r="V206" s="463"/>
      <c r="W206" s="463"/>
      <c r="X206" s="463"/>
      <c r="Y206" s="463"/>
      <c r="Z206" s="591"/>
      <c r="AA206" s="461"/>
      <c r="AB206" s="461"/>
      <c r="AC206" s="463"/>
      <c r="AD206" s="463"/>
      <c r="AE206" s="463"/>
      <c r="AF206" s="463"/>
      <c r="AG206" s="463"/>
      <c r="AH206" s="463"/>
      <c r="AI206" s="463"/>
    </row>
    <row r="207" spans="1:35" s="466" customFormat="1">
      <c r="A207" s="584" t="s">
        <v>880</v>
      </c>
      <c r="B207" s="585" t="s">
        <v>439</v>
      </c>
      <c r="C207" s="579" t="s">
        <v>327</v>
      </c>
      <c r="D207" s="568" t="s">
        <v>881</v>
      </c>
      <c r="E207" s="568" t="s">
        <v>882</v>
      </c>
      <c r="F207" s="586" t="s">
        <v>442</v>
      </c>
      <c r="G207" s="587" t="s">
        <v>327</v>
      </c>
      <c r="H207" s="588"/>
      <c r="I207" s="588"/>
      <c r="J207" s="588">
        <f t="shared" si="15"/>
        <v>0</v>
      </c>
      <c r="K207" s="588">
        <f t="shared" si="16"/>
        <v>0</v>
      </c>
      <c r="L207" s="589">
        <f>IFERROR(IF(B207="funkcna poziadavka",VLOOKUP(G207,MODULY_CBA!$B$3:$E$53,4,0)/COUNTIFS($G$3:$G$1500,G207,$B$3:$B$1500,B207),),)</f>
        <v>0</v>
      </c>
      <c r="M207" s="588">
        <f>IFERROR(IF(B207="Funkcna poziadavka",VLOOKUP(G207,MODULY_CBA!$B$3:$E$52,3,0),),)</f>
        <v>0</v>
      </c>
      <c r="N207" s="588">
        <f>IFERROR(IF(B207="funkcna poziadavka",VLOOKUP(G207,MODULY_CBA!$B$3:$E$52,2,0),),)</f>
        <v>0</v>
      </c>
      <c r="O207" s="589">
        <f t="shared" si="17"/>
        <v>0</v>
      </c>
      <c r="P207" s="590">
        <f>IFERROR(O207*VLOOKUP(G207,MODULY_CBA!$B$3:$F$52,5,0),)</f>
        <v>0</v>
      </c>
      <c r="Q207" s="461">
        <f>VLOOKUP(G207,MODULY_CBA!$B$3:$I$52,7,0)</f>
        <v>2021</v>
      </c>
      <c r="R207" s="463"/>
      <c r="S207" s="463"/>
      <c r="T207" s="463"/>
      <c r="U207" s="463"/>
      <c r="V207" s="463"/>
      <c r="W207" s="463"/>
      <c r="X207" s="463"/>
      <c r="Y207" s="463"/>
      <c r="Z207" s="591"/>
      <c r="AA207" s="461"/>
      <c r="AB207" s="461"/>
      <c r="AC207" s="463"/>
      <c r="AD207" s="463"/>
      <c r="AE207" s="463"/>
      <c r="AF207" s="463"/>
      <c r="AG207" s="463"/>
      <c r="AH207" s="463"/>
      <c r="AI207" s="463"/>
    </row>
    <row r="208" spans="1:35" s="466" customFormat="1">
      <c r="A208" s="584" t="s">
        <v>883</v>
      </c>
      <c r="B208" s="585" t="s">
        <v>977</v>
      </c>
      <c r="C208" s="579" t="s">
        <v>327</v>
      </c>
      <c r="D208" s="579" t="s">
        <v>459</v>
      </c>
      <c r="E208" s="568" t="s">
        <v>767</v>
      </c>
      <c r="F208" s="586" t="s">
        <v>442</v>
      </c>
      <c r="G208" s="587" t="s">
        <v>327</v>
      </c>
      <c r="H208" s="588">
        <v>1</v>
      </c>
      <c r="I208" s="588">
        <v>5</v>
      </c>
      <c r="J208" s="588">
        <f t="shared" si="15"/>
        <v>1</v>
      </c>
      <c r="K208" s="588">
        <f t="shared" si="16"/>
        <v>5</v>
      </c>
      <c r="L208" s="589">
        <f>IFERROR(IF(B208="funkcna poziadavka",VLOOKUP(G208,MODULY_CBA!$B$3:$E$53,4,0)/COUNTIFS($G$3:$G$1500,G208,$B$3:$B$1500,B208),),)</f>
        <v>4.2</v>
      </c>
      <c r="M208" s="588">
        <f>IFERROR(IF(B208="Funkcna poziadavka",VLOOKUP(G208,MODULY_CBA!$B$3:$E$52,3,0),),)</f>
        <v>0.72</v>
      </c>
      <c r="N208" s="588">
        <f>IFERROR(IF(B208="funkcna poziadavka",VLOOKUP(G208,MODULY_CBA!$B$3:$E$52,2,0),),)</f>
        <v>0.84</v>
      </c>
      <c r="O208" s="589">
        <f t="shared" si="17"/>
        <v>5.5641599999999993</v>
      </c>
      <c r="P208" s="590">
        <f>IFERROR(O208*VLOOKUP(G208,MODULY_CBA!$B$3:$F$52,5,0),)</f>
        <v>83.462399999999988</v>
      </c>
      <c r="Q208" s="461">
        <f>VLOOKUP(G208,MODULY_CBA!$B$3:$I$52,7,0)</f>
        <v>2021</v>
      </c>
      <c r="R208" s="463"/>
      <c r="S208" s="463"/>
      <c r="T208" s="463"/>
      <c r="U208" s="463"/>
      <c r="V208" s="463"/>
      <c r="W208" s="463"/>
      <c r="X208" s="463"/>
      <c r="Y208" s="463"/>
      <c r="Z208" s="591"/>
      <c r="AA208" s="461"/>
      <c r="AB208" s="461"/>
      <c r="AC208" s="463"/>
      <c r="AD208" s="463"/>
      <c r="AE208" s="463"/>
      <c r="AF208" s="463"/>
      <c r="AG208" s="463"/>
      <c r="AH208" s="463"/>
      <c r="AI208" s="463"/>
    </row>
    <row r="209" spans="1:35" s="466" customFormat="1">
      <c r="A209" s="584" t="s">
        <v>884</v>
      </c>
      <c r="B209" s="585" t="s">
        <v>439</v>
      </c>
      <c r="C209" s="579" t="s">
        <v>327</v>
      </c>
      <c r="D209" s="579" t="s">
        <v>462</v>
      </c>
      <c r="E209" s="568" t="s">
        <v>863</v>
      </c>
      <c r="F209" s="586" t="s">
        <v>442</v>
      </c>
      <c r="G209" s="587" t="s">
        <v>327</v>
      </c>
      <c r="H209" s="588"/>
      <c r="I209" s="588"/>
      <c r="J209" s="588">
        <f t="shared" si="15"/>
        <v>0</v>
      </c>
      <c r="K209" s="588">
        <f t="shared" si="16"/>
        <v>0</v>
      </c>
      <c r="L209" s="589">
        <f>IFERROR(IF(B209="funkcna poziadavka",VLOOKUP(G209,MODULY_CBA!$B$3:$E$53,4,0)/COUNTIFS($G$3:$G$1500,G209,$B$3:$B$1500,B209),),)</f>
        <v>0</v>
      </c>
      <c r="M209" s="588">
        <f>IFERROR(IF(B209="Funkcna poziadavka",VLOOKUP(G209,MODULY_CBA!$B$3:$E$52,3,0),),)</f>
        <v>0</v>
      </c>
      <c r="N209" s="588">
        <f>IFERROR(IF(B209="funkcna poziadavka",VLOOKUP(G209,MODULY_CBA!$B$3:$E$52,2,0),),)</f>
        <v>0</v>
      </c>
      <c r="O209" s="589">
        <f t="shared" si="17"/>
        <v>0</v>
      </c>
      <c r="P209" s="590">
        <f>IFERROR(O209*VLOOKUP(G209,MODULY_CBA!$B$3:$F$52,5,0),)</f>
        <v>0</v>
      </c>
      <c r="Q209" s="461">
        <f>VLOOKUP(G209,MODULY_CBA!$B$3:$I$52,7,0)</f>
        <v>2021</v>
      </c>
      <c r="R209" s="463"/>
      <c r="S209" s="463"/>
      <c r="T209" s="463"/>
      <c r="U209" s="463"/>
      <c r="V209" s="463"/>
      <c r="W209" s="463"/>
      <c r="X209" s="463"/>
      <c r="Y209" s="463"/>
      <c r="Z209" s="591"/>
      <c r="AA209" s="461"/>
      <c r="AB209" s="461"/>
      <c r="AC209" s="463"/>
      <c r="AD209" s="463"/>
      <c r="AE209" s="463"/>
      <c r="AF209" s="463"/>
      <c r="AG209" s="463"/>
      <c r="AH209" s="463"/>
      <c r="AI209" s="463"/>
    </row>
    <row r="210" spans="1:35" s="466" customFormat="1">
      <c r="A210" s="584" t="s">
        <v>885</v>
      </c>
      <c r="B210" s="585" t="s">
        <v>439</v>
      </c>
      <c r="C210" s="579" t="s">
        <v>327</v>
      </c>
      <c r="D210" s="579" t="s">
        <v>465</v>
      </c>
      <c r="E210" s="568" t="s">
        <v>729</v>
      </c>
      <c r="F210" s="586" t="s">
        <v>442</v>
      </c>
      <c r="G210" s="587" t="s">
        <v>327</v>
      </c>
      <c r="H210" s="588"/>
      <c r="I210" s="588"/>
      <c r="J210" s="588">
        <f t="shared" si="15"/>
        <v>0</v>
      </c>
      <c r="K210" s="588">
        <f t="shared" si="16"/>
        <v>0</v>
      </c>
      <c r="L210" s="589">
        <f>IFERROR(IF(B210="funkcna poziadavka",VLOOKUP(G210,MODULY_CBA!$B$3:$E$53,4,0)/COUNTIFS($G$3:$G$1500,G210,$B$3:$B$1500,B210),),)</f>
        <v>0</v>
      </c>
      <c r="M210" s="588">
        <f>IFERROR(IF(B210="Funkcna poziadavka",VLOOKUP(G210,MODULY_CBA!$B$3:$E$52,3,0),),)</f>
        <v>0</v>
      </c>
      <c r="N210" s="588">
        <f>IFERROR(IF(B210="funkcna poziadavka",VLOOKUP(G210,MODULY_CBA!$B$3:$E$52,2,0),),)</f>
        <v>0</v>
      </c>
      <c r="O210" s="589">
        <f t="shared" si="17"/>
        <v>0</v>
      </c>
      <c r="P210" s="590">
        <f>IFERROR(O210*VLOOKUP(G210,MODULY_CBA!$B$3:$F$52,5,0),)</f>
        <v>0</v>
      </c>
      <c r="Q210" s="461">
        <f>VLOOKUP(G210,MODULY_CBA!$B$3:$I$52,7,0)</f>
        <v>2021</v>
      </c>
      <c r="R210" s="463"/>
      <c r="S210" s="463"/>
      <c r="T210" s="463"/>
      <c r="U210" s="463"/>
      <c r="V210" s="463"/>
      <c r="W210" s="463"/>
      <c r="X210" s="463"/>
      <c r="Y210" s="463"/>
      <c r="Z210" s="591"/>
      <c r="AA210" s="461"/>
      <c r="AB210" s="461"/>
      <c r="AC210" s="463"/>
      <c r="AD210" s="463"/>
      <c r="AE210" s="463"/>
      <c r="AF210" s="463"/>
      <c r="AG210" s="463"/>
      <c r="AH210" s="463"/>
      <c r="AI210" s="463"/>
    </row>
    <row r="211" spans="1:35" s="466" customFormat="1">
      <c r="A211" s="584" t="s">
        <v>886</v>
      </c>
      <c r="B211" s="585" t="s">
        <v>439</v>
      </c>
      <c r="C211" s="579" t="s">
        <v>327</v>
      </c>
      <c r="D211" s="579" t="s">
        <v>468</v>
      </c>
      <c r="E211" s="568" t="s">
        <v>887</v>
      </c>
      <c r="F211" s="586" t="s">
        <v>442</v>
      </c>
      <c r="G211" s="587" t="s">
        <v>327</v>
      </c>
      <c r="H211" s="588"/>
      <c r="I211" s="588"/>
      <c r="J211" s="588">
        <f t="shared" si="15"/>
        <v>0</v>
      </c>
      <c r="K211" s="588">
        <f t="shared" si="16"/>
        <v>0</v>
      </c>
      <c r="L211" s="589">
        <f>IFERROR(IF(B211="funkcna poziadavka",VLOOKUP(G211,MODULY_CBA!$B$3:$E$53,4,0)/COUNTIFS($G$3:$G$1500,G211,$B$3:$B$1500,B211),),)</f>
        <v>0</v>
      </c>
      <c r="M211" s="588">
        <f>IFERROR(IF(B211="Funkcna poziadavka",VLOOKUP(G211,MODULY_CBA!$B$3:$E$52,3,0),),)</f>
        <v>0</v>
      </c>
      <c r="N211" s="588">
        <f>IFERROR(IF(B211="funkcna poziadavka",VLOOKUP(G211,MODULY_CBA!$B$3:$E$52,2,0),),)</f>
        <v>0</v>
      </c>
      <c r="O211" s="589">
        <f t="shared" si="17"/>
        <v>0</v>
      </c>
      <c r="P211" s="590">
        <f>IFERROR(O211*VLOOKUP(G211,MODULY_CBA!$B$3:$F$52,5,0),)</f>
        <v>0</v>
      </c>
      <c r="Q211" s="461">
        <f>VLOOKUP(G211,MODULY_CBA!$B$3:$I$52,7,0)</f>
        <v>2021</v>
      </c>
      <c r="R211" s="463"/>
      <c r="S211" s="463"/>
      <c r="T211" s="463"/>
      <c r="U211" s="463"/>
      <c r="V211" s="463"/>
      <c r="W211" s="463"/>
      <c r="X211" s="463"/>
      <c r="Y211" s="463"/>
      <c r="Z211" s="591"/>
      <c r="AA211" s="461"/>
      <c r="AB211" s="461"/>
      <c r="AC211" s="463"/>
      <c r="AD211" s="463"/>
      <c r="AE211" s="463"/>
      <c r="AF211" s="463"/>
      <c r="AG211" s="463"/>
      <c r="AH211" s="463"/>
      <c r="AI211" s="463"/>
    </row>
    <row r="212" spans="1:35" s="466" customFormat="1">
      <c r="A212" s="584" t="s">
        <v>888</v>
      </c>
      <c r="B212" s="585" t="s">
        <v>439</v>
      </c>
      <c r="C212" s="579" t="s">
        <v>327</v>
      </c>
      <c r="D212" s="579" t="s">
        <v>493</v>
      </c>
      <c r="E212" s="568" t="s">
        <v>733</v>
      </c>
      <c r="F212" s="586" t="s">
        <v>442</v>
      </c>
      <c r="G212" s="587" t="s">
        <v>327</v>
      </c>
      <c r="H212" s="588"/>
      <c r="I212" s="588"/>
      <c r="J212" s="588">
        <f t="shared" si="15"/>
        <v>0</v>
      </c>
      <c r="K212" s="588">
        <f t="shared" si="16"/>
        <v>0</v>
      </c>
      <c r="L212" s="589">
        <f>IFERROR(IF(B212="funkcna poziadavka",VLOOKUP(G212,MODULY_CBA!$B$3:$E$53,4,0)/COUNTIFS($G$3:$G$1500,G212,$B$3:$B$1500,B212),),)</f>
        <v>0</v>
      </c>
      <c r="M212" s="588">
        <f>IFERROR(IF(B212="Funkcna poziadavka",VLOOKUP(G212,MODULY_CBA!$B$3:$E$52,3,0),),)</f>
        <v>0</v>
      </c>
      <c r="N212" s="588">
        <f>IFERROR(IF(B212="funkcna poziadavka",VLOOKUP(G212,MODULY_CBA!$B$3:$E$52,2,0),),)</f>
        <v>0</v>
      </c>
      <c r="O212" s="589">
        <f t="shared" si="17"/>
        <v>0</v>
      </c>
      <c r="P212" s="590">
        <f>IFERROR(O212*VLOOKUP(G212,MODULY_CBA!$B$3:$F$52,5,0),)</f>
        <v>0</v>
      </c>
      <c r="Q212" s="461">
        <f>VLOOKUP(G212,MODULY_CBA!$B$3:$I$52,7,0)</f>
        <v>2021</v>
      </c>
      <c r="R212" s="463"/>
      <c r="S212" s="463"/>
      <c r="T212" s="463"/>
      <c r="U212" s="463"/>
      <c r="V212" s="463"/>
      <c r="W212" s="463"/>
      <c r="X212" s="463"/>
      <c r="Y212" s="463"/>
      <c r="Z212" s="591"/>
      <c r="AA212" s="461"/>
      <c r="AB212" s="461"/>
      <c r="AC212" s="463"/>
      <c r="AD212" s="463"/>
      <c r="AE212" s="463"/>
      <c r="AF212" s="463"/>
      <c r="AG212" s="463"/>
      <c r="AH212" s="463"/>
      <c r="AI212" s="463"/>
    </row>
    <row r="213" spans="1:35" s="466" customFormat="1">
      <c r="A213" s="584" t="s">
        <v>889</v>
      </c>
      <c r="B213" s="585" t="s">
        <v>977</v>
      </c>
      <c r="C213" s="579" t="s">
        <v>327</v>
      </c>
      <c r="D213" s="579" t="s">
        <v>471</v>
      </c>
      <c r="E213" s="568" t="s">
        <v>735</v>
      </c>
      <c r="F213" s="586" t="s">
        <v>442</v>
      </c>
      <c r="G213" s="587" t="s">
        <v>327</v>
      </c>
      <c r="H213" s="588">
        <v>1</v>
      </c>
      <c r="I213" s="588">
        <v>5</v>
      </c>
      <c r="J213" s="588">
        <f t="shared" si="15"/>
        <v>1</v>
      </c>
      <c r="K213" s="588">
        <f t="shared" si="16"/>
        <v>5</v>
      </c>
      <c r="L213" s="589">
        <f>IFERROR(IF(B213="funkcna poziadavka",VLOOKUP(G213,MODULY_CBA!$B$3:$E$53,4,0)/COUNTIFS($G$3:$G$1500,G213,$B$3:$B$1500,B213),),)</f>
        <v>4.2</v>
      </c>
      <c r="M213" s="588">
        <f>IFERROR(IF(B213="Funkcna poziadavka",VLOOKUP(G213,MODULY_CBA!$B$3:$E$52,3,0),),)</f>
        <v>0.72</v>
      </c>
      <c r="N213" s="588">
        <f>IFERROR(IF(B213="funkcna poziadavka",VLOOKUP(G213,MODULY_CBA!$B$3:$E$52,2,0),),)</f>
        <v>0.84</v>
      </c>
      <c r="O213" s="589">
        <f t="shared" si="17"/>
        <v>5.5641599999999993</v>
      </c>
      <c r="P213" s="590">
        <f>IFERROR(O213*VLOOKUP(G213,MODULY_CBA!$B$3:$F$52,5,0),)</f>
        <v>83.462399999999988</v>
      </c>
      <c r="Q213" s="461">
        <f>VLOOKUP(G213,MODULY_CBA!$B$3:$I$52,7,0)</f>
        <v>2021</v>
      </c>
      <c r="R213" s="463"/>
      <c r="S213" s="463"/>
      <c r="T213" s="463"/>
      <c r="U213" s="463"/>
      <c r="V213" s="463"/>
      <c r="W213" s="463"/>
      <c r="X213" s="463"/>
      <c r="Y213" s="463"/>
      <c r="Z213" s="591"/>
      <c r="AA213" s="461"/>
      <c r="AB213" s="461"/>
      <c r="AC213" s="463"/>
      <c r="AD213" s="463"/>
      <c r="AE213" s="463"/>
      <c r="AF213" s="463"/>
      <c r="AG213" s="463"/>
      <c r="AH213" s="463"/>
      <c r="AI213" s="463"/>
    </row>
    <row r="214" spans="1:35" s="466" customFormat="1">
      <c r="A214" s="584" t="s">
        <v>890</v>
      </c>
      <c r="B214" s="585" t="s">
        <v>977</v>
      </c>
      <c r="C214" s="579" t="s">
        <v>327</v>
      </c>
      <c r="D214" s="579" t="s">
        <v>891</v>
      </c>
      <c r="E214" s="568" t="s">
        <v>892</v>
      </c>
      <c r="F214" s="586" t="s">
        <v>442</v>
      </c>
      <c r="G214" s="587" t="s">
        <v>327</v>
      </c>
      <c r="H214" s="588">
        <v>1</v>
      </c>
      <c r="I214" s="588">
        <v>5</v>
      </c>
      <c r="J214" s="588">
        <f t="shared" si="15"/>
        <v>1</v>
      </c>
      <c r="K214" s="588">
        <f t="shared" si="16"/>
        <v>5</v>
      </c>
      <c r="L214" s="589">
        <f>IFERROR(IF(B214="funkcna poziadavka",VLOOKUP(G214,MODULY_CBA!$B$3:$E$53,4,0)/COUNTIFS($G$3:$G$1500,G214,$B$3:$B$1500,B214),),)</f>
        <v>4.2</v>
      </c>
      <c r="M214" s="588">
        <f>IFERROR(IF(B214="Funkcna poziadavka",VLOOKUP(G214,MODULY_CBA!$B$3:$E$52,3,0),),)</f>
        <v>0.72</v>
      </c>
      <c r="N214" s="588">
        <f>IFERROR(IF(B214="funkcna poziadavka",VLOOKUP(G214,MODULY_CBA!$B$3:$E$52,2,0),),)</f>
        <v>0.84</v>
      </c>
      <c r="O214" s="589">
        <f t="shared" si="17"/>
        <v>5.5641599999999993</v>
      </c>
      <c r="P214" s="590">
        <f>IFERROR(O214*VLOOKUP(G214,MODULY_CBA!$B$3:$F$52,5,0),)</f>
        <v>83.462399999999988</v>
      </c>
      <c r="Q214" s="461">
        <f>VLOOKUP(G214,MODULY_CBA!$B$3:$I$52,7,0)</f>
        <v>2021</v>
      </c>
      <c r="R214" s="463"/>
      <c r="S214" s="463"/>
      <c r="T214" s="463"/>
      <c r="U214" s="463"/>
      <c r="V214" s="463"/>
      <c r="W214" s="463"/>
      <c r="X214" s="463"/>
      <c r="Y214" s="463"/>
      <c r="Z214" s="591"/>
      <c r="AA214" s="461"/>
      <c r="AB214" s="461"/>
      <c r="AC214" s="463"/>
      <c r="AD214" s="463"/>
      <c r="AE214" s="463"/>
      <c r="AF214" s="463"/>
      <c r="AG214" s="463"/>
      <c r="AH214" s="463"/>
      <c r="AI214" s="463"/>
    </row>
    <row r="215" spans="1:35" s="466" customFormat="1">
      <c r="A215" s="584" t="s">
        <v>893</v>
      </c>
      <c r="B215" s="585" t="s">
        <v>977</v>
      </c>
      <c r="C215" s="579" t="s">
        <v>327</v>
      </c>
      <c r="D215" s="579" t="s">
        <v>477</v>
      </c>
      <c r="E215" s="568" t="s">
        <v>894</v>
      </c>
      <c r="F215" s="586" t="s">
        <v>442</v>
      </c>
      <c r="G215" s="587" t="s">
        <v>327</v>
      </c>
      <c r="H215" s="588">
        <v>1</v>
      </c>
      <c r="I215" s="588">
        <v>5</v>
      </c>
      <c r="J215" s="588">
        <f t="shared" si="15"/>
        <v>1</v>
      </c>
      <c r="K215" s="588">
        <f t="shared" si="16"/>
        <v>5</v>
      </c>
      <c r="L215" s="589">
        <f>IFERROR(IF(B215="funkcna poziadavka",VLOOKUP(G215,MODULY_CBA!$B$3:$E$53,4,0)/COUNTIFS($G$3:$G$1500,G215,$B$3:$B$1500,B215),),)</f>
        <v>4.2</v>
      </c>
      <c r="M215" s="588">
        <f>IFERROR(IF(B215="Funkcna poziadavka",VLOOKUP(G215,MODULY_CBA!$B$3:$E$52,3,0),),)</f>
        <v>0.72</v>
      </c>
      <c r="N215" s="588">
        <f>IFERROR(IF(B215="funkcna poziadavka",VLOOKUP(G215,MODULY_CBA!$B$3:$E$52,2,0),),)</f>
        <v>0.84</v>
      </c>
      <c r="O215" s="589">
        <f t="shared" si="17"/>
        <v>5.5641599999999993</v>
      </c>
      <c r="P215" s="590">
        <f>IFERROR(O215*VLOOKUP(G215,MODULY_CBA!$B$3:$F$52,5,0),)</f>
        <v>83.462399999999988</v>
      </c>
      <c r="Q215" s="461">
        <f>VLOOKUP(G215,MODULY_CBA!$B$3:$I$52,7,0)</f>
        <v>2021</v>
      </c>
      <c r="R215" s="463"/>
      <c r="S215" s="463"/>
      <c r="T215" s="463"/>
      <c r="U215" s="463"/>
      <c r="V215" s="463"/>
      <c r="W215" s="463"/>
      <c r="X215" s="463"/>
      <c r="Y215" s="463"/>
      <c r="Z215" s="591"/>
      <c r="AA215" s="461"/>
      <c r="AB215" s="461"/>
      <c r="AC215" s="463"/>
      <c r="AD215" s="463"/>
      <c r="AE215" s="463"/>
      <c r="AF215" s="463"/>
      <c r="AG215" s="463"/>
      <c r="AH215" s="463"/>
      <c r="AI215" s="463"/>
    </row>
    <row r="216" spans="1:35" s="466" customFormat="1">
      <c r="A216" s="584" t="s">
        <v>895</v>
      </c>
      <c r="B216" s="585" t="s">
        <v>977</v>
      </c>
      <c r="C216" s="579" t="s">
        <v>329</v>
      </c>
      <c r="D216" s="579" t="s">
        <v>440</v>
      </c>
      <c r="E216" s="568" t="s">
        <v>792</v>
      </c>
      <c r="F216" s="586" t="s">
        <v>442</v>
      </c>
      <c r="G216" s="587" t="s">
        <v>329</v>
      </c>
      <c r="H216" s="588">
        <v>1</v>
      </c>
      <c r="I216" s="588">
        <v>5</v>
      </c>
      <c r="J216" s="588">
        <f t="shared" si="15"/>
        <v>1</v>
      </c>
      <c r="K216" s="588">
        <f t="shared" si="16"/>
        <v>5</v>
      </c>
      <c r="L216" s="589">
        <f>IFERROR(IF(B216="funkcna poziadavka",VLOOKUP(G216,MODULY_CBA!$B$3:$E$53,4,0)/COUNTIFS($G$3:$G$1500,G216,$B$3:$B$1500,B216),),)</f>
        <v>5.25</v>
      </c>
      <c r="M216" s="588">
        <f>IFERROR(IF(B216="Funkcna poziadavka",VLOOKUP(G216,MODULY_CBA!$B$3:$E$52,3,0),),)</f>
        <v>0.72</v>
      </c>
      <c r="N216" s="588">
        <f>IFERROR(IF(B216="funkcna poziadavka",VLOOKUP(G216,MODULY_CBA!$B$3:$E$52,2,0),),)</f>
        <v>0.84</v>
      </c>
      <c r="O216" s="589">
        <f t="shared" si="17"/>
        <v>6.1991999999999994</v>
      </c>
      <c r="P216" s="590">
        <f>IFERROR(O216*VLOOKUP(G216,MODULY_CBA!$B$3:$F$52,5,0),)</f>
        <v>92.987999999999985</v>
      </c>
      <c r="Q216" s="461">
        <f>VLOOKUP(G216,MODULY_CBA!$B$3:$I$52,7,0)</f>
        <v>2021</v>
      </c>
      <c r="R216" s="463"/>
      <c r="S216" s="463"/>
      <c r="T216" s="463"/>
      <c r="U216" s="463"/>
      <c r="V216" s="463"/>
      <c r="W216" s="463"/>
      <c r="X216" s="463"/>
      <c r="Y216" s="463"/>
      <c r="Z216" s="591"/>
      <c r="AA216" s="461"/>
      <c r="AB216" s="461"/>
      <c r="AC216" s="463"/>
      <c r="AD216" s="463"/>
      <c r="AE216" s="463"/>
      <c r="AF216" s="463"/>
      <c r="AG216" s="463"/>
      <c r="AH216" s="463"/>
      <c r="AI216" s="463"/>
    </row>
    <row r="217" spans="1:35" s="466" customFormat="1">
      <c r="A217" s="584" t="s">
        <v>896</v>
      </c>
      <c r="B217" s="585" t="s">
        <v>439</v>
      </c>
      <c r="C217" s="579" t="s">
        <v>329</v>
      </c>
      <c r="D217" s="579" t="s">
        <v>444</v>
      </c>
      <c r="E217" s="568" t="s">
        <v>753</v>
      </c>
      <c r="F217" s="586" t="s">
        <v>442</v>
      </c>
      <c r="G217" s="587" t="s">
        <v>329</v>
      </c>
      <c r="H217" s="588"/>
      <c r="I217" s="588"/>
      <c r="J217" s="588">
        <f t="shared" si="15"/>
        <v>0</v>
      </c>
      <c r="K217" s="588">
        <f t="shared" si="16"/>
        <v>0</v>
      </c>
      <c r="L217" s="589">
        <f>IFERROR(IF(B217="funkcna poziadavka",VLOOKUP(G217,MODULY_CBA!$B$3:$E$53,4,0)/COUNTIFS($G$3:$G$1500,G217,$B$3:$B$1500,B217),),)</f>
        <v>0</v>
      </c>
      <c r="M217" s="588">
        <f>IFERROR(IF(B217="Funkcna poziadavka",VLOOKUP(G217,MODULY_CBA!$B$3:$E$52,3,0),),)</f>
        <v>0</v>
      </c>
      <c r="N217" s="588">
        <f>IFERROR(IF(B217="funkcna poziadavka",VLOOKUP(G217,MODULY_CBA!$B$3:$E$52,2,0),),)</f>
        <v>0</v>
      </c>
      <c r="O217" s="589">
        <f t="shared" si="17"/>
        <v>0</v>
      </c>
      <c r="P217" s="590">
        <f>IFERROR(O217*VLOOKUP(G217,MODULY_CBA!$B$3:$F$52,5,0),)</f>
        <v>0</v>
      </c>
      <c r="Q217" s="461">
        <f>VLOOKUP(G217,MODULY_CBA!$B$3:$I$52,7,0)</f>
        <v>2021</v>
      </c>
      <c r="R217" s="463"/>
      <c r="S217" s="463"/>
      <c r="T217" s="463"/>
      <c r="U217" s="463"/>
      <c r="V217" s="463"/>
      <c r="W217" s="463"/>
      <c r="X217" s="463"/>
      <c r="Y217" s="463"/>
      <c r="Z217" s="591"/>
      <c r="AA217" s="461"/>
      <c r="AB217" s="461"/>
      <c r="AC217" s="463"/>
      <c r="AD217" s="463"/>
      <c r="AE217" s="463"/>
      <c r="AF217" s="463"/>
      <c r="AG217" s="463"/>
      <c r="AH217" s="463"/>
      <c r="AI217" s="463"/>
    </row>
    <row r="218" spans="1:35" s="466" customFormat="1">
      <c r="A218" s="584" t="s">
        <v>897</v>
      </c>
      <c r="B218" s="585" t="s">
        <v>439</v>
      </c>
      <c r="C218" s="579" t="s">
        <v>329</v>
      </c>
      <c r="D218" s="579" t="s">
        <v>447</v>
      </c>
      <c r="E218" s="579" t="s">
        <v>448</v>
      </c>
      <c r="F218" s="586" t="s">
        <v>442</v>
      </c>
      <c r="G218" s="587" t="s">
        <v>329</v>
      </c>
      <c r="H218" s="588"/>
      <c r="I218" s="588"/>
      <c r="J218" s="588">
        <f t="shared" si="15"/>
        <v>0</v>
      </c>
      <c r="K218" s="588">
        <f t="shared" si="16"/>
        <v>0</v>
      </c>
      <c r="L218" s="589">
        <f>IFERROR(IF(B218="funkcna poziadavka",VLOOKUP(G218,MODULY_CBA!$B$3:$E$53,4,0)/COUNTIFS($G$3:$G$1500,G218,$B$3:$B$1500,B218),),)</f>
        <v>0</v>
      </c>
      <c r="M218" s="588">
        <f>IFERROR(IF(B218="Funkcna poziadavka",VLOOKUP(G218,MODULY_CBA!$B$3:$E$52,3,0),),)</f>
        <v>0</v>
      </c>
      <c r="N218" s="588">
        <f>IFERROR(IF(B218="funkcna poziadavka",VLOOKUP(G218,MODULY_CBA!$B$3:$E$52,2,0),),)</f>
        <v>0</v>
      </c>
      <c r="O218" s="589">
        <f t="shared" si="17"/>
        <v>0</v>
      </c>
      <c r="P218" s="590">
        <f>IFERROR(O218*VLOOKUP(G218,MODULY_CBA!$B$3:$F$52,5,0),)</f>
        <v>0</v>
      </c>
      <c r="Q218" s="461">
        <f>VLOOKUP(G218,MODULY_CBA!$B$3:$I$52,7,0)</f>
        <v>2021</v>
      </c>
      <c r="R218" s="463"/>
      <c r="S218" s="463"/>
      <c r="T218" s="463"/>
      <c r="U218" s="463"/>
      <c r="V218" s="463"/>
      <c r="W218" s="463"/>
      <c r="X218" s="463"/>
      <c r="Y218" s="463"/>
      <c r="Z218" s="591"/>
      <c r="AA218" s="461"/>
      <c r="AB218" s="461"/>
      <c r="AC218" s="463"/>
      <c r="AD218" s="463"/>
      <c r="AE218" s="463"/>
      <c r="AF218" s="463"/>
      <c r="AG218" s="463"/>
      <c r="AH218" s="463"/>
      <c r="AI218" s="463"/>
    </row>
    <row r="219" spans="1:35" s="466" customFormat="1">
      <c r="A219" s="584" t="s">
        <v>898</v>
      </c>
      <c r="B219" s="585" t="s">
        <v>439</v>
      </c>
      <c r="C219" s="579" t="s">
        <v>329</v>
      </c>
      <c r="D219" s="579" t="s">
        <v>450</v>
      </c>
      <c r="E219" s="579" t="s">
        <v>451</v>
      </c>
      <c r="F219" s="586" t="s">
        <v>442</v>
      </c>
      <c r="G219" s="587" t="s">
        <v>329</v>
      </c>
      <c r="H219" s="588"/>
      <c r="I219" s="588"/>
      <c r="J219" s="588">
        <f t="shared" si="15"/>
        <v>0</v>
      </c>
      <c r="K219" s="588">
        <f t="shared" si="16"/>
        <v>0</v>
      </c>
      <c r="L219" s="589">
        <f>IFERROR(IF(B219="funkcna poziadavka",VLOOKUP(G219,MODULY_CBA!$B$3:$E$53,4,0)/COUNTIFS($G$3:$G$1500,G219,$B$3:$B$1500,B219),),)</f>
        <v>0</v>
      </c>
      <c r="M219" s="588">
        <f>IFERROR(IF(B219="Funkcna poziadavka",VLOOKUP(G219,MODULY_CBA!$B$3:$E$52,3,0),),)</f>
        <v>0</v>
      </c>
      <c r="N219" s="588">
        <f>IFERROR(IF(B219="funkcna poziadavka",VLOOKUP(G219,MODULY_CBA!$B$3:$E$52,2,0),),)</f>
        <v>0</v>
      </c>
      <c r="O219" s="589">
        <f t="shared" si="17"/>
        <v>0</v>
      </c>
      <c r="P219" s="590">
        <f>IFERROR(O219*VLOOKUP(G219,MODULY_CBA!$B$3:$F$52,5,0),)</f>
        <v>0</v>
      </c>
      <c r="Q219" s="461">
        <f>VLOOKUP(G219,MODULY_CBA!$B$3:$I$52,7,0)</f>
        <v>2021</v>
      </c>
      <c r="R219" s="463"/>
      <c r="S219" s="463"/>
      <c r="T219" s="463"/>
      <c r="U219" s="463"/>
      <c r="V219" s="463"/>
      <c r="W219" s="463"/>
      <c r="X219" s="463"/>
      <c r="Y219" s="463"/>
      <c r="Z219" s="591"/>
      <c r="AA219" s="461"/>
      <c r="AB219" s="461"/>
      <c r="AC219" s="463"/>
      <c r="AD219" s="463"/>
      <c r="AE219" s="463"/>
      <c r="AF219" s="463"/>
      <c r="AG219" s="463"/>
      <c r="AH219" s="463"/>
      <c r="AI219" s="463"/>
    </row>
    <row r="220" spans="1:35" s="466" customFormat="1">
      <c r="A220" s="584" t="s">
        <v>899</v>
      </c>
      <c r="B220" s="585" t="s">
        <v>439</v>
      </c>
      <c r="C220" s="579" t="s">
        <v>329</v>
      </c>
      <c r="D220" s="579" t="s">
        <v>453</v>
      </c>
      <c r="E220" s="579" t="s">
        <v>454</v>
      </c>
      <c r="F220" s="586" t="s">
        <v>442</v>
      </c>
      <c r="G220" s="587" t="s">
        <v>329</v>
      </c>
      <c r="H220" s="588"/>
      <c r="I220" s="588"/>
      <c r="J220" s="588">
        <f t="shared" si="15"/>
        <v>0</v>
      </c>
      <c r="K220" s="588">
        <f t="shared" si="16"/>
        <v>0</v>
      </c>
      <c r="L220" s="589">
        <f>IFERROR(IF(B220="funkcna poziadavka",VLOOKUP(G220,MODULY_CBA!$B$3:$E$53,4,0)/COUNTIFS($G$3:$G$1500,G220,$B$3:$B$1500,B220),),)</f>
        <v>0</v>
      </c>
      <c r="M220" s="588">
        <f>IFERROR(IF(B220="Funkcna poziadavka",VLOOKUP(G220,MODULY_CBA!$B$3:$E$52,3,0),),)</f>
        <v>0</v>
      </c>
      <c r="N220" s="588">
        <f>IFERROR(IF(B220="funkcna poziadavka",VLOOKUP(G220,MODULY_CBA!$B$3:$E$52,2,0),),)</f>
        <v>0</v>
      </c>
      <c r="O220" s="589">
        <f t="shared" si="17"/>
        <v>0</v>
      </c>
      <c r="P220" s="590">
        <f>IFERROR(O220*VLOOKUP(G220,MODULY_CBA!$B$3:$F$52,5,0),)</f>
        <v>0</v>
      </c>
      <c r="Q220" s="461">
        <f>VLOOKUP(G220,MODULY_CBA!$B$3:$I$52,7,0)</f>
        <v>2021</v>
      </c>
      <c r="R220" s="463"/>
      <c r="S220" s="463"/>
      <c r="T220" s="463"/>
      <c r="U220" s="463"/>
      <c r="V220" s="463"/>
      <c r="W220" s="463"/>
      <c r="X220" s="463"/>
      <c r="Y220" s="463"/>
      <c r="Z220" s="591"/>
      <c r="AA220" s="461"/>
      <c r="AB220" s="461"/>
      <c r="AC220" s="463"/>
      <c r="AD220" s="463"/>
      <c r="AE220" s="463"/>
      <c r="AF220" s="463"/>
      <c r="AG220" s="463"/>
      <c r="AH220" s="463"/>
      <c r="AI220" s="463"/>
    </row>
    <row r="221" spans="1:35" s="466" customFormat="1">
      <c r="A221" s="584" t="s">
        <v>900</v>
      </c>
      <c r="B221" s="585" t="s">
        <v>439</v>
      </c>
      <c r="C221" s="579" t="s">
        <v>329</v>
      </c>
      <c r="D221" s="568" t="s">
        <v>901</v>
      </c>
      <c r="E221" s="568" t="s">
        <v>902</v>
      </c>
      <c r="F221" s="586" t="s">
        <v>442</v>
      </c>
      <c r="G221" s="587" t="s">
        <v>329</v>
      </c>
      <c r="H221" s="588"/>
      <c r="I221" s="588"/>
      <c r="J221" s="588">
        <f t="shared" si="15"/>
        <v>0</v>
      </c>
      <c r="K221" s="588">
        <f t="shared" si="16"/>
        <v>0</v>
      </c>
      <c r="L221" s="589">
        <f>IFERROR(IF(B221="funkcna poziadavka",VLOOKUP(G221,MODULY_CBA!$B$3:$E$53,4,0)/COUNTIFS($G$3:$G$1500,G221,$B$3:$B$1500,B221),),)</f>
        <v>0</v>
      </c>
      <c r="M221" s="588">
        <f>IFERROR(IF(B221="Funkcna poziadavka",VLOOKUP(G221,MODULY_CBA!$B$3:$E$52,3,0),),)</f>
        <v>0</v>
      </c>
      <c r="N221" s="588">
        <f>IFERROR(IF(B221="funkcna poziadavka",VLOOKUP(G221,MODULY_CBA!$B$3:$E$52,2,0),),)</f>
        <v>0</v>
      </c>
      <c r="O221" s="589">
        <f t="shared" si="17"/>
        <v>0</v>
      </c>
      <c r="P221" s="590">
        <f>IFERROR(O221*VLOOKUP(G221,MODULY_CBA!$B$3:$F$52,5,0),)</f>
        <v>0</v>
      </c>
      <c r="Q221" s="461">
        <f>VLOOKUP(G221,MODULY_CBA!$B$3:$I$52,7,0)</f>
        <v>2021</v>
      </c>
      <c r="R221" s="463"/>
      <c r="S221" s="463"/>
      <c r="T221" s="463"/>
      <c r="U221" s="463"/>
      <c r="V221" s="463"/>
      <c r="W221" s="463"/>
      <c r="X221" s="463"/>
      <c r="Y221" s="463"/>
      <c r="Z221" s="591"/>
      <c r="AA221" s="461"/>
      <c r="AB221" s="461"/>
      <c r="AC221" s="463"/>
      <c r="AD221" s="463"/>
      <c r="AE221" s="463"/>
      <c r="AF221" s="463"/>
      <c r="AG221" s="463"/>
      <c r="AH221" s="463"/>
      <c r="AI221" s="463"/>
    </row>
    <row r="222" spans="1:35" s="466" customFormat="1">
      <c r="A222" s="584" t="s">
        <v>903</v>
      </c>
      <c r="B222" s="585" t="s">
        <v>439</v>
      </c>
      <c r="C222" s="579" t="s">
        <v>329</v>
      </c>
      <c r="D222" s="579" t="s">
        <v>459</v>
      </c>
      <c r="E222" s="568" t="s">
        <v>767</v>
      </c>
      <c r="F222" s="586" t="s">
        <v>442</v>
      </c>
      <c r="G222" s="587" t="s">
        <v>329</v>
      </c>
      <c r="H222" s="588"/>
      <c r="I222" s="588"/>
      <c r="J222" s="588">
        <f t="shared" si="15"/>
        <v>0</v>
      </c>
      <c r="K222" s="588">
        <f t="shared" si="16"/>
        <v>0</v>
      </c>
      <c r="L222" s="589">
        <f>IFERROR(IF(B222="funkcna poziadavka",VLOOKUP(G222,MODULY_CBA!$B$3:$E$53,4,0)/COUNTIFS($G$3:$G$1500,G222,$B$3:$B$1500,B222),),)</f>
        <v>0</v>
      </c>
      <c r="M222" s="588">
        <f>IFERROR(IF(B222="Funkcna poziadavka",VLOOKUP(G222,MODULY_CBA!$B$3:$E$52,3,0),),)</f>
        <v>0</v>
      </c>
      <c r="N222" s="588">
        <f>IFERROR(IF(B222="funkcna poziadavka",VLOOKUP(G222,MODULY_CBA!$B$3:$E$52,2,0),),)</f>
        <v>0</v>
      </c>
      <c r="O222" s="589">
        <f t="shared" si="17"/>
        <v>0</v>
      </c>
      <c r="P222" s="590">
        <f>IFERROR(O222*VLOOKUP(G222,MODULY_CBA!$B$3:$F$52,5,0),)</f>
        <v>0</v>
      </c>
      <c r="Q222" s="461">
        <f>VLOOKUP(G222,MODULY_CBA!$B$3:$I$52,7,0)</f>
        <v>2021</v>
      </c>
      <c r="R222" s="463"/>
      <c r="S222" s="463"/>
      <c r="T222" s="463"/>
      <c r="U222" s="463"/>
      <c r="V222" s="463"/>
      <c r="W222" s="463"/>
      <c r="X222" s="463"/>
      <c r="Y222" s="463"/>
      <c r="Z222" s="591"/>
      <c r="AA222" s="461"/>
      <c r="AB222" s="461"/>
      <c r="AC222" s="463"/>
      <c r="AD222" s="463"/>
      <c r="AE222" s="463"/>
      <c r="AF222" s="463"/>
      <c r="AG222" s="463"/>
      <c r="AH222" s="463"/>
      <c r="AI222" s="463"/>
    </row>
    <row r="223" spans="1:35" s="466" customFormat="1">
      <c r="A223" s="584" t="s">
        <v>904</v>
      </c>
      <c r="B223" s="585" t="s">
        <v>439</v>
      </c>
      <c r="C223" s="579" t="s">
        <v>329</v>
      </c>
      <c r="D223" s="579" t="s">
        <v>462</v>
      </c>
      <c r="E223" s="568" t="s">
        <v>863</v>
      </c>
      <c r="F223" s="586" t="s">
        <v>442</v>
      </c>
      <c r="G223" s="587" t="s">
        <v>329</v>
      </c>
      <c r="H223" s="588"/>
      <c r="I223" s="588"/>
      <c r="J223" s="588">
        <f t="shared" si="15"/>
        <v>0</v>
      </c>
      <c r="K223" s="588">
        <f t="shared" si="16"/>
        <v>0</v>
      </c>
      <c r="L223" s="589">
        <f>IFERROR(IF(B223="funkcna poziadavka",VLOOKUP(G223,MODULY_CBA!$B$3:$E$53,4,0)/COUNTIFS($G$3:$G$1500,G223,$B$3:$B$1500,B223),),)</f>
        <v>0</v>
      </c>
      <c r="M223" s="588">
        <f>IFERROR(IF(B223="Funkcna poziadavka",VLOOKUP(G223,MODULY_CBA!$B$3:$E$52,3,0),),)</f>
        <v>0</v>
      </c>
      <c r="N223" s="588">
        <f>IFERROR(IF(B223="funkcna poziadavka",VLOOKUP(G223,MODULY_CBA!$B$3:$E$52,2,0),),)</f>
        <v>0</v>
      </c>
      <c r="O223" s="589">
        <f t="shared" si="17"/>
        <v>0</v>
      </c>
      <c r="P223" s="590">
        <f>IFERROR(O223*VLOOKUP(G223,MODULY_CBA!$B$3:$F$52,5,0),)</f>
        <v>0</v>
      </c>
      <c r="Q223" s="461">
        <f>VLOOKUP(G223,MODULY_CBA!$B$3:$I$52,7,0)</f>
        <v>2021</v>
      </c>
      <c r="R223" s="463"/>
      <c r="S223" s="463"/>
      <c r="T223" s="463"/>
      <c r="U223" s="463"/>
      <c r="V223" s="463"/>
      <c r="W223" s="463"/>
      <c r="X223" s="463"/>
      <c r="Y223" s="463"/>
      <c r="Z223" s="591"/>
      <c r="AA223" s="461"/>
      <c r="AB223" s="461"/>
      <c r="AC223" s="463"/>
      <c r="AD223" s="463"/>
      <c r="AE223" s="463"/>
      <c r="AF223" s="463"/>
      <c r="AG223" s="463"/>
      <c r="AH223" s="463"/>
      <c r="AI223" s="463"/>
    </row>
    <row r="224" spans="1:35" s="466" customFormat="1">
      <c r="A224" s="584" t="s">
        <v>905</v>
      </c>
      <c r="B224" s="585" t="s">
        <v>439</v>
      </c>
      <c r="C224" s="579" t="s">
        <v>329</v>
      </c>
      <c r="D224" s="579" t="s">
        <v>465</v>
      </c>
      <c r="E224" s="568" t="s">
        <v>729</v>
      </c>
      <c r="F224" s="586" t="s">
        <v>442</v>
      </c>
      <c r="G224" s="587" t="s">
        <v>329</v>
      </c>
      <c r="H224" s="588"/>
      <c r="I224" s="588"/>
      <c r="J224" s="588">
        <f t="shared" si="15"/>
        <v>0</v>
      </c>
      <c r="K224" s="588">
        <f t="shared" si="16"/>
        <v>0</v>
      </c>
      <c r="L224" s="589">
        <f>IFERROR(IF(B224="funkcna poziadavka",VLOOKUP(G224,MODULY_CBA!$B$3:$E$53,4,0)/COUNTIFS($G$3:$G$1500,G224,$B$3:$B$1500,B224),),)</f>
        <v>0</v>
      </c>
      <c r="M224" s="588">
        <f>IFERROR(IF(B224="Funkcna poziadavka",VLOOKUP(G224,MODULY_CBA!$B$3:$E$52,3,0),),)</f>
        <v>0</v>
      </c>
      <c r="N224" s="588">
        <f>IFERROR(IF(B224="funkcna poziadavka",VLOOKUP(G224,MODULY_CBA!$B$3:$E$52,2,0),),)</f>
        <v>0</v>
      </c>
      <c r="O224" s="589">
        <f t="shared" si="17"/>
        <v>0</v>
      </c>
      <c r="P224" s="590">
        <f>IFERROR(O224*VLOOKUP(G224,MODULY_CBA!$B$3:$F$52,5,0),)</f>
        <v>0</v>
      </c>
      <c r="Q224" s="461">
        <f>VLOOKUP(G224,MODULY_CBA!$B$3:$I$52,7,0)</f>
        <v>2021</v>
      </c>
      <c r="R224" s="463"/>
      <c r="S224" s="463"/>
      <c r="T224" s="463"/>
      <c r="U224" s="463"/>
      <c r="V224" s="463"/>
      <c r="W224" s="463"/>
      <c r="X224" s="463"/>
      <c r="Y224" s="463"/>
      <c r="Z224" s="591"/>
      <c r="AA224" s="461"/>
      <c r="AB224" s="461"/>
      <c r="AC224" s="463"/>
      <c r="AD224" s="463"/>
      <c r="AE224" s="463"/>
      <c r="AF224" s="463"/>
      <c r="AG224" s="463"/>
      <c r="AH224" s="463"/>
      <c r="AI224" s="463"/>
    </row>
    <row r="225" spans="1:35" s="466" customFormat="1">
      <c r="A225" s="584" t="s">
        <v>906</v>
      </c>
      <c r="B225" s="585" t="s">
        <v>439</v>
      </c>
      <c r="C225" s="579" t="s">
        <v>329</v>
      </c>
      <c r="D225" s="579" t="s">
        <v>468</v>
      </c>
      <c r="E225" s="568" t="s">
        <v>907</v>
      </c>
      <c r="F225" s="586" t="s">
        <v>442</v>
      </c>
      <c r="G225" s="587" t="s">
        <v>329</v>
      </c>
      <c r="H225" s="588"/>
      <c r="I225" s="588"/>
      <c r="J225" s="588">
        <f t="shared" si="15"/>
        <v>0</v>
      </c>
      <c r="K225" s="588">
        <f t="shared" si="16"/>
        <v>0</v>
      </c>
      <c r="L225" s="589">
        <f>IFERROR(IF(B225="funkcna poziadavka",VLOOKUP(G225,MODULY_CBA!$B$3:$E$53,4,0)/COUNTIFS($G$3:$G$1500,G225,$B$3:$B$1500,B225),),)</f>
        <v>0</v>
      </c>
      <c r="M225" s="588">
        <f>IFERROR(IF(B225="Funkcna poziadavka",VLOOKUP(G225,MODULY_CBA!$B$3:$E$52,3,0),),)</f>
        <v>0</v>
      </c>
      <c r="N225" s="588">
        <f>IFERROR(IF(B225="funkcna poziadavka",VLOOKUP(G225,MODULY_CBA!$B$3:$E$52,2,0),),)</f>
        <v>0</v>
      </c>
      <c r="O225" s="589">
        <f t="shared" si="17"/>
        <v>0</v>
      </c>
      <c r="P225" s="590">
        <f>IFERROR(O225*VLOOKUP(G225,MODULY_CBA!$B$3:$F$52,5,0),)</f>
        <v>0</v>
      </c>
      <c r="Q225" s="461">
        <f>VLOOKUP(G225,MODULY_CBA!$B$3:$I$52,7,0)</f>
        <v>2021</v>
      </c>
      <c r="R225" s="463"/>
      <c r="S225" s="463"/>
      <c r="T225" s="463"/>
      <c r="U225" s="463"/>
      <c r="V225" s="463"/>
      <c r="W225" s="463"/>
      <c r="X225" s="463"/>
      <c r="Y225" s="463"/>
      <c r="Z225" s="591"/>
      <c r="AA225" s="461"/>
      <c r="AB225" s="461"/>
      <c r="AC225" s="463"/>
      <c r="AD225" s="463"/>
      <c r="AE225" s="463"/>
      <c r="AF225" s="463"/>
      <c r="AG225" s="463"/>
      <c r="AH225" s="463"/>
      <c r="AI225" s="463"/>
    </row>
    <row r="226" spans="1:35" s="466" customFormat="1">
      <c r="A226" s="584" t="s">
        <v>908</v>
      </c>
      <c r="B226" s="585" t="s">
        <v>439</v>
      </c>
      <c r="C226" s="579" t="s">
        <v>329</v>
      </c>
      <c r="D226" s="579" t="s">
        <v>493</v>
      </c>
      <c r="E226" s="568" t="s">
        <v>733</v>
      </c>
      <c r="F226" s="586" t="s">
        <v>442</v>
      </c>
      <c r="G226" s="587" t="s">
        <v>329</v>
      </c>
      <c r="H226" s="588"/>
      <c r="I226" s="588"/>
      <c r="J226" s="588">
        <f t="shared" si="15"/>
        <v>0</v>
      </c>
      <c r="K226" s="588">
        <f t="shared" si="16"/>
        <v>0</v>
      </c>
      <c r="L226" s="589">
        <f>IFERROR(IF(B226="funkcna poziadavka",VLOOKUP(G226,MODULY_CBA!$B$3:$E$53,4,0)/COUNTIFS($G$3:$G$1500,G226,$B$3:$B$1500,B226),),)</f>
        <v>0</v>
      </c>
      <c r="M226" s="588">
        <f>IFERROR(IF(B226="Funkcna poziadavka",VLOOKUP(G226,MODULY_CBA!$B$3:$E$52,3,0),),)</f>
        <v>0</v>
      </c>
      <c r="N226" s="588">
        <f>IFERROR(IF(B226="funkcna poziadavka",VLOOKUP(G226,MODULY_CBA!$B$3:$E$52,2,0),),)</f>
        <v>0</v>
      </c>
      <c r="O226" s="589">
        <f t="shared" si="17"/>
        <v>0</v>
      </c>
      <c r="P226" s="590">
        <f>IFERROR(O226*VLOOKUP(G226,MODULY_CBA!$B$3:$F$52,5,0),)</f>
        <v>0</v>
      </c>
      <c r="Q226" s="461">
        <f>VLOOKUP(G226,MODULY_CBA!$B$3:$I$52,7,0)</f>
        <v>2021</v>
      </c>
      <c r="R226" s="463"/>
      <c r="S226" s="463"/>
      <c r="T226" s="463"/>
      <c r="U226" s="463"/>
      <c r="V226" s="463"/>
      <c r="W226" s="463"/>
      <c r="X226" s="463"/>
      <c r="Y226" s="463"/>
      <c r="Z226" s="591"/>
      <c r="AA226" s="461"/>
      <c r="AB226" s="461"/>
      <c r="AC226" s="463"/>
      <c r="AD226" s="463"/>
      <c r="AE226" s="463"/>
      <c r="AF226" s="463"/>
      <c r="AG226" s="463"/>
      <c r="AH226" s="463"/>
      <c r="AI226" s="463"/>
    </row>
    <row r="227" spans="1:35" s="466" customFormat="1">
      <c r="A227" s="584" t="s">
        <v>909</v>
      </c>
      <c r="B227" s="585" t="s">
        <v>977</v>
      </c>
      <c r="C227" s="579" t="s">
        <v>329</v>
      </c>
      <c r="D227" s="579" t="s">
        <v>471</v>
      </c>
      <c r="E227" s="568" t="s">
        <v>735</v>
      </c>
      <c r="F227" s="586" t="s">
        <v>442</v>
      </c>
      <c r="G227" s="587" t="s">
        <v>329</v>
      </c>
      <c r="H227" s="588">
        <v>1</v>
      </c>
      <c r="I227" s="588">
        <v>5</v>
      </c>
      <c r="J227" s="588">
        <f t="shared" ref="J227:J290" si="18">IF(ISNUMBER(H227),H227,)</f>
        <v>1</v>
      </c>
      <c r="K227" s="588">
        <f t="shared" ref="K227:K290" si="19">J227*I227</f>
        <v>5</v>
      </c>
      <c r="L227" s="589">
        <f>IFERROR(IF(B227="funkcna poziadavka",VLOOKUP(G227,MODULY_CBA!$B$3:$E$53,4,0)/COUNTIFS($G$3:$G$1500,G227,$B$3:$B$1500,B227),),)</f>
        <v>5.25</v>
      </c>
      <c r="M227" s="588">
        <f>IFERROR(IF(B227="Funkcna poziadavka",VLOOKUP(G227,MODULY_CBA!$B$3:$E$52,3,0),),)</f>
        <v>0.72</v>
      </c>
      <c r="N227" s="588">
        <f>IFERROR(IF(B227="funkcna poziadavka",VLOOKUP(G227,MODULY_CBA!$B$3:$E$52,2,0),),)</f>
        <v>0.84</v>
      </c>
      <c r="O227" s="589">
        <f t="shared" ref="O227:O290" si="20">(K227+L227)*M227*N227</f>
        <v>6.1991999999999994</v>
      </c>
      <c r="P227" s="590">
        <f>IFERROR(O227*VLOOKUP(G227,MODULY_CBA!$B$3:$F$52,5,0),)</f>
        <v>92.987999999999985</v>
      </c>
      <c r="Q227" s="461">
        <f>VLOOKUP(G227,MODULY_CBA!$B$3:$I$52,7,0)</f>
        <v>2021</v>
      </c>
      <c r="R227" s="463"/>
      <c r="S227" s="463"/>
      <c r="T227" s="463"/>
      <c r="U227" s="463"/>
      <c r="V227" s="463"/>
      <c r="W227" s="463"/>
      <c r="X227" s="463"/>
      <c r="Y227" s="463"/>
      <c r="Z227" s="591"/>
      <c r="AA227" s="461"/>
      <c r="AB227" s="461"/>
      <c r="AC227" s="463"/>
      <c r="AD227" s="463"/>
      <c r="AE227" s="463"/>
      <c r="AF227" s="463"/>
      <c r="AG227" s="463"/>
      <c r="AH227" s="463"/>
      <c r="AI227" s="463"/>
    </row>
    <row r="228" spans="1:35" s="466" customFormat="1">
      <c r="A228" s="584" t="s">
        <v>910</v>
      </c>
      <c r="B228" s="585" t="s">
        <v>977</v>
      </c>
      <c r="C228" s="579" t="s">
        <v>329</v>
      </c>
      <c r="D228" s="579" t="s">
        <v>911</v>
      </c>
      <c r="E228" s="568" t="s">
        <v>892</v>
      </c>
      <c r="F228" s="586" t="s">
        <v>442</v>
      </c>
      <c r="G228" s="587" t="s">
        <v>329</v>
      </c>
      <c r="H228" s="588">
        <v>1</v>
      </c>
      <c r="I228" s="588">
        <v>5</v>
      </c>
      <c r="J228" s="588">
        <f t="shared" si="18"/>
        <v>1</v>
      </c>
      <c r="K228" s="588">
        <f t="shared" si="19"/>
        <v>5</v>
      </c>
      <c r="L228" s="589">
        <f>IFERROR(IF(B228="funkcna poziadavka",VLOOKUP(G228,MODULY_CBA!$B$3:$E$53,4,0)/COUNTIFS($G$3:$G$1500,G228,$B$3:$B$1500,B228),),)</f>
        <v>5.25</v>
      </c>
      <c r="M228" s="588">
        <f>IFERROR(IF(B228="Funkcna poziadavka",VLOOKUP(G228,MODULY_CBA!$B$3:$E$52,3,0),),)</f>
        <v>0.72</v>
      </c>
      <c r="N228" s="588">
        <f>IFERROR(IF(B228="funkcna poziadavka",VLOOKUP(G228,MODULY_CBA!$B$3:$E$52,2,0),),)</f>
        <v>0.84</v>
      </c>
      <c r="O228" s="589">
        <f t="shared" si="20"/>
        <v>6.1991999999999994</v>
      </c>
      <c r="P228" s="590">
        <f>IFERROR(O228*VLOOKUP(G228,MODULY_CBA!$B$3:$F$52,5,0),)</f>
        <v>92.987999999999985</v>
      </c>
      <c r="Q228" s="461">
        <f>VLOOKUP(G228,MODULY_CBA!$B$3:$I$52,7,0)</f>
        <v>2021</v>
      </c>
      <c r="R228" s="463"/>
      <c r="S228" s="463"/>
      <c r="T228" s="463"/>
      <c r="U228" s="463"/>
      <c r="V228" s="463"/>
      <c r="W228" s="463"/>
      <c r="X228" s="463"/>
      <c r="Y228" s="463"/>
      <c r="Z228" s="591"/>
      <c r="AA228" s="461"/>
      <c r="AB228" s="461"/>
      <c r="AC228" s="463"/>
      <c r="AD228" s="463"/>
      <c r="AE228" s="463"/>
      <c r="AF228" s="463"/>
      <c r="AG228" s="463"/>
      <c r="AH228" s="463"/>
      <c r="AI228" s="463"/>
    </row>
    <row r="229" spans="1:35" s="466" customFormat="1">
      <c r="A229" s="584" t="s">
        <v>912</v>
      </c>
      <c r="B229" s="585" t="s">
        <v>977</v>
      </c>
      <c r="C229" s="579" t="s">
        <v>329</v>
      </c>
      <c r="D229" s="579" t="s">
        <v>477</v>
      </c>
      <c r="E229" s="568" t="s">
        <v>913</v>
      </c>
      <c r="F229" s="586" t="s">
        <v>442</v>
      </c>
      <c r="G229" s="587" t="s">
        <v>329</v>
      </c>
      <c r="H229" s="588">
        <v>1</v>
      </c>
      <c r="I229" s="588">
        <v>5</v>
      </c>
      <c r="J229" s="588">
        <f t="shared" si="18"/>
        <v>1</v>
      </c>
      <c r="K229" s="588">
        <f t="shared" si="19"/>
        <v>5</v>
      </c>
      <c r="L229" s="589">
        <f>IFERROR(IF(B229="funkcna poziadavka",VLOOKUP(G229,MODULY_CBA!$B$3:$E$53,4,0)/COUNTIFS($G$3:$G$1500,G229,$B$3:$B$1500,B229),),)</f>
        <v>5.25</v>
      </c>
      <c r="M229" s="588">
        <f>IFERROR(IF(B229="Funkcna poziadavka",VLOOKUP(G229,MODULY_CBA!$B$3:$E$52,3,0),),)</f>
        <v>0.72</v>
      </c>
      <c r="N229" s="588">
        <f>IFERROR(IF(B229="funkcna poziadavka",VLOOKUP(G229,MODULY_CBA!$B$3:$E$52,2,0),),)</f>
        <v>0.84</v>
      </c>
      <c r="O229" s="589">
        <f t="shared" si="20"/>
        <v>6.1991999999999994</v>
      </c>
      <c r="P229" s="590">
        <f>IFERROR(O229*VLOOKUP(G229,MODULY_CBA!$B$3:$F$52,5,0),)</f>
        <v>92.987999999999985</v>
      </c>
      <c r="Q229" s="461">
        <f>VLOOKUP(G229,MODULY_CBA!$B$3:$I$52,7,0)</f>
        <v>2021</v>
      </c>
      <c r="R229" s="463"/>
      <c r="S229" s="463"/>
      <c r="T229" s="463"/>
      <c r="U229" s="463"/>
      <c r="V229" s="463"/>
      <c r="W229" s="463"/>
      <c r="X229" s="463"/>
      <c r="Y229" s="463"/>
      <c r="Z229" s="591"/>
      <c r="AA229" s="461"/>
      <c r="AB229" s="461"/>
      <c r="AC229" s="463"/>
      <c r="AD229" s="463"/>
      <c r="AE229" s="463"/>
      <c r="AF229" s="463"/>
      <c r="AG229" s="463"/>
      <c r="AH229" s="463"/>
      <c r="AI229" s="463"/>
    </row>
    <row r="230" spans="1:35" s="466" customFormat="1">
      <c r="A230" s="584" t="s">
        <v>914</v>
      </c>
      <c r="B230" s="585" t="s">
        <v>977</v>
      </c>
      <c r="C230" s="579" t="s">
        <v>331</v>
      </c>
      <c r="D230" s="579" t="s">
        <v>440</v>
      </c>
      <c r="E230" s="568" t="s">
        <v>792</v>
      </c>
      <c r="F230" s="586" t="s">
        <v>442</v>
      </c>
      <c r="G230" s="587" t="s">
        <v>331</v>
      </c>
      <c r="H230" s="588">
        <v>1</v>
      </c>
      <c r="I230" s="588">
        <v>5</v>
      </c>
      <c r="J230" s="588">
        <f t="shared" si="18"/>
        <v>1</v>
      </c>
      <c r="K230" s="588">
        <f t="shared" si="19"/>
        <v>5</v>
      </c>
      <c r="L230" s="589">
        <f>IFERROR(IF(B230="funkcna poziadavka",VLOOKUP(G230,MODULY_CBA!$B$3:$E$53,4,0)/COUNTIFS($G$3:$G$1500,G230,$B$3:$B$1500,B230),),)</f>
        <v>4.2</v>
      </c>
      <c r="M230" s="588">
        <f>IFERROR(IF(B230="Funkcna poziadavka",VLOOKUP(G230,MODULY_CBA!$B$3:$E$52,3,0),),)</f>
        <v>0.72</v>
      </c>
      <c r="N230" s="588">
        <f>IFERROR(IF(B230="funkcna poziadavka",VLOOKUP(G230,MODULY_CBA!$B$3:$E$52,2,0),),)</f>
        <v>0.84</v>
      </c>
      <c r="O230" s="589">
        <f t="shared" si="20"/>
        <v>5.5641599999999993</v>
      </c>
      <c r="P230" s="590">
        <f>IFERROR(O230*VLOOKUP(G230,MODULY_CBA!$B$3:$F$52,5,0),)</f>
        <v>83.462399999999988</v>
      </c>
      <c r="Q230" s="461">
        <f>VLOOKUP(G230,MODULY_CBA!$B$3:$I$52,7,0)</f>
        <v>2022</v>
      </c>
      <c r="R230" s="463"/>
      <c r="S230" s="463"/>
      <c r="T230" s="463"/>
      <c r="U230" s="463"/>
      <c r="V230" s="463"/>
      <c r="W230" s="463"/>
      <c r="X230" s="463"/>
      <c r="Y230" s="463"/>
      <c r="Z230" s="591"/>
      <c r="AA230" s="461"/>
      <c r="AB230" s="461"/>
      <c r="AC230" s="463"/>
      <c r="AD230" s="463"/>
      <c r="AE230" s="463"/>
      <c r="AF230" s="463"/>
      <c r="AG230" s="463"/>
      <c r="AH230" s="463"/>
      <c r="AI230" s="463"/>
    </row>
    <row r="231" spans="1:35" s="466" customFormat="1">
      <c r="A231" s="584" t="s">
        <v>915</v>
      </c>
      <c r="B231" s="585" t="s">
        <v>439</v>
      </c>
      <c r="C231" s="579" t="s">
        <v>331</v>
      </c>
      <c r="D231" s="579" t="s">
        <v>444</v>
      </c>
      <c r="E231" s="568" t="s">
        <v>753</v>
      </c>
      <c r="F231" s="586" t="s">
        <v>442</v>
      </c>
      <c r="G231" s="587" t="s">
        <v>331</v>
      </c>
      <c r="H231" s="588"/>
      <c r="I231" s="588"/>
      <c r="J231" s="588">
        <f t="shared" si="18"/>
        <v>0</v>
      </c>
      <c r="K231" s="588">
        <f t="shared" si="19"/>
        <v>0</v>
      </c>
      <c r="L231" s="589">
        <f>IFERROR(IF(B231="funkcna poziadavka",VLOOKUP(G231,MODULY_CBA!$B$3:$E$53,4,0)/COUNTIFS($G$3:$G$1500,G231,$B$3:$B$1500,B231),),)</f>
        <v>0</v>
      </c>
      <c r="M231" s="588">
        <f>IFERROR(IF(B231="Funkcna poziadavka",VLOOKUP(G231,MODULY_CBA!$B$3:$E$52,3,0),),)</f>
        <v>0</v>
      </c>
      <c r="N231" s="588">
        <f>IFERROR(IF(B231="funkcna poziadavka",VLOOKUP(G231,MODULY_CBA!$B$3:$E$52,2,0),),)</f>
        <v>0</v>
      </c>
      <c r="O231" s="589">
        <f t="shared" si="20"/>
        <v>0</v>
      </c>
      <c r="P231" s="590">
        <f>IFERROR(O231*VLOOKUP(G231,MODULY_CBA!$B$3:$F$52,5,0),)</f>
        <v>0</v>
      </c>
      <c r="Q231" s="461">
        <f>VLOOKUP(G231,MODULY_CBA!$B$3:$I$52,7,0)</f>
        <v>2022</v>
      </c>
      <c r="R231" s="463"/>
      <c r="S231" s="463"/>
      <c r="T231" s="463"/>
      <c r="U231" s="463"/>
      <c r="V231" s="463"/>
      <c r="W231" s="463"/>
      <c r="X231" s="463"/>
      <c r="Y231" s="463"/>
      <c r="Z231" s="591"/>
      <c r="AA231" s="461"/>
      <c r="AB231" s="461"/>
      <c r="AC231" s="463"/>
      <c r="AD231" s="463"/>
      <c r="AE231" s="463"/>
      <c r="AF231" s="463"/>
      <c r="AG231" s="463"/>
      <c r="AH231" s="463"/>
      <c r="AI231" s="463"/>
    </row>
    <row r="232" spans="1:35" s="466" customFormat="1">
      <c r="A232" s="584" t="s">
        <v>916</v>
      </c>
      <c r="B232" s="585" t="s">
        <v>439</v>
      </c>
      <c r="C232" s="579" t="s">
        <v>331</v>
      </c>
      <c r="D232" s="579" t="s">
        <v>447</v>
      </c>
      <c r="E232" s="579" t="s">
        <v>448</v>
      </c>
      <c r="F232" s="586" t="s">
        <v>442</v>
      </c>
      <c r="G232" s="587" t="s">
        <v>331</v>
      </c>
      <c r="H232" s="588"/>
      <c r="I232" s="588"/>
      <c r="J232" s="588">
        <f t="shared" si="18"/>
        <v>0</v>
      </c>
      <c r="K232" s="588">
        <f t="shared" si="19"/>
        <v>0</v>
      </c>
      <c r="L232" s="589">
        <f>IFERROR(IF(B232="funkcna poziadavka",VLOOKUP(G232,MODULY_CBA!$B$3:$E$53,4,0)/COUNTIFS($G$3:$G$1500,G232,$B$3:$B$1500,B232),),)</f>
        <v>0</v>
      </c>
      <c r="M232" s="588">
        <f>IFERROR(IF(B232="Funkcna poziadavka",VLOOKUP(G232,MODULY_CBA!$B$3:$E$52,3,0),),)</f>
        <v>0</v>
      </c>
      <c r="N232" s="588">
        <f>IFERROR(IF(B232="funkcna poziadavka",VLOOKUP(G232,MODULY_CBA!$B$3:$E$52,2,0),),)</f>
        <v>0</v>
      </c>
      <c r="O232" s="589">
        <f t="shared" si="20"/>
        <v>0</v>
      </c>
      <c r="P232" s="590">
        <f>IFERROR(O232*VLOOKUP(G232,MODULY_CBA!$B$3:$F$52,5,0),)</f>
        <v>0</v>
      </c>
      <c r="Q232" s="461">
        <f>VLOOKUP(G232,MODULY_CBA!$B$3:$I$52,7,0)</f>
        <v>2022</v>
      </c>
      <c r="R232" s="463"/>
      <c r="S232" s="463"/>
      <c r="T232" s="463"/>
      <c r="U232" s="463"/>
      <c r="V232" s="463"/>
      <c r="W232" s="463"/>
      <c r="X232" s="463"/>
      <c r="Y232" s="463"/>
      <c r="Z232" s="591"/>
      <c r="AA232" s="461"/>
      <c r="AB232" s="461"/>
      <c r="AC232" s="463"/>
      <c r="AD232" s="463"/>
      <c r="AE232" s="463"/>
      <c r="AF232" s="463"/>
      <c r="AG232" s="463"/>
      <c r="AH232" s="463"/>
      <c r="AI232" s="463"/>
    </row>
    <row r="233" spans="1:35" s="466" customFormat="1">
      <c r="A233" s="584" t="s">
        <v>917</v>
      </c>
      <c r="B233" s="585" t="s">
        <v>439</v>
      </c>
      <c r="C233" s="579" t="s">
        <v>331</v>
      </c>
      <c r="D233" s="579" t="s">
        <v>450</v>
      </c>
      <c r="E233" s="579" t="s">
        <v>451</v>
      </c>
      <c r="F233" s="586" t="s">
        <v>442</v>
      </c>
      <c r="G233" s="587" t="s">
        <v>331</v>
      </c>
      <c r="H233" s="588"/>
      <c r="I233" s="588"/>
      <c r="J233" s="588">
        <f t="shared" si="18"/>
        <v>0</v>
      </c>
      <c r="K233" s="588">
        <f t="shared" si="19"/>
        <v>0</v>
      </c>
      <c r="L233" s="589">
        <f>IFERROR(IF(B233="funkcna poziadavka",VLOOKUP(G233,MODULY_CBA!$B$3:$E$53,4,0)/COUNTIFS($G$3:$G$1500,G233,$B$3:$B$1500,B233),),)</f>
        <v>0</v>
      </c>
      <c r="M233" s="588">
        <f>IFERROR(IF(B233="Funkcna poziadavka",VLOOKUP(G233,MODULY_CBA!$B$3:$E$52,3,0),),)</f>
        <v>0</v>
      </c>
      <c r="N233" s="588">
        <f>IFERROR(IF(B233="funkcna poziadavka",VLOOKUP(G233,MODULY_CBA!$B$3:$E$52,2,0),),)</f>
        <v>0</v>
      </c>
      <c r="O233" s="589">
        <f t="shared" si="20"/>
        <v>0</v>
      </c>
      <c r="P233" s="590">
        <f>IFERROR(O233*VLOOKUP(G233,MODULY_CBA!$B$3:$F$52,5,0),)</f>
        <v>0</v>
      </c>
      <c r="Q233" s="461">
        <f>VLOOKUP(G233,MODULY_CBA!$B$3:$I$52,7,0)</f>
        <v>2022</v>
      </c>
      <c r="R233" s="463"/>
      <c r="S233" s="463"/>
      <c r="T233" s="463"/>
      <c r="U233" s="463"/>
      <c r="V233" s="463"/>
      <c r="W233" s="463"/>
      <c r="X233" s="463"/>
      <c r="Y233" s="463"/>
      <c r="Z233" s="591"/>
      <c r="AA233" s="461"/>
      <c r="AB233" s="461"/>
      <c r="AC233" s="463"/>
      <c r="AD233" s="463"/>
      <c r="AE233" s="463"/>
      <c r="AF233" s="463"/>
      <c r="AG233" s="463"/>
      <c r="AH233" s="463"/>
      <c r="AI233" s="463"/>
    </row>
    <row r="234" spans="1:35" s="466" customFormat="1">
      <c r="A234" s="584" t="s">
        <v>918</v>
      </c>
      <c r="B234" s="585" t="s">
        <v>439</v>
      </c>
      <c r="C234" s="579" t="s">
        <v>331</v>
      </c>
      <c r="D234" s="579" t="s">
        <v>453</v>
      </c>
      <c r="E234" s="579" t="s">
        <v>454</v>
      </c>
      <c r="F234" s="586" t="s">
        <v>442</v>
      </c>
      <c r="G234" s="587" t="s">
        <v>331</v>
      </c>
      <c r="H234" s="588"/>
      <c r="I234" s="588"/>
      <c r="J234" s="588">
        <f t="shared" si="18"/>
        <v>0</v>
      </c>
      <c r="K234" s="588">
        <f t="shared" si="19"/>
        <v>0</v>
      </c>
      <c r="L234" s="589">
        <f>IFERROR(IF(B234="funkcna poziadavka",VLOOKUP(G234,MODULY_CBA!$B$3:$E$53,4,0)/COUNTIFS($G$3:$G$1500,G234,$B$3:$B$1500,B234),),)</f>
        <v>0</v>
      </c>
      <c r="M234" s="588">
        <f>IFERROR(IF(B234="Funkcna poziadavka",VLOOKUP(G234,MODULY_CBA!$B$3:$E$52,3,0),),)</f>
        <v>0</v>
      </c>
      <c r="N234" s="588">
        <f>IFERROR(IF(B234="funkcna poziadavka",VLOOKUP(G234,MODULY_CBA!$B$3:$E$52,2,0),),)</f>
        <v>0</v>
      </c>
      <c r="O234" s="589">
        <f t="shared" si="20"/>
        <v>0</v>
      </c>
      <c r="P234" s="590">
        <f>IFERROR(O234*VLOOKUP(G234,MODULY_CBA!$B$3:$F$52,5,0),)</f>
        <v>0</v>
      </c>
      <c r="Q234" s="461">
        <f>VLOOKUP(G234,MODULY_CBA!$B$3:$I$52,7,0)</f>
        <v>2022</v>
      </c>
      <c r="R234" s="463"/>
      <c r="S234" s="463"/>
      <c r="T234" s="463"/>
      <c r="U234" s="463"/>
      <c r="V234" s="463"/>
      <c r="W234" s="463"/>
      <c r="X234" s="463"/>
      <c r="Y234" s="463"/>
      <c r="Z234" s="591"/>
      <c r="AA234" s="461"/>
      <c r="AB234" s="461"/>
      <c r="AC234" s="463"/>
      <c r="AD234" s="463"/>
      <c r="AE234" s="463"/>
      <c r="AF234" s="463"/>
      <c r="AG234" s="463"/>
      <c r="AH234" s="463"/>
      <c r="AI234" s="463"/>
    </row>
    <row r="235" spans="1:35" s="466" customFormat="1">
      <c r="A235" s="584" t="s">
        <v>919</v>
      </c>
      <c r="B235" s="585" t="s">
        <v>439</v>
      </c>
      <c r="C235" s="579" t="s">
        <v>331</v>
      </c>
      <c r="D235" s="579" t="s">
        <v>920</v>
      </c>
      <c r="E235" s="466" t="s">
        <v>921</v>
      </c>
      <c r="F235" s="586" t="s">
        <v>442</v>
      </c>
      <c r="G235" s="587" t="s">
        <v>331</v>
      </c>
      <c r="H235" s="588"/>
      <c r="I235" s="588"/>
      <c r="J235" s="588">
        <f t="shared" si="18"/>
        <v>0</v>
      </c>
      <c r="K235" s="588">
        <f t="shared" si="19"/>
        <v>0</v>
      </c>
      <c r="L235" s="589">
        <f>IFERROR(IF(B235="funkcna poziadavka",VLOOKUP(G235,MODULY_CBA!$B$3:$E$53,4,0)/COUNTIFS($G$3:$G$1500,G235,$B$3:$B$1500,B235),),)</f>
        <v>0</v>
      </c>
      <c r="M235" s="588">
        <f>IFERROR(IF(B235="Funkcna poziadavka",VLOOKUP(G235,MODULY_CBA!$B$3:$E$52,3,0),),)</f>
        <v>0</v>
      </c>
      <c r="N235" s="588">
        <f>IFERROR(IF(B235="funkcna poziadavka",VLOOKUP(G235,MODULY_CBA!$B$3:$E$52,2,0),),)</f>
        <v>0</v>
      </c>
      <c r="O235" s="589">
        <f t="shared" si="20"/>
        <v>0</v>
      </c>
      <c r="P235" s="590">
        <f>IFERROR(O235*VLOOKUP(G235,MODULY_CBA!$B$3:$F$52,5,0),)</f>
        <v>0</v>
      </c>
      <c r="Q235" s="461">
        <f>VLOOKUP(G235,MODULY_CBA!$B$3:$I$52,7,0)</f>
        <v>2022</v>
      </c>
      <c r="R235" s="463"/>
      <c r="S235" s="463"/>
      <c r="T235" s="463"/>
      <c r="U235" s="463"/>
      <c r="V235" s="463"/>
      <c r="W235" s="463"/>
      <c r="X235" s="463"/>
      <c r="Y235" s="463"/>
      <c r="Z235" s="591"/>
      <c r="AA235" s="461"/>
      <c r="AB235" s="461"/>
      <c r="AC235" s="463"/>
      <c r="AD235" s="463"/>
      <c r="AE235" s="463"/>
      <c r="AF235" s="463"/>
      <c r="AG235" s="463"/>
      <c r="AH235" s="463"/>
      <c r="AI235" s="463"/>
    </row>
    <row r="236" spans="1:35" s="466" customFormat="1">
      <c r="A236" s="584" t="s">
        <v>922</v>
      </c>
      <c r="B236" s="585" t="s">
        <v>439</v>
      </c>
      <c r="C236" s="579" t="s">
        <v>331</v>
      </c>
      <c r="D236" s="579" t="s">
        <v>923</v>
      </c>
      <c r="E236" s="466" t="s">
        <v>924</v>
      </c>
      <c r="F236" s="586" t="s">
        <v>442</v>
      </c>
      <c r="G236" s="587" t="s">
        <v>331</v>
      </c>
      <c r="H236" s="588"/>
      <c r="I236" s="588"/>
      <c r="J236" s="588">
        <f t="shared" si="18"/>
        <v>0</v>
      </c>
      <c r="K236" s="588">
        <f t="shared" si="19"/>
        <v>0</v>
      </c>
      <c r="L236" s="589">
        <f>IFERROR(IF(B236="funkcna poziadavka",VLOOKUP(G236,MODULY_CBA!$B$3:$E$53,4,0)/COUNTIFS($G$3:$G$1500,G236,$B$3:$B$1500,B236),),)</f>
        <v>0</v>
      </c>
      <c r="M236" s="588">
        <f>IFERROR(IF(B236="Funkcna poziadavka",VLOOKUP(G236,MODULY_CBA!$B$3:$E$52,3,0),),)</f>
        <v>0</v>
      </c>
      <c r="N236" s="588">
        <f>IFERROR(IF(B236="funkcna poziadavka",VLOOKUP(G236,MODULY_CBA!$B$3:$E$52,2,0),),)</f>
        <v>0</v>
      </c>
      <c r="O236" s="589">
        <f t="shared" si="20"/>
        <v>0</v>
      </c>
      <c r="P236" s="590">
        <f>IFERROR(O236*VLOOKUP(G236,MODULY_CBA!$B$3:$F$52,5,0),)</f>
        <v>0</v>
      </c>
      <c r="Q236" s="461">
        <f>VLOOKUP(G236,MODULY_CBA!$B$3:$I$52,7,0)</f>
        <v>2022</v>
      </c>
      <c r="R236" s="463"/>
      <c r="S236" s="463"/>
      <c r="T236" s="463"/>
      <c r="U236" s="463"/>
      <c r="V236" s="463"/>
      <c r="W236" s="463"/>
      <c r="X236" s="463"/>
      <c r="Y236" s="463"/>
      <c r="Z236" s="591"/>
      <c r="AA236" s="461"/>
      <c r="AB236" s="461"/>
      <c r="AC236" s="463"/>
      <c r="AD236" s="463"/>
      <c r="AE236" s="463"/>
      <c r="AF236" s="463"/>
      <c r="AG236" s="463"/>
      <c r="AH236" s="463"/>
      <c r="AI236" s="463"/>
    </row>
    <row r="237" spans="1:35" s="466" customFormat="1">
      <c r="A237" s="584" t="s">
        <v>925</v>
      </c>
      <c r="B237" s="585" t="s">
        <v>439</v>
      </c>
      <c r="C237" s="579" t="s">
        <v>331</v>
      </c>
      <c r="D237" s="568" t="s">
        <v>926</v>
      </c>
      <c r="E237" s="568" t="s">
        <v>927</v>
      </c>
      <c r="F237" s="586" t="s">
        <v>442</v>
      </c>
      <c r="G237" s="587" t="s">
        <v>331</v>
      </c>
      <c r="H237" s="588"/>
      <c r="I237" s="588"/>
      <c r="J237" s="588">
        <f t="shared" si="18"/>
        <v>0</v>
      </c>
      <c r="K237" s="588">
        <f t="shared" si="19"/>
        <v>0</v>
      </c>
      <c r="L237" s="589">
        <f>IFERROR(IF(B237="funkcna poziadavka",VLOOKUP(G237,MODULY_CBA!$B$3:$E$53,4,0)/COUNTIFS($G$3:$G$1500,G237,$B$3:$B$1500,B237),),)</f>
        <v>0</v>
      </c>
      <c r="M237" s="588">
        <f>IFERROR(IF(B237="Funkcna poziadavka",VLOOKUP(G237,MODULY_CBA!$B$3:$E$52,3,0),),)</f>
        <v>0</v>
      </c>
      <c r="N237" s="588">
        <f>IFERROR(IF(B237="funkcna poziadavka",VLOOKUP(G237,MODULY_CBA!$B$3:$E$52,2,0),),)</f>
        <v>0</v>
      </c>
      <c r="O237" s="589">
        <f t="shared" si="20"/>
        <v>0</v>
      </c>
      <c r="P237" s="590">
        <f>IFERROR(O237*VLOOKUP(G237,MODULY_CBA!$B$3:$F$52,5,0),)</f>
        <v>0</v>
      </c>
      <c r="Q237" s="461">
        <f>VLOOKUP(G237,MODULY_CBA!$B$3:$I$52,7,0)</f>
        <v>2022</v>
      </c>
      <c r="R237" s="463"/>
      <c r="S237" s="463"/>
      <c r="T237" s="463"/>
      <c r="U237" s="463"/>
      <c r="V237" s="463"/>
      <c r="W237" s="463"/>
      <c r="X237" s="463"/>
      <c r="Y237" s="463"/>
      <c r="Z237" s="591"/>
      <c r="AA237" s="461"/>
      <c r="AB237" s="461"/>
      <c r="AC237" s="463"/>
      <c r="AD237" s="463"/>
      <c r="AE237" s="463"/>
      <c r="AF237" s="463"/>
      <c r="AG237" s="463"/>
      <c r="AH237" s="463"/>
      <c r="AI237" s="463"/>
    </row>
    <row r="238" spans="1:35" s="466" customFormat="1">
      <c r="A238" s="584" t="s">
        <v>928</v>
      </c>
      <c r="B238" s="585" t="s">
        <v>439</v>
      </c>
      <c r="C238" s="579" t="s">
        <v>331</v>
      </c>
      <c r="D238" s="568" t="s">
        <v>929</v>
      </c>
      <c r="E238" s="466" t="s">
        <v>930</v>
      </c>
      <c r="F238" s="586" t="s">
        <v>442</v>
      </c>
      <c r="G238" s="587" t="s">
        <v>331</v>
      </c>
      <c r="H238" s="588"/>
      <c r="I238" s="588"/>
      <c r="J238" s="588">
        <f t="shared" si="18"/>
        <v>0</v>
      </c>
      <c r="K238" s="588">
        <f t="shared" si="19"/>
        <v>0</v>
      </c>
      <c r="L238" s="589">
        <f>IFERROR(IF(B238="funkcna poziadavka",VLOOKUP(G238,MODULY_CBA!$B$3:$E$53,4,0)/COUNTIFS($G$3:$G$1500,G238,$B$3:$B$1500,B238),),)</f>
        <v>0</v>
      </c>
      <c r="M238" s="588">
        <f>IFERROR(IF(B238="Funkcna poziadavka",VLOOKUP(G238,MODULY_CBA!$B$3:$E$52,3,0),),)</f>
        <v>0</v>
      </c>
      <c r="N238" s="588">
        <f>IFERROR(IF(B238="funkcna poziadavka",VLOOKUP(G238,MODULY_CBA!$B$3:$E$52,2,0),),)</f>
        <v>0</v>
      </c>
      <c r="O238" s="589">
        <f t="shared" si="20"/>
        <v>0</v>
      </c>
      <c r="P238" s="590">
        <f>IFERROR(O238*VLOOKUP(G238,MODULY_CBA!$B$3:$F$52,5,0),)</f>
        <v>0</v>
      </c>
      <c r="Q238" s="461">
        <f>VLOOKUP(G238,MODULY_CBA!$B$3:$I$52,7,0)</f>
        <v>2022</v>
      </c>
      <c r="R238" s="463"/>
      <c r="S238" s="463"/>
      <c r="T238" s="463"/>
      <c r="U238" s="463"/>
      <c r="V238" s="463"/>
      <c r="W238" s="463"/>
      <c r="X238" s="463"/>
      <c r="Y238" s="463"/>
      <c r="Z238" s="591"/>
      <c r="AA238" s="461"/>
      <c r="AB238" s="461"/>
      <c r="AC238" s="463"/>
      <c r="AD238" s="463"/>
      <c r="AE238" s="463"/>
      <c r="AF238" s="463"/>
      <c r="AG238" s="463"/>
      <c r="AH238" s="463"/>
      <c r="AI238" s="463"/>
    </row>
    <row r="239" spans="1:35" s="466" customFormat="1">
      <c r="A239" s="584" t="s">
        <v>931</v>
      </c>
      <c r="B239" s="585" t="s">
        <v>439</v>
      </c>
      <c r="C239" s="579" t="s">
        <v>331</v>
      </c>
      <c r="D239" s="579" t="s">
        <v>459</v>
      </c>
      <c r="E239" s="568" t="s">
        <v>767</v>
      </c>
      <c r="F239" s="586" t="s">
        <v>442</v>
      </c>
      <c r="G239" s="587" t="s">
        <v>331</v>
      </c>
      <c r="H239" s="588"/>
      <c r="I239" s="588"/>
      <c r="J239" s="588">
        <f t="shared" si="18"/>
        <v>0</v>
      </c>
      <c r="K239" s="588">
        <f t="shared" si="19"/>
        <v>0</v>
      </c>
      <c r="L239" s="589">
        <f>IFERROR(IF(B239="funkcna poziadavka",VLOOKUP(G239,MODULY_CBA!$B$3:$E$53,4,0)/COUNTIFS($G$3:$G$1500,G239,$B$3:$B$1500,B239),),)</f>
        <v>0</v>
      </c>
      <c r="M239" s="588">
        <f>IFERROR(IF(B239="Funkcna poziadavka",VLOOKUP(G239,MODULY_CBA!$B$3:$E$52,3,0),),)</f>
        <v>0</v>
      </c>
      <c r="N239" s="588">
        <f>IFERROR(IF(B239="funkcna poziadavka",VLOOKUP(G239,MODULY_CBA!$B$3:$E$52,2,0),),)</f>
        <v>0</v>
      </c>
      <c r="O239" s="589">
        <f t="shared" si="20"/>
        <v>0</v>
      </c>
      <c r="P239" s="590">
        <f>IFERROR(O239*VLOOKUP(G239,MODULY_CBA!$B$3:$F$52,5,0),)</f>
        <v>0</v>
      </c>
      <c r="Q239" s="461">
        <f>VLOOKUP(G239,MODULY_CBA!$B$3:$I$52,7,0)</f>
        <v>2022</v>
      </c>
      <c r="R239" s="463"/>
      <c r="S239" s="463"/>
      <c r="T239" s="463"/>
      <c r="U239" s="463"/>
      <c r="V239" s="463"/>
      <c r="W239" s="463"/>
      <c r="X239" s="463"/>
      <c r="Y239" s="463"/>
      <c r="Z239" s="591"/>
      <c r="AA239" s="461"/>
      <c r="AB239" s="461"/>
      <c r="AC239" s="463"/>
      <c r="AD239" s="463"/>
      <c r="AE239" s="463"/>
      <c r="AF239" s="463"/>
      <c r="AG239" s="463"/>
      <c r="AH239" s="463"/>
      <c r="AI239" s="463"/>
    </row>
    <row r="240" spans="1:35" s="466" customFormat="1">
      <c r="A240" s="584" t="s">
        <v>932</v>
      </c>
      <c r="B240" s="585" t="s">
        <v>439</v>
      </c>
      <c r="C240" s="579" t="s">
        <v>331</v>
      </c>
      <c r="D240" s="579" t="s">
        <v>462</v>
      </c>
      <c r="E240" s="568" t="s">
        <v>933</v>
      </c>
      <c r="F240" s="586" t="s">
        <v>442</v>
      </c>
      <c r="G240" s="587" t="s">
        <v>331</v>
      </c>
      <c r="H240" s="588"/>
      <c r="I240" s="588"/>
      <c r="J240" s="588">
        <f t="shared" si="18"/>
        <v>0</v>
      </c>
      <c r="K240" s="588">
        <f t="shared" si="19"/>
        <v>0</v>
      </c>
      <c r="L240" s="589">
        <f>IFERROR(IF(B240="funkcna poziadavka",VLOOKUP(G240,MODULY_CBA!$B$3:$E$53,4,0)/COUNTIFS($G$3:$G$1500,G240,$B$3:$B$1500,B240),),)</f>
        <v>0</v>
      </c>
      <c r="M240" s="588">
        <f>IFERROR(IF(B240="Funkcna poziadavka",VLOOKUP(G240,MODULY_CBA!$B$3:$E$52,3,0),),)</f>
        <v>0</v>
      </c>
      <c r="N240" s="588">
        <f>IFERROR(IF(B240="funkcna poziadavka",VLOOKUP(G240,MODULY_CBA!$B$3:$E$52,2,0),),)</f>
        <v>0</v>
      </c>
      <c r="O240" s="589">
        <f t="shared" si="20"/>
        <v>0</v>
      </c>
      <c r="P240" s="590">
        <f>IFERROR(O240*VLOOKUP(G240,MODULY_CBA!$B$3:$F$52,5,0),)</f>
        <v>0</v>
      </c>
      <c r="Q240" s="461">
        <f>VLOOKUP(G240,MODULY_CBA!$B$3:$I$52,7,0)</f>
        <v>2022</v>
      </c>
      <c r="R240" s="463"/>
      <c r="S240" s="463"/>
      <c r="T240" s="463"/>
      <c r="U240" s="463"/>
      <c r="V240" s="463"/>
      <c r="W240" s="463"/>
      <c r="X240" s="463"/>
      <c r="Y240" s="463"/>
      <c r="Z240" s="591"/>
      <c r="AA240" s="461"/>
      <c r="AB240" s="461"/>
      <c r="AC240" s="463"/>
      <c r="AD240" s="463"/>
      <c r="AE240" s="463"/>
      <c r="AF240" s="463"/>
      <c r="AG240" s="463"/>
      <c r="AH240" s="463"/>
      <c r="AI240" s="463"/>
    </row>
    <row r="241" spans="1:35" s="466" customFormat="1">
      <c r="A241" s="584" t="s">
        <v>934</v>
      </c>
      <c r="B241" s="585" t="s">
        <v>439</v>
      </c>
      <c r="C241" s="579" t="s">
        <v>331</v>
      </c>
      <c r="D241" s="579" t="s">
        <v>465</v>
      </c>
      <c r="E241" s="568" t="s">
        <v>729</v>
      </c>
      <c r="F241" s="586" t="s">
        <v>442</v>
      </c>
      <c r="G241" s="587" t="s">
        <v>331</v>
      </c>
      <c r="H241" s="588"/>
      <c r="I241" s="588"/>
      <c r="J241" s="588">
        <f t="shared" si="18"/>
        <v>0</v>
      </c>
      <c r="K241" s="588">
        <f t="shared" si="19"/>
        <v>0</v>
      </c>
      <c r="L241" s="589">
        <f>IFERROR(IF(B241="funkcna poziadavka",VLOOKUP(G241,MODULY_CBA!$B$3:$E$53,4,0)/COUNTIFS($G$3:$G$1500,G241,$B$3:$B$1500,B241),),)</f>
        <v>0</v>
      </c>
      <c r="M241" s="588">
        <f>IFERROR(IF(B241="Funkcna poziadavka",VLOOKUP(G241,MODULY_CBA!$B$3:$E$52,3,0),),)</f>
        <v>0</v>
      </c>
      <c r="N241" s="588">
        <f>IFERROR(IF(B241="funkcna poziadavka",VLOOKUP(G241,MODULY_CBA!$B$3:$E$52,2,0),),)</f>
        <v>0</v>
      </c>
      <c r="O241" s="589">
        <f t="shared" si="20"/>
        <v>0</v>
      </c>
      <c r="P241" s="590">
        <f>IFERROR(O241*VLOOKUP(G241,MODULY_CBA!$B$3:$F$52,5,0),)</f>
        <v>0</v>
      </c>
      <c r="Q241" s="461">
        <f>VLOOKUP(G241,MODULY_CBA!$B$3:$I$52,7,0)</f>
        <v>2022</v>
      </c>
      <c r="R241" s="463"/>
      <c r="S241" s="463"/>
      <c r="T241" s="463"/>
      <c r="U241" s="463"/>
      <c r="V241" s="463"/>
      <c r="W241" s="463"/>
      <c r="X241" s="463"/>
      <c r="Y241" s="463"/>
      <c r="Z241" s="591"/>
      <c r="AA241" s="461"/>
      <c r="AB241" s="461"/>
      <c r="AC241" s="463"/>
      <c r="AD241" s="463"/>
      <c r="AE241" s="463"/>
      <c r="AF241" s="463"/>
      <c r="AG241" s="463"/>
      <c r="AH241" s="463"/>
      <c r="AI241" s="463"/>
    </row>
    <row r="242" spans="1:35" s="466" customFormat="1">
      <c r="A242" s="584" t="s">
        <v>935</v>
      </c>
      <c r="B242" s="585" t="s">
        <v>439</v>
      </c>
      <c r="C242" s="579" t="s">
        <v>331</v>
      </c>
      <c r="D242" s="579" t="s">
        <v>468</v>
      </c>
      <c r="E242" s="568" t="s">
        <v>936</v>
      </c>
      <c r="F242" s="586" t="s">
        <v>442</v>
      </c>
      <c r="G242" s="587" t="s">
        <v>331</v>
      </c>
      <c r="H242" s="588"/>
      <c r="I242" s="588"/>
      <c r="J242" s="588">
        <f t="shared" si="18"/>
        <v>0</v>
      </c>
      <c r="K242" s="588">
        <f t="shared" si="19"/>
        <v>0</v>
      </c>
      <c r="L242" s="589">
        <f>IFERROR(IF(B242="funkcna poziadavka",VLOOKUP(G242,MODULY_CBA!$B$3:$E$53,4,0)/COUNTIFS($G$3:$G$1500,G242,$B$3:$B$1500,B242),),)</f>
        <v>0</v>
      </c>
      <c r="M242" s="588">
        <f>IFERROR(IF(B242="Funkcna poziadavka",VLOOKUP(G242,MODULY_CBA!$B$3:$E$52,3,0),),)</f>
        <v>0</v>
      </c>
      <c r="N242" s="588">
        <f>IFERROR(IF(B242="funkcna poziadavka",VLOOKUP(G242,MODULY_CBA!$B$3:$E$52,2,0),),)</f>
        <v>0</v>
      </c>
      <c r="O242" s="589">
        <f t="shared" si="20"/>
        <v>0</v>
      </c>
      <c r="P242" s="590">
        <f>IFERROR(O242*VLOOKUP(G242,MODULY_CBA!$B$3:$F$52,5,0),)</f>
        <v>0</v>
      </c>
      <c r="Q242" s="461">
        <f>VLOOKUP(G242,MODULY_CBA!$B$3:$I$52,7,0)</f>
        <v>2022</v>
      </c>
      <c r="R242" s="463"/>
      <c r="S242" s="463"/>
      <c r="T242" s="463"/>
      <c r="U242" s="463"/>
      <c r="V242" s="463"/>
      <c r="W242" s="463"/>
      <c r="X242" s="463"/>
      <c r="Y242" s="463"/>
      <c r="Z242" s="591"/>
      <c r="AA242" s="461"/>
      <c r="AB242" s="461"/>
      <c r="AC242" s="463"/>
      <c r="AD242" s="463"/>
      <c r="AE242" s="463"/>
      <c r="AF242" s="463"/>
      <c r="AG242" s="463"/>
      <c r="AH242" s="463"/>
      <c r="AI242" s="463"/>
    </row>
    <row r="243" spans="1:35" s="466" customFormat="1">
      <c r="A243" s="584" t="s">
        <v>937</v>
      </c>
      <c r="B243" s="585" t="s">
        <v>439</v>
      </c>
      <c r="C243" s="579" t="s">
        <v>331</v>
      </c>
      <c r="D243" s="579" t="s">
        <v>493</v>
      </c>
      <c r="E243" s="568" t="s">
        <v>733</v>
      </c>
      <c r="F243" s="586" t="s">
        <v>442</v>
      </c>
      <c r="G243" s="587" t="s">
        <v>331</v>
      </c>
      <c r="H243" s="588"/>
      <c r="I243" s="588"/>
      <c r="J243" s="588">
        <f t="shared" si="18"/>
        <v>0</v>
      </c>
      <c r="K243" s="588">
        <f t="shared" si="19"/>
        <v>0</v>
      </c>
      <c r="L243" s="589">
        <f>IFERROR(IF(B243="funkcna poziadavka",VLOOKUP(G243,MODULY_CBA!$B$3:$E$53,4,0)/COUNTIFS($G$3:$G$1500,G243,$B$3:$B$1500,B243),),)</f>
        <v>0</v>
      </c>
      <c r="M243" s="588">
        <f>IFERROR(IF(B243="Funkcna poziadavka",VLOOKUP(G243,MODULY_CBA!$B$3:$E$52,3,0),),)</f>
        <v>0</v>
      </c>
      <c r="N243" s="588">
        <f>IFERROR(IF(B243="funkcna poziadavka",VLOOKUP(G243,MODULY_CBA!$B$3:$E$52,2,0),),)</f>
        <v>0</v>
      </c>
      <c r="O243" s="589">
        <f t="shared" si="20"/>
        <v>0</v>
      </c>
      <c r="P243" s="590">
        <f>IFERROR(O243*VLOOKUP(G243,MODULY_CBA!$B$3:$F$52,5,0),)</f>
        <v>0</v>
      </c>
      <c r="Q243" s="461">
        <f>VLOOKUP(G243,MODULY_CBA!$B$3:$I$52,7,0)</f>
        <v>2022</v>
      </c>
      <c r="R243" s="463"/>
      <c r="S243" s="463"/>
      <c r="T243" s="463"/>
      <c r="U243" s="463"/>
      <c r="V243" s="463"/>
      <c r="W243" s="463"/>
      <c r="X243" s="463"/>
      <c r="Y243" s="463"/>
      <c r="Z243" s="591"/>
      <c r="AA243" s="461"/>
      <c r="AB243" s="461"/>
      <c r="AC243" s="463"/>
      <c r="AD243" s="463"/>
      <c r="AE243" s="463"/>
      <c r="AF243" s="463"/>
      <c r="AG243" s="463"/>
      <c r="AH243" s="463"/>
      <c r="AI243" s="463"/>
    </row>
    <row r="244" spans="1:35" s="466" customFormat="1">
      <c r="A244" s="584" t="s">
        <v>938</v>
      </c>
      <c r="B244" s="585" t="s">
        <v>977</v>
      </c>
      <c r="C244" s="579" t="s">
        <v>331</v>
      </c>
      <c r="D244" s="579" t="s">
        <v>471</v>
      </c>
      <c r="E244" s="568" t="s">
        <v>735</v>
      </c>
      <c r="F244" s="586" t="s">
        <v>442</v>
      </c>
      <c r="G244" s="587" t="s">
        <v>331</v>
      </c>
      <c r="H244" s="588">
        <v>1</v>
      </c>
      <c r="I244" s="588">
        <v>5</v>
      </c>
      <c r="J244" s="588">
        <f t="shared" si="18"/>
        <v>1</v>
      </c>
      <c r="K244" s="588">
        <f t="shared" si="19"/>
        <v>5</v>
      </c>
      <c r="L244" s="589">
        <f>IFERROR(IF(B244="funkcna poziadavka",VLOOKUP(G244,MODULY_CBA!$B$3:$E$53,4,0)/COUNTIFS($G$3:$G$1500,G244,$B$3:$B$1500,B244),),)</f>
        <v>4.2</v>
      </c>
      <c r="M244" s="588">
        <f>IFERROR(IF(B244="Funkcna poziadavka",VLOOKUP(G244,MODULY_CBA!$B$3:$E$52,3,0),),)</f>
        <v>0.72</v>
      </c>
      <c r="N244" s="588">
        <f>IFERROR(IF(B244="funkcna poziadavka",VLOOKUP(G244,MODULY_CBA!$B$3:$E$52,2,0),),)</f>
        <v>0.84</v>
      </c>
      <c r="O244" s="589">
        <f t="shared" si="20"/>
        <v>5.5641599999999993</v>
      </c>
      <c r="P244" s="590">
        <f>IFERROR(O244*VLOOKUP(G244,MODULY_CBA!$B$3:$F$52,5,0),)</f>
        <v>83.462399999999988</v>
      </c>
      <c r="Q244" s="461">
        <f>VLOOKUP(G244,MODULY_CBA!$B$3:$I$52,7,0)</f>
        <v>2022</v>
      </c>
      <c r="R244" s="463"/>
      <c r="S244" s="463"/>
      <c r="T244" s="463"/>
      <c r="U244" s="463"/>
      <c r="V244" s="463"/>
      <c r="W244" s="463"/>
      <c r="X244" s="463"/>
      <c r="Y244" s="463"/>
      <c r="Z244" s="591"/>
      <c r="AA244" s="461"/>
      <c r="AB244" s="461"/>
      <c r="AC244" s="463"/>
      <c r="AD244" s="463"/>
      <c r="AE244" s="463"/>
      <c r="AF244" s="463"/>
      <c r="AG244" s="463"/>
      <c r="AH244" s="463"/>
      <c r="AI244" s="463"/>
    </row>
    <row r="245" spans="1:35" s="466" customFormat="1">
      <c r="A245" s="584" t="s">
        <v>939</v>
      </c>
      <c r="B245" s="585" t="s">
        <v>977</v>
      </c>
      <c r="C245" s="579" t="s">
        <v>331</v>
      </c>
      <c r="D245" s="579" t="s">
        <v>940</v>
      </c>
      <c r="E245" s="568" t="s">
        <v>941</v>
      </c>
      <c r="F245" s="586" t="s">
        <v>442</v>
      </c>
      <c r="G245" s="587" t="s">
        <v>331</v>
      </c>
      <c r="H245" s="588">
        <v>1</v>
      </c>
      <c r="I245" s="588">
        <v>5</v>
      </c>
      <c r="J245" s="588">
        <f t="shared" si="18"/>
        <v>1</v>
      </c>
      <c r="K245" s="588">
        <f t="shared" si="19"/>
        <v>5</v>
      </c>
      <c r="L245" s="589">
        <f>IFERROR(IF(B245="funkcna poziadavka",VLOOKUP(G245,MODULY_CBA!$B$3:$E$53,4,0)/COUNTIFS($G$3:$G$1500,G245,$B$3:$B$1500,B245),),)</f>
        <v>4.2</v>
      </c>
      <c r="M245" s="588">
        <f>IFERROR(IF(B245="Funkcna poziadavka",VLOOKUP(G245,MODULY_CBA!$B$3:$E$52,3,0),),)</f>
        <v>0.72</v>
      </c>
      <c r="N245" s="588">
        <f>IFERROR(IF(B245="funkcna poziadavka",VLOOKUP(G245,MODULY_CBA!$B$3:$E$52,2,0),),)</f>
        <v>0.84</v>
      </c>
      <c r="O245" s="589">
        <f t="shared" si="20"/>
        <v>5.5641599999999993</v>
      </c>
      <c r="P245" s="590">
        <f>IFERROR(O245*VLOOKUP(G245,MODULY_CBA!$B$3:$F$52,5,0),)</f>
        <v>83.462399999999988</v>
      </c>
      <c r="Q245" s="461">
        <f>VLOOKUP(G245,MODULY_CBA!$B$3:$I$52,7,0)</f>
        <v>2022</v>
      </c>
      <c r="R245" s="463"/>
      <c r="S245" s="463"/>
      <c r="T245" s="463"/>
      <c r="U245" s="463"/>
      <c r="V245" s="463"/>
      <c r="W245" s="463"/>
      <c r="X245" s="463"/>
      <c r="Y245" s="463"/>
      <c r="Z245" s="591"/>
      <c r="AA245" s="461"/>
      <c r="AB245" s="461"/>
      <c r="AC245" s="463"/>
      <c r="AD245" s="463"/>
      <c r="AE245" s="463"/>
      <c r="AF245" s="463"/>
      <c r="AG245" s="463"/>
      <c r="AH245" s="463"/>
      <c r="AI245" s="463"/>
    </row>
    <row r="246" spans="1:35" s="466" customFormat="1">
      <c r="A246" s="584" t="s">
        <v>942</v>
      </c>
      <c r="B246" s="585" t="s">
        <v>977</v>
      </c>
      <c r="C246" s="579" t="s">
        <v>331</v>
      </c>
      <c r="D246" s="579" t="s">
        <v>477</v>
      </c>
      <c r="E246" s="568" t="s">
        <v>943</v>
      </c>
      <c r="F246" s="586" t="s">
        <v>442</v>
      </c>
      <c r="G246" s="587" t="s">
        <v>331</v>
      </c>
      <c r="H246" s="588">
        <v>1</v>
      </c>
      <c r="I246" s="588">
        <v>5</v>
      </c>
      <c r="J246" s="588">
        <f t="shared" si="18"/>
        <v>1</v>
      </c>
      <c r="K246" s="588">
        <f t="shared" si="19"/>
        <v>5</v>
      </c>
      <c r="L246" s="589">
        <f>IFERROR(IF(B246="funkcna poziadavka",VLOOKUP(G246,MODULY_CBA!$B$3:$E$53,4,0)/COUNTIFS($G$3:$G$1500,G246,$B$3:$B$1500,B246),),)</f>
        <v>4.2</v>
      </c>
      <c r="M246" s="588">
        <f>IFERROR(IF(B246="Funkcna poziadavka",VLOOKUP(G246,MODULY_CBA!$B$3:$E$52,3,0),),)</f>
        <v>0.72</v>
      </c>
      <c r="N246" s="588">
        <f>IFERROR(IF(B246="funkcna poziadavka",VLOOKUP(G246,MODULY_CBA!$B$3:$E$52,2,0),),)</f>
        <v>0.84</v>
      </c>
      <c r="O246" s="589">
        <f t="shared" si="20"/>
        <v>5.5641599999999993</v>
      </c>
      <c r="P246" s="590">
        <f>IFERROR(O246*VLOOKUP(G246,MODULY_CBA!$B$3:$F$52,5,0),)</f>
        <v>83.462399999999988</v>
      </c>
      <c r="Q246" s="461">
        <f>VLOOKUP(G246,MODULY_CBA!$B$3:$I$52,7,0)</f>
        <v>2022</v>
      </c>
      <c r="R246" s="463"/>
      <c r="S246" s="463"/>
      <c r="T246" s="463"/>
      <c r="U246" s="463"/>
      <c r="V246" s="463"/>
      <c r="W246" s="463"/>
      <c r="X246" s="463"/>
      <c r="Y246" s="463"/>
      <c r="Z246" s="591"/>
      <c r="AA246" s="461"/>
      <c r="AB246" s="461"/>
      <c r="AC246" s="463"/>
      <c r="AD246" s="463"/>
      <c r="AE246" s="463"/>
      <c r="AF246" s="463"/>
      <c r="AG246" s="463"/>
      <c r="AH246" s="463"/>
      <c r="AI246" s="463"/>
    </row>
    <row r="247" spans="1:35" s="466" customFormat="1">
      <c r="A247" s="584" t="s">
        <v>944</v>
      </c>
      <c r="B247" s="585" t="s">
        <v>977</v>
      </c>
      <c r="C247" s="579" t="s">
        <v>331</v>
      </c>
      <c r="D247" s="579" t="s">
        <v>945</v>
      </c>
      <c r="E247" s="579" t="s">
        <v>946</v>
      </c>
      <c r="F247" s="586" t="s">
        <v>442</v>
      </c>
      <c r="G247" s="587" t="s">
        <v>331</v>
      </c>
      <c r="H247" s="588">
        <v>1</v>
      </c>
      <c r="I247" s="588">
        <v>5</v>
      </c>
      <c r="J247" s="588">
        <f t="shared" si="18"/>
        <v>1</v>
      </c>
      <c r="K247" s="588">
        <f t="shared" si="19"/>
        <v>5</v>
      </c>
      <c r="L247" s="589">
        <f>IFERROR(IF(B247="funkcna poziadavka",VLOOKUP(G247,MODULY_CBA!$B$3:$E$53,4,0)/COUNTIFS($G$3:$G$1500,G247,$B$3:$B$1500,B247),),)</f>
        <v>4.2</v>
      </c>
      <c r="M247" s="588">
        <f>IFERROR(IF(B247="Funkcna poziadavka",VLOOKUP(G247,MODULY_CBA!$B$3:$E$52,3,0),),)</f>
        <v>0.72</v>
      </c>
      <c r="N247" s="588">
        <f>IFERROR(IF(B247="funkcna poziadavka",VLOOKUP(G247,MODULY_CBA!$B$3:$E$52,2,0),),)</f>
        <v>0.84</v>
      </c>
      <c r="O247" s="589">
        <f t="shared" si="20"/>
        <v>5.5641599999999993</v>
      </c>
      <c r="P247" s="590">
        <f>IFERROR(O247*VLOOKUP(G247,MODULY_CBA!$B$3:$F$52,5,0),)</f>
        <v>83.462399999999988</v>
      </c>
      <c r="Q247" s="461">
        <f>VLOOKUP(G247,MODULY_CBA!$B$3:$I$52,7,0)</f>
        <v>2022</v>
      </c>
      <c r="R247" s="463"/>
      <c r="S247" s="463"/>
      <c r="T247" s="463"/>
      <c r="U247" s="463"/>
      <c r="V247" s="463"/>
      <c r="W247" s="463"/>
      <c r="X247" s="463"/>
      <c r="Y247" s="463"/>
      <c r="Z247" s="591"/>
      <c r="AA247" s="461"/>
      <c r="AB247" s="461"/>
      <c r="AC247" s="463"/>
      <c r="AD247" s="463"/>
      <c r="AE247" s="463"/>
      <c r="AF247" s="463"/>
      <c r="AG247" s="463"/>
      <c r="AH247" s="463"/>
      <c r="AI247" s="463"/>
    </row>
    <row r="248" spans="1:35" s="466" customFormat="1">
      <c r="A248" s="584" t="s">
        <v>947</v>
      </c>
      <c r="B248" s="585" t="s">
        <v>977</v>
      </c>
      <c r="C248" s="579" t="s">
        <v>333</v>
      </c>
      <c r="D248" s="579" t="s">
        <v>440</v>
      </c>
      <c r="E248" s="568" t="s">
        <v>792</v>
      </c>
      <c r="F248" s="586" t="s">
        <v>442</v>
      </c>
      <c r="G248" s="587" t="s">
        <v>333</v>
      </c>
      <c r="H248" s="588">
        <v>1</v>
      </c>
      <c r="I248" s="588">
        <v>5</v>
      </c>
      <c r="J248" s="588">
        <f t="shared" si="18"/>
        <v>1</v>
      </c>
      <c r="K248" s="588">
        <f t="shared" si="19"/>
        <v>5</v>
      </c>
      <c r="L248" s="589">
        <f>IFERROR(IF(B248="funkcna poziadavka",VLOOKUP(G248,MODULY_CBA!$B$3:$E$53,4,0)/COUNTIFS($G$3:$G$1500,G248,$B$3:$B$1500,B248),),)</f>
        <v>4.2</v>
      </c>
      <c r="M248" s="588">
        <f>IFERROR(IF(B248="Funkcna poziadavka",VLOOKUP(G248,MODULY_CBA!$B$3:$E$52,3,0),),)</f>
        <v>0.72</v>
      </c>
      <c r="N248" s="588">
        <f>IFERROR(IF(B248="funkcna poziadavka",VLOOKUP(G248,MODULY_CBA!$B$3:$E$52,2,0),),)</f>
        <v>0.86</v>
      </c>
      <c r="O248" s="589">
        <f t="shared" si="20"/>
        <v>5.6966399999999995</v>
      </c>
      <c r="P248" s="590">
        <f>IFERROR(O248*VLOOKUP(G248,MODULY_CBA!$B$3:$F$52,5,0),)</f>
        <v>85.44959999999999</v>
      </c>
      <c r="Q248" s="461">
        <f>VLOOKUP(G248,MODULY_CBA!$B$3:$I$52,7,0)</f>
        <v>2021</v>
      </c>
      <c r="R248" s="463"/>
      <c r="S248" s="463"/>
      <c r="T248" s="463"/>
      <c r="U248" s="463"/>
      <c r="V248" s="463"/>
      <c r="W248" s="463"/>
      <c r="X248" s="463"/>
      <c r="Y248" s="463"/>
      <c r="Z248" s="591"/>
      <c r="AA248" s="461"/>
      <c r="AB248" s="461"/>
      <c r="AC248" s="463"/>
      <c r="AD248" s="463"/>
      <c r="AE248" s="463"/>
      <c r="AF248" s="463"/>
      <c r="AG248" s="463"/>
      <c r="AH248" s="463"/>
      <c r="AI248" s="463"/>
    </row>
    <row r="249" spans="1:35" s="466" customFormat="1">
      <c r="A249" s="584" t="s">
        <v>948</v>
      </c>
      <c r="B249" s="585" t="s">
        <v>439</v>
      </c>
      <c r="C249" s="579" t="s">
        <v>333</v>
      </c>
      <c r="D249" s="579" t="s">
        <v>444</v>
      </c>
      <c r="E249" s="568" t="s">
        <v>753</v>
      </c>
      <c r="F249" s="586" t="s">
        <v>442</v>
      </c>
      <c r="G249" s="587" t="s">
        <v>333</v>
      </c>
      <c r="H249" s="588"/>
      <c r="I249" s="588"/>
      <c r="J249" s="588">
        <f t="shared" si="18"/>
        <v>0</v>
      </c>
      <c r="K249" s="588">
        <f t="shared" si="19"/>
        <v>0</v>
      </c>
      <c r="L249" s="589">
        <f>IFERROR(IF(B249="funkcna poziadavka",VLOOKUP(G249,MODULY_CBA!$B$3:$E$53,4,0)/COUNTIFS($G$3:$G$1500,G249,$B$3:$B$1500,B249),),)</f>
        <v>0</v>
      </c>
      <c r="M249" s="588">
        <f>IFERROR(IF(B249="Funkcna poziadavka",VLOOKUP(G249,MODULY_CBA!$B$3:$E$52,3,0),),)</f>
        <v>0</v>
      </c>
      <c r="N249" s="588">
        <f>IFERROR(IF(B249="funkcna poziadavka",VLOOKUP(G249,MODULY_CBA!$B$3:$E$52,2,0),),)</f>
        <v>0</v>
      </c>
      <c r="O249" s="589">
        <f t="shared" si="20"/>
        <v>0</v>
      </c>
      <c r="P249" s="590">
        <f>IFERROR(O249*VLOOKUP(G249,MODULY_CBA!$B$3:$F$52,5,0),)</f>
        <v>0</v>
      </c>
      <c r="Q249" s="461">
        <f>VLOOKUP(G249,MODULY_CBA!$B$3:$I$52,7,0)</f>
        <v>2021</v>
      </c>
      <c r="R249" s="463"/>
      <c r="S249" s="463"/>
      <c r="T249" s="463"/>
      <c r="U249" s="463"/>
      <c r="V249" s="463"/>
      <c r="W249" s="463"/>
      <c r="X249" s="463"/>
      <c r="Y249" s="463"/>
      <c r="Z249" s="591"/>
      <c r="AA249" s="461"/>
      <c r="AB249" s="461"/>
      <c r="AC249" s="463"/>
      <c r="AD249" s="463"/>
      <c r="AE249" s="463"/>
      <c r="AF249" s="463"/>
      <c r="AG249" s="463"/>
      <c r="AH249" s="463"/>
      <c r="AI249" s="463"/>
    </row>
    <row r="250" spans="1:35" s="466" customFormat="1">
      <c r="A250" s="584" t="s">
        <v>949</v>
      </c>
      <c r="B250" s="585" t="s">
        <v>439</v>
      </c>
      <c r="C250" s="579" t="s">
        <v>333</v>
      </c>
      <c r="D250" s="579" t="s">
        <v>447</v>
      </c>
      <c r="E250" s="579" t="s">
        <v>448</v>
      </c>
      <c r="F250" s="586" t="s">
        <v>442</v>
      </c>
      <c r="G250" s="587" t="s">
        <v>333</v>
      </c>
      <c r="H250" s="588"/>
      <c r="I250" s="588"/>
      <c r="J250" s="588">
        <f t="shared" si="18"/>
        <v>0</v>
      </c>
      <c r="K250" s="588">
        <f t="shared" si="19"/>
        <v>0</v>
      </c>
      <c r="L250" s="589">
        <f>IFERROR(IF(B250="funkcna poziadavka",VLOOKUP(G250,MODULY_CBA!$B$3:$E$53,4,0)/COUNTIFS($G$3:$G$1500,G250,$B$3:$B$1500,B250),),)</f>
        <v>0</v>
      </c>
      <c r="M250" s="588">
        <f>IFERROR(IF(B250="Funkcna poziadavka",VLOOKUP(G250,MODULY_CBA!$B$3:$E$52,3,0),),)</f>
        <v>0</v>
      </c>
      <c r="N250" s="588">
        <f>IFERROR(IF(B250="funkcna poziadavka",VLOOKUP(G250,MODULY_CBA!$B$3:$E$52,2,0),),)</f>
        <v>0</v>
      </c>
      <c r="O250" s="589">
        <f t="shared" si="20"/>
        <v>0</v>
      </c>
      <c r="P250" s="590">
        <f>IFERROR(O250*VLOOKUP(G250,MODULY_CBA!$B$3:$F$52,5,0),)</f>
        <v>0</v>
      </c>
      <c r="Q250" s="461">
        <f>VLOOKUP(G250,MODULY_CBA!$B$3:$I$52,7,0)</f>
        <v>2021</v>
      </c>
      <c r="R250" s="463"/>
      <c r="S250" s="463"/>
      <c r="T250" s="463"/>
      <c r="U250" s="463"/>
      <c r="V250" s="463"/>
      <c r="W250" s="463"/>
      <c r="X250" s="463"/>
      <c r="Y250" s="463"/>
      <c r="Z250" s="591"/>
      <c r="AA250" s="461"/>
      <c r="AB250" s="461"/>
      <c r="AC250" s="463"/>
      <c r="AD250" s="463"/>
      <c r="AE250" s="463"/>
      <c r="AF250" s="463"/>
      <c r="AG250" s="463"/>
      <c r="AH250" s="463"/>
      <c r="AI250" s="463"/>
    </row>
    <row r="251" spans="1:35" s="466" customFormat="1">
      <c r="A251" s="584" t="s">
        <v>950</v>
      </c>
      <c r="B251" s="585" t="s">
        <v>439</v>
      </c>
      <c r="C251" s="579" t="s">
        <v>333</v>
      </c>
      <c r="D251" s="579" t="s">
        <v>450</v>
      </c>
      <c r="E251" s="579" t="s">
        <v>451</v>
      </c>
      <c r="F251" s="586" t="s">
        <v>442</v>
      </c>
      <c r="G251" s="587" t="s">
        <v>333</v>
      </c>
      <c r="H251" s="588"/>
      <c r="I251" s="588"/>
      <c r="J251" s="588">
        <f t="shared" si="18"/>
        <v>0</v>
      </c>
      <c r="K251" s="588">
        <f t="shared" si="19"/>
        <v>0</v>
      </c>
      <c r="L251" s="589">
        <f>IFERROR(IF(B251="funkcna poziadavka",VLOOKUP(G251,MODULY_CBA!$B$3:$E$53,4,0)/COUNTIFS($G$3:$G$1500,G251,$B$3:$B$1500,B251),),)</f>
        <v>0</v>
      </c>
      <c r="M251" s="588">
        <f>IFERROR(IF(B251="Funkcna poziadavka",VLOOKUP(G251,MODULY_CBA!$B$3:$E$52,3,0),),)</f>
        <v>0</v>
      </c>
      <c r="N251" s="588">
        <f>IFERROR(IF(B251="funkcna poziadavka",VLOOKUP(G251,MODULY_CBA!$B$3:$E$52,2,0),),)</f>
        <v>0</v>
      </c>
      <c r="O251" s="589">
        <f t="shared" si="20"/>
        <v>0</v>
      </c>
      <c r="P251" s="590">
        <f>IFERROR(O251*VLOOKUP(G251,MODULY_CBA!$B$3:$F$52,5,0),)</f>
        <v>0</v>
      </c>
      <c r="Q251" s="461">
        <f>VLOOKUP(G251,MODULY_CBA!$B$3:$I$52,7,0)</f>
        <v>2021</v>
      </c>
      <c r="R251" s="463"/>
      <c r="S251" s="463"/>
      <c r="T251" s="463"/>
      <c r="U251" s="463"/>
      <c r="V251" s="463"/>
      <c r="W251" s="463"/>
      <c r="X251" s="463"/>
      <c r="Y251" s="463"/>
      <c r="Z251" s="591"/>
      <c r="AA251" s="461"/>
      <c r="AB251" s="461"/>
      <c r="AC251" s="463"/>
      <c r="AD251" s="463"/>
      <c r="AE251" s="463"/>
      <c r="AF251" s="463"/>
      <c r="AG251" s="463"/>
      <c r="AH251" s="463"/>
      <c r="AI251" s="463"/>
    </row>
    <row r="252" spans="1:35" s="466" customFormat="1">
      <c r="A252" s="584" t="s">
        <v>951</v>
      </c>
      <c r="B252" s="585" t="s">
        <v>439</v>
      </c>
      <c r="C252" s="579" t="s">
        <v>333</v>
      </c>
      <c r="D252" s="579" t="s">
        <v>453</v>
      </c>
      <c r="E252" s="579" t="s">
        <v>454</v>
      </c>
      <c r="F252" s="586" t="s">
        <v>442</v>
      </c>
      <c r="G252" s="587" t="s">
        <v>333</v>
      </c>
      <c r="H252" s="588"/>
      <c r="I252" s="588"/>
      <c r="J252" s="588">
        <f t="shared" si="18"/>
        <v>0</v>
      </c>
      <c r="K252" s="588">
        <f t="shared" si="19"/>
        <v>0</v>
      </c>
      <c r="L252" s="589">
        <f>IFERROR(IF(B252="funkcna poziadavka",VLOOKUP(G252,MODULY_CBA!$B$3:$E$53,4,0)/COUNTIFS($G$3:$G$1500,G252,$B$3:$B$1500,B252),),)</f>
        <v>0</v>
      </c>
      <c r="M252" s="588">
        <f>IFERROR(IF(B252="Funkcna poziadavka",VLOOKUP(G252,MODULY_CBA!$B$3:$E$52,3,0),),)</f>
        <v>0</v>
      </c>
      <c r="N252" s="588">
        <f>IFERROR(IF(B252="funkcna poziadavka",VLOOKUP(G252,MODULY_CBA!$B$3:$E$52,2,0),),)</f>
        <v>0</v>
      </c>
      <c r="O252" s="589">
        <f t="shared" si="20"/>
        <v>0</v>
      </c>
      <c r="P252" s="590">
        <f>IFERROR(O252*VLOOKUP(G252,MODULY_CBA!$B$3:$F$52,5,0),)</f>
        <v>0</v>
      </c>
      <c r="Q252" s="461">
        <f>VLOOKUP(G252,MODULY_CBA!$B$3:$I$52,7,0)</f>
        <v>2021</v>
      </c>
      <c r="R252" s="463"/>
      <c r="S252" s="463"/>
      <c r="T252" s="463"/>
      <c r="U252" s="463"/>
      <c r="V252" s="463"/>
      <c r="W252" s="463"/>
      <c r="X252" s="463"/>
      <c r="Y252" s="463"/>
      <c r="Z252" s="591"/>
      <c r="AA252" s="461"/>
      <c r="AB252" s="461"/>
      <c r="AC252" s="463"/>
      <c r="AD252" s="463"/>
      <c r="AE252" s="463"/>
      <c r="AF252" s="463"/>
      <c r="AG252" s="463"/>
      <c r="AH252" s="463"/>
      <c r="AI252" s="463"/>
    </row>
    <row r="253" spans="1:35" s="466" customFormat="1">
      <c r="A253" s="584" t="s">
        <v>952</v>
      </c>
      <c r="B253" s="585" t="s">
        <v>439</v>
      </c>
      <c r="C253" s="579" t="s">
        <v>333</v>
      </c>
      <c r="D253" s="568" t="s">
        <v>953</v>
      </c>
      <c r="E253" s="568" t="s">
        <v>954</v>
      </c>
      <c r="F253" s="586" t="s">
        <v>442</v>
      </c>
      <c r="G253" s="587" t="s">
        <v>333</v>
      </c>
      <c r="H253" s="588"/>
      <c r="I253" s="588"/>
      <c r="J253" s="588">
        <f t="shared" si="18"/>
        <v>0</v>
      </c>
      <c r="K253" s="588">
        <f t="shared" si="19"/>
        <v>0</v>
      </c>
      <c r="L253" s="589">
        <f>IFERROR(IF(B253="funkcna poziadavka",VLOOKUP(G253,MODULY_CBA!$B$3:$E$53,4,0)/COUNTIFS($G$3:$G$1500,G253,$B$3:$B$1500,B253),),)</f>
        <v>0</v>
      </c>
      <c r="M253" s="588">
        <f>IFERROR(IF(B253="Funkcna poziadavka",VLOOKUP(G253,MODULY_CBA!$B$3:$E$52,3,0),),)</f>
        <v>0</v>
      </c>
      <c r="N253" s="588">
        <f>IFERROR(IF(B253="funkcna poziadavka",VLOOKUP(G253,MODULY_CBA!$B$3:$E$52,2,0),),)</f>
        <v>0</v>
      </c>
      <c r="O253" s="589">
        <f t="shared" si="20"/>
        <v>0</v>
      </c>
      <c r="P253" s="590">
        <f>IFERROR(O253*VLOOKUP(G253,MODULY_CBA!$B$3:$F$52,5,0),)</f>
        <v>0</v>
      </c>
      <c r="Q253" s="461">
        <f>VLOOKUP(G253,MODULY_CBA!$B$3:$I$52,7,0)</f>
        <v>2021</v>
      </c>
      <c r="R253" s="463"/>
      <c r="S253" s="463"/>
      <c r="T253" s="463"/>
      <c r="U253" s="463"/>
      <c r="V253" s="463"/>
      <c r="W253" s="463"/>
      <c r="X253" s="463"/>
      <c r="Y253" s="463"/>
      <c r="Z253" s="591"/>
      <c r="AA253" s="461"/>
      <c r="AB253" s="461"/>
      <c r="AC253" s="463"/>
      <c r="AD253" s="463"/>
      <c r="AE253" s="463"/>
      <c r="AF253" s="463"/>
      <c r="AG253" s="463"/>
      <c r="AH253" s="463"/>
      <c r="AI253" s="463"/>
    </row>
    <row r="254" spans="1:35" s="466" customFormat="1">
      <c r="A254" s="584" t="s">
        <v>955</v>
      </c>
      <c r="B254" s="585" t="s">
        <v>439</v>
      </c>
      <c r="C254" s="579" t="s">
        <v>333</v>
      </c>
      <c r="D254" s="568" t="s">
        <v>956</v>
      </c>
      <c r="E254" s="466" t="s">
        <v>957</v>
      </c>
      <c r="F254" s="586" t="s">
        <v>442</v>
      </c>
      <c r="G254" s="587" t="s">
        <v>333</v>
      </c>
      <c r="H254" s="588"/>
      <c r="I254" s="588"/>
      <c r="J254" s="588">
        <f t="shared" si="18"/>
        <v>0</v>
      </c>
      <c r="K254" s="588">
        <f t="shared" si="19"/>
        <v>0</v>
      </c>
      <c r="L254" s="589">
        <f>IFERROR(IF(B254="funkcna poziadavka",VLOOKUP(G254,MODULY_CBA!$B$3:$E$53,4,0)/COUNTIFS($G$3:$G$1500,G254,$B$3:$B$1500,B254),),)</f>
        <v>0</v>
      </c>
      <c r="M254" s="588">
        <f>IFERROR(IF(B254="Funkcna poziadavka",VLOOKUP(G254,MODULY_CBA!$B$3:$E$52,3,0),),)</f>
        <v>0</v>
      </c>
      <c r="N254" s="588">
        <f>IFERROR(IF(B254="funkcna poziadavka",VLOOKUP(G254,MODULY_CBA!$B$3:$E$52,2,0),),)</f>
        <v>0</v>
      </c>
      <c r="O254" s="589">
        <f t="shared" si="20"/>
        <v>0</v>
      </c>
      <c r="P254" s="590">
        <f>IFERROR(O254*VLOOKUP(G254,MODULY_CBA!$B$3:$F$52,5,0),)</f>
        <v>0</v>
      </c>
      <c r="Q254" s="461">
        <f>VLOOKUP(G254,MODULY_CBA!$B$3:$I$52,7,0)</f>
        <v>2021</v>
      </c>
      <c r="R254" s="463"/>
      <c r="S254" s="463"/>
      <c r="T254" s="463"/>
      <c r="U254" s="463"/>
      <c r="V254" s="463"/>
      <c r="W254" s="463"/>
      <c r="X254" s="463"/>
      <c r="Y254" s="463"/>
      <c r="Z254" s="591"/>
      <c r="AA254" s="461"/>
      <c r="AB254" s="461"/>
      <c r="AC254" s="463"/>
      <c r="AD254" s="463"/>
      <c r="AE254" s="463"/>
      <c r="AF254" s="463"/>
      <c r="AG254" s="463"/>
      <c r="AH254" s="463"/>
      <c r="AI254" s="463"/>
    </row>
    <row r="255" spans="1:35" s="466" customFormat="1">
      <c r="A255" s="584" t="s">
        <v>958</v>
      </c>
      <c r="B255" s="585" t="s">
        <v>439</v>
      </c>
      <c r="C255" s="579" t="s">
        <v>333</v>
      </c>
      <c r="D255" s="568" t="s">
        <v>959</v>
      </c>
      <c r="E255" s="466" t="s">
        <v>960</v>
      </c>
      <c r="F255" s="586" t="s">
        <v>442</v>
      </c>
      <c r="G255" s="587" t="s">
        <v>333</v>
      </c>
      <c r="H255" s="588"/>
      <c r="I255" s="588"/>
      <c r="J255" s="588">
        <f t="shared" si="18"/>
        <v>0</v>
      </c>
      <c r="K255" s="588">
        <f t="shared" si="19"/>
        <v>0</v>
      </c>
      <c r="L255" s="589">
        <f>IFERROR(IF(B255="funkcna poziadavka",VLOOKUP(G255,MODULY_CBA!$B$3:$E$53,4,0)/COUNTIFS($G$3:$G$1500,G255,$B$3:$B$1500,B255),),)</f>
        <v>0</v>
      </c>
      <c r="M255" s="588">
        <f>IFERROR(IF(B255="Funkcna poziadavka",VLOOKUP(G255,MODULY_CBA!$B$3:$E$52,3,0),),)</f>
        <v>0</v>
      </c>
      <c r="N255" s="588">
        <f>IFERROR(IF(B255="funkcna poziadavka",VLOOKUP(G255,MODULY_CBA!$B$3:$E$52,2,0),),)</f>
        <v>0</v>
      </c>
      <c r="O255" s="589">
        <f t="shared" si="20"/>
        <v>0</v>
      </c>
      <c r="P255" s="590">
        <f>IFERROR(O255*VLOOKUP(G255,MODULY_CBA!$B$3:$F$52,5,0),)</f>
        <v>0</v>
      </c>
      <c r="Q255" s="461">
        <f>VLOOKUP(G255,MODULY_CBA!$B$3:$I$52,7,0)</f>
        <v>2021</v>
      </c>
      <c r="R255" s="463"/>
      <c r="S255" s="463"/>
      <c r="T255" s="463"/>
      <c r="U255" s="463"/>
      <c r="V255" s="463"/>
      <c r="W255" s="463"/>
      <c r="X255" s="463"/>
      <c r="Y255" s="463"/>
      <c r="Z255" s="591"/>
      <c r="AA255" s="461"/>
      <c r="AB255" s="461"/>
      <c r="AC255" s="463"/>
      <c r="AD255" s="463"/>
      <c r="AE255" s="463"/>
      <c r="AF255" s="463"/>
      <c r="AG255" s="463"/>
      <c r="AH255" s="463"/>
      <c r="AI255" s="463"/>
    </row>
    <row r="256" spans="1:35" s="466" customFormat="1">
      <c r="A256" s="584" t="s">
        <v>961</v>
      </c>
      <c r="B256" s="585" t="s">
        <v>439</v>
      </c>
      <c r="C256" s="579" t="s">
        <v>333</v>
      </c>
      <c r="D256" s="579" t="s">
        <v>459</v>
      </c>
      <c r="E256" s="568" t="s">
        <v>767</v>
      </c>
      <c r="F256" s="586" t="s">
        <v>442</v>
      </c>
      <c r="G256" s="587" t="s">
        <v>333</v>
      </c>
      <c r="H256" s="588"/>
      <c r="I256" s="588"/>
      <c r="J256" s="588">
        <f t="shared" si="18"/>
        <v>0</v>
      </c>
      <c r="K256" s="588">
        <f t="shared" si="19"/>
        <v>0</v>
      </c>
      <c r="L256" s="589">
        <f>IFERROR(IF(B256="funkcna poziadavka",VLOOKUP(G256,MODULY_CBA!$B$3:$E$53,4,0)/COUNTIFS($G$3:$G$1500,G256,$B$3:$B$1500,B256),),)</f>
        <v>0</v>
      </c>
      <c r="M256" s="588">
        <f>IFERROR(IF(B256="Funkcna poziadavka",VLOOKUP(G256,MODULY_CBA!$B$3:$E$52,3,0),),)</f>
        <v>0</v>
      </c>
      <c r="N256" s="588">
        <f>IFERROR(IF(B256="funkcna poziadavka",VLOOKUP(G256,MODULY_CBA!$B$3:$E$52,2,0),),)</f>
        <v>0</v>
      </c>
      <c r="O256" s="589">
        <f t="shared" si="20"/>
        <v>0</v>
      </c>
      <c r="P256" s="590">
        <f>IFERROR(O256*VLOOKUP(G256,MODULY_CBA!$B$3:$F$52,5,0),)</f>
        <v>0</v>
      </c>
      <c r="Q256" s="461">
        <f>VLOOKUP(G256,MODULY_CBA!$B$3:$I$52,7,0)</f>
        <v>2021</v>
      </c>
      <c r="R256" s="463"/>
      <c r="S256" s="463"/>
      <c r="T256" s="463"/>
      <c r="U256" s="463"/>
      <c r="V256" s="463"/>
      <c r="W256" s="463"/>
      <c r="X256" s="463"/>
      <c r="Y256" s="463"/>
      <c r="Z256" s="591"/>
      <c r="AA256" s="461"/>
      <c r="AB256" s="461"/>
      <c r="AC256" s="463"/>
      <c r="AD256" s="463"/>
      <c r="AE256" s="463"/>
      <c r="AF256" s="463"/>
      <c r="AG256" s="463"/>
      <c r="AH256" s="463"/>
      <c r="AI256" s="463"/>
    </row>
    <row r="257" spans="1:35" s="466" customFormat="1">
      <c r="A257" s="584" t="s">
        <v>962</v>
      </c>
      <c r="B257" s="585" t="s">
        <v>439</v>
      </c>
      <c r="C257" s="579" t="s">
        <v>333</v>
      </c>
      <c r="D257" s="579" t="s">
        <v>462</v>
      </c>
      <c r="E257" s="568" t="s">
        <v>933</v>
      </c>
      <c r="F257" s="586" t="s">
        <v>442</v>
      </c>
      <c r="G257" s="587" t="s">
        <v>333</v>
      </c>
      <c r="H257" s="588"/>
      <c r="I257" s="588"/>
      <c r="J257" s="588">
        <f t="shared" si="18"/>
        <v>0</v>
      </c>
      <c r="K257" s="588">
        <f t="shared" si="19"/>
        <v>0</v>
      </c>
      <c r="L257" s="589">
        <f>IFERROR(IF(B257="funkcna poziadavka",VLOOKUP(G257,MODULY_CBA!$B$3:$E$53,4,0)/COUNTIFS($G$3:$G$1500,G257,$B$3:$B$1500,B257),),)</f>
        <v>0</v>
      </c>
      <c r="M257" s="588">
        <f>IFERROR(IF(B257="Funkcna poziadavka",VLOOKUP(G257,MODULY_CBA!$B$3:$E$52,3,0),),)</f>
        <v>0</v>
      </c>
      <c r="N257" s="588">
        <f>IFERROR(IF(B257="funkcna poziadavka",VLOOKUP(G257,MODULY_CBA!$B$3:$E$52,2,0),),)</f>
        <v>0</v>
      </c>
      <c r="O257" s="589">
        <f t="shared" si="20"/>
        <v>0</v>
      </c>
      <c r="P257" s="590">
        <f>IFERROR(O257*VLOOKUP(G257,MODULY_CBA!$B$3:$F$52,5,0),)</f>
        <v>0</v>
      </c>
      <c r="Q257" s="461">
        <f>VLOOKUP(G257,MODULY_CBA!$B$3:$I$52,7,0)</f>
        <v>2021</v>
      </c>
      <c r="R257" s="463"/>
      <c r="S257" s="463"/>
      <c r="T257" s="463"/>
      <c r="U257" s="463"/>
      <c r="V257" s="463"/>
      <c r="W257" s="463"/>
      <c r="X257" s="463"/>
      <c r="Y257" s="463"/>
      <c r="Z257" s="591"/>
      <c r="AA257" s="461"/>
      <c r="AB257" s="461"/>
      <c r="AC257" s="463"/>
      <c r="AD257" s="463"/>
      <c r="AE257" s="463"/>
      <c r="AF257" s="463"/>
      <c r="AG257" s="463"/>
      <c r="AH257" s="463"/>
      <c r="AI257" s="463"/>
    </row>
    <row r="258" spans="1:35" s="466" customFormat="1">
      <c r="A258" s="584" t="s">
        <v>963</v>
      </c>
      <c r="B258" s="585" t="s">
        <v>439</v>
      </c>
      <c r="C258" s="579" t="s">
        <v>333</v>
      </c>
      <c r="D258" s="579" t="s">
        <v>465</v>
      </c>
      <c r="E258" s="568" t="s">
        <v>729</v>
      </c>
      <c r="F258" s="586" t="s">
        <v>442</v>
      </c>
      <c r="G258" s="587" t="s">
        <v>333</v>
      </c>
      <c r="H258" s="588"/>
      <c r="I258" s="588"/>
      <c r="J258" s="588">
        <f t="shared" si="18"/>
        <v>0</v>
      </c>
      <c r="K258" s="588">
        <f t="shared" si="19"/>
        <v>0</v>
      </c>
      <c r="L258" s="589">
        <f>IFERROR(IF(B258="funkcna poziadavka",VLOOKUP(G258,MODULY_CBA!$B$3:$E$53,4,0)/COUNTIFS($G$3:$G$1500,G258,$B$3:$B$1500,B258),),)</f>
        <v>0</v>
      </c>
      <c r="M258" s="588">
        <f>IFERROR(IF(B258="Funkcna poziadavka",VLOOKUP(G258,MODULY_CBA!$B$3:$E$52,3,0),),)</f>
        <v>0</v>
      </c>
      <c r="N258" s="588">
        <f>IFERROR(IF(B258="funkcna poziadavka",VLOOKUP(G258,MODULY_CBA!$B$3:$E$52,2,0),),)</f>
        <v>0</v>
      </c>
      <c r="O258" s="589">
        <f t="shared" si="20"/>
        <v>0</v>
      </c>
      <c r="P258" s="590">
        <f>IFERROR(O258*VLOOKUP(G258,MODULY_CBA!$B$3:$F$52,5,0),)</f>
        <v>0</v>
      </c>
      <c r="Q258" s="461">
        <f>VLOOKUP(G258,MODULY_CBA!$B$3:$I$52,7,0)</f>
        <v>2021</v>
      </c>
      <c r="R258" s="463"/>
      <c r="S258" s="463"/>
      <c r="T258" s="463"/>
      <c r="U258" s="463"/>
      <c r="V258" s="463"/>
      <c r="W258" s="463"/>
      <c r="X258" s="463"/>
      <c r="Y258" s="463"/>
      <c r="Z258" s="591"/>
      <c r="AA258" s="461"/>
      <c r="AB258" s="461"/>
      <c r="AC258" s="463"/>
      <c r="AD258" s="463"/>
      <c r="AE258" s="463"/>
      <c r="AF258" s="463"/>
      <c r="AG258" s="463"/>
      <c r="AH258" s="463"/>
      <c r="AI258" s="463"/>
    </row>
    <row r="259" spans="1:35" s="466" customFormat="1">
      <c r="A259" s="584" t="s">
        <v>964</v>
      </c>
      <c r="B259" s="585" t="s">
        <v>439</v>
      </c>
      <c r="C259" s="579" t="s">
        <v>333</v>
      </c>
      <c r="D259" s="579" t="s">
        <v>468</v>
      </c>
      <c r="E259" s="568" t="s">
        <v>965</v>
      </c>
      <c r="F259" s="586" t="s">
        <v>442</v>
      </c>
      <c r="G259" s="587" t="s">
        <v>333</v>
      </c>
      <c r="H259" s="588"/>
      <c r="I259" s="588"/>
      <c r="J259" s="588">
        <f t="shared" si="18"/>
        <v>0</v>
      </c>
      <c r="K259" s="588">
        <f t="shared" si="19"/>
        <v>0</v>
      </c>
      <c r="L259" s="589">
        <f>IFERROR(IF(B259="funkcna poziadavka",VLOOKUP(G259,MODULY_CBA!$B$3:$E$53,4,0)/COUNTIFS($G$3:$G$1500,G259,$B$3:$B$1500,B259),),)</f>
        <v>0</v>
      </c>
      <c r="M259" s="588">
        <f>IFERROR(IF(B259="Funkcna poziadavka",VLOOKUP(G259,MODULY_CBA!$B$3:$E$52,3,0),),)</f>
        <v>0</v>
      </c>
      <c r="N259" s="588">
        <f>IFERROR(IF(B259="funkcna poziadavka",VLOOKUP(G259,MODULY_CBA!$B$3:$E$52,2,0),),)</f>
        <v>0</v>
      </c>
      <c r="O259" s="589">
        <f t="shared" si="20"/>
        <v>0</v>
      </c>
      <c r="P259" s="590">
        <f>IFERROR(O259*VLOOKUP(G259,MODULY_CBA!$B$3:$F$52,5,0),)</f>
        <v>0</v>
      </c>
      <c r="Q259" s="461">
        <f>VLOOKUP(G259,MODULY_CBA!$B$3:$I$52,7,0)</f>
        <v>2021</v>
      </c>
      <c r="R259" s="463"/>
      <c r="S259" s="463"/>
      <c r="T259" s="463"/>
      <c r="U259" s="463"/>
      <c r="V259" s="463"/>
      <c r="W259" s="463"/>
      <c r="X259" s="463"/>
      <c r="Y259" s="463"/>
      <c r="Z259" s="591"/>
      <c r="AA259" s="461"/>
      <c r="AB259" s="461"/>
      <c r="AC259" s="463"/>
      <c r="AD259" s="463"/>
      <c r="AE259" s="463"/>
      <c r="AF259" s="463"/>
      <c r="AG259" s="463"/>
      <c r="AH259" s="463"/>
      <c r="AI259" s="463"/>
    </row>
    <row r="260" spans="1:35" s="466" customFormat="1">
      <c r="A260" s="584" t="s">
        <v>966</v>
      </c>
      <c r="B260" s="585" t="s">
        <v>439</v>
      </c>
      <c r="C260" s="579" t="s">
        <v>333</v>
      </c>
      <c r="D260" s="579" t="s">
        <v>493</v>
      </c>
      <c r="E260" s="568" t="s">
        <v>733</v>
      </c>
      <c r="F260" s="586" t="s">
        <v>442</v>
      </c>
      <c r="G260" s="587" t="s">
        <v>333</v>
      </c>
      <c r="H260" s="588"/>
      <c r="I260" s="588"/>
      <c r="J260" s="588">
        <f t="shared" si="18"/>
        <v>0</v>
      </c>
      <c r="K260" s="588">
        <f t="shared" si="19"/>
        <v>0</v>
      </c>
      <c r="L260" s="589">
        <f>IFERROR(IF(B260="funkcna poziadavka",VLOOKUP(G260,MODULY_CBA!$B$3:$E$53,4,0)/COUNTIFS($G$3:$G$1500,G260,$B$3:$B$1500,B260),),)</f>
        <v>0</v>
      </c>
      <c r="M260" s="588">
        <f>IFERROR(IF(B260="Funkcna poziadavka",VLOOKUP(G260,MODULY_CBA!$B$3:$E$52,3,0),),)</f>
        <v>0</v>
      </c>
      <c r="N260" s="588">
        <f>IFERROR(IF(B260="funkcna poziadavka",VLOOKUP(G260,MODULY_CBA!$B$3:$E$52,2,0),),)</f>
        <v>0</v>
      </c>
      <c r="O260" s="589">
        <f t="shared" si="20"/>
        <v>0</v>
      </c>
      <c r="P260" s="590">
        <f>IFERROR(O260*VLOOKUP(G260,MODULY_CBA!$B$3:$F$52,5,0),)</f>
        <v>0</v>
      </c>
      <c r="Q260" s="461">
        <f>VLOOKUP(G260,MODULY_CBA!$B$3:$I$52,7,0)</f>
        <v>2021</v>
      </c>
      <c r="R260" s="463"/>
      <c r="S260" s="463"/>
      <c r="T260" s="463"/>
      <c r="U260" s="463"/>
      <c r="V260" s="463"/>
      <c r="W260" s="463"/>
      <c r="X260" s="463"/>
      <c r="Y260" s="463"/>
      <c r="Z260" s="591"/>
      <c r="AA260" s="461"/>
      <c r="AB260" s="461"/>
      <c r="AC260" s="463"/>
      <c r="AD260" s="463"/>
      <c r="AE260" s="463"/>
      <c r="AF260" s="463"/>
      <c r="AG260" s="463"/>
      <c r="AH260" s="463"/>
      <c r="AI260" s="463"/>
    </row>
    <row r="261" spans="1:35" s="466" customFormat="1">
      <c r="A261" s="584" t="s">
        <v>967</v>
      </c>
      <c r="B261" s="585" t="s">
        <v>977</v>
      </c>
      <c r="C261" s="579" t="s">
        <v>333</v>
      </c>
      <c r="D261" s="579" t="s">
        <v>471</v>
      </c>
      <c r="E261" s="568" t="s">
        <v>735</v>
      </c>
      <c r="F261" s="586" t="s">
        <v>442</v>
      </c>
      <c r="G261" s="587" t="s">
        <v>333</v>
      </c>
      <c r="H261" s="588">
        <v>1</v>
      </c>
      <c r="I261" s="588">
        <v>5</v>
      </c>
      <c r="J261" s="588">
        <f t="shared" si="18"/>
        <v>1</v>
      </c>
      <c r="K261" s="588">
        <f t="shared" si="19"/>
        <v>5</v>
      </c>
      <c r="L261" s="589">
        <f>IFERROR(IF(B261="funkcna poziadavka",VLOOKUP(G261,MODULY_CBA!$B$3:$E$53,4,0)/COUNTIFS($G$3:$G$1500,G261,$B$3:$B$1500,B261),),)</f>
        <v>4.2</v>
      </c>
      <c r="M261" s="588">
        <f>IFERROR(IF(B261="Funkcna poziadavka",VLOOKUP(G261,MODULY_CBA!$B$3:$E$52,3,0),),)</f>
        <v>0.72</v>
      </c>
      <c r="N261" s="588">
        <f>IFERROR(IF(B261="funkcna poziadavka",VLOOKUP(G261,MODULY_CBA!$B$3:$E$52,2,0),),)</f>
        <v>0.86</v>
      </c>
      <c r="O261" s="589">
        <f t="shared" si="20"/>
        <v>5.6966399999999995</v>
      </c>
      <c r="P261" s="590">
        <f>IFERROR(O261*VLOOKUP(G261,MODULY_CBA!$B$3:$F$52,5,0),)</f>
        <v>85.44959999999999</v>
      </c>
      <c r="Q261" s="461">
        <f>VLOOKUP(G261,MODULY_CBA!$B$3:$I$52,7,0)</f>
        <v>2021</v>
      </c>
      <c r="R261" s="463"/>
      <c r="S261" s="463"/>
      <c r="T261" s="463"/>
      <c r="U261" s="463"/>
      <c r="V261" s="463"/>
      <c r="W261" s="463"/>
      <c r="X261" s="463"/>
      <c r="Y261" s="463"/>
      <c r="Z261" s="591"/>
      <c r="AA261" s="461"/>
      <c r="AB261" s="461"/>
      <c r="AC261" s="463"/>
      <c r="AD261" s="463"/>
      <c r="AE261" s="463"/>
      <c r="AF261" s="463"/>
      <c r="AG261" s="463"/>
      <c r="AH261" s="463"/>
      <c r="AI261" s="463"/>
    </row>
    <row r="262" spans="1:35" s="466" customFormat="1">
      <c r="A262" s="584" t="s">
        <v>968</v>
      </c>
      <c r="B262" s="585" t="s">
        <v>977</v>
      </c>
      <c r="C262" s="579" t="s">
        <v>333</v>
      </c>
      <c r="D262" s="579" t="s">
        <v>969</v>
      </c>
      <c r="E262" s="568" t="s">
        <v>970</v>
      </c>
      <c r="F262" s="586" t="s">
        <v>442</v>
      </c>
      <c r="G262" s="587" t="s">
        <v>333</v>
      </c>
      <c r="H262" s="588">
        <v>1</v>
      </c>
      <c r="I262" s="588">
        <v>5</v>
      </c>
      <c r="J262" s="588">
        <f t="shared" si="18"/>
        <v>1</v>
      </c>
      <c r="K262" s="588">
        <f t="shared" si="19"/>
        <v>5</v>
      </c>
      <c r="L262" s="589">
        <f>IFERROR(IF(B262="funkcna poziadavka",VLOOKUP(G262,MODULY_CBA!$B$3:$E$53,4,0)/COUNTIFS($G$3:$G$1500,G262,$B$3:$B$1500,B262),),)</f>
        <v>4.2</v>
      </c>
      <c r="M262" s="588">
        <f>IFERROR(IF(B262="Funkcna poziadavka",VLOOKUP(G262,MODULY_CBA!$B$3:$E$52,3,0),),)</f>
        <v>0.72</v>
      </c>
      <c r="N262" s="588">
        <f>IFERROR(IF(B262="funkcna poziadavka",VLOOKUP(G262,MODULY_CBA!$B$3:$E$52,2,0),),)</f>
        <v>0.86</v>
      </c>
      <c r="O262" s="589">
        <f t="shared" si="20"/>
        <v>5.6966399999999995</v>
      </c>
      <c r="P262" s="590">
        <f>IFERROR(O262*VLOOKUP(G262,MODULY_CBA!$B$3:$F$52,5,0),)</f>
        <v>85.44959999999999</v>
      </c>
      <c r="Q262" s="461">
        <f>VLOOKUP(G262,MODULY_CBA!$B$3:$I$52,7,0)</f>
        <v>2021</v>
      </c>
      <c r="R262" s="463"/>
      <c r="S262" s="463"/>
      <c r="T262" s="463"/>
      <c r="U262" s="463"/>
      <c r="V262" s="463"/>
      <c r="W262" s="463"/>
      <c r="X262" s="463"/>
      <c r="Y262" s="463"/>
      <c r="Z262" s="591"/>
      <c r="AA262" s="461"/>
      <c r="AB262" s="461"/>
      <c r="AC262" s="463"/>
      <c r="AD262" s="463"/>
      <c r="AE262" s="463"/>
      <c r="AF262" s="463"/>
      <c r="AG262" s="463"/>
      <c r="AH262" s="463"/>
      <c r="AI262" s="463"/>
    </row>
    <row r="263" spans="1:35" s="466" customFormat="1">
      <c r="A263" s="584" t="s">
        <v>971</v>
      </c>
      <c r="B263" s="585" t="s">
        <v>977</v>
      </c>
      <c r="C263" s="579" t="s">
        <v>333</v>
      </c>
      <c r="D263" s="579" t="s">
        <v>477</v>
      </c>
      <c r="E263" s="568" t="s">
        <v>972</v>
      </c>
      <c r="F263" s="586" t="s">
        <v>442</v>
      </c>
      <c r="G263" s="587" t="s">
        <v>333</v>
      </c>
      <c r="H263" s="588">
        <v>1</v>
      </c>
      <c r="I263" s="588">
        <v>5</v>
      </c>
      <c r="J263" s="588">
        <f t="shared" si="18"/>
        <v>1</v>
      </c>
      <c r="K263" s="588">
        <f t="shared" si="19"/>
        <v>5</v>
      </c>
      <c r="L263" s="589">
        <f>IFERROR(IF(B263="funkcna poziadavka",VLOOKUP(G263,MODULY_CBA!$B$3:$E$53,4,0)/COUNTIFS($G$3:$G$1500,G263,$B$3:$B$1500,B263),),)</f>
        <v>4.2</v>
      </c>
      <c r="M263" s="588">
        <f>IFERROR(IF(B263="Funkcna poziadavka",VLOOKUP(G263,MODULY_CBA!$B$3:$E$52,3,0),),)</f>
        <v>0.72</v>
      </c>
      <c r="N263" s="588">
        <f>IFERROR(IF(B263="funkcna poziadavka",VLOOKUP(G263,MODULY_CBA!$B$3:$E$52,2,0),),)</f>
        <v>0.86</v>
      </c>
      <c r="O263" s="589">
        <f t="shared" si="20"/>
        <v>5.6966399999999995</v>
      </c>
      <c r="P263" s="590">
        <f>IFERROR(O263*VLOOKUP(G263,MODULY_CBA!$B$3:$F$52,5,0),)</f>
        <v>85.44959999999999</v>
      </c>
      <c r="Q263" s="461">
        <f>VLOOKUP(G263,MODULY_CBA!$B$3:$I$52,7,0)</f>
        <v>2021</v>
      </c>
      <c r="R263" s="463"/>
      <c r="S263" s="463"/>
      <c r="T263" s="463"/>
      <c r="U263" s="463"/>
      <c r="V263" s="463"/>
      <c r="W263" s="463"/>
      <c r="X263" s="463"/>
      <c r="Y263" s="463"/>
      <c r="Z263" s="591"/>
      <c r="AA263" s="461"/>
      <c r="AB263" s="461"/>
      <c r="AC263" s="463"/>
      <c r="AD263" s="463"/>
      <c r="AE263" s="463"/>
      <c r="AF263" s="463"/>
      <c r="AG263" s="463"/>
      <c r="AH263" s="463"/>
      <c r="AI263" s="463"/>
    </row>
    <row r="264" spans="1:35" s="466" customFormat="1">
      <c r="A264" s="584" t="s">
        <v>973</v>
      </c>
      <c r="B264" s="585" t="s">
        <v>977</v>
      </c>
      <c r="C264" s="579" t="s">
        <v>333</v>
      </c>
      <c r="D264" s="579" t="s">
        <v>974</v>
      </c>
      <c r="E264" s="579" t="s">
        <v>975</v>
      </c>
      <c r="F264" s="586" t="s">
        <v>442</v>
      </c>
      <c r="G264" s="587" t="s">
        <v>333</v>
      </c>
      <c r="H264" s="588">
        <v>1</v>
      </c>
      <c r="I264" s="588">
        <v>5</v>
      </c>
      <c r="J264" s="588">
        <f t="shared" si="18"/>
        <v>1</v>
      </c>
      <c r="K264" s="588">
        <f t="shared" si="19"/>
        <v>5</v>
      </c>
      <c r="L264" s="589">
        <f>IFERROR(IF(B264="funkcna poziadavka",VLOOKUP(G264,MODULY_CBA!$B$3:$E$53,4,0)/COUNTIFS($G$3:$G$1500,G264,$B$3:$B$1500,B264),),)</f>
        <v>4.2</v>
      </c>
      <c r="M264" s="588">
        <f>IFERROR(IF(B264="Funkcna poziadavka",VLOOKUP(G264,MODULY_CBA!$B$3:$E$52,3,0),),)</f>
        <v>0.72</v>
      </c>
      <c r="N264" s="588">
        <f>IFERROR(IF(B264="funkcna poziadavka",VLOOKUP(G264,MODULY_CBA!$B$3:$E$52,2,0),),)</f>
        <v>0.86</v>
      </c>
      <c r="O264" s="589">
        <f t="shared" si="20"/>
        <v>5.6966399999999995</v>
      </c>
      <c r="P264" s="590">
        <f>IFERROR(O264*VLOOKUP(G264,MODULY_CBA!$B$3:$F$52,5,0),)</f>
        <v>85.44959999999999</v>
      </c>
      <c r="Q264" s="461">
        <f>VLOOKUP(G264,MODULY_CBA!$B$3:$I$52,7,0)</f>
        <v>2021</v>
      </c>
      <c r="R264" s="463"/>
      <c r="S264" s="463"/>
      <c r="T264" s="463"/>
      <c r="U264" s="463"/>
      <c r="V264" s="463"/>
      <c r="W264" s="463"/>
      <c r="X264" s="463"/>
      <c r="Y264" s="463"/>
      <c r="Z264" s="591"/>
      <c r="AA264" s="461"/>
      <c r="AB264" s="461"/>
      <c r="AC264" s="463"/>
      <c r="AD264" s="463"/>
      <c r="AE264" s="463"/>
      <c r="AF264" s="463"/>
      <c r="AG264" s="463"/>
      <c r="AH264" s="463"/>
      <c r="AI264" s="463"/>
    </row>
    <row r="265" spans="1:35" s="466" customFormat="1">
      <c r="A265" s="584" t="s">
        <v>976</v>
      </c>
      <c r="B265" s="585" t="s">
        <v>977</v>
      </c>
      <c r="C265" s="579" t="s">
        <v>335</v>
      </c>
      <c r="D265" s="579" t="s">
        <v>978</v>
      </c>
      <c r="E265" s="568" t="s">
        <v>979</v>
      </c>
      <c r="F265" s="586" t="s">
        <v>442</v>
      </c>
      <c r="G265" s="587" t="s">
        <v>335</v>
      </c>
      <c r="H265" s="588">
        <v>1</v>
      </c>
      <c r="I265" s="588">
        <v>5</v>
      </c>
      <c r="J265" s="588">
        <f t="shared" si="18"/>
        <v>1</v>
      </c>
      <c r="K265" s="588">
        <f t="shared" si="19"/>
        <v>5</v>
      </c>
      <c r="L265" s="589">
        <f>IFERROR(IF(B265="funkcna poziadavka",VLOOKUP(G265,MODULY_CBA!$B$3:$E$53,4,0)/COUNTIFS($G$3:$G$1500,G265,$B$3:$B$1500,B265),),)</f>
        <v>1.9090909090909092</v>
      </c>
      <c r="M265" s="588">
        <f>IFERROR(IF(B265="Funkcna poziadavka",VLOOKUP(G265,MODULY_CBA!$B$3:$E$52,3,0),),)</f>
        <v>0.72</v>
      </c>
      <c r="N265" s="588">
        <f>IFERROR(IF(B265="funkcna poziadavka",VLOOKUP(G265,MODULY_CBA!$B$3:$E$52,2,0),),)</f>
        <v>0.86</v>
      </c>
      <c r="O265" s="589">
        <f t="shared" si="20"/>
        <v>4.2781090909090906</v>
      </c>
      <c r="P265" s="590">
        <f>IFERROR(O265*VLOOKUP(G265,MODULY_CBA!$B$3:$F$52,5,0),)</f>
        <v>64.171636363636367</v>
      </c>
      <c r="Q265" s="461">
        <f>VLOOKUP(G265,MODULY_CBA!$B$3:$I$52,7,0)</f>
        <v>2021</v>
      </c>
      <c r="R265" s="463"/>
      <c r="S265" s="463"/>
      <c r="T265" s="463"/>
      <c r="U265" s="463"/>
      <c r="V265" s="463"/>
      <c r="W265" s="463"/>
      <c r="X265" s="463"/>
      <c r="Y265" s="463"/>
      <c r="Z265" s="591"/>
      <c r="AA265" s="461"/>
      <c r="AB265" s="461"/>
      <c r="AC265" s="463"/>
      <c r="AD265" s="463"/>
      <c r="AE265" s="463"/>
      <c r="AF265" s="463"/>
      <c r="AG265" s="463"/>
      <c r="AH265" s="463"/>
      <c r="AI265" s="463"/>
    </row>
    <row r="266" spans="1:35" s="466" customFormat="1">
      <c r="A266" s="584" t="s">
        <v>980</v>
      </c>
      <c r="B266" s="585" t="s">
        <v>977</v>
      </c>
      <c r="C266" s="579" t="s">
        <v>335</v>
      </c>
      <c r="D266" s="579" t="s">
        <v>440</v>
      </c>
      <c r="E266" s="568" t="s">
        <v>792</v>
      </c>
      <c r="F266" s="586" t="s">
        <v>442</v>
      </c>
      <c r="G266" s="587" t="s">
        <v>335</v>
      </c>
      <c r="H266" s="588">
        <v>1</v>
      </c>
      <c r="I266" s="588">
        <v>5</v>
      </c>
      <c r="J266" s="588">
        <f t="shared" si="18"/>
        <v>1</v>
      </c>
      <c r="K266" s="588">
        <f t="shared" si="19"/>
        <v>5</v>
      </c>
      <c r="L266" s="589">
        <f>IFERROR(IF(B266="funkcna poziadavka",VLOOKUP(G266,MODULY_CBA!$B$3:$E$53,4,0)/COUNTIFS($G$3:$G$1500,G266,$B$3:$B$1500,B266),),)</f>
        <v>1.9090909090909092</v>
      </c>
      <c r="M266" s="588">
        <f>IFERROR(IF(B266="Funkcna poziadavka",VLOOKUP(G266,MODULY_CBA!$B$3:$E$52,3,0),),)</f>
        <v>0.72</v>
      </c>
      <c r="N266" s="588">
        <f>IFERROR(IF(B266="funkcna poziadavka",VLOOKUP(G266,MODULY_CBA!$B$3:$E$52,2,0),),)</f>
        <v>0.86</v>
      </c>
      <c r="O266" s="589">
        <f t="shared" si="20"/>
        <v>4.2781090909090906</v>
      </c>
      <c r="P266" s="590">
        <f>IFERROR(O266*VLOOKUP(G266,MODULY_CBA!$B$3:$F$52,5,0),)</f>
        <v>64.171636363636367</v>
      </c>
      <c r="Q266" s="461">
        <f>VLOOKUP(G266,MODULY_CBA!$B$3:$I$52,7,0)</f>
        <v>2021</v>
      </c>
      <c r="R266" s="463"/>
      <c r="S266" s="463"/>
      <c r="T266" s="463"/>
      <c r="U266" s="463"/>
      <c r="V266" s="463"/>
      <c r="W266" s="463"/>
      <c r="X266" s="463"/>
      <c r="Y266" s="463"/>
      <c r="Z266" s="591"/>
      <c r="AA266" s="461"/>
      <c r="AB266" s="461"/>
      <c r="AC266" s="463"/>
      <c r="AD266" s="463"/>
      <c r="AE266" s="463"/>
      <c r="AF266" s="463"/>
      <c r="AG266" s="463"/>
      <c r="AH266" s="463"/>
      <c r="AI266" s="463"/>
    </row>
    <row r="267" spans="1:35" s="466" customFormat="1">
      <c r="A267" s="584" t="s">
        <v>981</v>
      </c>
      <c r="B267" s="585" t="s">
        <v>439</v>
      </c>
      <c r="C267" s="579" t="s">
        <v>335</v>
      </c>
      <c r="D267" s="579" t="s">
        <v>444</v>
      </c>
      <c r="E267" s="568" t="s">
        <v>753</v>
      </c>
      <c r="F267" s="586" t="s">
        <v>442</v>
      </c>
      <c r="G267" s="587" t="s">
        <v>335</v>
      </c>
      <c r="H267" s="588"/>
      <c r="I267" s="588"/>
      <c r="J267" s="588">
        <f t="shared" si="18"/>
        <v>0</v>
      </c>
      <c r="K267" s="588">
        <f t="shared" si="19"/>
        <v>0</v>
      </c>
      <c r="L267" s="589">
        <f>IFERROR(IF(B267="funkcna poziadavka",VLOOKUP(G267,MODULY_CBA!$B$3:$E$53,4,0)/COUNTIFS($G$3:$G$1500,G267,$B$3:$B$1500,B267),),)</f>
        <v>0</v>
      </c>
      <c r="M267" s="588">
        <f>IFERROR(IF(B267="Funkcna poziadavka",VLOOKUP(G267,MODULY_CBA!$B$3:$E$52,3,0),),)</f>
        <v>0</v>
      </c>
      <c r="N267" s="588">
        <f>IFERROR(IF(B267="funkcna poziadavka",VLOOKUP(G267,MODULY_CBA!$B$3:$E$52,2,0),),)</f>
        <v>0</v>
      </c>
      <c r="O267" s="589">
        <f t="shared" si="20"/>
        <v>0</v>
      </c>
      <c r="P267" s="590">
        <f>IFERROR(O267*VLOOKUP(G267,MODULY_CBA!$B$3:$F$52,5,0),)</f>
        <v>0</v>
      </c>
      <c r="Q267" s="461">
        <f>VLOOKUP(G267,MODULY_CBA!$B$3:$I$52,7,0)</f>
        <v>2021</v>
      </c>
      <c r="R267" s="463"/>
      <c r="S267" s="463"/>
      <c r="T267" s="463"/>
      <c r="U267" s="463"/>
      <c r="V267" s="463"/>
      <c r="W267" s="463"/>
      <c r="X267" s="463"/>
      <c r="Y267" s="463"/>
      <c r="Z267" s="591"/>
      <c r="AA267" s="461"/>
      <c r="AB267" s="461"/>
      <c r="AC267" s="463"/>
      <c r="AD267" s="463"/>
      <c r="AE267" s="463"/>
      <c r="AF267" s="463"/>
      <c r="AG267" s="463"/>
      <c r="AH267" s="463"/>
      <c r="AI267" s="463"/>
    </row>
    <row r="268" spans="1:35" s="466" customFormat="1">
      <c r="A268" s="584" t="s">
        <v>982</v>
      </c>
      <c r="B268" s="585" t="s">
        <v>439</v>
      </c>
      <c r="C268" s="579" t="s">
        <v>335</v>
      </c>
      <c r="D268" s="579" t="s">
        <v>447</v>
      </c>
      <c r="E268" s="579" t="s">
        <v>448</v>
      </c>
      <c r="F268" s="586" t="s">
        <v>442</v>
      </c>
      <c r="G268" s="587" t="s">
        <v>335</v>
      </c>
      <c r="H268" s="588"/>
      <c r="I268" s="588"/>
      <c r="J268" s="588">
        <f t="shared" si="18"/>
        <v>0</v>
      </c>
      <c r="K268" s="588">
        <f t="shared" si="19"/>
        <v>0</v>
      </c>
      <c r="L268" s="589">
        <f>IFERROR(IF(B268="funkcna poziadavka",VLOOKUP(G268,MODULY_CBA!$B$3:$E$53,4,0)/COUNTIFS($G$3:$G$1500,G268,$B$3:$B$1500,B268),),)</f>
        <v>0</v>
      </c>
      <c r="M268" s="588">
        <f>IFERROR(IF(B268="Funkcna poziadavka",VLOOKUP(G268,MODULY_CBA!$B$3:$E$52,3,0),),)</f>
        <v>0</v>
      </c>
      <c r="N268" s="588">
        <f>IFERROR(IF(B268="funkcna poziadavka",VLOOKUP(G268,MODULY_CBA!$B$3:$E$52,2,0),),)</f>
        <v>0</v>
      </c>
      <c r="O268" s="589">
        <f t="shared" si="20"/>
        <v>0</v>
      </c>
      <c r="P268" s="590">
        <f>IFERROR(O268*VLOOKUP(G268,MODULY_CBA!$B$3:$F$52,5,0),)</f>
        <v>0</v>
      </c>
      <c r="Q268" s="461">
        <f>VLOOKUP(G268,MODULY_CBA!$B$3:$I$52,7,0)</f>
        <v>2021</v>
      </c>
      <c r="R268" s="463"/>
      <c r="S268" s="463"/>
      <c r="T268" s="463"/>
      <c r="U268" s="463"/>
      <c r="V268" s="463"/>
      <c r="W268" s="463"/>
      <c r="X268" s="463"/>
      <c r="Y268" s="463"/>
      <c r="Z268" s="591"/>
      <c r="AA268" s="461"/>
      <c r="AB268" s="461"/>
      <c r="AC268" s="463"/>
      <c r="AD268" s="463"/>
      <c r="AE268" s="463"/>
      <c r="AF268" s="463"/>
      <c r="AG268" s="463"/>
      <c r="AH268" s="463"/>
      <c r="AI268" s="463"/>
    </row>
    <row r="269" spans="1:35" s="466" customFormat="1">
      <c r="A269" s="584" t="s">
        <v>983</v>
      </c>
      <c r="B269" s="585" t="s">
        <v>439</v>
      </c>
      <c r="C269" s="579" t="s">
        <v>335</v>
      </c>
      <c r="D269" s="579" t="s">
        <v>450</v>
      </c>
      <c r="E269" s="579" t="s">
        <v>451</v>
      </c>
      <c r="F269" s="586" t="s">
        <v>442</v>
      </c>
      <c r="G269" s="587" t="s">
        <v>335</v>
      </c>
      <c r="H269" s="588"/>
      <c r="I269" s="588"/>
      <c r="J269" s="588">
        <f t="shared" si="18"/>
        <v>0</v>
      </c>
      <c r="K269" s="588">
        <f t="shared" si="19"/>
        <v>0</v>
      </c>
      <c r="L269" s="589">
        <f>IFERROR(IF(B269="funkcna poziadavka",VLOOKUP(G269,MODULY_CBA!$B$3:$E$53,4,0)/COUNTIFS($G$3:$G$1500,G269,$B$3:$B$1500,B269),),)</f>
        <v>0</v>
      </c>
      <c r="M269" s="588">
        <f>IFERROR(IF(B269="Funkcna poziadavka",VLOOKUP(G269,MODULY_CBA!$B$3:$E$52,3,0),),)</f>
        <v>0</v>
      </c>
      <c r="N269" s="588">
        <f>IFERROR(IF(B269="funkcna poziadavka",VLOOKUP(G269,MODULY_CBA!$B$3:$E$52,2,0),),)</f>
        <v>0</v>
      </c>
      <c r="O269" s="589">
        <f t="shared" si="20"/>
        <v>0</v>
      </c>
      <c r="P269" s="590">
        <f>IFERROR(O269*VLOOKUP(G269,MODULY_CBA!$B$3:$F$52,5,0),)</f>
        <v>0</v>
      </c>
      <c r="Q269" s="461">
        <f>VLOOKUP(G269,MODULY_CBA!$B$3:$I$52,7,0)</f>
        <v>2021</v>
      </c>
      <c r="R269" s="463"/>
      <c r="S269" s="463"/>
      <c r="T269" s="463"/>
      <c r="U269" s="463"/>
      <c r="V269" s="463"/>
      <c r="W269" s="463"/>
      <c r="X269" s="463"/>
      <c r="Y269" s="463"/>
      <c r="Z269" s="591"/>
      <c r="AA269" s="461"/>
      <c r="AB269" s="461"/>
      <c r="AC269" s="463"/>
      <c r="AD269" s="463"/>
      <c r="AE269" s="463"/>
      <c r="AF269" s="463"/>
      <c r="AG269" s="463"/>
      <c r="AH269" s="463"/>
      <c r="AI269" s="463"/>
    </row>
    <row r="270" spans="1:35" s="466" customFormat="1">
      <c r="A270" s="584" t="s">
        <v>984</v>
      </c>
      <c r="B270" s="585" t="s">
        <v>439</v>
      </c>
      <c r="C270" s="579" t="s">
        <v>335</v>
      </c>
      <c r="D270" s="579" t="s">
        <v>453</v>
      </c>
      <c r="E270" s="579" t="s">
        <v>454</v>
      </c>
      <c r="F270" s="586" t="s">
        <v>442</v>
      </c>
      <c r="G270" s="587" t="s">
        <v>335</v>
      </c>
      <c r="H270" s="588"/>
      <c r="I270" s="588"/>
      <c r="J270" s="588">
        <f t="shared" si="18"/>
        <v>0</v>
      </c>
      <c r="K270" s="588">
        <f t="shared" si="19"/>
        <v>0</v>
      </c>
      <c r="L270" s="589">
        <f>IFERROR(IF(B270="funkcna poziadavka",VLOOKUP(G270,MODULY_CBA!$B$3:$E$53,4,0)/COUNTIFS($G$3:$G$1500,G270,$B$3:$B$1500,B270),),)</f>
        <v>0</v>
      </c>
      <c r="M270" s="588">
        <f>IFERROR(IF(B270="Funkcna poziadavka",VLOOKUP(G270,MODULY_CBA!$B$3:$E$52,3,0),),)</f>
        <v>0</v>
      </c>
      <c r="N270" s="588">
        <f>IFERROR(IF(B270="funkcna poziadavka",VLOOKUP(G270,MODULY_CBA!$B$3:$E$52,2,0),),)</f>
        <v>0</v>
      </c>
      <c r="O270" s="589">
        <f t="shared" si="20"/>
        <v>0</v>
      </c>
      <c r="P270" s="590">
        <f>IFERROR(O270*VLOOKUP(G270,MODULY_CBA!$B$3:$F$52,5,0),)</f>
        <v>0</v>
      </c>
      <c r="Q270" s="461">
        <f>VLOOKUP(G270,MODULY_CBA!$B$3:$I$52,7,0)</f>
        <v>2021</v>
      </c>
      <c r="R270" s="463"/>
      <c r="S270" s="463"/>
      <c r="T270" s="463"/>
      <c r="U270" s="463"/>
      <c r="V270" s="463"/>
      <c r="W270" s="463"/>
      <c r="X270" s="463"/>
      <c r="Y270" s="463"/>
      <c r="Z270" s="591"/>
      <c r="AA270" s="461"/>
      <c r="AB270" s="461"/>
      <c r="AC270" s="463"/>
      <c r="AD270" s="463"/>
      <c r="AE270" s="463"/>
      <c r="AF270" s="463"/>
      <c r="AG270" s="463"/>
      <c r="AH270" s="463"/>
      <c r="AI270" s="463"/>
    </row>
    <row r="271" spans="1:35" s="466" customFormat="1">
      <c r="A271" s="584" t="s">
        <v>985</v>
      </c>
      <c r="B271" s="585" t="s">
        <v>439</v>
      </c>
      <c r="C271" s="579" t="s">
        <v>335</v>
      </c>
      <c r="D271" s="568" t="s">
        <v>986</v>
      </c>
      <c r="E271" s="568" t="s">
        <v>987</v>
      </c>
      <c r="F271" s="586" t="s">
        <v>442</v>
      </c>
      <c r="G271" s="587" t="s">
        <v>335</v>
      </c>
      <c r="H271" s="588"/>
      <c r="I271" s="588"/>
      <c r="J271" s="588">
        <f t="shared" si="18"/>
        <v>0</v>
      </c>
      <c r="K271" s="588">
        <f t="shared" si="19"/>
        <v>0</v>
      </c>
      <c r="L271" s="589">
        <f>IFERROR(IF(B271="funkcna poziadavka",VLOOKUP(G271,MODULY_CBA!$B$3:$E$53,4,0)/COUNTIFS($G$3:$G$1500,G271,$B$3:$B$1500,B271),),)</f>
        <v>0</v>
      </c>
      <c r="M271" s="588">
        <f>IFERROR(IF(B271="Funkcna poziadavka",VLOOKUP(G271,MODULY_CBA!$B$3:$E$52,3,0),),)</f>
        <v>0</v>
      </c>
      <c r="N271" s="588">
        <f>IFERROR(IF(B271="funkcna poziadavka",VLOOKUP(G271,MODULY_CBA!$B$3:$E$52,2,0),),)</f>
        <v>0</v>
      </c>
      <c r="O271" s="589">
        <f t="shared" si="20"/>
        <v>0</v>
      </c>
      <c r="P271" s="590">
        <f>IFERROR(O271*VLOOKUP(G271,MODULY_CBA!$B$3:$F$52,5,0),)</f>
        <v>0</v>
      </c>
      <c r="Q271" s="461">
        <f>VLOOKUP(G271,MODULY_CBA!$B$3:$I$52,7,0)</f>
        <v>2021</v>
      </c>
      <c r="R271" s="463"/>
      <c r="S271" s="463"/>
      <c r="T271" s="463"/>
      <c r="U271" s="463"/>
      <c r="V271" s="463"/>
      <c r="W271" s="463"/>
      <c r="X271" s="463"/>
      <c r="Y271" s="463"/>
      <c r="Z271" s="591"/>
      <c r="AA271" s="461"/>
      <c r="AB271" s="461"/>
      <c r="AC271" s="463"/>
      <c r="AD271" s="463"/>
      <c r="AE271" s="463"/>
      <c r="AF271" s="463"/>
      <c r="AG271" s="463"/>
      <c r="AH271" s="463"/>
      <c r="AI271" s="463"/>
    </row>
    <row r="272" spans="1:35" s="466" customFormat="1">
      <c r="A272" s="584" t="s">
        <v>988</v>
      </c>
      <c r="B272" s="585" t="s">
        <v>439</v>
      </c>
      <c r="C272" s="579" t="s">
        <v>335</v>
      </c>
      <c r="D272" s="568" t="s">
        <v>956</v>
      </c>
      <c r="E272" s="466" t="s">
        <v>957</v>
      </c>
      <c r="F272" s="586" t="s">
        <v>442</v>
      </c>
      <c r="G272" s="587" t="s">
        <v>335</v>
      </c>
      <c r="H272" s="588"/>
      <c r="I272" s="588"/>
      <c r="J272" s="588">
        <f t="shared" si="18"/>
        <v>0</v>
      </c>
      <c r="K272" s="588">
        <f t="shared" si="19"/>
        <v>0</v>
      </c>
      <c r="L272" s="589">
        <f>IFERROR(IF(B272="funkcna poziadavka",VLOOKUP(G272,MODULY_CBA!$B$3:$E$53,4,0)/COUNTIFS($G$3:$G$1500,G272,$B$3:$B$1500,B272),),)</f>
        <v>0</v>
      </c>
      <c r="M272" s="588">
        <f>IFERROR(IF(B272="Funkcna poziadavka",VLOOKUP(G272,MODULY_CBA!$B$3:$E$52,3,0),),)</f>
        <v>0</v>
      </c>
      <c r="N272" s="588">
        <f>IFERROR(IF(B272="funkcna poziadavka",VLOOKUP(G272,MODULY_CBA!$B$3:$E$52,2,0),),)</f>
        <v>0</v>
      </c>
      <c r="O272" s="589">
        <f t="shared" si="20"/>
        <v>0</v>
      </c>
      <c r="P272" s="590">
        <f>IFERROR(O272*VLOOKUP(G272,MODULY_CBA!$B$3:$F$52,5,0),)</f>
        <v>0</v>
      </c>
      <c r="Q272" s="461">
        <f>VLOOKUP(G272,MODULY_CBA!$B$3:$I$52,7,0)</f>
        <v>2021</v>
      </c>
      <c r="R272" s="463"/>
      <c r="S272" s="463"/>
      <c r="T272" s="463"/>
      <c r="U272" s="463"/>
      <c r="V272" s="463"/>
      <c r="W272" s="463"/>
      <c r="X272" s="463"/>
      <c r="Y272" s="463"/>
      <c r="Z272" s="591"/>
      <c r="AA272" s="461"/>
      <c r="AB272" s="461"/>
      <c r="AC272" s="463"/>
      <c r="AD272" s="463"/>
      <c r="AE272" s="463"/>
      <c r="AF272" s="463"/>
      <c r="AG272" s="463"/>
      <c r="AH272" s="463"/>
      <c r="AI272" s="463"/>
    </row>
    <row r="273" spans="1:35" s="466" customFormat="1">
      <c r="A273" s="584" t="s">
        <v>989</v>
      </c>
      <c r="B273" s="585" t="s">
        <v>439</v>
      </c>
      <c r="C273" s="579" t="s">
        <v>335</v>
      </c>
      <c r="D273" s="579" t="s">
        <v>459</v>
      </c>
      <c r="E273" s="568" t="s">
        <v>767</v>
      </c>
      <c r="F273" s="586" t="s">
        <v>442</v>
      </c>
      <c r="G273" s="587" t="s">
        <v>335</v>
      </c>
      <c r="H273" s="588"/>
      <c r="I273" s="588"/>
      <c r="J273" s="588">
        <f t="shared" si="18"/>
        <v>0</v>
      </c>
      <c r="K273" s="588">
        <f t="shared" si="19"/>
        <v>0</v>
      </c>
      <c r="L273" s="589">
        <f>IFERROR(IF(B273="funkcna poziadavka",VLOOKUP(G273,MODULY_CBA!$B$3:$E$53,4,0)/COUNTIFS($G$3:$G$1500,G273,$B$3:$B$1500,B273),),)</f>
        <v>0</v>
      </c>
      <c r="M273" s="588">
        <f>IFERROR(IF(B273="Funkcna poziadavka",VLOOKUP(G273,MODULY_CBA!$B$3:$E$52,3,0),),)</f>
        <v>0</v>
      </c>
      <c r="N273" s="588">
        <f>IFERROR(IF(B273="funkcna poziadavka",VLOOKUP(G273,MODULY_CBA!$B$3:$E$52,2,0),),)</f>
        <v>0</v>
      </c>
      <c r="O273" s="589">
        <f t="shared" si="20"/>
        <v>0</v>
      </c>
      <c r="P273" s="590">
        <f>IFERROR(O273*VLOOKUP(G273,MODULY_CBA!$B$3:$F$52,5,0),)</f>
        <v>0</v>
      </c>
      <c r="Q273" s="461">
        <f>VLOOKUP(G273,MODULY_CBA!$B$3:$I$52,7,0)</f>
        <v>2021</v>
      </c>
      <c r="R273" s="463"/>
      <c r="S273" s="463"/>
      <c r="T273" s="463"/>
      <c r="U273" s="463"/>
      <c r="V273" s="463"/>
      <c r="W273" s="463"/>
      <c r="X273" s="463"/>
      <c r="Y273" s="463"/>
      <c r="Z273" s="591"/>
      <c r="AA273" s="461"/>
      <c r="AB273" s="461"/>
      <c r="AC273" s="463"/>
      <c r="AD273" s="463"/>
      <c r="AE273" s="463"/>
      <c r="AF273" s="463"/>
      <c r="AG273" s="463"/>
      <c r="AH273" s="463"/>
      <c r="AI273" s="463"/>
    </row>
    <row r="274" spans="1:35" s="466" customFormat="1">
      <c r="A274" s="584" t="s">
        <v>990</v>
      </c>
      <c r="B274" s="585" t="s">
        <v>439</v>
      </c>
      <c r="C274" s="579" t="s">
        <v>335</v>
      </c>
      <c r="D274" s="579" t="s">
        <v>462</v>
      </c>
      <c r="E274" s="568" t="s">
        <v>991</v>
      </c>
      <c r="F274" s="586" t="s">
        <v>442</v>
      </c>
      <c r="G274" s="587" t="s">
        <v>335</v>
      </c>
      <c r="H274" s="588"/>
      <c r="I274" s="588"/>
      <c r="J274" s="588">
        <f t="shared" si="18"/>
        <v>0</v>
      </c>
      <c r="K274" s="588">
        <f t="shared" si="19"/>
        <v>0</v>
      </c>
      <c r="L274" s="589">
        <f>IFERROR(IF(B274="funkcna poziadavka",VLOOKUP(G274,MODULY_CBA!$B$3:$E$53,4,0)/COUNTIFS($G$3:$G$1500,G274,$B$3:$B$1500,B274),),)</f>
        <v>0</v>
      </c>
      <c r="M274" s="588">
        <f>IFERROR(IF(B274="Funkcna poziadavka",VLOOKUP(G274,MODULY_CBA!$B$3:$E$52,3,0),),)</f>
        <v>0</v>
      </c>
      <c r="N274" s="588">
        <f>IFERROR(IF(B274="funkcna poziadavka",VLOOKUP(G274,MODULY_CBA!$B$3:$E$52,2,0),),)</f>
        <v>0</v>
      </c>
      <c r="O274" s="589">
        <f t="shared" si="20"/>
        <v>0</v>
      </c>
      <c r="P274" s="590">
        <f>IFERROR(O274*VLOOKUP(G274,MODULY_CBA!$B$3:$F$52,5,0),)</f>
        <v>0</v>
      </c>
      <c r="Q274" s="461">
        <f>VLOOKUP(G274,MODULY_CBA!$B$3:$I$52,7,0)</f>
        <v>2021</v>
      </c>
      <c r="R274" s="463"/>
      <c r="S274" s="463"/>
      <c r="T274" s="463"/>
      <c r="U274" s="463"/>
      <c r="V274" s="463"/>
      <c r="W274" s="463"/>
      <c r="X274" s="463"/>
      <c r="Y274" s="463"/>
      <c r="Z274" s="591"/>
      <c r="AA274" s="461"/>
      <c r="AB274" s="461"/>
      <c r="AC274" s="463"/>
      <c r="AD274" s="463"/>
      <c r="AE274" s="463"/>
      <c r="AF274" s="463"/>
      <c r="AG274" s="463"/>
      <c r="AH274" s="463"/>
      <c r="AI274" s="463"/>
    </row>
    <row r="275" spans="1:35" s="466" customFormat="1">
      <c r="A275" s="584" t="s">
        <v>992</v>
      </c>
      <c r="B275" s="585" t="s">
        <v>439</v>
      </c>
      <c r="C275" s="579" t="s">
        <v>335</v>
      </c>
      <c r="D275" s="579" t="s">
        <v>465</v>
      </c>
      <c r="E275" s="568" t="s">
        <v>729</v>
      </c>
      <c r="F275" s="586" t="s">
        <v>442</v>
      </c>
      <c r="G275" s="587" t="s">
        <v>335</v>
      </c>
      <c r="H275" s="588"/>
      <c r="I275" s="588"/>
      <c r="J275" s="588">
        <f t="shared" si="18"/>
        <v>0</v>
      </c>
      <c r="K275" s="588">
        <f t="shared" si="19"/>
        <v>0</v>
      </c>
      <c r="L275" s="589">
        <f>IFERROR(IF(B275="funkcna poziadavka",VLOOKUP(G275,MODULY_CBA!$B$3:$E$53,4,0)/COUNTIFS($G$3:$G$1500,G275,$B$3:$B$1500,B275),),)</f>
        <v>0</v>
      </c>
      <c r="M275" s="588">
        <f>IFERROR(IF(B275="Funkcna poziadavka",VLOOKUP(G275,MODULY_CBA!$B$3:$E$52,3,0),),)</f>
        <v>0</v>
      </c>
      <c r="N275" s="588">
        <f>IFERROR(IF(B275="funkcna poziadavka",VLOOKUP(G275,MODULY_CBA!$B$3:$E$52,2,0),),)</f>
        <v>0</v>
      </c>
      <c r="O275" s="589">
        <f t="shared" si="20"/>
        <v>0</v>
      </c>
      <c r="P275" s="590">
        <f>IFERROR(O275*VLOOKUP(G275,MODULY_CBA!$B$3:$F$52,5,0),)</f>
        <v>0</v>
      </c>
      <c r="Q275" s="461">
        <f>VLOOKUP(G275,MODULY_CBA!$B$3:$I$52,7,0)</f>
        <v>2021</v>
      </c>
      <c r="R275" s="463"/>
      <c r="S275" s="463"/>
      <c r="T275" s="463"/>
      <c r="U275" s="463"/>
      <c r="V275" s="463"/>
      <c r="W275" s="463"/>
      <c r="X275" s="463"/>
      <c r="Y275" s="463"/>
      <c r="Z275" s="591"/>
      <c r="AA275" s="461"/>
      <c r="AB275" s="461"/>
      <c r="AC275" s="463"/>
      <c r="AD275" s="463"/>
      <c r="AE275" s="463"/>
      <c r="AF275" s="463"/>
      <c r="AG275" s="463"/>
      <c r="AH275" s="463"/>
      <c r="AI275" s="463"/>
    </row>
    <row r="276" spans="1:35" s="466" customFormat="1">
      <c r="A276" s="584" t="s">
        <v>993</v>
      </c>
      <c r="B276" s="585" t="s">
        <v>439</v>
      </c>
      <c r="C276" s="579" t="s">
        <v>335</v>
      </c>
      <c r="D276" s="579" t="s">
        <v>468</v>
      </c>
      <c r="E276" s="568" t="s">
        <v>994</v>
      </c>
      <c r="F276" s="586" t="s">
        <v>442</v>
      </c>
      <c r="G276" s="587" t="s">
        <v>335</v>
      </c>
      <c r="H276" s="588"/>
      <c r="I276" s="588"/>
      <c r="J276" s="588">
        <f t="shared" si="18"/>
        <v>0</v>
      </c>
      <c r="K276" s="588">
        <f t="shared" si="19"/>
        <v>0</v>
      </c>
      <c r="L276" s="589">
        <f>IFERROR(IF(B276="funkcna poziadavka",VLOOKUP(G276,MODULY_CBA!$B$3:$E$53,4,0)/COUNTIFS($G$3:$G$1500,G276,$B$3:$B$1500,B276),),)</f>
        <v>0</v>
      </c>
      <c r="M276" s="588">
        <f>IFERROR(IF(B276="Funkcna poziadavka",VLOOKUP(G276,MODULY_CBA!$B$3:$E$52,3,0),),)</f>
        <v>0</v>
      </c>
      <c r="N276" s="588">
        <f>IFERROR(IF(B276="funkcna poziadavka",VLOOKUP(G276,MODULY_CBA!$B$3:$E$52,2,0),),)</f>
        <v>0</v>
      </c>
      <c r="O276" s="589">
        <f t="shared" si="20"/>
        <v>0</v>
      </c>
      <c r="P276" s="590">
        <f>IFERROR(O276*VLOOKUP(G276,MODULY_CBA!$B$3:$F$52,5,0),)</f>
        <v>0</v>
      </c>
      <c r="Q276" s="461">
        <f>VLOOKUP(G276,MODULY_CBA!$B$3:$I$52,7,0)</f>
        <v>2021</v>
      </c>
      <c r="R276" s="463"/>
      <c r="S276" s="463"/>
      <c r="T276" s="463"/>
      <c r="U276" s="463"/>
      <c r="V276" s="463"/>
      <c r="W276" s="463"/>
      <c r="X276" s="463"/>
      <c r="Y276" s="463"/>
      <c r="Z276" s="591"/>
      <c r="AA276" s="461"/>
      <c r="AB276" s="461"/>
      <c r="AC276" s="463"/>
      <c r="AD276" s="463"/>
      <c r="AE276" s="463"/>
      <c r="AF276" s="463"/>
      <c r="AG276" s="463"/>
      <c r="AH276" s="463"/>
      <c r="AI276" s="463"/>
    </row>
    <row r="277" spans="1:35" s="466" customFormat="1">
      <c r="A277" s="584" t="s">
        <v>995</v>
      </c>
      <c r="B277" s="585" t="s">
        <v>439</v>
      </c>
      <c r="C277" s="579" t="s">
        <v>335</v>
      </c>
      <c r="D277" s="579" t="s">
        <v>493</v>
      </c>
      <c r="E277" s="568" t="s">
        <v>733</v>
      </c>
      <c r="F277" s="586" t="s">
        <v>442</v>
      </c>
      <c r="G277" s="587" t="s">
        <v>335</v>
      </c>
      <c r="H277" s="588"/>
      <c r="I277" s="588"/>
      <c r="J277" s="588">
        <f t="shared" si="18"/>
        <v>0</v>
      </c>
      <c r="K277" s="588">
        <f t="shared" si="19"/>
        <v>0</v>
      </c>
      <c r="L277" s="589">
        <f>IFERROR(IF(B277="funkcna poziadavka",VLOOKUP(G277,MODULY_CBA!$B$3:$E$53,4,0)/COUNTIFS($G$3:$G$1500,G277,$B$3:$B$1500,B277),),)</f>
        <v>0</v>
      </c>
      <c r="M277" s="588">
        <f>IFERROR(IF(B277="Funkcna poziadavka",VLOOKUP(G277,MODULY_CBA!$B$3:$E$52,3,0),),)</f>
        <v>0</v>
      </c>
      <c r="N277" s="588">
        <f>IFERROR(IF(B277="funkcna poziadavka",VLOOKUP(G277,MODULY_CBA!$B$3:$E$52,2,0),),)</f>
        <v>0</v>
      </c>
      <c r="O277" s="589">
        <f t="shared" si="20"/>
        <v>0</v>
      </c>
      <c r="P277" s="590">
        <f>IFERROR(O277*VLOOKUP(G277,MODULY_CBA!$B$3:$F$52,5,0),)</f>
        <v>0</v>
      </c>
      <c r="Q277" s="461">
        <f>VLOOKUP(G277,MODULY_CBA!$B$3:$I$52,7,0)</f>
        <v>2021</v>
      </c>
      <c r="R277" s="463"/>
      <c r="S277" s="463"/>
      <c r="T277" s="463"/>
      <c r="U277" s="463"/>
      <c r="V277" s="463"/>
      <c r="W277" s="463"/>
      <c r="X277" s="463"/>
      <c r="Y277" s="463"/>
      <c r="Z277" s="591"/>
      <c r="AA277" s="461"/>
      <c r="AB277" s="461"/>
      <c r="AC277" s="463"/>
      <c r="AD277" s="463"/>
      <c r="AE277" s="463"/>
      <c r="AF277" s="463"/>
      <c r="AG277" s="463"/>
      <c r="AH277" s="463"/>
      <c r="AI277" s="463"/>
    </row>
    <row r="278" spans="1:35" s="466" customFormat="1">
      <c r="A278" s="584" t="s">
        <v>996</v>
      </c>
      <c r="B278" s="585" t="s">
        <v>977</v>
      </c>
      <c r="C278" s="579" t="s">
        <v>335</v>
      </c>
      <c r="D278" s="579" t="s">
        <v>471</v>
      </c>
      <c r="E278" s="568" t="s">
        <v>735</v>
      </c>
      <c r="F278" s="586" t="s">
        <v>442</v>
      </c>
      <c r="G278" s="587" t="s">
        <v>335</v>
      </c>
      <c r="H278" s="588">
        <v>1</v>
      </c>
      <c r="I278" s="588">
        <v>5</v>
      </c>
      <c r="J278" s="588">
        <f t="shared" si="18"/>
        <v>1</v>
      </c>
      <c r="K278" s="588">
        <f t="shared" si="19"/>
        <v>5</v>
      </c>
      <c r="L278" s="589">
        <f>IFERROR(IF(B278="funkcna poziadavka",VLOOKUP(G278,MODULY_CBA!$B$3:$E$53,4,0)/COUNTIFS($G$3:$G$1500,G278,$B$3:$B$1500,B278),),)</f>
        <v>1.9090909090909092</v>
      </c>
      <c r="M278" s="588">
        <f>IFERROR(IF(B278="Funkcna poziadavka",VLOOKUP(G278,MODULY_CBA!$B$3:$E$52,3,0),),)</f>
        <v>0.72</v>
      </c>
      <c r="N278" s="588">
        <f>IFERROR(IF(B278="funkcna poziadavka",VLOOKUP(G278,MODULY_CBA!$B$3:$E$52,2,0),),)</f>
        <v>0.86</v>
      </c>
      <c r="O278" s="589">
        <f t="shared" si="20"/>
        <v>4.2781090909090906</v>
      </c>
      <c r="P278" s="590">
        <f>IFERROR(O278*VLOOKUP(G278,MODULY_CBA!$B$3:$F$52,5,0),)</f>
        <v>64.171636363636367</v>
      </c>
      <c r="Q278" s="461">
        <f>VLOOKUP(G278,MODULY_CBA!$B$3:$I$52,7,0)</f>
        <v>2021</v>
      </c>
      <c r="R278" s="463"/>
      <c r="S278" s="463"/>
      <c r="T278" s="463"/>
      <c r="U278" s="463"/>
      <c r="V278" s="463"/>
      <c r="W278" s="463"/>
      <c r="X278" s="463"/>
      <c r="Y278" s="463"/>
      <c r="Z278" s="591"/>
      <c r="AA278" s="461"/>
      <c r="AB278" s="461"/>
      <c r="AC278" s="463"/>
      <c r="AD278" s="463"/>
      <c r="AE278" s="463"/>
      <c r="AF278" s="463"/>
      <c r="AG278" s="463"/>
      <c r="AH278" s="463"/>
      <c r="AI278" s="463"/>
    </row>
    <row r="279" spans="1:35" s="466" customFormat="1">
      <c r="A279" s="584" t="s">
        <v>997</v>
      </c>
      <c r="B279" s="585" t="s">
        <v>977</v>
      </c>
      <c r="C279" s="579" t="s">
        <v>335</v>
      </c>
      <c r="D279" s="579" t="s">
        <v>998</v>
      </c>
      <c r="E279" s="568" t="s">
        <v>999</v>
      </c>
      <c r="F279" s="586" t="s">
        <v>442</v>
      </c>
      <c r="G279" s="587" t="s">
        <v>335</v>
      </c>
      <c r="H279" s="588">
        <v>1</v>
      </c>
      <c r="I279" s="588">
        <v>5</v>
      </c>
      <c r="J279" s="588">
        <f t="shared" si="18"/>
        <v>1</v>
      </c>
      <c r="K279" s="588">
        <f t="shared" si="19"/>
        <v>5</v>
      </c>
      <c r="L279" s="589">
        <f>IFERROR(IF(B279="funkcna poziadavka",VLOOKUP(G279,MODULY_CBA!$B$3:$E$53,4,0)/COUNTIFS($G$3:$G$1500,G279,$B$3:$B$1500,B279),),)</f>
        <v>1.9090909090909092</v>
      </c>
      <c r="M279" s="588">
        <f>IFERROR(IF(B279="Funkcna poziadavka",VLOOKUP(G279,MODULY_CBA!$B$3:$E$52,3,0),),)</f>
        <v>0.72</v>
      </c>
      <c r="N279" s="588">
        <f>IFERROR(IF(B279="funkcna poziadavka",VLOOKUP(G279,MODULY_CBA!$B$3:$E$52,2,0),),)</f>
        <v>0.86</v>
      </c>
      <c r="O279" s="589">
        <f t="shared" si="20"/>
        <v>4.2781090909090906</v>
      </c>
      <c r="P279" s="590">
        <f>IFERROR(O279*VLOOKUP(G279,MODULY_CBA!$B$3:$F$52,5,0),)</f>
        <v>64.171636363636367</v>
      </c>
      <c r="Q279" s="461">
        <f>VLOOKUP(G279,MODULY_CBA!$B$3:$I$52,7,0)</f>
        <v>2021</v>
      </c>
      <c r="R279" s="463"/>
      <c r="S279" s="463"/>
      <c r="T279" s="463"/>
      <c r="U279" s="463"/>
      <c r="V279" s="463"/>
      <c r="W279" s="463"/>
      <c r="X279" s="463"/>
      <c r="Y279" s="463"/>
      <c r="Z279" s="591"/>
      <c r="AA279" s="461"/>
      <c r="AB279" s="461"/>
      <c r="AC279" s="463"/>
      <c r="AD279" s="463"/>
      <c r="AE279" s="463"/>
      <c r="AF279" s="463"/>
      <c r="AG279" s="463"/>
      <c r="AH279" s="463"/>
      <c r="AI279" s="463"/>
    </row>
    <row r="280" spans="1:35" s="466" customFormat="1">
      <c r="A280" s="584" t="s">
        <v>1000</v>
      </c>
      <c r="B280" s="585" t="s">
        <v>977</v>
      </c>
      <c r="C280" s="579" t="s">
        <v>335</v>
      </c>
      <c r="D280" s="579" t="s">
        <v>1001</v>
      </c>
      <c r="E280" s="568" t="s">
        <v>1002</v>
      </c>
      <c r="F280" s="586" t="s">
        <v>442</v>
      </c>
      <c r="G280" s="587" t="s">
        <v>335</v>
      </c>
      <c r="H280" s="588">
        <v>1</v>
      </c>
      <c r="I280" s="588">
        <v>5</v>
      </c>
      <c r="J280" s="588">
        <f t="shared" si="18"/>
        <v>1</v>
      </c>
      <c r="K280" s="588">
        <f t="shared" si="19"/>
        <v>5</v>
      </c>
      <c r="L280" s="589">
        <f>IFERROR(IF(B280="funkcna poziadavka",VLOOKUP(G280,MODULY_CBA!$B$3:$E$53,4,0)/COUNTIFS($G$3:$G$1500,G280,$B$3:$B$1500,B280),),)</f>
        <v>1.9090909090909092</v>
      </c>
      <c r="M280" s="588">
        <f>IFERROR(IF(B280="Funkcna poziadavka",VLOOKUP(G280,MODULY_CBA!$B$3:$E$52,3,0),),)</f>
        <v>0.72</v>
      </c>
      <c r="N280" s="588">
        <f>IFERROR(IF(B280="funkcna poziadavka",VLOOKUP(G280,MODULY_CBA!$B$3:$E$52,2,0),),)</f>
        <v>0.86</v>
      </c>
      <c r="O280" s="589">
        <f t="shared" si="20"/>
        <v>4.2781090909090906</v>
      </c>
      <c r="P280" s="590">
        <f>IFERROR(O280*VLOOKUP(G280,MODULY_CBA!$B$3:$F$52,5,0),)</f>
        <v>64.171636363636367</v>
      </c>
      <c r="Q280" s="461">
        <f>VLOOKUP(G280,MODULY_CBA!$B$3:$I$52,7,0)</f>
        <v>2021</v>
      </c>
      <c r="R280" s="463"/>
      <c r="S280" s="463"/>
      <c r="T280" s="463"/>
      <c r="U280" s="463"/>
      <c r="V280" s="463"/>
      <c r="W280" s="463"/>
      <c r="X280" s="463"/>
      <c r="Y280" s="463"/>
      <c r="Z280" s="591"/>
      <c r="AA280" s="461"/>
      <c r="AB280" s="461"/>
      <c r="AC280" s="463"/>
      <c r="AD280" s="463"/>
      <c r="AE280" s="463"/>
      <c r="AF280" s="463"/>
      <c r="AG280" s="463"/>
      <c r="AH280" s="463"/>
      <c r="AI280" s="463"/>
    </row>
    <row r="281" spans="1:35" s="466" customFormat="1">
      <c r="A281" s="584" t="s">
        <v>1003</v>
      </c>
      <c r="B281" s="585" t="s">
        <v>977</v>
      </c>
      <c r="C281" s="579" t="s">
        <v>335</v>
      </c>
      <c r="D281" s="579" t="s">
        <v>1004</v>
      </c>
      <c r="E281" s="579" t="s">
        <v>1005</v>
      </c>
      <c r="F281" s="586" t="s">
        <v>442</v>
      </c>
      <c r="G281" s="587" t="s">
        <v>335</v>
      </c>
      <c r="H281" s="588">
        <v>1</v>
      </c>
      <c r="I281" s="588">
        <v>5</v>
      </c>
      <c r="J281" s="588">
        <f t="shared" si="18"/>
        <v>1</v>
      </c>
      <c r="K281" s="588">
        <f t="shared" si="19"/>
        <v>5</v>
      </c>
      <c r="L281" s="589">
        <f>IFERROR(IF(B281="funkcna poziadavka",VLOOKUP(G281,MODULY_CBA!$B$3:$E$53,4,0)/COUNTIFS($G$3:$G$1500,G281,$B$3:$B$1500,B281),),)</f>
        <v>1.9090909090909092</v>
      </c>
      <c r="M281" s="588">
        <f>IFERROR(IF(B281="Funkcna poziadavka",VLOOKUP(G281,MODULY_CBA!$B$3:$E$52,3,0),),)</f>
        <v>0.72</v>
      </c>
      <c r="N281" s="588">
        <f>IFERROR(IF(B281="funkcna poziadavka",VLOOKUP(G281,MODULY_CBA!$B$3:$E$52,2,0),),)</f>
        <v>0.86</v>
      </c>
      <c r="O281" s="589">
        <f t="shared" si="20"/>
        <v>4.2781090909090906</v>
      </c>
      <c r="P281" s="590">
        <f>IFERROR(O281*VLOOKUP(G281,MODULY_CBA!$B$3:$F$52,5,0),)</f>
        <v>64.171636363636367</v>
      </c>
      <c r="Q281" s="461">
        <f>VLOOKUP(G281,MODULY_CBA!$B$3:$I$52,7,0)</f>
        <v>2021</v>
      </c>
      <c r="R281" s="463"/>
      <c r="S281" s="463"/>
      <c r="T281" s="463"/>
      <c r="U281" s="463"/>
      <c r="V281" s="463"/>
      <c r="W281" s="463"/>
      <c r="X281" s="463"/>
      <c r="Y281" s="463"/>
      <c r="Z281" s="591"/>
      <c r="AA281" s="461"/>
      <c r="AB281" s="461"/>
      <c r="AC281" s="463"/>
      <c r="AD281" s="463"/>
      <c r="AE281" s="463"/>
      <c r="AF281" s="463"/>
      <c r="AG281" s="463"/>
      <c r="AH281" s="463"/>
      <c r="AI281" s="463"/>
    </row>
    <row r="282" spans="1:35" s="466" customFormat="1">
      <c r="A282" s="584" t="s">
        <v>1006</v>
      </c>
      <c r="B282" s="585" t="s">
        <v>977</v>
      </c>
      <c r="C282" s="579" t="s">
        <v>335</v>
      </c>
      <c r="D282" s="579" t="s">
        <v>477</v>
      </c>
      <c r="E282" s="579" t="s">
        <v>1007</v>
      </c>
      <c r="F282" s="586" t="s">
        <v>442</v>
      </c>
      <c r="G282" s="587" t="s">
        <v>335</v>
      </c>
      <c r="H282" s="588">
        <v>1</v>
      </c>
      <c r="I282" s="588">
        <v>5</v>
      </c>
      <c r="J282" s="588">
        <f t="shared" si="18"/>
        <v>1</v>
      </c>
      <c r="K282" s="588">
        <f t="shared" si="19"/>
        <v>5</v>
      </c>
      <c r="L282" s="589">
        <f>IFERROR(IF(B282="funkcna poziadavka",VLOOKUP(G282,MODULY_CBA!$B$3:$E$53,4,0)/COUNTIFS($G$3:$G$1500,G282,$B$3:$B$1500,B282),),)</f>
        <v>1.9090909090909092</v>
      </c>
      <c r="M282" s="588">
        <f>IFERROR(IF(B282="Funkcna poziadavka",VLOOKUP(G282,MODULY_CBA!$B$3:$E$52,3,0),),)</f>
        <v>0.72</v>
      </c>
      <c r="N282" s="588">
        <f>IFERROR(IF(B282="funkcna poziadavka",VLOOKUP(G282,MODULY_CBA!$B$3:$E$52,2,0),),)</f>
        <v>0.86</v>
      </c>
      <c r="O282" s="589">
        <f t="shared" si="20"/>
        <v>4.2781090909090906</v>
      </c>
      <c r="P282" s="590">
        <f>IFERROR(O282*VLOOKUP(G282,MODULY_CBA!$B$3:$F$52,5,0),)</f>
        <v>64.171636363636367</v>
      </c>
      <c r="Q282" s="461">
        <f>VLOOKUP(G282,MODULY_CBA!$B$3:$I$52,7,0)</f>
        <v>2021</v>
      </c>
      <c r="R282" s="463"/>
      <c r="S282" s="463"/>
      <c r="T282" s="463"/>
      <c r="U282" s="463"/>
      <c r="V282" s="463"/>
      <c r="W282" s="463"/>
      <c r="X282" s="463"/>
      <c r="Y282" s="463"/>
      <c r="Z282" s="591"/>
      <c r="AA282" s="461"/>
      <c r="AB282" s="461"/>
      <c r="AC282" s="463"/>
      <c r="AD282" s="463"/>
      <c r="AE282" s="463"/>
      <c r="AF282" s="463"/>
      <c r="AG282" s="463"/>
      <c r="AH282" s="463"/>
      <c r="AI282" s="463"/>
    </row>
    <row r="283" spans="1:35" s="466" customFormat="1">
      <c r="A283" s="584" t="s">
        <v>1008</v>
      </c>
      <c r="B283" s="585" t="s">
        <v>977</v>
      </c>
      <c r="C283" s="579" t="s">
        <v>335</v>
      </c>
      <c r="D283" s="579" t="s">
        <v>1009</v>
      </c>
      <c r="E283" s="579" t="s">
        <v>1010</v>
      </c>
      <c r="F283" s="586" t="s">
        <v>442</v>
      </c>
      <c r="G283" s="587" t="s">
        <v>335</v>
      </c>
      <c r="H283" s="588">
        <v>1</v>
      </c>
      <c r="I283" s="588">
        <v>5</v>
      </c>
      <c r="J283" s="588">
        <f t="shared" si="18"/>
        <v>1</v>
      </c>
      <c r="K283" s="588">
        <f t="shared" si="19"/>
        <v>5</v>
      </c>
      <c r="L283" s="589">
        <f>IFERROR(IF(B283="funkcna poziadavka",VLOOKUP(G283,MODULY_CBA!$B$3:$E$53,4,0)/COUNTIFS($G$3:$G$1500,G283,$B$3:$B$1500,B283),),)</f>
        <v>1.9090909090909092</v>
      </c>
      <c r="M283" s="588">
        <f>IFERROR(IF(B283="Funkcna poziadavka",VLOOKUP(G283,MODULY_CBA!$B$3:$E$52,3,0),),)</f>
        <v>0.72</v>
      </c>
      <c r="N283" s="588">
        <f>IFERROR(IF(B283="funkcna poziadavka",VLOOKUP(G283,MODULY_CBA!$B$3:$E$52,2,0),),)</f>
        <v>0.86</v>
      </c>
      <c r="O283" s="589">
        <f t="shared" si="20"/>
        <v>4.2781090909090906</v>
      </c>
      <c r="P283" s="590">
        <f>IFERROR(O283*VLOOKUP(G283,MODULY_CBA!$B$3:$F$52,5,0),)</f>
        <v>64.171636363636367</v>
      </c>
      <c r="Q283" s="461">
        <f>VLOOKUP(G283,MODULY_CBA!$B$3:$I$52,7,0)</f>
        <v>2021</v>
      </c>
      <c r="R283" s="463"/>
      <c r="S283" s="463"/>
      <c r="T283" s="463"/>
      <c r="U283" s="463"/>
      <c r="V283" s="463"/>
      <c r="W283" s="463"/>
      <c r="X283" s="463"/>
      <c r="Y283" s="463"/>
      <c r="Z283" s="591"/>
      <c r="AA283" s="461"/>
      <c r="AB283" s="461"/>
      <c r="AC283" s="463"/>
      <c r="AD283" s="463"/>
      <c r="AE283" s="463"/>
      <c r="AF283" s="463"/>
      <c r="AG283" s="463"/>
      <c r="AH283" s="463"/>
      <c r="AI283" s="463"/>
    </row>
    <row r="284" spans="1:35" s="466" customFormat="1">
      <c r="A284" s="584" t="s">
        <v>1011</v>
      </c>
      <c r="B284" s="585" t="s">
        <v>977</v>
      </c>
      <c r="C284" s="579" t="s">
        <v>335</v>
      </c>
      <c r="D284" s="579" t="s">
        <v>1012</v>
      </c>
      <c r="E284" s="579" t="s">
        <v>1013</v>
      </c>
      <c r="F284" s="586" t="s">
        <v>442</v>
      </c>
      <c r="G284" s="587" t="s">
        <v>335</v>
      </c>
      <c r="H284" s="588">
        <v>1</v>
      </c>
      <c r="I284" s="588">
        <v>5</v>
      </c>
      <c r="J284" s="588">
        <f t="shared" si="18"/>
        <v>1</v>
      </c>
      <c r="K284" s="588">
        <f t="shared" si="19"/>
        <v>5</v>
      </c>
      <c r="L284" s="589">
        <f>IFERROR(IF(B284="funkcna poziadavka",VLOOKUP(G284,MODULY_CBA!$B$3:$E$53,4,0)/COUNTIFS($G$3:$G$1500,G284,$B$3:$B$1500,B284),),)</f>
        <v>1.9090909090909092</v>
      </c>
      <c r="M284" s="588">
        <f>IFERROR(IF(B284="Funkcna poziadavka",VLOOKUP(G284,MODULY_CBA!$B$3:$E$52,3,0),),)</f>
        <v>0.72</v>
      </c>
      <c r="N284" s="588">
        <f>IFERROR(IF(B284="funkcna poziadavka",VLOOKUP(G284,MODULY_CBA!$B$3:$E$52,2,0),),)</f>
        <v>0.86</v>
      </c>
      <c r="O284" s="589">
        <f t="shared" si="20"/>
        <v>4.2781090909090906</v>
      </c>
      <c r="P284" s="590">
        <f>IFERROR(O284*VLOOKUP(G284,MODULY_CBA!$B$3:$F$52,5,0),)</f>
        <v>64.171636363636367</v>
      </c>
      <c r="Q284" s="461">
        <f>VLOOKUP(G284,MODULY_CBA!$B$3:$I$52,7,0)</f>
        <v>2021</v>
      </c>
      <c r="R284" s="463"/>
      <c r="S284" s="463"/>
      <c r="T284" s="463"/>
      <c r="U284" s="463"/>
      <c r="V284" s="463"/>
      <c r="W284" s="463"/>
      <c r="X284" s="463"/>
      <c r="Y284" s="463"/>
      <c r="Z284" s="591"/>
      <c r="AA284" s="461"/>
      <c r="AB284" s="461"/>
      <c r="AC284" s="463"/>
      <c r="AD284" s="463"/>
      <c r="AE284" s="463"/>
      <c r="AF284" s="463"/>
      <c r="AG284" s="463"/>
      <c r="AH284" s="463"/>
      <c r="AI284" s="463"/>
    </row>
    <row r="285" spans="1:35" s="466" customFormat="1">
      <c r="A285" s="584" t="s">
        <v>1014</v>
      </c>
      <c r="B285" s="585" t="s">
        <v>977</v>
      </c>
      <c r="C285" s="579" t="s">
        <v>335</v>
      </c>
      <c r="D285" s="579" t="s">
        <v>1015</v>
      </c>
      <c r="E285" s="579" t="s">
        <v>1016</v>
      </c>
      <c r="F285" s="586" t="s">
        <v>442</v>
      </c>
      <c r="G285" s="587" t="s">
        <v>335</v>
      </c>
      <c r="H285" s="588">
        <v>1</v>
      </c>
      <c r="I285" s="588">
        <v>5</v>
      </c>
      <c r="J285" s="588">
        <f t="shared" si="18"/>
        <v>1</v>
      </c>
      <c r="K285" s="588">
        <f t="shared" si="19"/>
        <v>5</v>
      </c>
      <c r="L285" s="589">
        <f>IFERROR(IF(B285="funkcna poziadavka",VLOOKUP(G285,MODULY_CBA!$B$3:$E$53,4,0)/COUNTIFS($G$3:$G$1500,G285,$B$3:$B$1500,B285),),)</f>
        <v>1.9090909090909092</v>
      </c>
      <c r="M285" s="588">
        <f>IFERROR(IF(B285="Funkcna poziadavka",VLOOKUP(G285,MODULY_CBA!$B$3:$E$52,3,0),),)</f>
        <v>0.72</v>
      </c>
      <c r="N285" s="588">
        <f>IFERROR(IF(B285="funkcna poziadavka",VLOOKUP(G285,MODULY_CBA!$B$3:$E$52,2,0),),)</f>
        <v>0.86</v>
      </c>
      <c r="O285" s="589">
        <f t="shared" si="20"/>
        <v>4.2781090909090906</v>
      </c>
      <c r="P285" s="590">
        <f>IFERROR(O285*VLOOKUP(G285,MODULY_CBA!$B$3:$F$52,5,0),)</f>
        <v>64.171636363636367</v>
      </c>
      <c r="Q285" s="461">
        <f>VLOOKUP(G285,MODULY_CBA!$B$3:$I$52,7,0)</f>
        <v>2021</v>
      </c>
      <c r="R285" s="463"/>
      <c r="S285" s="463"/>
      <c r="T285" s="463"/>
      <c r="U285" s="463"/>
      <c r="V285" s="463"/>
      <c r="W285" s="463"/>
      <c r="X285" s="463"/>
      <c r="Y285" s="463"/>
      <c r="Z285" s="591"/>
      <c r="AA285" s="461"/>
      <c r="AB285" s="461"/>
      <c r="AC285" s="463"/>
      <c r="AD285" s="463"/>
      <c r="AE285" s="463"/>
      <c r="AF285" s="463"/>
      <c r="AG285" s="463"/>
      <c r="AH285" s="463"/>
      <c r="AI285" s="463"/>
    </row>
    <row r="286" spans="1:35" s="466" customFormat="1">
      <c r="A286" s="584" t="s">
        <v>1017</v>
      </c>
      <c r="B286" s="585" t="s">
        <v>977</v>
      </c>
      <c r="C286" s="579" t="s">
        <v>335</v>
      </c>
      <c r="D286" s="579" t="s">
        <v>1018</v>
      </c>
      <c r="E286" s="579" t="s">
        <v>1019</v>
      </c>
      <c r="F286" s="586" t="s">
        <v>442</v>
      </c>
      <c r="G286" s="587" t="s">
        <v>335</v>
      </c>
      <c r="H286" s="588">
        <v>1</v>
      </c>
      <c r="I286" s="588">
        <v>5</v>
      </c>
      <c r="J286" s="588">
        <f t="shared" si="18"/>
        <v>1</v>
      </c>
      <c r="K286" s="588">
        <f t="shared" si="19"/>
        <v>5</v>
      </c>
      <c r="L286" s="589">
        <f>IFERROR(IF(B286="funkcna poziadavka",VLOOKUP(G286,MODULY_CBA!$B$3:$E$53,4,0)/COUNTIFS($G$3:$G$1500,G286,$B$3:$B$1500,B286),),)</f>
        <v>1.9090909090909092</v>
      </c>
      <c r="M286" s="588">
        <f>IFERROR(IF(B286="Funkcna poziadavka",VLOOKUP(G286,MODULY_CBA!$B$3:$E$52,3,0),),)</f>
        <v>0.72</v>
      </c>
      <c r="N286" s="588">
        <f>IFERROR(IF(B286="funkcna poziadavka",VLOOKUP(G286,MODULY_CBA!$B$3:$E$52,2,0),),)</f>
        <v>0.86</v>
      </c>
      <c r="O286" s="589">
        <f t="shared" si="20"/>
        <v>4.2781090909090906</v>
      </c>
      <c r="P286" s="590">
        <f>IFERROR(O286*VLOOKUP(G286,MODULY_CBA!$B$3:$F$52,5,0),)</f>
        <v>64.171636363636367</v>
      </c>
      <c r="Q286" s="461">
        <f>VLOOKUP(G286,MODULY_CBA!$B$3:$I$52,7,0)</f>
        <v>2021</v>
      </c>
      <c r="R286" s="463"/>
      <c r="S286" s="463"/>
      <c r="T286" s="463"/>
      <c r="U286" s="463"/>
      <c r="V286" s="463"/>
      <c r="W286" s="463"/>
      <c r="X286" s="463"/>
      <c r="Y286" s="463"/>
      <c r="Z286" s="591"/>
      <c r="AA286" s="461"/>
      <c r="AB286" s="461"/>
      <c r="AC286" s="463"/>
      <c r="AD286" s="463"/>
      <c r="AE286" s="463"/>
      <c r="AF286" s="463"/>
      <c r="AG286" s="463"/>
      <c r="AH286" s="463"/>
      <c r="AI286" s="463"/>
    </row>
    <row r="287" spans="1:35" s="466" customFormat="1">
      <c r="A287" s="584" t="s">
        <v>1020</v>
      </c>
      <c r="B287" s="585" t="s">
        <v>439</v>
      </c>
      <c r="C287" s="579" t="s">
        <v>337</v>
      </c>
      <c r="D287" s="579" t="s">
        <v>1021</v>
      </c>
      <c r="E287" s="579" t="s">
        <v>1022</v>
      </c>
      <c r="F287" s="586" t="s">
        <v>442</v>
      </c>
      <c r="G287" s="587" t="s">
        <v>337</v>
      </c>
      <c r="H287" s="588"/>
      <c r="I287" s="588"/>
      <c r="J287" s="588">
        <f t="shared" si="18"/>
        <v>0</v>
      </c>
      <c r="K287" s="588">
        <f t="shared" si="19"/>
        <v>0</v>
      </c>
      <c r="L287" s="589">
        <f>IFERROR(IF(B287="funkcna poziadavka",VLOOKUP(G287,MODULY_CBA!$B$3:$E$53,4,0)/COUNTIFS($G$3:$G$1500,G287,$B$3:$B$1500,B287),),)</f>
        <v>0</v>
      </c>
      <c r="M287" s="588">
        <f>IFERROR(IF(B287="Funkcna poziadavka",VLOOKUP(G287,MODULY_CBA!$B$3:$E$52,3,0),),)</f>
        <v>0</v>
      </c>
      <c r="N287" s="588">
        <f>IFERROR(IF(B287="funkcna poziadavka",VLOOKUP(G287,MODULY_CBA!$B$3:$E$52,2,0),),)</f>
        <v>0</v>
      </c>
      <c r="O287" s="589">
        <f t="shared" si="20"/>
        <v>0</v>
      </c>
      <c r="P287" s="590">
        <f>IFERROR(O287*VLOOKUP(G287,MODULY_CBA!$B$3:$F$52,5,0),)</f>
        <v>0</v>
      </c>
      <c r="Q287" s="461">
        <f>VLOOKUP(G287,MODULY_CBA!$B$3:$I$52,7,0)</f>
        <v>2021</v>
      </c>
      <c r="R287" s="463"/>
      <c r="S287" s="463"/>
      <c r="T287" s="463"/>
      <c r="U287" s="463"/>
      <c r="V287" s="463"/>
      <c r="W287" s="463"/>
      <c r="X287" s="463"/>
      <c r="Y287" s="463"/>
      <c r="Z287" s="591"/>
      <c r="AA287" s="461"/>
      <c r="AB287" s="461"/>
      <c r="AC287" s="463"/>
      <c r="AD287" s="463"/>
      <c r="AE287" s="463"/>
      <c r="AF287" s="463"/>
      <c r="AG287" s="463"/>
      <c r="AH287" s="463"/>
      <c r="AI287" s="463"/>
    </row>
    <row r="288" spans="1:35" s="466" customFormat="1">
      <c r="A288" s="584" t="s">
        <v>1023</v>
      </c>
      <c r="B288" s="585" t="s">
        <v>977</v>
      </c>
      <c r="C288" s="579" t="s">
        <v>337</v>
      </c>
      <c r="D288" s="579" t="s">
        <v>1024</v>
      </c>
      <c r="E288" s="579" t="s">
        <v>1025</v>
      </c>
      <c r="F288" s="586" t="s">
        <v>442</v>
      </c>
      <c r="G288" s="587" t="s">
        <v>337</v>
      </c>
      <c r="H288" s="588">
        <v>1</v>
      </c>
      <c r="I288" s="588">
        <v>5</v>
      </c>
      <c r="J288" s="588">
        <f t="shared" si="18"/>
        <v>1</v>
      </c>
      <c r="K288" s="588">
        <f t="shared" si="19"/>
        <v>5</v>
      </c>
      <c r="L288" s="589">
        <f>IFERROR(IF(B288="funkcna poziadavka",VLOOKUP(G288,MODULY_CBA!$B$3:$E$53,4,0)/COUNTIFS($G$3:$G$1500,G288,$B$3:$B$1500,B288),),)</f>
        <v>1.9090909090909092</v>
      </c>
      <c r="M288" s="588">
        <f>IFERROR(IF(B288="Funkcna poziadavka",VLOOKUP(G288,MODULY_CBA!$B$3:$E$52,3,0),),)</f>
        <v>0.72</v>
      </c>
      <c r="N288" s="588">
        <f>IFERROR(IF(B288="funkcna poziadavka",VLOOKUP(G288,MODULY_CBA!$B$3:$E$52,2,0),),)</f>
        <v>0.86</v>
      </c>
      <c r="O288" s="589">
        <f t="shared" si="20"/>
        <v>4.2781090909090906</v>
      </c>
      <c r="P288" s="590">
        <f>IFERROR(O288*VLOOKUP(G288,MODULY_CBA!$B$3:$F$52,5,0),)</f>
        <v>64.171636363636367</v>
      </c>
      <c r="Q288" s="461">
        <f>VLOOKUP(G288,MODULY_CBA!$B$3:$I$52,7,0)</f>
        <v>2021</v>
      </c>
      <c r="R288" s="463"/>
      <c r="S288" s="463"/>
      <c r="T288" s="463"/>
      <c r="U288" s="463"/>
      <c r="V288" s="463"/>
      <c r="W288" s="463"/>
      <c r="X288" s="463"/>
      <c r="Y288" s="463"/>
      <c r="Z288" s="591"/>
      <c r="AA288" s="461"/>
      <c r="AB288" s="461"/>
      <c r="AC288" s="463"/>
      <c r="AD288" s="463"/>
      <c r="AE288" s="463"/>
      <c r="AF288" s="463"/>
      <c r="AG288" s="463"/>
      <c r="AH288" s="463"/>
      <c r="AI288" s="463"/>
    </row>
    <row r="289" spans="1:35" s="466" customFormat="1">
      <c r="A289" s="584" t="s">
        <v>1026</v>
      </c>
      <c r="B289" s="585" t="s">
        <v>977</v>
      </c>
      <c r="C289" s="579" t="s">
        <v>337</v>
      </c>
      <c r="D289" s="579" t="s">
        <v>440</v>
      </c>
      <c r="E289" s="568" t="s">
        <v>792</v>
      </c>
      <c r="F289" s="586" t="s">
        <v>442</v>
      </c>
      <c r="G289" s="587" t="s">
        <v>337</v>
      </c>
      <c r="H289" s="588">
        <v>1</v>
      </c>
      <c r="I289" s="588">
        <v>5</v>
      </c>
      <c r="J289" s="588">
        <f t="shared" si="18"/>
        <v>1</v>
      </c>
      <c r="K289" s="588">
        <f t="shared" si="19"/>
        <v>5</v>
      </c>
      <c r="L289" s="589">
        <f>IFERROR(IF(B289="funkcna poziadavka",VLOOKUP(G289,MODULY_CBA!$B$3:$E$53,4,0)/COUNTIFS($G$3:$G$1500,G289,$B$3:$B$1500,B289),),)</f>
        <v>1.9090909090909092</v>
      </c>
      <c r="M289" s="588">
        <f>IFERROR(IF(B289="Funkcna poziadavka",VLOOKUP(G289,MODULY_CBA!$B$3:$E$52,3,0),),)</f>
        <v>0.72</v>
      </c>
      <c r="N289" s="588">
        <f>IFERROR(IF(B289="funkcna poziadavka",VLOOKUP(G289,MODULY_CBA!$B$3:$E$52,2,0),),)</f>
        <v>0.86</v>
      </c>
      <c r="O289" s="589">
        <f t="shared" si="20"/>
        <v>4.2781090909090906</v>
      </c>
      <c r="P289" s="590">
        <f>IFERROR(O289*VLOOKUP(G289,MODULY_CBA!$B$3:$F$52,5,0),)</f>
        <v>64.171636363636367</v>
      </c>
      <c r="Q289" s="461">
        <f>VLOOKUP(G289,MODULY_CBA!$B$3:$I$52,7,0)</f>
        <v>2021</v>
      </c>
      <c r="R289" s="463"/>
      <c r="S289" s="463"/>
      <c r="T289" s="463"/>
      <c r="U289" s="463"/>
      <c r="V289" s="463"/>
      <c r="W289" s="463"/>
      <c r="X289" s="463"/>
      <c r="Y289" s="463"/>
      <c r="Z289" s="591"/>
      <c r="AA289" s="461"/>
      <c r="AB289" s="461"/>
      <c r="AC289" s="463"/>
      <c r="AD289" s="463"/>
      <c r="AE289" s="463"/>
      <c r="AF289" s="463"/>
      <c r="AG289" s="463"/>
      <c r="AH289" s="463"/>
      <c r="AI289" s="463"/>
    </row>
    <row r="290" spans="1:35" s="466" customFormat="1">
      <c r="A290" s="584" t="s">
        <v>1027</v>
      </c>
      <c r="B290" s="585" t="s">
        <v>439</v>
      </c>
      <c r="C290" s="579" t="s">
        <v>337</v>
      </c>
      <c r="D290" s="579" t="s">
        <v>444</v>
      </c>
      <c r="E290" s="568" t="s">
        <v>753</v>
      </c>
      <c r="F290" s="586" t="s">
        <v>442</v>
      </c>
      <c r="G290" s="587" t="s">
        <v>337</v>
      </c>
      <c r="H290" s="588"/>
      <c r="I290" s="588"/>
      <c r="J290" s="588">
        <f t="shared" si="18"/>
        <v>0</v>
      </c>
      <c r="K290" s="588">
        <f t="shared" si="19"/>
        <v>0</v>
      </c>
      <c r="L290" s="589">
        <f>IFERROR(IF(B290="funkcna poziadavka",VLOOKUP(G290,MODULY_CBA!$B$3:$E$53,4,0)/COUNTIFS($G$3:$G$1500,G290,$B$3:$B$1500,B290),),)</f>
        <v>0</v>
      </c>
      <c r="M290" s="588">
        <f>IFERROR(IF(B290="Funkcna poziadavka",VLOOKUP(G290,MODULY_CBA!$B$3:$E$52,3,0),),)</f>
        <v>0</v>
      </c>
      <c r="N290" s="588">
        <f>IFERROR(IF(B290="funkcna poziadavka",VLOOKUP(G290,MODULY_CBA!$B$3:$E$52,2,0),),)</f>
        <v>0</v>
      </c>
      <c r="O290" s="589">
        <f t="shared" si="20"/>
        <v>0</v>
      </c>
      <c r="P290" s="590">
        <f>IFERROR(O290*VLOOKUP(G290,MODULY_CBA!$B$3:$F$52,5,0),)</f>
        <v>0</v>
      </c>
      <c r="Q290" s="461">
        <f>VLOOKUP(G290,MODULY_CBA!$B$3:$I$52,7,0)</f>
        <v>2021</v>
      </c>
      <c r="R290" s="463"/>
      <c r="S290" s="463"/>
      <c r="T290" s="463"/>
      <c r="U290" s="463"/>
      <c r="V290" s="463"/>
      <c r="W290" s="463"/>
      <c r="X290" s="463"/>
      <c r="Y290" s="463"/>
      <c r="Z290" s="591"/>
      <c r="AA290" s="461"/>
      <c r="AB290" s="461"/>
      <c r="AC290" s="463"/>
      <c r="AD290" s="463"/>
      <c r="AE290" s="463"/>
      <c r="AF290" s="463"/>
      <c r="AG290" s="463"/>
      <c r="AH290" s="463"/>
      <c r="AI290" s="463"/>
    </row>
    <row r="291" spans="1:35" s="466" customFormat="1">
      <c r="A291" s="584" t="s">
        <v>1028</v>
      </c>
      <c r="B291" s="585" t="s">
        <v>439</v>
      </c>
      <c r="C291" s="579" t="s">
        <v>337</v>
      </c>
      <c r="D291" s="579" t="s">
        <v>447</v>
      </c>
      <c r="E291" s="579" t="s">
        <v>448</v>
      </c>
      <c r="F291" s="586" t="s">
        <v>442</v>
      </c>
      <c r="G291" s="587" t="s">
        <v>337</v>
      </c>
      <c r="H291" s="588"/>
      <c r="I291" s="588"/>
      <c r="J291" s="588">
        <f t="shared" ref="J291:J355" si="21">IF(ISNUMBER(H291),H291,)</f>
        <v>0</v>
      </c>
      <c r="K291" s="588">
        <f t="shared" ref="K291:K355" si="22">J291*I291</f>
        <v>0</v>
      </c>
      <c r="L291" s="589">
        <f>IFERROR(IF(B291="funkcna poziadavka",VLOOKUP(G291,MODULY_CBA!$B$3:$E$53,4,0)/COUNTIFS($G$3:$G$1500,G291,$B$3:$B$1500,B291),),)</f>
        <v>0</v>
      </c>
      <c r="M291" s="588">
        <f>IFERROR(IF(B291="Funkcna poziadavka",VLOOKUP(G291,MODULY_CBA!$B$3:$E$52,3,0),),)</f>
        <v>0</v>
      </c>
      <c r="N291" s="588">
        <f>IFERROR(IF(B291="funkcna poziadavka",VLOOKUP(G291,MODULY_CBA!$B$3:$E$52,2,0),),)</f>
        <v>0</v>
      </c>
      <c r="O291" s="589">
        <f t="shared" ref="O291:O355" si="23">(K291+L291)*M291*N291</f>
        <v>0</v>
      </c>
      <c r="P291" s="590">
        <f>IFERROR(O291*VLOOKUP(G291,MODULY_CBA!$B$3:$F$52,5,0),)</f>
        <v>0</v>
      </c>
      <c r="Q291" s="461">
        <f>VLOOKUP(G291,MODULY_CBA!$B$3:$I$52,7,0)</f>
        <v>2021</v>
      </c>
      <c r="R291" s="463"/>
      <c r="S291" s="463"/>
      <c r="T291" s="463"/>
      <c r="U291" s="463"/>
      <c r="V291" s="463"/>
      <c r="W291" s="463"/>
      <c r="X291" s="463"/>
      <c r="Y291" s="463"/>
      <c r="Z291" s="591"/>
      <c r="AA291" s="461"/>
      <c r="AB291" s="461"/>
      <c r="AC291" s="463"/>
      <c r="AD291" s="463"/>
      <c r="AE291" s="463"/>
      <c r="AF291" s="463"/>
      <c r="AG291" s="463"/>
      <c r="AH291" s="463"/>
      <c r="AI291" s="463"/>
    </row>
    <row r="292" spans="1:35" s="466" customFormat="1">
      <c r="A292" s="584" t="s">
        <v>1029</v>
      </c>
      <c r="B292" s="585" t="s">
        <v>439</v>
      </c>
      <c r="C292" s="579" t="s">
        <v>337</v>
      </c>
      <c r="D292" s="579" t="s">
        <v>450</v>
      </c>
      <c r="E292" s="579" t="s">
        <v>451</v>
      </c>
      <c r="F292" s="586" t="s">
        <v>442</v>
      </c>
      <c r="G292" s="587" t="s">
        <v>337</v>
      </c>
      <c r="H292" s="588"/>
      <c r="I292" s="588"/>
      <c r="J292" s="588">
        <f t="shared" si="21"/>
        <v>0</v>
      </c>
      <c r="K292" s="588">
        <f t="shared" si="22"/>
        <v>0</v>
      </c>
      <c r="L292" s="589">
        <f>IFERROR(IF(B292="funkcna poziadavka",VLOOKUP(G292,MODULY_CBA!$B$3:$E$53,4,0)/COUNTIFS($G$3:$G$1500,G292,$B$3:$B$1500,B292),),)</f>
        <v>0</v>
      </c>
      <c r="M292" s="588">
        <f>IFERROR(IF(B292="Funkcna poziadavka",VLOOKUP(G292,MODULY_CBA!$B$3:$E$52,3,0),),)</f>
        <v>0</v>
      </c>
      <c r="N292" s="588">
        <f>IFERROR(IF(B292="funkcna poziadavka",VLOOKUP(G292,MODULY_CBA!$B$3:$E$52,2,0),),)</f>
        <v>0</v>
      </c>
      <c r="O292" s="589">
        <f t="shared" si="23"/>
        <v>0</v>
      </c>
      <c r="P292" s="590">
        <f>IFERROR(O292*VLOOKUP(G292,MODULY_CBA!$B$3:$F$52,5,0),)</f>
        <v>0</v>
      </c>
      <c r="Q292" s="461">
        <f>VLOOKUP(G292,MODULY_CBA!$B$3:$I$52,7,0)</f>
        <v>2021</v>
      </c>
      <c r="R292" s="463"/>
      <c r="S292" s="463"/>
      <c r="T292" s="463"/>
      <c r="U292" s="463"/>
      <c r="V292" s="463"/>
      <c r="W292" s="463"/>
      <c r="X292" s="463"/>
      <c r="Y292" s="463"/>
      <c r="Z292" s="591"/>
      <c r="AA292" s="461"/>
      <c r="AB292" s="461"/>
      <c r="AC292" s="463"/>
      <c r="AD292" s="463"/>
      <c r="AE292" s="463"/>
      <c r="AF292" s="463"/>
      <c r="AG292" s="463"/>
      <c r="AH292" s="463"/>
      <c r="AI292" s="463"/>
    </row>
    <row r="293" spans="1:35" s="466" customFormat="1">
      <c r="A293" s="584" t="s">
        <v>1030</v>
      </c>
      <c r="B293" s="585" t="s">
        <v>439</v>
      </c>
      <c r="C293" s="579" t="s">
        <v>337</v>
      </c>
      <c r="D293" s="579" t="s">
        <v>453</v>
      </c>
      <c r="E293" s="579" t="s">
        <v>454</v>
      </c>
      <c r="F293" s="586" t="s">
        <v>442</v>
      </c>
      <c r="G293" s="587" t="s">
        <v>337</v>
      </c>
      <c r="H293" s="588"/>
      <c r="I293" s="588"/>
      <c r="J293" s="588">
        <f t="shared" si="21"/>
        <v>0</v>
      </c>
      <c r="K293" s="588">
        <f t="shared" si="22"/>
        <v>0</v>
      </c>
      <c r="L293" s="589">
        <f>IFERROR(IF(B293="funkcna poziadavka",VLOOKUP(G293,MODULY_CBA!$B$3:$E$53,4,0)/COUNTIFS($G$3:$G$1500,G293,$B$3:$B$1500,B293),),)</f>
        <v>0</v>
      </c>
      <c r="M293" s="588">
        <f>IFERROR(IF(B293="Funkcna poziadavka",VLOOKUP(G293,MODULY_CBA!$B$3:$E$52,3,0),),)</f>
        <v>0</v>
      </c>
      <c r="N293" s="588">
        <f>IFERROR(IF(B293="funkcna poziadavka",VLOOKUP(G293,MODULY_CBA!$B$3:$E$52,2,0),),)</f>
        <v>0</v>
      </c>
      <c r="O293" s="589">
        <f t="shared" si="23"/>
        <v>0</v>
      </c>
      <c r="P293" s="590">
        <f>IFERROR(O293*VLOOKUP(G293,MODULY_CBA!$B$3:$F$52,5,0),)</f>
        <v>0</v>
      </c>
      <c r="Q293" s="461">
        <f>VLOOKUP(G293,MODULY_CBA!$B$3:$I$52,7,0)</f>
        <v>2021</v>
      </c>
      <c r="R293" s="463"/>
      <c r="S293" s="463"/>
      <c r="T293" s="463"/>
      <c r="U293" s="463"/>
      <c r="V293" s="463"/>
      <c r="W293" s="463"/>
      <c r="X293" s="463"/>
      <c r="Y293" s="463"/>
      <c r="Z293" s="591"/>
      <c r="AA293" s="461"/>
      <c r="AB293" s="461"/>
      <c r="AC293" s="463"/>
      <c r="AD293" s="463"/>
      <c r="AE293" s="463"/>
      <c r="AF293" s="463"/>
      <c r="AG293" s="463"/>
      <c r="AH293" s="463"/>
      <c r="AI293" s="463"/>
    </row>
    <row r="294" spans="1:35" s="466" customFormat="1">
      <c r="A294" s="584" t="s">
        <v>1031</v>
      </c>
      <c r="B294" s="585" t="s">
        <v>439</v>
      </c>
      <c r="C294" s="579" t="s">
        <v>337</v>
      </c>
      <c r="D294" s="568" t="s">
        <v>1032</v>
      </c>
      <c r="E294" s="568" t="s">
        <v>1033</v>
      </c>
      <c r="F294" s="586" t="s">
        <v>442</v>
      </c>
      <c r="G294" s="587" t="s">
        <v>337</v>
      </c>
      <c r="H294" s="588"/>
      <c r="I294" s="588"/>
      <c r="J294" s="588">
        <f t="shared" si="21"/>
        <v>0</v>
      </c>
      <c r="K294" s="588">
        <f t="shared" si="22"/>
        <v>0</v>
      </c>
      <c r="L294" s="589">
        <f>IFERROR(IF(B294="funkcna poziadavka",VLOOKUP(G294,MODULY_CBA!$B$3:$E$53,4,0)/COUNTIFS($G$3:$G$1500,G294,$B$3:$B$1500,B294),),)</f>
        <v>0</v>
      </c>
      <c r="M294" s="588">
        <f>IFERROR(IF(B294="Funkcna poziadavka",VLOOKUP(G294,MODULY_CBA!$B$3:$E$52,3,0),),)</f>
        <v>0</v>
      </c>
      <c r="N294" s="588">
        <f>IFERROR(IF(B294="funkcna poziadavka",VLOOKUP(G294,MODULY_CBA!$B$3:$E$52,2,0),),)</f>
        <v>0</v>
      </c>
      <c r="O294" s="589">
        <f t="shared" si="23"/>
        <v>0</v>
      </c>
      <c r="P294" s="590">
        <f>IFERROR(O294*VLOOKUP(G294,MODULY_CBA!$B$3:$F$52,5,0),)</f>
        <v>0</v>
      </c>
      <c r="Q294" s="461">
        <f>VLOOKUP(G294,MODULY_CBA!$B$3:$I$52,7,0)</f>
        <v>2021</v>
      </c>
      <c r="R294" s="463"/>
      <c r="S294" s="463"/>
      <c r="T294" s="463"/>
      <c r="U294" s="463"/>
      <c r="V294" s="463"/>
      <c r="W294" s="463"/>
      <c r="X294" s="463"/>
      <c r="Y294" s="463"/>
      <c r="Z294" s="591"/>
      <c r="AA294" s="461"/>
      <c r="AB294" s="461"/>
      <c r="AC294" s="463"/>
      <c r="AD294" s="463"/>
      <c r="AE294" s="463"/>
      <c r="AF294" s="463"/>
      <c r="AG294" s="463"/>
      <c r="AH294" s="463"/>
      <c r="AI294" s="463"/>
    </row>
    <row r="295" spans="1:35" s="466" customFormat="1">
      <c r="A295" s="584" t="s">
        <v>1034</v>
      </c>
      <c r="B295" s="585" t="s">
        <v>439</v>
      </c>
      <c r="C295" s="579" t="s">
        <v>337</v>
      </c>
      <c r="D295" s="568" t="s">
        <v>1035</v>
      </c>
      <c r="E295" s="466" t="s">
        <v>1036</v>
      </c>
      <c r="F295" s="586" t="s">
        <v>442</v>
      </c>
      <c r="G295" s="587" t="s">
        <v>337</v>
      </c>
      <c r="H295" s="588"/>
      <c r="I295" s="588"/>
      <c r="J295" s="588">
        <f t="shared" si="21"/>
        <v>0</v>
      </c>
      <c r="K295" s="588">
        <f t="shared" si="22"/>
        <v>0</v>
      </c>
      <c r="L295" s="589">
        <f>IFERROR(IF(B295="funkcna poziadavka",VLOOKUP(G295,MODULY_CBA!$B$3:$E$53,4,0)/COUNTIFS($G$3:$G$1500,G295,$B$3:$B$1500,B295),),)</f>
        <v>0</v>
      </c>
      <c r="M295" s="588">
        <f>IFERROR(IF(B295="Funkcna poziadavka",VLOOKUP(G295,MODULY_CBA!$B$3:$E$52,3,0),),)</f>
        <v>0</v>
      </c>
      <c r="N295" s="588">
        <f>IFERROR(IF(B295="funkcna poziadavka",VLOOKUP(G295,MODULY_CBA!$B$3:$E$52,2,0),),)</f>
        <v>0</v>
      </c>
      <c r="O295" s="589">
        <f t="shared" si="23"/>
        <v>0</v>
      </c>
      <c r="P295" s="590">
        <f>IFERROR(O295*VLOOKUP(G295,MODULY_CBA!$B$3:$F$52,5,0),)</f>
        <v>0</v>
      </c>
      <c r="Q295" s="461">
        <f>VLOOKUP(G295,MODULY_CBA!$B$3:$I$52,7,0)</f>
        <v>2021</v>
      </c>
      <c r="R295" s="463"/>
      <c r="S295" s="463"/>
      <c r="T295" s="463"/>
      <c r="U295" s="463"/>
      <c r="V295" s="463"/>
      <c r="W295" s="463"/>
      <c r="X295" s="463"/>
      <c r="Y295" s="463"/>
      <c r="Z295" s="591"/>
      <c r="AA295" s="461"/>
      <c r="AB295" s="461"/>
      <c r="AC295" s="463"/>
      <c r="AD295" s="463"/>
      <c r="AE295" s="463"/>
      <c r="AF295" s="463"/>
      <c r="AG295" s="463"/>
      <c r="AH295" s="463"/>
      <c r="AI295" s="463"/>
    </row>
    <row r="296" spans="1:35" s="466" customFormat="1">
      <c r="A296" s="584" t="s">
        <v>1037</v>
      </c>
      <c r="B296" s="585" t="s">
        <v>439</v>
      </c>
      <c r="C296" s="579" t="s">
        <v>337</v>
      </c>
      <c r="D296" s="568" t="s">
        <v>1038</v>
      </c>
      <c r="E296" s="466" t="s">
        <v>1039</v>
      </c>
      <c r="F296" s="586" t="s">
        <v>442</v>
      </c>
      <c r="G296" s="587" t="s">
        <v>337</v>
      </c>
      <c r="H296" s="588"/>
      <c r="I296" s="588"/>
      <c r="J296" s="588">
        <f t="shared" si="21"/>
        <v>0</v>
      </c>
      <c r="K296" s="588">
        <f t="shared" si="22"/>
        <v>0</v>
      </c>
      <c r="L296" s="589">
        <f>IFERROR(IF(B296="funkcna poziadavka",VLOOKUP(G296,MODULY_CBA!$B$3:$E$53,4,0)/COUNTIFS($G$3:$G$1500,G296,$B$3:$B$1500,B296),),)</f>
        <v>0</v>
      </c>
      <c r="M296" s="588">
        <f>IFERROR(IF(B296="Funkcna poziadavka",VLOOKUP(G296,MODULY_CBA!$B$3:$E$52,3,0),),)</f>
        <v>0</v>
      </c>
      <c r="N296" s="588">
        <f>IFERROR(IF(B296="funkcna poziadavka",VLOOKUP(G296,MODULY_CBA!$B$3:$E$52,2,0),),)</f>
        <v>0</v>
      </c>
      <c r="O296" s="589">
        <f t="shared" si="23"/>
        <v>0</v>
      </c>
      <c r="P296" s="590">
        <f>IFERROR(O296*VLOOKUP(G296,MODULY_CBA!$B$3:$F$52,5,0),)</f>
        <v>0</v>
      </c>
      <c r="Q296" s="461">
        <f>VLOOKUP(G296,MODULY_CBA!$B$3:$I$52,7,0)</f>
        <v>2021</v>
      </c>
      <c r="R296" s="463"/>
      <c r="S296" s="463"/>
      <c r="T296" s="463"/>
      <c r="U296" s="463"/>
      <c r="V296" s="463"/>
      <c r="W296" s="463"/>
      <c r="X296" s="463"/>
      <c r="Y296" s="463"/>
      <c r="Z296" s="591"/>
      <c r="AA296" s="461"/>
      <c r="AB296" s="461"/>
      <c r="AC296" s="463"/>
      <c r="AD296" s="463"/>
      <c r="AE296" s="463"/>
      <c r="AF296" s="463"/>
      <c r="AG296" s="463"/>
      <c r="AH296" s="463"/>
      <c r="AI296" s="463"/>
    </row>
    <row r="297" spans="1:35" s="466" customFormat="1">
      <c r="A297" s="584" t="s">
        <v>1040</v>
      </c>
      <c r="B297" s="585" t="s">
        <v>439</v>
      </c>
      <c r="C297" s="579" t="s">
        <v>337</v>
      </c>
      <c r="D297" s="568" t="s">
        <v>1041</v>
      </c>
      <c r="E297" s="466" t="s">
        <v>1042</v>
      </c>
      <c r="F297" s="586" t="s">
        <v>442</v>
      </c>
      <c r="G297" s="587" t="s">
        <v>337</v>
      </c>
      <c r="H297" s="588"/>
      <c r="I297" s="588"/>
      <c r="J297" s="588">
        <f t="shared" si="21"/>
        <v>0</v>
      </c>
      <c r="K297" s="588">
        <f t="shared" si="22"/>
        <v>0</v>
      </c>
      <c r="L297" s="589">
        <f>IFERROR(IF(B297="funkcna poziadavka",VLOOKUP(G297,MODULY_CBA!$B$3:$E$53,4,0)/COUNTIFS($G$3:$G$1500,G297,$B$3:$B$1500,B297),),)</f>
        <v>0</v>
      </c>
      <c r="M297" s="588">
        <f>IFERROR(IF(B297="Funkcna poziadavka",VLOOKUP(G297,MODULY_CBA!$B$3:$E$52,3,0),),)</f>
        <v>0</v>
      </c>
      <c r="N297" s="588">
        <f>IFERROR(IF(B297="funkcna poziadavka",VLOOKUP(G297,MODULY_CBA!$B$3:$E$52,2,0),),)</f>
        <v>0</v>
      </c>
      <c r="O297" s="589">
        <f t="shared" si="23"/>
        <v>0</v>
      </c>
      <c r="P297" s="590">
        <f>IFERROR(O297*VLOOKUP(G297,MODULY_CBA!$B$3:$F$52,5,0),)</f>
        <v>0</v>
      </c>
      <c r="Q297" s="461">
        <f>VLOOKUP(G297,MODULY_CBA!$B$3:$I$52,7,0)</f>
        <v>2021</v>
      </c>
      <c r="R297" s="463"/>
      <c r="S297" s="463"/>
      <c r="T297" s="463"/>
      <c r="U297" s="463"/>
      <c r="V297" s="463"/>
      <c r="W297" s="463"/>
      <c r="X297" s="463"/>
      <c r="Y297" s="463"/>
      <c r="Z297" s="591"/>
      <c r="AA297" s="461"/>
      <c r="AB297" s="461"/>
      <c r="AC297" s="463"/>
      <c r="AD297" s="463"/>
      <c r="AE297" s="463"/>
      <c r="AF297" s="463"/>
      <c r="AG297" s="463"/>
      <c r="AH297" s="463"/>
      <c r="AI297" s="463"/>
    </row>
    <row r="298" spans="1:35" s="466" customFormat="1">
      <c r="A298" s="584" t="s">
        <v>1043</v>
      </c>
      <c r="B298" s="585" t="s">
        <v>439</v>
      </c>
      <c r="C298" s="579" t="s">
        <v>337</v>
      </c>
      <c r="D298" s="579" t="s">
        <v>459</v>
      </c>
      <c r="E298" s="568" t="s">
        <v>767</v>
      </c>
      <c r="F298" s="586" t="s">
        <v>442</v>
      </c>
      <c r="G298" s="587" t="s">
        <v>337</v>
      </c>
      <c r="H298" s="588"/>
      <c r="I298" s="588"/>
      <c r="J298" s="588">
        <f t="shared" si="21"/>
        <v>0</v>
      </c>
      <c r="K298" s="588">
        <f t="shared" si="22"/>
        <v>0</v>
      </c>
      <c r="L298" s="589">
        <f>IFERROR(IF(B298="funkcna poziadavka",VLOOKUP(G298,MODULY_CBA!$B$3:$E$53,4,0)/COUNTIFS($G$3:$G$1500,G298,$B$3:$B$1500,B298),),)</f>
        <v>0</v>
      </c>
      <c r="M298" s="588">
        <f>IFERROR(IF(B298="Funkcna poziadavka",VLOOKUP(G298,MODULY_CBA!$B$3:$E$52,3,0),),)</f>
        <v>0</v>
      </c>
      <c r="N298" s="588">
        <f>IFERROR(IF(B298="funkcna poziadavka",VLOOKUP(G298,MODULY_CBA!$B$3:$E$52,2,0),),)</f>
        <v>0</v>
      </c>
      <c r="O298" s="589">
        <f t="shared" si="23"/>
        <v>0</v>
      </c>
      <c r="P298" s="590">
        <f>IFERROR(O298*VLOOKUP(G298,MODULY_CBA!$B$3:$F$52,5,0),)</f>
        <v>0</v>
      </c>
      <c r="Q298" s="461">
        <f>VLOOKUP(G298,MODULY_CBA!$B$3:$I$52,7,0)</f>
        <v>2021</v>
      </c>
      <c r="R298" s="463"/>
      <c r="S298" s="463"/>
      <c r="T298" s="463"/>
      <c r="U298" s="463"/>
      <c r="V298" s="463"/>
      <c r="W298" s="463"/>
      <c r="X298" s="463"/>
      <c r="Y298" s="463"/>
      <c r="Z298" s="591"/>
      <c r="AA298" s="461"/>
      <c r="AB298" s="461"/>
      <c r="AC298" s="463"/>
      <c r="AD298" s="463"/>
      <c r="AE298" s="463"/>
      <c r="AF298" s="463"/>
      <c r="AG298" s="463"/>
      <c r="AH298" s="463"/>
      <c r="AI298" s="463"/>
    </row>
    <row r="299" spans="1:35" s="466" customFormat="1">
      <c r="A299" s="584" t="s">
        <v>1044</v>
      </c>
      <c r="B299" s="585" t="s">
        <v>439</v>
      </c>
      <c r="C299" s="579" t="s">
        <v>337</v>
      </c>
      <c r="D299" s="579" t="s">
        <v>462</v>
      </c>
      <c r="E299" s="568" t="s">
        <v>1045</v>
      </c>
      <c r="F299" s="586" t="s">
        <v>442</v>
      </c>
      <c r="G299" s="587" t="s">
        <v>337</v>
      </c>
      <c r="H299" s="588"/>
      <c r="I299" s="588"/>
      <c r="J299" s="588">
        <f t="shared" si="21"/>
        <v>0</v>
      </c>
      <c r="K299" s="588">
        <f t="shared" si="22"/>
        <v>0</v>
      </c>
      <c r="L299" s="589">
        <f>IFERROR(IF(B299="funkcna poziadavka",VLOOKUP(G299,MODULY_CBA!$B$3:$E$53,4,0)/COUNTIFS($G$3:$G$1500,G299,$B$3:$B$1500,B299),),)</f>
        <v>0</v>
      </c>
      <c r="M299" s="588">
        <f>IFERROR(IF(B299="Funkcna poziadavka",VLOOKUP(G299,MODULY_CBA!$B$3:$E$52,3,0),),)</f>
        <v>0</v>
      </c>
      <c r="N299" s="588">
        <f>IFERROR(IF(B299="funkcna poziadavka",VLOOKUP(G299,MODULY_CBA!$B$3:$E$52,2,0),),)</f>
        <v>0</v>
      </c>
      <c r="O299" s="589">
        <f t="shared" si="23"/>
        <v>0</v>
      </c>
      <c r="P299" s="590">
        <f>IFERROR(O299*VLOOKUP(G299,MODULY_CBA!$B$3:$F$52,5,0),)</f>
        <v>0</v>
      </c>
      <c r="Q299" s="461">
        <f>VLOOKUP(G299,MODULY_CBA!$B$3:$I$52,7,0)</f>
        <v>2021</v>
      </c>
      <c r="R299" s="463"/>
      <c r="S299" s="463"/>
      <c r="T299" s="463"/>
      <c r="U299" s="463"/>
      <c r="V299" s="463"/>
      <c r="W299" s="463"/>
      <c r="X299" s="463"/>
      <c r="Y299" s="463"/>
      <c r="Z299" s="591"/>
      <c r="AA299" s="461"/>
      <c r="AB299" s="461"/>
      <c r="AC299" s="463"/>
      <c r="AD299" s="463"/>
      <c r="AE299" s="463"/>
      <c r="AF299" s="463"/>
      <c r="AG299" s="463"/>
      <c r="AH299" s="463"/>
      <c r="AI299" s="463"/>
    </row>
    <row r="300" spans="1:35" s="466" customFormat="1">
      <c r="A300" s="584" t="s">
        <v>1046</v>
      </c>
      <c r="B300" s="585" t="s">
        <v>439</v>
      </c>
      <c r="C300" s="579" t="s">
        <v>337</v>
      </c>
      <c r="D300" s="579" t="s">
        <v>465</v>
      </c>
      <c r="E300" s="568" t="s">
        <v>729</v>
      </c>
      <c r="F300" s="586" t="s">
        <v>442</v>
      </c>
      <c r="G300" s="587" t="s">
        <v>337</v>
      </c>
      <c r="H300" s="588"/>
      <c r="I300" s="588"/>
      <c r="J300" s="588">
        <f t="shared" si="21"/>
        <v>0</v>
      </c>
      <c r="K300" s="588">
        <f t="shared" si="22"/>
        <v>0</v>
      </c>
      <c r="L300" s="589">
        <f>IFERROR(IF(B300="funkcna poziadavka",VLOOKUP(G300,MODULY_CBA!$B$3:$E$53,4,0)/COUNTIFS($G$3:$G$1500,G300,$B$3:$B$1500,B300),),)</f>
        <v>0</v>
      </c>
      <c r="M300" s="588">
        <f>IFERROR(IF(B300="Funkcna poziadavka",VLOOKUP(G300,MODULY_CBA!$B$3:$E$52,3,0),),)</f>
        <v>0</v>
      </c>
      <c r="N300" s="588">
        <f>IFERROR(IF(B300="funkcna poziadavka",VLOOKUP(G300,MODULY_CBA!$B$3:$E$52,2,0),),)</f>
        <v>0</v>
      </c>
      <c r="O300" s="589">
        <f t="shared" si="23"/>
        <v>0</v>
      </c>
      <c r="P300" s="590">
        <f>IFERROR(O300*VLOOKUP(G300,MODULY_CBA!$B$3:$F$52,5,0),)</f>
        <v>0</v>
      </c>
      <c r="Q300" s="461">
        <f>VLOOKUP(G300,MODULY_CBA!$B$3:$I$52,7,0)</f>
        <v>2021</v>
      </c>
      <c r="R300" s="463"/>
      <c r="S300" s="463"/>
      <c r="T300" s="463"/>
      <c r="U300" s="463"/>
      <c r="V300" s="463"/>
      <c r="W300" s="463"/>
      <c r="X300" s="463"/>
      <c r="Y300" s="463"/>
      <c r="Z300" s="591"/>
      <c r="AA300" s="461"/>
      <c r="AB300" s="461"/>
      <c r="AC300" s="463"/>
      <c r="AD300" s="463"/>
      <c r="AE300" s="463"/>
      <c r="AF300" s="463"/>
      <c r="AG300" s="463"/>
      <c r="AH300" s="463"/>
      <c r="AI300" s="463"/>
    </row>
    <row r="301" spans="1:35" s="466" customFormat="1">
      <c r="A301" s="584" t="s">
        <v>1047</v>
      </c>
      <c r="B301" s="585" t="s">
        <v>439</v>
      </c>
      <c r="C301" s="579" t="s">
        <v>337</v>
      </c>
      <c r="D301" s="579" t="s">
        <v>468</v>
      </c>
      <c r="E301" s="568" t="s">
        <v>1048</v>
      </c>
      <c r="F301" s="586" t="s">
        <v>442</v>
      </c>
      <c r="G301" s="587" t="s">
        <v>337</v>
      </c>
      <c r="H301" s="588"/>
      <c r="I301" s="588"/>
      <c r="J301" s="588">
        <f t="shared" si="21"/>
        <v>0</v>
      </c>
      <c r="K301" s="588">
        <f t="shared" si="22"/>
        <v>0</v>
      </c>
      <c r="L301" s="589">
        <f>IFERROR(IF(B301="funkcna poziadavka",VLOOKUP(G301,MODULY_CBA!$B$3:$E$53,4,0)/COUNTIFS($G$3:$G$1500,G301,$B$3:$B$1500,B301),),)</f>
        <v>0</v>
      </c>
      <c r="M301" s="588">
        <f>IFERROR(IF(B301="Funkcna poziadavka",VLOOKUP(G301,MODULY_CBA!$B$3:$E$52,3,0),),)</f>
        <v>0</v>
      </c>
      <c r="N301" s="588">
        <f>IFERROR(IF(B301="funkcna poziadavka",VLOOKUP(G301,MODULY_CBA!$B$3:$E$52,2,0),),)</f>
        <v>0</v>
      </c>
      <c r="O301" s="589">
        <f t="shared" si="23"/>
        <v>0</v>
      </c>
      <c r="P301" s="590">
        <f>IFERROR(O301*VLOOKUP(G301,MODULY_CBA!$B$3:$F$52,5,0),)</f>
        <v>0</v>
      </c>
      <c r="Q301" s="461">
        <f>VLOOKUP(G301,MODULY_CBA!$B$3:$I$52,7,0)</f>
        <v>2021</v>
      </c>
      <c r="R301" s="463"/>
      <c r="S301" s="463"/>
      <c r="T301" s="463"/>
      <c r="U301" s="463"/>
      <c r="V301" s="463"/>
      <c r="W301" s="463"/>
      <c r="X301" s="463"/>
      <c r="Y301" s="463"/>
      <c r="Z301" s="591"/>
      <c r="AA301" s="461"/>
      <c r="AB301" s="461"/>
      <c r="AC301" s="463"/>
      <c r="AD301" s="463"/>
      <c r="AE301" s="463"/>
      <c r="AF301" s="463"/>
      <c r="AG301" s="463"/>
      <c r="AH301" s="463"/>
      <c r="AI301" s="463"/>
    </row>
    <row r="302" spans="1:35" s="466" customFormat="1">
      <c r="A302" s="584" t="s">
        <v>1049</v>
      </c>
      <c r="B302" s="585" t="s">
        <v>439</v>
      </c>
      <c r="C302" s="579" t="s">
        <v>337</v>
      </c>
      <c r="D302" s="579" t="s">
        <v>493</v>
      </c>
      <c r="E302" s="568" t="s">
        <v>1050</v>
      </c>
      <c r="F302" s="586" t="s">
        <v>442</v>
      </c>
      <c r="G302" s="587" t="s">
        <v>337</v>
      </c>
      <c r="H302" s="588"/>
      <c r="I302" s="588"/>
      <c r="J302" s="588">
        <f t="shared" si="21"/>
        <v>0</v>
      </c>
      <c r="K302" s="588">
        <f t="shared" si="22"/>
        <v>0</v>
      </c>
      <c r="L302" s="589">
        <f>IFERROR(IF(B302="funkcna poziadavka",VLOOKUP(G302,MODULY_CBA!$B$3:$E$53,4,0)/COUNTIFS($G$3:$G$1500,G302,$B$3:$B$1500,B302),),)</f>
        <v>0</v>
      </c>
      <c r="M302" s="588">
        <f>IFERROR(IF(B302="Funkcna poziadavka",VLOOKUP(G302,MODULY_CBA!$B$3:$E$52,3,0),),)</f>
        <v>0</v>
      </c>
      <c r="N302" s="588">
        <f>IFERROR(IF(B302="funkcna poziadavka",VLOOKUP(G302,MODULY_CBA!$B$3:$E$52,2,0),),)</f>
        <v>0</v>
      </c>
      <c r="O302" s="589">
        <f t="shared" si="23"/>
        <v>0</v>
      </c>
      <c r="P302" s="590">
        <f>IFERROR(O302*VLOOKUP(G302,MODULY_CBA!$B$3:$F$52,5,0),)</f>
        <v>0</v>
      </c>
      <c r="Q302" s="461">
        <f>VLOOKUP(G302,MODULY_CBA!$B$3:$I$52,7,0)</f>
        <v>2021</v>
      </c>
      <c r="R302" s="463"/>
      <c r="S302" s="463"/>
      <c r="T302" s="463"/>
      <c r="U302" s="463"/>
      <c r="V302" s="463"/>
      <c r="W302" s="463"/>
      <c r="X302" s="463"/>
      <c r="Y302" s="463"/>
      <c r="Z302" s="591"/>
      <c r="AA302" s="461"/>
      <c r="AB302" s="461"/>
      <c r="AC302" s="463"/>
      <c r="AD302" s="463"/>
      <c r="AE302" s="463"/>
      <c r="AF302" s="463"/>
      <c r="AG302" s="463"/>
      <c r="AH302" s="463"/>
      <c r="AI302" s="463"/>
    </row>
    <row r="303" spans="1:35" s="466" customFormat="1">
      <c r="A303" s="584" t="s">
        <v>1051</v>
      </c>
      <c r="B303" s="585" t="s">
        <v>977</v>
      </c>
      <c r="C303" s="579" t="s">
        <v>337</v>
      </c>
      <c r="D303" s="579" t="s">
        <v>471</v>
      </c>
      <c r="E303" s="568" t="s">
        <v>735</v>
      </c>
      <c r="F303" s="586" t="s">
        <v>442</v>
      </c>
      <c r="G303" s="587" t="s">
        <v>337</v>
      </c>
      <c r="H303" s="588">
        <v>1</v>
      </c>
      <c r="I303" s="588">
        <v>5</v>
      </c>
      <c r="J303" s="588">
        <f t="shared" si="21"/>
        <v>1</v>
      </c>
      <c r="K303" s="588">
        <f t="shared" si="22"/>
        <v>5</v>
      </c>
      <c r="L303" s="589">
        <f>IFERROR(IF(B303="funkcna poziadavka",VLOOKUP(G303,MODULY_CBA!$B$3:$E$53,4,0)/COUNTIFS($G$3:$G$1500,G303,$B$3:$B$1500,B303),),)</f>
        <v>1.9090909090909092</v>
      </c>
      <c r="M303" s="588">
        <f>IFERROR(IF(B303="Funkcna poziadavka",VLOOKUP(G303,MODULY_CBA!$B$3:$E$52,3,0),),)</f>
        <v>0.72</v>
      </c>
      <c r="N303" s="588">
        <f>IFERROR(IF(B303="funkcna poziadavka",VLOOKUP(G303,MODULY_CBA!$B$3:$E$52,2,0),),)</f>
        <v>0.86</v>
      </c>
      <c r="O303" s="589">
        <f t="shared" si="23"/>
        <v>4.2781090909090906</v>
      </c>
      <c r="P303" s="590">
        <f>IFERROR(O303*VLOOKUP(G303,MODULY_CBA!$B$3:$F$52,5,0),)</f>
        <v>64.171636363636367</v>
      </c>
      <c r="Q303" s="461">
        <f>VLOOKUP(G303,MODULY_CBA!$B$3:$I$52,7,0)</f>
        <v>2021</v>
      </c>
      <c r="R303" s="463"/>
      <c r="S303" s="463"/>
      <c r="T303" s="463"/>
      <c r="U303" s="463"/>
      <c r="V303" s="463"/>
      <c r="W303" s="463"/>
      <c r="X303" s="463"/>
      <c r="Y303" s="463"/>
      <c r="Z303" s="591"/>
      <c r="AA303" s="461"/>
      <c r="AB303" s="461"/>
      <c r="AC303" s="463"/>
      <c r="AD303" s="463"/>
      <c r="AE303" s="463"/>
      <c r="AF303" s="463"/>
      <c r="AG303" s="463"/>
      <c r="AH303" s="463"/>
      <c r="AI303" s="463"/>
    </row>
    <row r="304" spans="1:35" s="466" customFormat="1">
      <c r="A304" s="584" t="s">
        <v>1052</v>
      </c>
      <c r="B304" s="585" t="s">
        <v>977</v>
      </c>
      <c r="C304" s="579" t="s">
        <v>337</v>
      </c>
      <c r="D304" s="579" t="s">
        <v>1053</v>
      </c>
      <c r="E304" s="568" t="s">
        <v>1054</v>
      </c>
      <c r="F304" s="586" t="s">
        <v>442</v>
      </c>
      <c r="G304" s="587" t="s">
        <v>337</v>
      </c>
      <c r="H304" s="588">
        <v>1</v>
      </c>
      <c r="I304" s="588">
        <v>5</v>
      </c>
      <c r="J304" s="588">
        <f t="shared" si="21"/>
        <v>1</v>
      </c>
      <c r="K304" s="588">
        <f t="shared" si="22"/>
        <v>5</v>
      </c>
      <c r="L304" s="589">
        <f>IFERROR(IF(B304="funkcna poziadavka",VLOOKUP(G304,MODULY_CBA!$B$3:$E$53,4,0)/COUNTIFS($G$3:$G$1500,G304,$B$3:$B$1500,B304),),)</f>
        <v>1.9090909090909092</v>
      </c>
      <c r="M304" s="588">
        <f>IFERROR(IF(B304="Funkcna poziadavka",VLOOKUP(G304,MODULY_CBA!$B$3:$E$52,3,0),),)</f>
        <v>0.72</v>
      </c>
      <c r="N304" s="588">
        <f>IFERROR(IF(B304="funkcna poziadavka",VLOOKUP(G304,MODULY_CBA!$B$3:$E$52,2,0),),)</f>
        <v>0.86</v>
      </c>
      <c r="O304" s="589">
        <f t="shared" si="23"/>
        <v>4.2781090909090906</v>
      </c>
      <c r="P304" s="590">
        <f>IFERROR(O304*VLOOKUP(G304,MODULY_CBA!$B$3:$F$52,5,0),)</f>
        <v>64.171636363636367</v>
      </c>
      <c r="Q304" s="461">
        <f>VLOOKUP(G304,MODULY_CBA!$B$3:$I$52,7,0)</f>
        <v>2021</v>
      </c>
      <c r="R304" s="463"/>
      <c r="S304" s="463"/>
      <c r="T304" s="463"/>
      <c r="U304" s="463"/>
      <c r="V304" s="463"/>
      <c r="W304" s="463"/>
      <c r="X304" s="463"/>
      <c r="Y304" s="463"/>
      <c r="Z304" s="591"/>
      <c r="AA304" s="461"/>
      <c r="AB304" s="461"/>
      <c r="AC304" s="463"/>
      <c r="AD304" s="463"/>
      <c r="AE304" s="463"/>
      <c r="AF304" s="463"/>
      <c r="AG304" s="463"/>
      <c r="AH304" s="463"/>
      <c r="AI304" s="463"/>
    </row>
    <row r="305" spans="1:35" s="466" customFormat="1">
      <c r="A305" s="584" t="s">
        <v>1055</v>
      </c>
      <c r="B305" s="585" t="s">
        <v>977</v>
      </c>
      <c r="C305" s="579" t="s">
        <v>337</v>
      </c>
      <c r="D305" s="579" t="s">
        <v>1056</v>
      </c>
      <c r="E305" s="568" t="s">
        <v>1057</v>
      </c>
      <c r="F305" s="586" t="s">
        <v>442</v>
      </c>
      <c r="G305" s="587" t="s">
        <v>337</v>
      </c>
      <c r="H305" s="588">
        <v>1</v>
      </c>
      <c r="I305" s="588">
        <v>5</v>
      </c>
      <c r="J305" s="588">
        <f t="shared" si="21"/>
        <v>1</v>
      </c>
      <c r="K305" s="588">
        <f t="shared" si="22"/>
        <v>5</v>
      </c>
      <c r="L305" s="589">
        <f>IFERROR(IF(B305="funkcna poziadavka",VLOOKUP(G305,MODULY_CBA!$B$3:$E$53,4,0)/COUNTIFS($G$3:$G$1500,G305,$B$3:$B$1500,B305),),)</f>
        <v>1.9090909090909092</v>
      </c>
      <c r="M305" s="588">
        <f>IFERROR(IF(B305="Funkcna poziadavka",VLOOKUP(G305,MODULY_CBA!$B$3:$E$52,3,0),),)</f>
        <v>0.72</v>
      </c>
      <c r="N305" s="588">
        <f>IFERROR(IF(B305="funkcna poziadavka",VLOOKUP(G305,MODULY_CBA!$B$3:$E$52,2,0),),)</f>
        <v>0.86</v>
      </c>
      <c r="O305" s="589">
        <f t="shared" si="23"/>
        <v>4.2781090909090906</v>
      </c>
      <c r="P305" s="590">
        <f>IFERROR(O305*VLOOKUP(G305,MODULY_CBA!$B$3:$F$52,5,0),)</f>
        <v>64.171636363636367</v>
      </c>
      <c r="Q305" s="461">
        <f>VLOOKUP(G305,MODULY_CBA!$B$3:$I$52,7,0)</f>
        <v>2021</v>
      </c>
      <c r="R305" s="463"/>
      <c r="S305" s="463"/>
      <c r="T305" s="463"/>
      <c r="U305" s="463"/>
      <c r="V305" s="463"/>
      <c r="W305" s="463"/>
      <c r="X305" s="463"/>
      <c r="Y305" s="463"/>
      <c r="Z305" s="591"/>
      <c r="AA305" s="461"/>
      <c r="AB305" s="461"/>
      <c r="AC305" s="463"/>
      <c r="AD305" s="463"/>
      <c r="AE305" s="463"/>
      <c r="AF305" s="463"/>
      <c r="AG305" s="463"/>
      <c r="AH305" s="463"/>
      <c r="AI305" s="463"/>
    </row>
    <row r="306" spans="1:35" s="466" customFormat="1">
      <c r="A306" s="584" t="s">
        <v>1058</v>
      </c>
      <c r="B306" s="585" t="s">
        <v>977</v>
      </c>
      <c r="C306" s="579" t="s">
        <v>337</v>
      </c>
      <c r="D306" s="579" t="s">
        <v>477</v>
      </c>
      <c r="E306" s="568" t="s">
        <v>1059</v>
      </c>
      <c r="F306" s="586" t="s">
        <v>442</v>
      </c>
      <c r="G306" s="587" t="s">
        <v>337</v>
      </c>
      <c r="H306" s="588">
        <v>1</v>
      </c>
      <c r="I306" s="588">
        <v>5</v>
      </c>
      <c r="J306" s="588">
        <f t="shared" si="21"/>
        <v>1</v>
      </c>
      <c r="K306" s="588">
        <f t="shared" si="22"/>
        <v>5</v>
      </c>
      <c r="L306" s="589">
        <f>IFERROR(IF(B306="funkcna poziadavka",VLOOKUP(G306,MODULY_CBA!$B$3:$E$53,4,0)/COUNTIFS($G$3:$G$1500,G306,$B$3:$B$1500,B306),),)</f>
        <v>1.9090909090909092</v>
      </c>
      <c r="M306" s="588">
        <f>IFERROR(IF(B306="Funkcna poziadavka",VLOOKUP(G306,MODULY_CBA!$B$3:$E$52,3,0),),)</f>
        <v>0.72</v>
      </c>
      <c r="N306" s="588">
        <f>IFERROR(IF(B306="funkcna poziadavka",VLOOKUP(G306,MODULY_CBA!$B$3:$E$52,2,0),),)</f>
        <v>0.86</v>
      </c>
      <c r="O306" s="589">
        <f t="shared" si="23"/>
        <v>4.2781090909090906</v>
      </c>
      <c r="P306" s="590">
        <f>IFERROR(O306*VLOOKUP(G306,MODULY_CBA!$B$3:$F$52,5,0),)</f>
        <v>64.171636363636367</v>
      </c>
      <c r="Q306" s="461">
        <f>VLOOKUP(G306,MODULY_CBA!$B$3:$I$52,7,0)</f>
        <v>2021</v>
      </c>
      <c r="R306" s="463"/>
      <c r="S306" s="463"/>
      <c r="T306" s="463"/>
      <c r="U306" s="463"/>
      <c r="V306" s="463"/>
      <c r="W306" s="463"/>
      <c r="X306" s="463"/>
      <c r="Y306" s="463"/>
      <c r="Z306" s="591"/>
      <c r="AA306" s="461"/>
      <c r="AB306" s="461"/>
      <c r="AC306" s="463"/>
      <c r="AD306" s="463"/>
      <c r="AE306" s="463"/>
      <c r="AF306" s="463"/>
      <c r="AG306" s="463"/>
      <c r="AH306" s="463"/>
      <c r="AI306" s="463"/>
    </row>
    <row r="307" spans="1:35" s="466" customFormat="1">
      <c r="A307" s="584" t="s">
        <v>1060</v>
      </c>
      <c r="B307" s="585" t="s">
        <v>977</v>
      </c>
      <c r="C307" s="579" t="s">
        <v>337</v>
      </c>
      <c r="D307" s="569" t="s">
        <v>1061</v>
      </c>
      <c r="E307" s="568" t="s">
        <v>1062</v>
      </c>
      <c r="F307" s="586" t="s">
        <v>442</v>
      </c>
      <c r="G307" s="587" t="s">
        <v>337</v>
      </c>
      <c r="H307" s="588">
        <v>1</v>
      </c>
      <c r="I307" s="588">
        <v>5</v>
      </c>
      <c r="J307" s="588">
        <f t="shared" si="21"/>
        <v>1</v>
      </c>
      <c r="K307" s="588">
        <f t="shared" si="22"/>
        <v>5</v>
      </c>
      <c r="L307" s="589">
        <f>IFERROR(IF(B307="funkcna poziadavka",VLOOKUP(G307,MODULY_CBA!$B$3:$E$53,4,0)/COUNTIFS($G$3:$G$1500,G307,$B$3:$B$1500,B307),),)</f>
        <v>1.9090909090909092</v>
      </c>
      <c r="M307" s="588">
        <f>IFERROR(IF(B307="Funkcna poziadavka",VLOOKUP(G307,MODULY_CBA!$B$3:$E$52,3,0),),)</f>
        <v>0.72</v>
      </c>
      <c r="N307" s="588">
        <f>IFERROR(IF(B307="funkcna poziadavka",VLOOKUP(G307,MODULY_CBA!$B$3:$E$52,2,0),),)</f>
        <v>0.86</v>
      </c>
      <c r="O307" s="589">
        <f t="shared" si="23"/>
        <v>4.2781090909090906</v>
      </c>
      <c r="P307" s="590">
        <f>IFERROR(O307*VLOOKUP(G307,MODULY_CBA!$B$3:$F$52,5,0),)</f>
        <v>64.171636363636367</v>
      </c>
      <c r="Q307" s="461">
        <f>VLOOKUP(G307,MODULY_CBA!$B$3:$I$52,7,0)</f>
        <v>2021</v>
      </c>
      <c r="R307" s="463"/>
      <c r="S307" s="463"/>
      <c r="T307" s="463"/>
      <c r="U307" s="463"/>
      <c r="V307" s="463"/>
      <c r="W307" s="463"/>
      <c r="X307" s="463"/>
      <c r="Y307" s="463"/>
      <c r="Z307" s="591"/>
      <c r="AA307" s="461"/>
      <c r="AB307" s="461"/>
      <c r="AC307" s="463"/>
      <c r="AD307" s="463"/>
      <c r="AE307" s="463"/>
      <c r="AF307" s="463"/>
      <c r="AG307" s="463"/>
      <c r="AH307" s="463"/>
      <c r="AI307" s="463"/>
    </row>
    <row r="308" spans="1:35" s="466" customFormat="1">
      <c r="A308" s="584" t="s">
        <v>1063</v>
      </c>
      <c r="B308" s="585" t="s">
        <v>977</v>
      </c>
      <c r="C308" s="579" t="s">
        <v>337</v>
      </c>
      <c r="D308" s="579" t="s">
        <v>1009</v>
      </c>
      <c r="E308" s="568" t="s">
        <v>1064</v>
      </c>
      <c r="F308" s="586" t="s">
        <v>442</v>
      </c>
      <c r="G308" s="587" t="s">
        <v>337</v>
      </c>
      <c r="H308" s="588">
        <v>1</v>
      </c>
      <c r="I308" s="588">
        <v>5</v>
      </c>
      <c r="J308" s="588">
        <f t="shared" si="21"/>
        <v>1</v>
      </c>
      <c r="K308" s="588">
        <f t="shared" si="22"/>
        <v>5</v>
      </c>
      <c r="L308" s="589">
        <f>IFERROR(IF(B308="funkcna poziadavka",VLOOKUP(G308,MODULY_CBA!$B$3:$E$53,4,0)/COUNTIFS($G$3:$G$1500,G308,$B$3:$B$1500,B308),),)</f>
        <v>1.9090909090909092</v>
      </c>
      <c r="M308" s="588">
        <f>IFERROR(IF(B308="Funkcna poziadavka",VLOOKUP(G308,MODULY_CBA!$B$3:$E$52,3,0),),)</f>
        <v>0.72</v>
      </c>
      <c r="N308" s="588">
        <f>IFERROR(IF(B308="funkcna poziadavka",VLOOKUP(G308,MODULY_CBA!$B$3:$E$52,2,0),),)</f>
        <v>0.86</v>
      </c>
      <c r="O308" s="589">
        <f t="shared" si="23"/>
        <v>4.2781090909090906</v>
      </c>
      <c r="P308" s="590">
        <f>IFERROR(O308*VLOOKUP(G308,MODULY_CBA!$B$3:$F$52,5,0),)</f>
        <v>64.171636363636367</v>
      </c>
      <c r="Q308" s="461">
        <f>VLOOKUP(G308,MODULY_CBA!$B$3:$I$52,7,0)</f>
        <v>2021</v>
      </c>
      <c r="R308" s="463"/>
      <c r="S308" s="463"/>
      <c r="T308" s="463"/>
      <c r="U308" s="463"/>
      <c r="V308" s="463"/>
      <c r="W308" s="463"/>
      <c r="X308" s="463"/>
      <c r="Y308" s="463"/>
      <c r="Z308" s="591"/>
      <c r="AA308" s="461"/>
      <c r="AB308" s="461"/>
      <c r="AC308" s="463"/>
      <c r="AD308" s="463"/>
      <c r="AE308" s="463"/>
      <c r="AF308" s="463"/>
      <c r="AG308" s="463"/>
      <c r="AH308" s="463"/>
      <c r="AI308" s="463"/>
    </row>
    <row r="309" spans="1:35" s="466" customFormat="1">
      <c r="A309" s="584" t="s">
        <v>1065</v>
      </c>
      <c r="B309" s="585" t="s">
        <v>977</v>
      </c>
      <c r="C309" s="579" t="s">
        <v>337</v>
      </c>
      <c r="D309" s="579" t="s">
        <v>1066</v>
      </c>
      <c r="E309" s="568" t="s">
        <v>1067</v>
      </c>
      <c r="F309" s="586" t="s">
        <v>442</v>
      </c>
      <c r="G309" s="587" t="s">
        <v>337</v>
      </c>
      <c r="H309" s="588">
        <v>1</v>
      </c>
      <c r="I309" s="588">
        <v>5</v>
      </c>
      <c r="J309" s="588">
        <f t="shared" si="21"/>
        <v>1</v>
      </c>
      <c r="K309" s="588">
        <f t="shared" si="22"/>
        <v>5</v>
      </c>
      <c r="L309" s="589">
        <f>IFERROR(IF(B309="funkcna poziadavka",VLOOKUP(G309,MODULY_CBA!$B$3:$E$53,4,0)/COUNTIFS($G$3:$G$1500,G309,$B$3:$B$1500,B309),),)</f>
        <v>1.9090909090909092</v>
      </c>
      <c r="M309" s="588">
        <f>IFERROR(IF(B309="Funkcna poziadavka",VLOOKUP(G309,MODULY_CBA!$B$3:$E$52,3,0),),)</f>
        <v>0.72</v>
      </c>
      <c r="N309" s="588">
        <f>IFERROR(IF(B309="funkcna poziadavka",VLOOKUP(G309,MODULY_CBA!$B$3:$E$52,2,0),),)</f>
        <v>0.86</v>
      </c>
      <c r="O309" s="589">
        <f t="shared" si="23"/>
        <v>4.2781090909090906</v>
      </c>
      <c r="P309" s="590">
        <f>IFERROR(O309*VLOOKUP(G309,MODULY_CBA!$B$3:$F$52,5,0),)</f>
        <v>64.171636363636367</v>
      </c>
      <c r="Q309" s="461">
        <f>VLOOKUP(G309,MODULY_CBA!$B$3:$I$52,7,0)</f>
        <v>2021</v>
      </c>
      <c r="R309" s="463"/>
      <c r="S309" s="463"/>
      <c r="T309" s="463"/>
      <c r="U309" s="463"/>
      <c r="V309" s="463"/>
      <c r="W309" s="463"/>
      <c r="X309" s="463"/>
      <c r="Y309" s="463"/>
      <c r="Z309" s="591"/>
      <c r="AA309" s="461"/>
      <c r="AB309" s="461"/>
      <c r="AC309" s="463"/>
      <c r="AD309" s="463"/>
      <c r="AE309" s="463"/>
      <c r="AF309" s="463"/>
      <c r="AG309" s="463"/>
      <c r="AH309" s="463"/>
      <c r="AI309" s="463"/>
    </row>
    <row r="310" spans="1:35" s="466" customFormat="1">
      <c r="A310" s="584" t="s">
        <v>1068</v>
      </c>
      <c r="B310" s="585" t="s">
        <v>977</v>
      </c>
      <c r="C310" s="579" t="s">
        <v>337</v>
      </c>
      <c r="D310" s="569" t="s">
        <v>1069</v>
      </c>
      <c r="E310" s="568" t="s">
        <v>1070</v>
      </c>
      <c r="F310" s="586" t="s">
        <v>442</v>
      </c>
      <c r="G310" s="587" t="s">
        <v>337</v>
      </c>
      <c r="H310" s="588">
        <v>1</v>
      </c>
      <c r="I310" s="588">
        <v>5</v>
      </c>
      <c r="J310" s="588">
        <f t="shared" si="21"/>
        <v>1</v>
      </c>
      <c r="K310" s="588">
        <f t="shared" si="22"/>
        <v>5</v>
      </c>
      <c r="L310" s="589">
        <f>IFERROR(IF(B310="funkcna poziadavka",VLOOKUP(G310,MODULY_CBA!$B$3:$E$53,4,0)/COUNTIFS($G$3:$G$1500,G310,$B$3:$B$1500,B310),),)</f>
        <v>1.9090909090909092</v>
      </c>
      <c r="M310" s="588">
        <f>IFERROR(IF(B310="Funkcna poziadavka",VLOOKUP(G310,MODULY_CBA!$B$3:$E$52,3,0),),)</f>
        <v>0.72</v>
      </c>
      <c r="N310" s="588">
        <f>IFERROR(IF(B310="funkcna poziadavka",VLOOKUP(G310,MODULY_CBA!$B$3:$E$52,2,0),),)</f>
        <v>0.86</v>
      </c>
      <c r="O310" s="589">
        <f t="shared" si="23"/>
        <v>4.2781090909090906</v>
      </c>
      <c r="P310" s="590">
        <f>IFERROR(O310*VLOOKUP(G310,MODULY_CBA!$B$3:$F$52,5,0),)</f>
        <v>64.171636363636367</v>
      </c>
      <c r="Q310" s="461">
        <f>VLOOKUP(G310,MODULY_CBA!$B$3:$I$52,7,0)</f>
        <v>2021</v>
      </c>
      <c r="R310" s="463"/>
      <c r="S310" s="463"/>
      <c r="T310" s="463"/>
      <c r="U310" s="463"/>
      <c r="V310" s="463"/>
      <c r="W310" s="463"/>
      <c r="X310" s="463"/>
      <c r="Y310" s="463"/>
      <c r="Z310" s="591"/>
      <c r="AA310" s="461"/>
      <c r="AB310" s="461"/>
      <c r="AC310" s="463"/>
      <c r="AD310" s="463"/>
      <c r="AE310" s="463"/>
      <c r="AF310" s="463"/>
      <c r="AG310" s="463"/>
      <c r="AH310" s="463"/>
      <c r="AI310" s="463"/>
    </row>
    <row r="311" spans="1:35" s="466" customFormat="1">
      <c r="A311" s="584" t="s">
        <v>1071</v>
      </c>
      <c r="B311" s="585" t="s">
        <v>439</v>
      </c>
      <c r="C311" s="579" t="s">
        <v>337</v>
      </c>
      <c r="D311" s="569" t="s">
        <v>1072</v>
      </c>
      <c r="E311" s="569" t="s">
        <v>1073</v>
      </c>
      <c r="F311" s="586" t="s">
        <v>442</v>
      </c>
      <c r="G311" s="587" t="s">
        <v>337</v>
      </c>
      <c r="H311" s="588"/>
      <c r="I311" s="588"/>
      <c r="J311" s="588">
        <f t="shared" si="21"/>
        <v>0</v>
      </c>
      <c r="K311" s="588">
        <f t="shared" si="22"/>
        <v>0</v>
      </c>
      <c r="L311" s="589">
        <f>IFERROR(IF(B311="funkcna poziadavka",VLOOKUP(G311,MODULY_CBA!$B$3:$E$53,4,0)/COUNTIFS($G$3:$G$1500,G311,$B$3:$B$1500,B311),),)</f>
        <v>0</v>
      </c>
      <c r="M311" s="588">
        <f>IFERROR(IF(B311="Funkcna poziadavka",VLOOKUP(G311,MODULY_CBA!$B$3:$E$52,3,0),),)</f>
        <v>0</v>
      </c>
      <c r="N311" s="588">
        <f>IFERROR(IF(B311="funkcna poziadavka",VLOOKUP(G311,MODULY_CBA!$B$3:$E$52,2,0),),)</f>
        <v>0</v>
      </c>
      <c r="O311" s="589">
        <f t="shared" si="23"/>
        <v>0</v>
      </c>
      <c r="P311" s="590">
        <f>IFERROR(O311*VLOOKUP(G311,MODULY_CBA!$B$3:$F$52,5,0),)</f>
        <v>0</v>
      </c>
      <c r="Q311" s="461">
        <f>VLOOKUP(G311,MODULY_CBA!$B$3:$I$52,7,0)</f>
        <v>2021</v>
      </c>
      <c r="R311" s="463"/>
      <c r="S311" s="463"/>
      <c r="T311" s="463"/>
      <c r="U311" s="463"/>
      <c r="V311" s="463"/>
      <c r="W311" s="463"/>
      <c r="X311" s="463"/>
      <c r="Y311" s="463"/>
      <c r="Z311" s="591"/>
      <c r="AA311" s="461"/>
      <c r="AB311" s="461"/>
      <c r="AC311" s="463"/>
      <c r="AD311" s="463"/>
      <c r="AE311" s="463"/>
      <c r="AF311" s="463"/>
      <c r="AG311" s="463"/>
      <c r="AH311" s="463"/>
      <c r="AI311" s="463"/>
    </row>
    <row r="312" spans="1:35" s="466" customFormat="1">
      <c r="A312" s="584" t="s">
        <v>1074</v>
      </c>
      <c r="B312" s="585" t="s">
        <v>439</v>
      </c>
      <c r="C312" s="569" t="s">
        <v>339</v>
      </c>
      <c r="D312" s="579" t="s">
        <v>440</v>
      </c>
      <c r="E312" s="568" t="s">
        <v>792</v>
      </c>
      <c r="F312" s="586" t="s">
        <v>442</v>
      </c>
      <c r="G312" s="587" t="s">
        <v>339</v>
      </c>
      <c r="H312" s="588"/>
      <c r="I312" s="588"/>
      <c r="J312" s="588">
        <f t="shared" si="21"/>
        <v>0</v>
      </c>
      <c r="K312" s="588">
        <f t="shared" si="22"/>
        <v>0</v>
      </c>
      <c r="L312" s="589">
        <f>IFERROR(IF(B312="funkcna poziadavka",VLOOKUP(G312,MODULY_CBA!$B$3:$E$53,4,0)/COUNTIFS($G$3:$G$1500,G312,$B$3:$B$1500,B312),),)</f>
        <v>0</v>
      </c>
      <c r="M312" s="588">
        <f>IFERROR(IF(B312="Funkcna poziadavka",VLOOKUP(G312,MODULY_CBA!$B$3:$E$52,3,0),),)</f>
        <v>0</v>
      </c>
      <c r="N312" s="588">
        <f>IFERROR(IF(B312="funkcna poziadavka",VLOOKUP(G312,MODULY_CBA!$B$3:$E$52,2,0),),)</f>
        <v>0</v>
      </c>
      <c r="O312" s="589">
        <f t="shared" si="23"/>
        <v>0</v>
      </c>
      <c r="P312" s="590">
        <f>IFERROR(O312*VLOOKUP(G312,MODULY_CBA!$B$3:$F$52,5,0),)</f>
        <v>0</v>
      </c>
      <c r="Q312" s="461">
        <f>VLOOKUP(G312,MODULY_CBA!$B$3:$I$52,7,0)</f>
        <v>2021</v>
      </c>
      <c r="R312" s="463"/>
      <c r="S312" s="463"/>
      <c r="T312" s="463"/>
      <c r="U312" s="463"/>
      <c r="V312" s="463"/>
      <c r="W312" s="463"/>
      <c r="X312" s="463"/>
      <c r="Y312" s="463"/>
      <c r="Z312" s="591"/>
      <c r="AA312" s="461"/>
      <c r="AB312" s="461"/>
      <c r="AC312" s="463"/>
      <c r="AD312" s="463"/>
      <c r="AE312" s="463"/>
      <c r="AF312" s="463"/>
      <c r="AG312" s="463"/>
      <c r="AH312" s="463"/>
      <c r="AI312" s="463"/>
    </row>
    <row r="313" spans="1:35" s="466" customFormat="1">
      <c r="A313" s="584" t="s">
        <v>1075</v>
      </c>
      <c r="B313" s="585" t="s">
        <v>439</v>
      </c>
      <c r="C313" s="569" t="s">
        <v>339</v>
      </c>
      <c r="D313" s="579" t="s">
        <v>444</v>
      </c>
      <c r="E313" s="568" t="s">
        <v>753</v>
      </c>
      <c r="F313" s="586" t="s">
        <v>442</v>
      </c>
      <c r="G313" s="587" t="s">
        <v>339</v>
      </c>
      <c r="H313" s="588"/>
      <c r="I313" s="588"/>
      <c r="J313" s="588">
        <f t="shared" si="21"/>
        <v>0</v>
      </c>
      <c r="K313" s="588">
        <f t="shared" si="22"/>
        <v>0</v>
      </c>
      <c r="L313" s="589">
        <f>IFERROR(IF(B313="funkcna poziadavka",VLOOKUP(G313,MODULY_CBA!$B$3:$E$53,4,0)/COUNTIFS($G$3:$G$1500,G313,$B$3:$B$1500,B313),),)</f>
        <v>0</v>
      </c>
      <c r="M313" s="588">
        <f>IFERROR(IF(B313="Funkcna poziadavka",VLOOKUP(G313,MODULY_CBA!$B$3:$E$52,3,0),),)</f>
        <v>0</v>
      </c>
      <c r="N313" s="588">
        <f>IFERROR(IF(B313="funkcna poziadavka",VLOOKUP(G313,MODULY_CBA!$B$3:$E$52,2,0),),)</f>
        <v>0</v>
      </c>
      <c r="O313" s="589">
        <f t="shared" si="23"/>
        <v>0</v>
      </c>
      <c r="P313" s="590">
        <f>IFERROR(O313*VLOOKUP(G313,MODULY_CBA!$B$3:$F$52,5,0),)</f>
        <v>0</v>
      </c>
      <c r="Q313" s="461">
        <f>VLOOKUP(G313,MODULY_CBA!$B$3:$I$52,7,0)</f>
        <v>2021</v>
      </c>
      <c r="R313" s="463"/>
      <c r="S313" s="463"/>
      <c r="T313" s="463"/>
      <c r="U313" s="463"/>
      <c r="V313" s="463"/>
      <c r="W313" s="463"/>
      <c r="X313" s="463"/>
      <c r="Y313" s="463"/>
      <c r="Z313" s="591"/>
      <c r="AA313" s="461"/>
      <c r="AB313" s="461"/>
      <c r="AC313" s="463"/>
      <c r="AD313" s="463"/>
      <c r="AE313" s="463"/>
      <c r="AF313" s="463"/>
      <c r="AG313" s="463"/>
      <c r="AH313" s="463"/>
      <c r="AI313" s="463"/>
    </row>
    <row r="314" spans="1:35" s="466" customFormat="1">
      <c r="A314" s="584" t="s">
        <v>1076</v>
      </c>
      <c r="B314" s="585" t="s">
        <v>439</v>
      </c>
      <c r="C314" s="569" t="s">
        <v>339</v>
      </c>
      <c r="D314" s="579" t="s">
        <v>447</v>
      </c>
      <c r="E314" s="579" t="s">
        <v>448</v>
      </c>
      <c r="F314" s="586" t="s">
        <v>442</v>
      </c>
      <c r="G314" s="587" t="s">
        <v>339</v>
      </c>
      <c r="H314" s="588"/>
      <c r="I314" s="588"/>
      <c r="J314" s="588">
        <f t="shared" si="21"/>
        <v>0</v>
      </c>
      <c r="K314" s="588">
        <f t="shared" si="22"/>
        <v>0</v>
      </c>
      <c r="L314" s="589">
        <f>IFERROR(IF(B314="funkcna poziadavka",VLOOKUP(G314,MODULY_CBA!$B$3:$E$53,4,0)/COUNTIFS($G$3:$G$1500,G314,$B$3:$B$1500,B314),),)</f>
        <v>0</v>
      </c>
      <c r="M314" s="588">
        <f>IFERROR(IF(B314="Funkcna poziadavka",VLOOKUP(G314,MODULY_CBA!$B$3:$E$52,3,0),),)</f>
        <v>0</v>
      </c>
      <c r="N314" s="588">
        <f>IFERROR(IF(B314="funkcna poziadavka",VLOOKUP(G314,MODULY_CBA!$B$3:$E$52,2,0),),)</f>
        <v>0</v>
      </c>
      <c r="O314" s="589">
        <f t="shared" si="23"/>
        <v>0</v>
      </c>
      <c r="P314" s="590">
        <f>IFERROR(O314*VLOOKUP(G314,MODULY_CBA!$B$3:$F$52,5,0),)</f>
        <v>0</v>
      </c>
      <c r="Q314" s="461">
        <f>VLOOKUP(G314,MODULY_CBA!$B$3:$I$52,7,0)</f>
        <v>2021</v>
      </c>
      <c r="R314" s="463"/>
      <c r="S314" s="463"/>
      <c r="T314" s="463"/>
      <c r="U314" s="463"/>
      <c r="V314" s="463"/>
      <c r="W314" s="463"/>
      <c r="X314" s="463"/>
      <c r="Y314" s="463"/>
      <c r="Z314" s="591"/>
      <c r="AA314" s="461"/>
      <c r="AB314" s="461"/>
      <c r="AC314" s="463"/>
      <c r="AD314" s="463"/>
      <c r="AE314" s="463"/>
      <c r="AF314" s="463"/>
      <c r="AG314" s="463"/>
      <c r="AH314" s="463"/>
      <c r="AI314" s="463"/>
    </row>
    <row r="315" spans="1:35" s="466" customFormat="1">
      <c r="A315" s="584" t="s">
        <v>1077</v>
      </c>
      <c r="B315" s="585" t="s">
        <v>439</v>
      </c>
      <c r="C315" s="569" t="s">
        <v>339</v>
      </c>
      <c r="D315" s="579" t="s">
        <v>450</v>
      </c>
      <c r="E315" s="579" t="s">
        <v>451</v>
      </c>
      <c r="F315" s="586" t="s">
        <v>442</v>
      </c>
      <c r="G315" s="587" t="s">
        <v>339</v>
      </c>
      <c r="H315" s="588"/>
      <c r="I315" s="588"/>
      <c r="J315" s="588">
        <f t="shared" si="21"/>
        <v>0</v>
      </c>
      <c r="K315" s="588">
        <f t="shared" si="22"/>
        <v>0</v>
      </c>
      <c r="L315" s="589">
        <f>IFERROR(IF(B315="funkcna poziadavka",VLOOKUP(G315,MODULY_CBA!$B$3:$E$53,4,0)/COUNTIFS($G$3:$G$1500,G315,$B$3:$B$1500,B315),),)</f>
        <v>0</v>
      </c>
      <c r="M315" s="588">
        <f>IFERROR(IF(B315="Funkcna poziadavka",VLOOKUP(G315,MODULY_CBA!$B$3:$E$52,3,0),),)</f>
        <v>0</v>
      </c>
      <c r="N315" s="588">
        <f>IFERROR(IF(B315="funkcna poziadavka",VLOOKUP(G315,MODULY_CBA!$B$3:$E$52,2,0),),)</f>
        <v>0</v>
      </c>
      <c r="O315" s="589">
        <f t="shared" si="23"/>
        <v>0</v>
      </c>
      <c r="P315" s="590">
        <f>IFERROR(O315*VLOOKUP(G315,MODULY_CBA!$B$3:$F$52,5,0),)</f>
        <v>0</v>
      </c>
      <c r="Q315" s="461">
        <f>VLOOKUP(G315,MODULY_CBA!$B$3:$I$52,7,0)</f>
        <v>2021</v>
      </c>
      <c r="R315" s="463"/>
      <c r="S315" s="463"/>
      <c r="T315" s="463"/>
      <c r="U315" s="463"/>
      <c r="V315" s="463"/>
      <c r="W315" s="463"/>
      <c r="X315" s="463"/>
      <c r="Y315" s="463"/>
      <c r="Z315" s="591"/>
      <c r="AA315" s="461"/>
      <c r="AB315" s="461"/>
      <c r="AC315" s="463"/>
      <c r="AD315" s="463"/>
      <c r="AE315" s="463"/>
      <c r="AF315" s="463"/>
      <c r="AG315" s="463"/>
      <c r="AH315" s="463"/>
      <c r="AI315" s="463"/>
    </row>
    <row r="316" spans="1:35" s="466" customFormat="1">
      <c r="A316" s="584" t="s">
        <v>1078</v>
      </c>
      <c r="B316" s="585" t="s">
        <v>439</v>
      </c>
      <c r="C316" s="569" t="s">
        <v>339</v>
      </c>
      <c r="D316" s="579" t="s">
        <v>453</v>
      </c>
      <c r="E316" s="579" t="s">
        <v>454</v>
      </c>
      <c r="F316" s="586" t="s">
        <v>442</v>
      </c>
      <c r="G316" s="587" t="s">
        <v>339</v>
      </c>
      <c r="H316" s="588"/>
      <c r="I316" s="588"/>
      <c r="J316" s="588">
        <f t="shared" si="21"/>
        <v>0</v>
      </c>
      <c r="K316" s="588">
        <f t="shared" si="22"/>
        <v>0</v>
      </c>
      <c r="L316" s="589">
        <f>IFERROR(IF(B316="funkcna poziadavka",VLOOKUP(G316,MODULY_CBA!$B$3:$E$53,4,0)/COUNTIFS($G$3:$G$1500,G316,$B$3:$B$1500,B316),),)</f>
        <v>0</v>
      </c>
      <c r="M316" s="588">
        <f>IFERROR(IF(B316="Funkcna poziadavka",VLOOKUP(G316,MODULY_CBA!$B$3:$E$52,3,0),),)</f>
        <v>0</v>
      </c>
      <c r="N316" s="588">
        <f>IFERROR(IF(B316="funkcna poziadavka",VLOOKUP(G316,MODULY_CBA!$B$3:$E$52,2,0),),)</f>
        <v>0</v>
      </c>
      <c r="O316" s="589">
        <f t="shared" si="23"/>
        <v>0</v>
      </c>
      <c r="P316" s="590">
        <f>IFERROR(O316*VLOOKUP(G316,MODULY_CBA!$B$3:$F$52,5,0),)</f>
        <v>0</v>
      </c>
      <c r="Q316" s="461">
        <f>VLOOKUP(G316,MODULY_CBA!$B$3:$I$52,7,0)</f>
        <v>2021</v>
      </c>
      <c r="R316" s="463"/>
      <c r="S316" s="463"/>
      <c r="T316" s="463"/>
      <c r="U316" s="463"/>
      <c r="V316" s="463"/>
      <c r="W316" s="463"/>
      <c r="X316" s="463"/>
      <c r="Y316" s="463"/>
      <c r="Z316" s="591"/>
      <c r="AA316" s="461"/>
      <c r="AB316" s="461"/>
      <c r="AC316" s="463"/>
      <c r="AD316" s="463"/>
      <c r="AE316" s="463"/>
      <c r="AF316" s="463"/>
      <c r="AG316" s="463"/>
      <c r="AH316" s="463"/>
      <c r="AI316" s="463"/>
    </row>
    <row r="317" spans="1:35" s="466" customFormat="1">
      <c r="A317" s="584" t="s">
        <v>1079</v>
      </c>
      <c r="B317" s="585" t="s">
        <v>439</v>
      </c>
      <c r="C317" s="569" t="s">
        <v>339</v>
      </c>
      <c r="D317" s="568" t="s">
        <v>1080</v>
      </c>
      <c r="E317" s="568" t="s">
        <v>1081</v>
      </c>
      <c r="F317" s="586" t="s">
        <v>442</v>
      </c>
      <c r="G317" s="587" t="s">
        <v>339</v>
      </c>
      <c r="H317" s="588"/>
      <c r="I317" s="588"/>
      <c r="J317" s="588">
        <f t="shared" si="21"/>
        <v>0</v>
      </c>
      <c r="K317" s="588">
        <f t="shared" si="22"/>
        <v>0</v>
      </c>
      <c r="L317" s="589">
        <f>IFERROR(IF(B317="funkcna poziadavka",VLOOKUP(G317,MODULY_CBA!$B$3:$E$53,4,0)/COUNTIFS($G$3:$G$1500,G317,$B$3:$B$1500,B317),),)</f>
        <v>0</v>
      </c>
      <c r="M317" s="588">
        <f>IFERROR(IF(B317="Funkcna poziadavka",VLOOKUP(G317,MODULY_CBA!$B$3:$E$52,3,0),),)</f>
        <v>0</v>
      </c>
      <c r="N317" s="588">
        <f>IFERROR(IF(B317="funkcna poziadavka",VLOOKUP(G317,MODULY_CBA!$B$3:$E$52,2,0),),)</f>
        <v>0</v>
      </c>
      <c r="O317" s="589">
        <f t="shared" si="23"/>
        <v>0</v>
      </c>
      <c r="P317" s="590">
        <f>IFERROR(O317*VLOOKUP(G317,MODULY_CBA!$B$3:$F$52,5,0),)</f>
        <v>0</v>
      </c>
      <c r="Q317" s="461">
        <f>VLOOKUP(G317,MODULY_CBA!$B$3:$I$52,7,0)</f>
        <v>2021</v>
      </c>
      <c r="R317" s="463"/>
      <c r="S317" s="463"/>
      <c r="T317" s="463"/>
      <c r="U317" s="463"/>
      <c r="V317" s="463"/>
      <c r="W317" s="463"/>
      <c r="X317" s="463"/>
      <c r="Y317" s="463"/>
      <c r="Z317" s="591"/>
      <c r="AA317" s="461"/>
      <c r="AB317" s="461"/>
      <c r="AC317" s="463"/>
      <c r="AD317" s="463"/>
      <c r="AE317" s="463"/>
      <c r="AF317" s="463"/>
      <c r="AG317" s="463"/>
      <c r="AH317" s="463"/>
      <c r="AI317" s="463"/>
    </row>
    <row r="318" spans="1:35" s="466" customFormat="1">
      <c r="A318" s="584" t="s">
        <v>1082</v>
      </c>
      <c r="B318" s="585" t="s">
        <v>439</v>
      </c>
      <c r="C318" s="569" t="s">
        <v>339</v>
      </c>
      <c r="D318" s="568" t="s">
        <v>1083</v>
      </c>
      <c r="E318" s="466" t="s">
        <v>1084</v>
      </c>
      <c r="F318" s="586" t="s">
        <v>442</v>
      </c>
      <c r="G318" s="587" t="s">
        <v>339</v>
      </c>
      <c r="H318" s="588"/>
      <c r="I318" s="588"/>
      <c r="J318" s="588">
        <f t="shared" si="21"/>
        <v>0</v>
      </c>
      <c r="K318" s="588">
        <f t="shared" si="22"/>
        <v>0</v>
      </c>
      <c r="L318" s="589">
        <f>IFERROR(IF(B318="funkcna poziadavka",VLOOKUP(G318,MODULY_CBA!$B$3:$E$53,4,0)/COUNTIFS($G$3:$G$1500,G318,$B$3:$B$1500,B318),),)</f>
        <v>0</v>
      </c>
      <c r="M318" s="588">
        <f>IFERROR(IF(B318="Funkcna poziadavka",VLOOKUP(G318,MODULY_CBA!$B$3:$E$52,3,0),),)</f>
        <v>0</v>
      </c>
      <c r="N318" s="588">
        <f>IFERROR(IF(B318="funkcna poziadavka",VLOOKUP(G318,MODULY_CBA!$B$3:$E$52,2,0),),)</f>
        <v>0</v>
      </c>
      <c r="O318" s="589">
        <f t="shared" si="23"/>
        <v>0</v>
      </c>
      <c r="P318" s="590">
        <f>IFERROR(O318*VLOOKUP(G318,MODULY_CBA!$B$3:$F$52,5,0),)</f>
        <v>0</v>
      </c>
      <c r="Q318" s="461">
        <f>VLOOKUP(G318,MODULY_CBA!$B$3:$I$52,7,0)</f>
        <v>2021</v>
      </c>
      <c r="R318" s="463"/>
      <c r="S318" s="463"/>
      <c r="T318" s="463"/>
      <c r="U318" s="463"/>
      <c r="V318" s="463"/>
      <c r="W318" s="463"/>
      <c r="X318" s="463"/>
      <c r="Y318" s="463"/>
      <c r="Z318" s="591"/>
      <c r="AA318" s="461"/>
      <c r="AB318" s="461"/>
      <c r="AC318" s="463"/>
      <c r="AD318" s="463"/>
      <c r="AE318" s="463"/>
      <c r="AF318" s="463"/>
      <c r="AG318" s="463"/>
      <c r="AH318" s="463"/>
      <c r="AI318" s="463"/>
    </row>
    <row r="319" spans="1:35" s="466" customFormat="1">
      <c r="A319" s="584" t="s">
        <v>1085</v>
      </c>
      <c r="B319" s="585" t="s">
        <v>439</v>
      </c>
      <c r="C319" s="569" t="s">
        <v>339</v>
      </c>
      <c r="D319" s="568" t="s">
        <v>1086</v>
      </c>
      <c r="E319" s="466" t="s">
        <v>1087</v>
      </c>
      <c r="F319" s="586" t="s">
        <v>442</v>
      </c>
      <c r="G319" s="587" t="s">
        <v>339</v>
      </c>
      <c r="H319" s="588"/>
      <c r="I319" s="588"/>
      <c r="J319" s="588">
        <f t="shared" si="21"/>
        <v>0</v>
      </c>
      <c r="K319" s="588">
        <f t="shared" si="22"/>
        <v>0</v>
      </c>
      <c r="L319" s="589">
        <f>IFERROR(IF(B319="funkcna poziadavka",VLOOKUP(G319,MODULY_CBA!$B$3:$E$53,4,0)/COUNTIFS($G$3:$G$1500,G319,$B$3:$B$1500,B319),),)</f>
        <v>0</v>
      </c>
      <c r="M319" s="588">
        <f>IFERROR(IF(B319="Funkcna poziadavka",VLOOKUP(G319,MODULY_CBA!$B$3:$E$52,3,0),),)</f>
        <v>0</v>
      </c>
      <c r="N319" s="588">
        <f>IFERROR(IF(B319="funkcna poziadavka",VLOOKUP(G319,MODULY_CBA!$B$3:$E$52,2,0),),)</f>
        <v>0</v>
      </c>
      <c r="O319" s="589">
        <f t="shared" si="23"/>
        <v>0</v>
      </c>
      <c r="P319" s="590">
        <f>IFERROR(O319*VLOOKUP(G319,MODULY_CBA!$B$3:$F$52,5,0),)</f>
        <v>0</v>
      </c>
      <c r="Q319" s="461">
        <f>VLOOKUP(G319,MODULY_CBA!$B$3:$I$52,7,0)</f>
        <v>2021</v>
      </c>
      <c r="R319" s="463"/>
      <c r="S319" s="463"/>
      <c r="T319" s="463"/>
      <c r="U319" s="463"/>
      <c r="V319" s="463"/>
      <c r="W319" s="463"/>
      <c r="X319" s="463"/>
      <c r="Y319" s="463"/>
      <c r="Z319" s="591"/>
      <c r="AA319" s="461"/>
      <c r="AB319" s="461"/>
      <c r="AC319" s="463"/>
      <c r="AD319" s="463"/>
      <c r="AE319" s="463"/>
      <c r="AF319" s="463"/>
      <c r="AG319" s="463"/>
      <c r="AH319" s="463"/>
      <c r="AI319" s="463"/>
    </row>
    <row r="320" spans="1:35" s="466" customFormat="1">
      <c r="A320" s="584" t="s">
        <v>1088</v>
      </c>
      <c r="B320" s="585" t="s">
        <v>439</v>
      </c>
      <c r="C320" s="569" t="s">
        <v>339</v>
      </c>
      <c r="D320" s="579" t="s">
        <v>459</v>
      </c>
      <c r="E320" s="568" t="s">
        <v>767</v>
      </c>
      <c r="F320" s="586" t="s">
        <v>442</v>
      </c>
      <c r="G320" s="587" t="s">
        <v>339</v>
      </c>
      <c r="H320" s="588"/>
      <c r="I320" s="588"/>
      <c r="J320" s="588">
        <f t="shared" si="21"/>
        <v>0</v>
      </c>
      <c r="K320" s="588">
        <f t="shared" si="22"/>
        <v>0</v>
      </c>
      <c r="L320" s="589">
        <f>IFERROR(IF(B320="funkcna poziadavka",VLOOKUP(G320,MODULY_CBA!$B$3:$E$53,4,0)/COUNTIFS($G$3:$G$1500,G320,$B$3:$B$1500,B320),),)</f>
        <v>0</v>
      </c>
      <c r="M320" s="588">
        <f>IFERROR(IF(B320="Funkcna poziadavka",VLOOKUP(G320,MODULY_CBA!$B$3:$E$52,3,0),),)</f>
        <v>0</v>
      </c>
      <c r="N320" s="588">
        <f>IFERROR(IF(B320="funkcna poziadavka",VLOOKUP(G320,MODULY_CBA!$B$3:$E$52,2,0),),)</f>
        <v>0</v>
      </c>
      <c r="O320" s="589">
        <f t="shared" si="23"/>
        <v>0</v>
      </c>
      <c r="P320" s="590">
        <f>IFERROR(O320*VLOOKUP(G320,MODULY_CBA!$B$3:$F$52,5,0),)</f>
        <v>0</v>
      </c>
      <c r="Q320" s="461">
        <f>VLOOKUP(G320,MODULY_CBA!$B$3:$I$52,7,0)</f>
        <v>2021</v>
      </c>
      <c r="R320" s="463"/>
      <c r="S320" s="463"/>
      <c r="T320" s="463"/>
      <c r="U320" s="463"/>
      <c r="V320" s="463"/>
      <c r="W320" s="463"/>
      <c r="X320" s="463"/>
      <c r="Y320" s="463"/>
      <c r="Z320" s="591"/>
      <c r="AA320" s="461"/>
      <c r="AB320" s="461"/>
      <c r="AC320" s="463"/>
      <c r="AD320" s="463"/>
      <c r="AE320" s="463"/>
      <c r="AF320" s="463"/>
      <c r="AG320" s="463"/>
      <c r="AH320" s="463"/>
      <c r="AI320" s="463"/>
    </row>
    <row r="321" spans="1:35" s="466" customFormat="1">
      <c r="A321" s="584" t="s">
        <v>1089</v>
      </c>
      <c r="B321" s="585" t="s">
        <v>439</v>
      </c>
      <c r="C321" s="569" t="s">
        <v>339</v>
      </c>
      <c r="D321" s="579" t="s">
        <v>462</v>
      </c>
      <c r="E321" s="568" t="s">
        <v>1090</v>
      </c>
      <c r="F321" s="586" t="s">
        <v>442</v>
      </c>
      <c r="G321" s="587" t="s">
        <v>339</v>
      </c>
      <c r="H321" s="588"/>
      <c r="I321" s="588"/>
      <c r="J321" s="588">
        <f t="shared" si="21"/>
        <v>0</v>
      </c>
      <c r="K321" s="588">
        <f t="shared" si="22"/>
        <v>0</v>
      </c>
      <c r="L321" s="589">
        <f>IFERROR(IF(B321="funkcna poziadavka",VLOOKUP(G321,MODULY_CBA!$B$3:$E$53,4,0)/COUNTIFS($G$3:$G$1500,G321,$B$3:$B$1500,B321),),)</f>
        <v>0</v>
      </c>
      <c r="M321" s="588">
        <f>IFERROR(IF(B321="Funkcna poziadavka",VLOOKUP(G321,MODULY_CBA!$B$3:$E$52,3,0),),)</f>
        <v>0</v>
      </c>
      <c r="N321" s="588">
        <f>IFERROR(IF(B321="funkcna poziadavka",VLOOKUP(G321,MODULY_CBA!$B$3:$E$52,2,0),),)</f>
        <v>0</v>
      </c>
      <c r="O321" s="589">
        <f t="shared" si="23"/>
        <v>0</v>
      </c>
      <c r="P321" s="590">
        <f>IFERROR(O321*VLOOKUP(G321,MODULY_CBA!$B$3:$F$52,5,0),)</f>
        <v>0</v>
      </c>
      <c r="Q321" s="461">
        <f>VLOOKUP(G321,MODULY_CBA!$B$3:$I$52,7,0)</f>
        <v>2021</v>
      </c>
      <c r="R321" s="463"/>
      <c r="S321" s="463"/>
      <c r="T321" s="463"/>
      <c r="U321" s="463"/>
      <c r="V321" s="463"/>
      <c r="W321" s="463"/>
      <c r="X321" s="463"/>
      <c r="Y321" s="463"/>
      <c r="Z321" s="591"/>
      <c r="AA321" s="461"/>
      <c r="AB321" s="461"/>
      <c r="AC321" s="463"/>
      <c r="AD321" s="463"/>
      <c r="AE321" s="463"/>
      <c r="AF321" s="463"/>
      <c r="AG321" s="463"/>
      <c r="AH321" s="463"/>
      <c r="AI321" s="463"/>
    </row>
    <row r="322" spans="1:35" s="466" customFormat="1">
      <c r="A322" s="584" t="s">
        <v>1091</v>
      </c>
      <c r="B322" s="585" t="s">
        <v>439</v>
      </c>
      <c r="C322" s="569" t="s">
        <v>339</v>
      </c>
      <c r="D322" s="579" t="s">
        <v>465</v>
      </c>
      <c r="E322" s="568" t="s">
        <v>729</v>
      </c>
      <c r="F322" s="586" t="s">
        <v>442</v>
      </c>
      <c r="G322" s="587" t="s">
        <v>339</v>
      </c>
      <c r="H322" s="588"/>
      <c r="I322" s="588"/>
      <c r="J322" s="588">
        <f t="shared" si="21"/>
        <v>0</v>
      </c>
      <c r="K322" s="588">
        <f t="shared" si="22"/>
        <v>0</v>
      </c>
      <c r="L322" s="589">
        <f>IFERROR(IF(B322="funkcna poziadavka",VLOOKUP(G322,MODULY_CBA!$B$3:$E$53,4,0)/COUNTIFS($G$3:$G$1500,G322,$B$3:$B$1500,B322),),)</f>
        <v>0</v>
      </c>
      <c r="M322" s="588">
        <f>IFERROR(IF(B322="Funkcna poziadavka",VLOOKUP(G322,MODULY_CBA!$B$3:$E$52,3,0),),)</f>
        <v>0</v>
      </c>
      <c r="N322" s="588">
        <f>IFERROR(IF(B322="funkcna poziadavka",VLOOKUP(G322,MODULY_CBA!$B$3:$E$52,2,0),),)</f>
        <v>0</v>
      </c>
      <c r="O322" s="589">
        <f t="shared" si="23"/>
        <v>0</v>
      </c>
      <c r="P322" s="590">
        <f>IFERROR(O322*VLOOKUP(G322,MODULY_CBA!$B$3:$F$52,5,0),)</f>
        <v>0</v>
      </c>
      <c r="Q322" s="461">
        <f>VLOOKUP(G322,MODULY_CBA!$B$3:$I$52,7,0)</f>
        <v>2021</v>
      </c>
      <c r="R322" s="463"/>
      <c r="S322" s="463"/>
      <c r="T322" s="463"/>
      <c r="U322" s="463"/>
      <c r="V322" s="463"/>
      <c r="W322" s="463"/>
      <c r="X322" s="463"/>
      <c r="Y322" s="463"/>
      <c r="Z322" s="591"/>
      <c r="AA322" s="461"/>
      <c r="AB322" s="461"/>
      <c r="AC322" s="463"/>
      <c r="AD322" s="463"/>
      <c r="AE322" s="463"/>
      <c r="AF322" s="463"/>
      <c r="AG322" s="463"/>
      <c r="AH322" s="463"/>
      <c r="AI322" s="463"/>
    </row>
    <row r="323" spans="1:35" s="466" customFormat="1">
      <c r="A323" s="584" t="s">
        <v>1092</v>
      </c>
      <c r="B323" s="585" t="s">
        <v>439</v>
      </c>
      <c r="C323" s="569" t="s">
        <v>339</v>
      </c>
      <c r="D323" s="579" t="s">
        <v>468</v>
      </c>
      <c r="E323" s="568" t="s">
        <v>1093</v>
      </c>
      <c r="F323" s="586" t="s">
        <v>442</v>
      </c>
      <c r="G323" s="587" t="s">
        <v>339</v>
      </c>
      <c r="H323" s="588"/>
      <c r="I323" s="588"/>
      <c r="J323" s="588">
        <f t="shared" si="21"/>
        <v>0</v>
      </c>
      <c r="K323" s="588">
        <f t="shared" si="22"/>
        <v>0</v>
      </c>
      <c r="L323" s="589">
        <f>IFERROR(IF(B323="funkcna poziadavka",VLOOKUP(G323,MODULY_CBA!$B$3:$E$53,4,0)/COUNTIFS($G$3:$G$1500,G323,$B$3:$B$1500,B323),),)</f>
        <v>0</v>
      </c>
      <c r="M323" s="588">
        <f>IFERROR(IF(B323="Funkcna poziadavka",VLOOKUP(G323,MODULY_CBA!$B$3:$E$52,3,0),),)</f>
        <v>0</v>
      </c>
      <c r="N323" s="588">
        <f>IFERROR(IF(B323="funkcna poziadavka",VLOOKUP(G323,MODULY_CBA!$B$3:$E$52,2,0),),)</f>
        <v>0</v>
      </c>
      <c r="O323" s="589">
        <f t="shared" si="23"/>
        <v>0</v>
      </c>
      <c r="P323" s="590">
        <f>IFERROR(O323*VLOOKUP(G323,MODULY_CBA!$B$3:$F$52,5,0),)</f>
        <v>0</v>
      </c>
      <c r="Q323" s="461">
        <f>VLOOKUP(G323,MODULY_CBA!$B$3:$I$52,7,0)</f>
        <v>2021</v>
      </c>
      <c r="R323" s="463"/>
      <c r="S323" s="463"/>
      <c r="T323" s="463"/>
      <c r="U323" s="463"/>
      <c r="V323" s="463"/>
      <c r="W323" s="463"/>
      <c r="X323" s="463"/>
      <c r="Y323" s="463"/>
      <c r="Z323" s="591"/>
      <c r="AA323" s="461"/>
      <c r="AB323" s="461"/>
      <c r="AC323" s="463"/>
      <c r="AD323" s="463"/>
      <c r="AE323" s="463"/>
      <c r="AF323" s="463"/>
      <c r="AG323" s="463"/>
      <c r="AH323" s="463"/>
      <c r="AI323" s="463"/>
    </row>
    <row r="324" spans="1:35" s="466" customFormat="1">
      <c r="A324" s="584" t="s">
        <v>1094</v>
      </c>
      <c r="B324" s="585" t="s">
        <v>439</v>
      </c>
      <c r="C324" s="569" t="s">
        <v>339</v>
      </c>
      <c r="D324" s="579" t="s">
        <v>493</v>
      </c>
      <c r="E324" s="568" t="s">
        <v>1050</v>
      </c>
      <c r="F324" s="586" t="s">
        <v>442</v>
      </c>
      <c r="G324" s="587" t="s">
        <v>339</v>
      </c>
      <c r="H324" s="588"/>
      <c r="I324" s="588"/>
      <c r="J324" s="588">
        <f t="shared" si="21"/>
        <v>0</v>
      </c>
      <c r="K324" s="588">
        <f t="shared" si="22"/>
        <v>0</v>
      </c>
      <c r="L324" s="589">
        <f>IFERROR(IF(B324="funkcna poziadavka",VLOOKUP(G324,MODULY_CBA!$B$3:$E$53,4,0)/COUNTIFS($G$3:$G$1500,G324,$B$3:$B$1500,B324),),)</f>
        <v>0</v>
      </c>
      <c r="M324" s="588">
        <f>IFERROR(IF(B324="Funkcna poziadavka",VLOOKUP(G324,MODULY_CBA!$B$3:$E$52,3,0),),)</f>
        <v>0</v>
      </c>
      <c r="N324" s="588">
        <f>IFERROR(IF(B324="funkcna poziadavka",VLOOKUP(G324,MODULY_CBA!$B$3:$E$52,2,0),),)</f>
        <v>0</v>
      </c>
      <c r="O324" s="589">
        <f t="shared" si="23"/>
        <v>0</v>
      </c>
      <c r="P324" s="590">
        <f>IFERROR(O324*VLOOKUP(G324,MODULY_CBA!$B$3:$F$52,5,0),)</f>
        <v>0</v>
      </c>
      <c r="Q324" s="461">
        <f>VLOOKUP(G324,MODULY_CBA!$B$3:$I$52,7,0)</f>
        <v>2021</v>
      </c>
      <c r="R324" s="463"/>
      <c r="S324" s="463"/>
      <c r="T324" s="463"/>
      <c r="U324" s="463"/>
      <c r="V324" s="463"/>
      <c r="W324" s="463"/>
      <c r="X324" s="463"/>
      <c r="Y324" s="463"/>
      <c r="Z324" s="591"/>
      <c r="AA324" s="461"/>
      <c r="AB324" s="461"/>
      <c r="AC324" s="463"/>
      <c r="AD324" s="463"/>
      <c r="AE324" s="463"/>
      <c r="AF324" s="463"/>
      <c r="AG324" s="463"/>
      <c r="AH324" s="463"/>
      <c r="AI324" s="463"/>
    </row>
    <row r="325" spans="1:35" s="466" customFormat="1">
      <c r="A325" s="584" t="s">
        <v>1095</v>
      </c>
      <c r="B325" s="585" t="s">
        <v>977</v>
      </c>
      <c r="C325" s="569" t="s">
        <v>339</v>
      </c>
      <c r="D325" s="579" t="s">
        <v>471</v>
      </c>
      <c r="E325" s="568" t="s">
        <v>735</v>
      </c>
      <c r="F325" s="586" t="s">
        <v>442</v>
      </c>
      <c r="G325" s="587" t="s">
        <v>339</v>
      </c>
      <c r="H325" s="588">
        <v>1</v>
      </c>
      <c r="I325" s="588">
        <v>5</v>
      </c>
      <c r="J325" s="588">
        <f t="shared" si="21"/>
        <v>1</v>
      </c>
      <c r="K325" s="588">
        <f t="shared" si="22"/>
        <v>5</v>
      </c>
      <c r="L325" s="589">
        <f>IFERROR(IF(B325="funkcna poziadavka",VLOOKUP(G325,MODULY_CBA!$B$3:$E$53,4,0)/COUNTIFS($G$3:$G$1500,G325,$B$3:$B$1500,B325),),)</f>
        <v>3.5</v>
      </c>
      <c r="M325" s="588">
        <f>IFERROR(IF(B325="Funkcna poziadavka",VLOOKUP(G325,MODULY_CBA!$B$3:$E$52,3,0),),)</f>
        <v>0.72</v>
      </c>
      <c r="N325" s="588">
        <f>IFERROR(IF(B325="funkcna poziadavka",VLOOKUP(G325,MODULY_CBA!$B$3:$E$52,2,0),),)</f>
        <v>0.90500000000000003</v>
      </c>
      <c r="O325" s="589">
        <f t="shared" si="23"/>
        <v>5.5386000000000006</v>
      </c>
      <c r="P325" s="590">
        <f>IFERROR(O325*VLOOKUP(G325,MODULY_CBA!$B$3:$F$52,5,0),)</f>
        <v>83.079000000000008</v>
      </c>
      <c r="Q325" s="461">
        <f>VLOOKUP(G325,MODULY_CBA!$B$3:$I$52,7,0)</f>
        <v>2021</v>
      </c>
      <c r="R325" s="463"/>
      <c r="S325" s="463"/>
      <c r="T325" s="463"/>
      <c r="U325" s="463"/>
      <c r="V325" s="463"/>
      <c r="W325" s="463"/>
      <c r="X325" s="463"/>
      <c r="Y325" s="463"/>
      <c r="Z325" s="591"/>
      <c r="AA325" s="461"/>
      <c r="AB325" s="461"/>
      <c r="AC325" s="463"/>
      <c r="AD325" s="463"/>
      <c r="AE325" s="463"/>
      <c r="AF325" s="463"/>
      <c r="AG325" s="463"/>
      <c r="AH325" s="463"/>
      <c r="AI325" s="463"/>
    </row>
    <row r="326" spans="1:35" s="466" customFormat="1">
      <c r="A326" s="584" t="s">
        <v>1096</v>
      </c>
      <c r="B326" s="585" t="s">
        <v>977</v>
      </c>
      <c r="C326" s="569" t="s">
        <v>339</v>
      </c>
      <c r="D326" s="579" t="s">
        <v>1097</v>
      </c>
      <c r="E326" s="568" t="s">
        <v>1054</v>
      </c>
      <c r="F326" s="586" t="s">
        <v>442</v>
      </c>
      <c r="G326" s="587" t="s">
        <v>339</v>
      </c>
      <c r="H326" s="588">
        <v>1</v>
      </c>
      <c r="I326" s="588">
        <v>5</v>
      </c>
      <c r="J326" s="588">
        <f t="shared" si="21"/>
        <v>1</v>
      </c>
      <c r="K326" s="588">
        <f t="shared" si="22"/>
        <v>5</v>
      </c>
      <c r="L326" s="589">
        <f>IFERROR(IF(B326="funkcna poziadavka",VLOOKUP(G326,MODULY_CBA!$B$3:$E$53,4,0)/COUNTIFS($G$3:$G$1500,G326,$B$3:$B$1500,B326),),)</f>
        <v>3.5</v>
      </c>
      <c r="M326" s="588">
        <f>IFERROR(IF(B326="Funkcna poziadavka",VLOOKUP(G326,MODULY_CBA!$B$3:$E$52,3,0),),)</f>
        <v>0.72</v>
      </c>
      <c r="N326" s="588">
        <f>IFERROR(IF(B326="funkcna poziadavka",VLOOKUP(G326,MODULY_CBA!$B$3:$E$52,2,0),),)</f>
        <v>0.90500000000000003</v>
      </c>
      <c r="O326" s="589">
        <f t="shared" si="23"/>
        <v>5.5386000000000006</v>
      </c>
      <c r="P326" s="590">
        <f>IFERROR(O326*VLOOKUP(G326,MODULY_CBA!$B$3:$F$52,5,0),)</f>
        <v>83.079000000000008</v>
      </c>
      <c r="Q326" s="461">
        <f>VLOOKUP(G326,MODULY_CBA!$B$3:$I$52,7,0)</f>
        <v>2021</v>
      </c>
      <c r="R326" s="463"/>
      <c r="S326" s="463"/>
      <c r="T326" s="463"/>
      <c r="U326" s="463"/>
      <c r="V326" s="463"/>
      <c r="W326" s="463"/>
      <c r="X326" s="463"/>
      <c r="Y326" s="463"/>
      <c r="Z326" s="591"/>
      <c r="AA326" s="461"/>
      <c r="AB326" s="461"/>
      <c r="AC326" s="463"/>
      <c r="AD326" s="463"/>
      <c r="AE326" s="463"/>
      <c r="AF326" s="463"/>
      <c r="AG326" s="463"/>
      <c r="AH326" s="463"/>
      <c r="AI326" s="463"/>
    </row>
    <row r="327" spans="1:35" s="466" customFormat="1">
      <c r="A327" s="584" t="s">
        <v>1098</v>
      </c>
      <c r="B327" s="585" t="s">
        <v>977</v>
      </c>
      <c r="C327" s="569" t="s">
        <v>339</v>
      </c>
      <c r="D327" s="579" t="s">
        <v>1056</v>
      </c>
      <c r="E327" s="568" t="s">
        <v>1099</v>
      </c>
      <c r="F327" s="586" t="s">
        <v>442</v>
      </c>
      <c r="G327" s="587" t="s">
        <v>339</v>
      </c>
      <c r="H327" s="588">
        <v>1</v>
      </c>
      <c r="I327" s="588">
        <v>5</v>
      </c>
      <c r="J327" s="588">
        <f t="shared" si="21"/>
        <v>1</v>
      </c>
      <c r="K327" s="588">
        <f t="shared" si="22"/>
        <v>5</v>
      </c>
      <c r="L327" s="589">
        <f>IFERROR(IF(B327="funkcna poziadavka",VLOOKUP(G327,MODULY_CBA!$B$3:$E$53,4,0)/COUNTIFS($G$3:$G$1500,G327,$B$3:$B$1500,B327),),)</f>
        <v>3.5</v>
      </c>
      <c r="M327" s="588">
        <f>IFERROR(IF(B327="Funkcna poziadavka",VLOOKUP(G327,MODULY_CBA!$B$3:$E$52,3,0),),)</f>
        <v>0.72</v>
      </c>
      <c r="N327" s="588">
        <f>IFERROR(IF(B327="funkcna poziadavka",VLOOKUP(G327,MODULY_CBA!$B$3:$E$52,2,0),),)</f>
        <v>0.90500000000000003</v>
      </c>
      <c r="O327" s="589">
        <f t="shared" si="23"/>
        <v>5.5386000000000006</v>
      </c>
      <c r="P327" s="590">
        <f>IFERROR(O327*VLOOKUP(G327,MODULY_CBA!$B$3:$F$52,5,0),)</f>
        <v>83.079000000000008</v>
      </c>
      <c r="Q327" s="461">
        <f>VLOOKUP(G327,MODULY_CBA!$B$3:$I$52,7,0)</f>
        <v>2021</v>
      </c>
      <c r="R327" s="463"/>
      <c r="S327" s="463"/>
      <c r="T327" s="463"/>
      <c r="U327" s="463"/>
      <c r="V327" s="463"/>
      <c r="W327" s="463"/>
      <c r="X327" s="463"/>
      <c r="Y327" s="463"/>
      <c r="Z327" s="591"/>
      <c r="AA327" s="461"/>
      <c r="AB327" s="461"/>
      <c r="AC327" s="463"/>
      <c r="AD327" s="463"/>
      <c r="AE327" s="463"/>
      <c r="AF327" s="463"/>
      <c r="AG327" s="463"/>
      <c r="AH327" s="463"/>
      <c r="AI327" s="463"/>
    </row>
    <row r="328" spans="1:35" s="466" customFormat="1">
      <c r="A328" s="584" t="s">
        <v>1100</v>
      </c>
      <c r="B328" s="585" t="s">
        <v>977</v>
      </c>
      <c r="C328" s="569" t="s">
        <v>339</v>
      </c>
      <c r="D328" s="579" t="s">
        <v>477</v>
      </c>
      <c r="E328" s="568" t="s">
        <v>1101</v>
      </c>
      <c r="F328" s="586" t="s">
        <v>442</v>
      </c>
      <c r="G328" s="587" t="s">
        <v>339</v>
      </c>
      <c r="H328" s="588">
        <v>1</v>
      </c>
      <c r="I328" s="588">
        <v>5</v>
      </c>
      <c r="J328" s="588">
        <f t="shared" si="21"/>
        <v>1</v>
      </c>
      <c r="K328" s="588">
        <f t="shared" si="22"/>
        <v>5</v>
      </c>
      <c r="L328" s="589">
        <f>IFERROR(IF(B328="funkcna poziadavka",VLOOKUP(G328,MODULY_CBA!$B$3:$E$53,4,0)/COUNTIFS($G$3:$G$1500,G328,$B$3:$B$1500,B328),),)</f>
        <v>3.5</v>
      </c>
      <c r="M328" s="588">
        <f>IFERROR(IF(B328="Funkcna poziadavka",VLOOKUP(G328,MODULY_CBA!$B$3:$E$52,3,0),),)</f>
        <v>0.72</v>
      </c>
      <c r="N328" s="588">
        <f>IFERROR(IF(B328="funkcna poziadavka",VLOOKUP(G328,MODULY_CBA!$B$3:$E$52,2,0),),)</f>
        <v>0.90500000000000003</v>
      </c>
      <c r="O328" s="589">
        <f t="shared" si="23"/>
        <v>5.5386000000000006</v>
      </c>
      <c r="P328" s="590">
        <f>IFERROR(O328*VLOOKUP(G328,MODULY_CBA!$B$3:$F$52,5,0),)</f>
        <v>83.079000000000008</v>
      </c>
      <c r="Q328" s="461">
        <f>VLOOKUP(G328,MODULY_CBA!$B$3:$I$52,7,0)</f>
        <v>2021</v>
      </c>
      <c r="R328" s="463"/>
      <c r="S328" s="463"/>
      <c r="T328" s="463"/>
      <c r="U328" s="463"/>
      <c r="V328" s="463"/>
      <c r="W328" s="463"/>
      <c r="X328" s="463"/>
      <c r="Y328" s="463"/>
      <c r="Z328" s="591"/>
      <c r="AA328" s="461"/>
      <c r="AB328" s="461"/>
      <c r="AC328" s="463"/>
      <c r="AD328" s="463"/>
      <c r="AE328" s="463"/>
      <c r="AF328" s="463"/>
      <c r="AG328" s="463"/>
      <c r="AH328" s="463"/>
      <c r="AI328" s="463"/>
    </row>
    <row r="329" spans="1:35" s="466" customFormat="1">
      <c r="A329" s="584" t="s">
        <v>1102</v>
      </c>
      <c r="B329" s="585" t="s">
        <v>439</v>
      </c>
      <c r="C329" s="569" t="s">
        <v>339</v>
      </c>
      <c r="D329" s="569" t="s">
        <v>1103</v>
      </c>
      <c r="E329" s="568" t="s">
        <v>1104</v>
      </c>
      <c r="F329" s="586" t="s">
        <v>442</v>
      </c>
      <c r="G329" s="587" t="s">
        <v>339</v>
      </c>
      <c r="H329" s="588"/>
      <c r="I329" s="588"/>
      <c r="J329" s="588">
        <f t="shared" si="21"/>
        <v>0</v>
      </c>
      <c r="K329" s="588">
        <f t="shared" si="22"/>
        <v>0</v>
      </c>
      <c r="L329" s="589">
        <f>IFERROR(IF(B329="funkcna poziadavka",VLOOKUP(G329,MODULY_CBA!$B$3:$E$53,4,0)/COUNTIFS($G$3:$G$1500,G329,$B$3:$B$1500,B329),),)</f>
        <v>0</v>
      </c>
      <c r="M329" s="588">
        <f>IFERROR(IF(B329="Funkcna poziadavka",VLOOKUP(G329,MODULY_CBA!$B$3:$E$52,3,0),),)</f>
        <v>0</v>
      </c>
      <c r="N329" s="588">
        <f>IFERROR(IF(B329="funkcna poziadavka",VLOOKUP(G329,MODULY_CBA!$B$3:$E$52,2,0),),)</f>
        <v>0</v>
      </c>
      <c r="O329" s="589">
        <f t="shared" si="23"/>
        <v>0</v>
      </c>
      <c r="P329" s="590">
        <f>IFERROR(O329*VLOOKUP(G329,MODULY_CBA!$B$3:$F$52,5,0),)</f>
        <v>0</v>
      </c>
      <c r="Q329" s="461">
        <f>VLOOKUP(G329,MODULY_CBA!$B$3:$I$52,7,0)</f>
        <v>2021</v>
      </c>
      <c r="R329" s="463"/>
      <c r="S329" s="463"/>
      <c r="T329" s="463"/>
      <c r="U329" s="463"/>
      <c r="V329" s="463"/>
      <c r="W329" s="463"/>
      <c r="X329" s="463"/>
      <c r="Y329" s="463"/>
      <c r="Z329" s="591"/>
      <c r="AA329" s="461"/>
      <c r="AB329" s="461"/>
      <c r="AC329" s="463"/>
      <c r="AD329" s="463"/>
      <c r="AE329" s="463"/>
      <c r="AF329" s="463"/>
      <c r="AG329" s="463"/>
      <c r="AH329" s="463"/>
      <c r="AI329" s="463"/>
    </row>
    <row r="330" spans="1:35" s="466" customFormat="1">
      <c r="A330" s="584" t="s">
        <v>1105</v>
      </c>
      <c r="B330" s="585" t="s">
        <v>977</v>
      </c>
      <c r="C330" s="569" t="s">
        <v>339</v>
      </c>
      <c r="D330" s="569" t="s">
        <v>1106</v>
      </c>
      <c r="E330" s="568" t="s">
        <v>1107</v>
      </c>
      <c r="F330" s="586" t="s">
        <v>442</v>
      </c>
      <c r="G330" s="587" t="s">
        <v>339</v>
      </c>
      <c r="H330" s="588">
        <v>1</v>
      </c>
      <c r="I330" s="588">
        <v>5</v>
      </c>
      <c r="J330" s="588">
        <f t="shared" si="21"/>
        <v>1</v>
      </c>
      <c r="K330" s="588">
        <f t="shared" ref="K330" si="24">J330*I330</f>
        <v>5</v>
      </c>
      <c r="L330" s="589">
        <f>IFERROR(IF(B330="funkcna poziadavka",VLOOKUP(G330,MODULY_CBA!$B$3:$E$53,4,0)/COUNTIFS($G$3:$G$1500,G330,$B$3:$B$1500,B330),),)</f>
        <v>3.5</v>
      </c>
      <c r="M330" s="588">
        <f>IFERROR(IF(B330="Funkcna poziadavka",VLOOKUP(G330,MODULY_CBA!$B$3:$E$52,3,0),),)</f>
        <v>0.72</v>
      </c>
      <c r="N330" s="588">
        <f>IFERROR(IF(B330="funkcna poziadavka",VLOOKUP(G330,MODULY_CBA!$B$3:$E$52,2,0),),)</f>
        <v>0.90500000000000003</v>
      </c>
      <c r="O330" s="589">
        <f t="shared" ref="O330" si="25">(K330+L330)*M330*N330</f>
        <v>5.5386000000000006</v>
      </c>
      <c r="P330" s="590">
        <f>IFERROR(O330*VLOOKUP(G330,MODULY_CBA!$B$3:$F$52,5,0),)</f>
        <v>83.079000000000008</v>
      </c>
      <c r="Q330" s="461">
        <f>VLOOKUP(G330,MODULY_CBA!$B$3:$I$52,7,0)</f>
        <v>2021</v>
      </c>
      <c r="R330" s="463"/>
      <c r="S330" s="463"/>
      <c r="T330" s="463"/>
      <c r="U330" s="463"/>
      <c r="V330" s="463"/>
      <c r="W330" s="463"/>
      <c r="X330" s="463"/>
      <c r="Y330" s="463"/>
      <c r="Z330" s="591"/>
      <c r="AA330" s="461"/>
      <c r="AB330" s="461"/>
      <c r="AC330" s="463"/>
      <c r="AD330" s="463"/>
      <c r="AE330" s="463"/>
      <c r="AF330" s="463"/>
      <c r="AG330" s="463"/>
      <c r="AH330" s="463"/>
      <c r="AI330" s="463"/>
    </row>
    <row r="331" spans="1:35" s="466" customFormat="1">
      <c r="A331" s="584" t="s">
        <v>1108</v>
      </c>
      <c r="B331" s="585" t="s">
        <v>977</v>
      </c>
      <c r="C331" s="569" t="s">
        <v>339</v>
      </c>
      <c r="D331" s="579" t="s">
        <v>1109</v>
      </c>
      <c r="E331" s="568" t="s">
        <v>1110</v>
      </c>
      <c r="F331" s="586" t="s">
        <v>442</v>
      </c>
      <c r="G331" s="587" t="s">
        <v>339</v>
      </c>
      <c r="H331" s="588">
        <v>1</v>
      </c>
      <c r="I331" s="588">
        <v>5</v>
      </c>
      <c r="J331" s="588">
        <f t="shared" si="21"/>
        <v>1</v>
      </c>
      <c r="K331" s="588">
        <f t="shared" si="22"/>
        <v>5</v>
      </c>
      <c r="L331" s="589">
        <f>IFERROR(IF(B331="funkcna poziadavka",VLOOKUP(G331,MODULY_CBA!$B$3:$E$53,4,0)/COUNTIFS($G$3:$G$1500,G331,$B$3:$B$1500,B331),),)</f>
        <v>3.5</v>
      </c>
      <c r="M331" s="588">
        <f>IFERROR(IF(B331="Funkcna poziadavka",VLOOKUP(G331,MODULY_CBA!$B$3:$E$52,3,0),),)</f>
        <v>0.72</v>
      </c>
      <c r="N331" s="588">
        <f>IFERROR(IF(B331="funkcna poziadavka",VLOOKUP(G331,MODULY_CBA!$B$3:$E$52,2,0),),)</f>
        <v>0.90500000000000003</v>
      </c>
      <c r="O331" s="589">
        <f t="shared" si="23"/>
        <v>5.5386000000000006</v>
      </c>
      <c r="P331" s="590">
        <f>IFERROR(O331*VLOOKUP(G331,MODULY_CBA!$B$3:$F$52,5,0),)</f>
        <v>83.079000000000008</v>
      </c>
      <c r="Q331" s="461">
        <f>VLOOKUP(G331,MODULY_CBA!$B$3:$I$52,7,0)</f>
        <v>2021</v>
      </c>
      <c r="R331" s="463"/>
      <c r="S331" s="463"/>
      <c r="T331" s="463"/>
      <c r="U331" s="463"/>
      <c r="V331" s="463"/>
      <c r="W331" s="463"/>
      <c r="X331" s="463"/>
      <c r="Y331" s="463"/>
      <c r="Z331" s="591"/>
      <c r="AA331" s="461"/>
      <c r="AB331" s="461"/>
      <c r="AC331" s="463"/>
      <c r="AD331" s="463"/>
      <c r="AE331" s="463"/>
      <c r="AF331" s="463"/>
      <c r="AG331" s="463"/>
      <c r="AH331" s="463"/>
      <c r="AI331" s="463"/>
    </row>
    <row r="332" spans="1:35" s="466" customFormat="1">
      <c r="A332" s="584" t="s">
        <v>1111</v>
      </c>
      <c r="B332" s="585" t="s">
        <v>977</v>
      </c>
      <c r="C332" s="569" t="s">
        <v>341</v>
      </c>
      <c r="D332" s="579" t="s">
        <v>440</v>
      </c>
      <c r="E332" s="568" t="s">
        <v>792</v>
      </c>
      <c r="F332" s="586" t="s">
        <v>442</v>
      </c>
      <c r="G332" s="587" t="s">
        <v>341</v>
      </c>
      <c r="H332" s="588">
        <v>1</v>
      </c>
      <c r="I332" s="588">
        <v>5</v>
      </c>
      <c r="J332" s="588">
        <f t="shared" si="21"/>
        <v>1</v>
      </c>
      <c r="K332" s="588">
        <f t="shared" si="22"/>
        <v>5</v>
      </c>
      <c r="L332" s="589">
        <f>IFERROR(IF(B332="funkcna poziadavka",VLOOKUP(G332,MODULY_CBA!$B$3:$E$53,4,0)/COUNTIFS($G$3:$G$1500,G332,$B$3:$B$1500,B332),),)</f>
        <v>3</v>
      </c>
      <c r="M332" s="588">
        <f>IFERROR(IF(B332="Funkcna poziadavka",VLOOKUP(G332,MODULY_CBA!$B$3:$E$52,3,0),),)</f>
        <v>0.72</v>
      </c>
      <c r="N332" s="588">
        <f>IFERROR(IF(B332="funkcna poziadavka",VLOOKUP(G332,MODULY_CBA!$B$3:$E$52,2,0),),)</f>
        <v>0.90500000000000003</v>
      </c>
      <c r="O332" s="589">
        <f t="shared" si="23"/>
        <v>5.2127999999999997</v>
      </c>
      <c r="P332" s="590">
        <f>IFERROR(O332*VLOOKUP(G332,MODULY_CBA!$B$3:$F$52,5,0),)</f>
        <v>78.191999999999993</v>
      </c>
      <c r="Q332" s="461">
        <f>VLOOKUP(G332,MODULY_CBA!$B$3:$I$52,7,0)</f>
        <v>2021</v>
      </c>
      <c r="R332" s="463"/>
      <c r="S332" s="463"/>
      <c r="T332" s="463"/>
      <c r="U332" s="463"/>
      <c r="V332" s="463"/>
      <c r="W332" s="463"/>
      <c r="X332" s="463"/>
      <c r="Y332" s="463"/>
      <c r="Z332" s="591"/>
      <c r="AA332" s="461"/>
      <c r="AB332" s="461"/>
      <c r="AC332" s="463"/>
      <c r="AD332" s="463"/>
      <c r="AE332" s="463"/>
      <c r="AF332" s="463"/>
      <c r="AG332" s="463"/>
      <c r="AH332" s="463"/>
      <c r="AI332" s="463"/>
    </row>
    <row r="333" spans="1:35" s="466" customFormat="1">
      <c r="A333" s="584" t="s">
        <v>1112</v>
      </c>
      <c r="B333" s="585" t="s">
        <v>439</v>
      </c>
      <c r="C333" s="569" t="s">
        <v>341</v>
      </c>
      <c r="D333" s="579" t="s">
        <v>444</v>
      </c>
      <c r="E333" s="568" t="s">
        <v>753</v>
      </c>
      <c r="F333" s="586" t="s">
        <v>442</v>
      </c>
      <c r="G333" s="587" t="s">
        <v>341</v>
      </c>
      <c r="H333" s="588"/>
      <c r="I333" s="588"/>
      <c r="J333" s="588">
        <f t="shared" si="21"/>
        <v>0</v>
      </c>
      <c r="K333" s="588">
        <f t="shared" si="22"/>
        <v>0</v>
      </c>
      <c r="L333" s="589">
        <f>IFERROR(IF(B333="funkcna poziadavka",VLOOKUP(G333,MODULY_CBA!$B$3:$E$53,4,0)/COUNTIFS($G$3:$G$1500,G333,$B$3:$B$1500,B333),),)</f>
        <v>0</v>
      </c>
      <c r="M333" s="588">
        <f>IFERROR(IF(B333="Funkcna poziadavka",VLOOKUP(G333,MODULY_CBA!$B$3:$E$52,3,0),),)</f>
        <v>0</v>
      </c>
      <c r="N333" s="588">
        <f>IFERROR(IF(B333="funkcna poziadavka",VLOOKUP(G333,MODULY_CBA!$B$3:$E$52,2,0),),)</f>
        <v>0</v>
      </c>
      <c r="O333" s="589">
        <f t="shared" si="23"/>
        <v>0</v>
      </c>
      <c r="P333" s="590">
        <f>IFERROR(O333*VLOOKUP(G333,MODULY_CBA!$B$3:$F$52,5,0),)</f>
        <v>0</v>
      </c>
      <c r="Q333" s="461">
        <f>VLOOKUP(G333,MODULY_CBA!$B$3:$I$52,7,0)</f>
        <v>2021</v>
      </c>
      <c r="R333" s="463"/>
      <c r="S333" s="463"/>
      <c r="T333" s="463"/>
      <c r="U333" s="463"/>
      <c r="V333" s="463"/>
      <c r="W333" s="463"/>
      <c r="X333" s="463"/>
      <c r="Y333" s="463"/>
      <c r="Z333" s="591"/>
      <c r="AA333" s="461"/>
      <c r="AB333" s="461"/>
      <c r="AC333" s="463"/>
      <c r="AD333" s="463"/>
      <c r="AE333" s="463"/>
      <c r="AF333" s="463"/>
      <c r="AG333" s="463"/>
      <c r="AH333" s="463"/>
      <c r="AI333" s="463"/>
    </row>
    <row r="334" spans="1:35" s="466" customFormat="1">
      <c r="A334" s="584" t="s">
        <v>1113</v>
      </c>
      <c r="B334" s="585" t="s">
        <v>439</v>
      </c>
      <c r="C334" s="569" t="s">
        <v>341</v>
      </c>
      <c r="D334" s="579" t="s">
        <v>447</v>
      </c>
      <c r="E334" s="579" t="s">
        <v>448</v>
      </c>
      <c r="F334" s="586" t="s">
        <v>442</v>
      </c>
      <c r="G334" s="587" t="s">
        <v>341</v>
      </c>
      <c r="H334" s="588"/>
      <c r="I334" s="588"/>
      <c r="J334" s="588">
        <f t="shared" si="21"/>
        <v>0</v>
      </c>
      <c r="K334" s="588">
        <f t="shared" si="22"/>
        <v>0</v>
      </c>
      <c r="L334" s="589">
        <f>IFERROR(IF(B334="funkcna poziadavka",VLOOKUP(G334,MODULY_CBA!$B$3:$E$53,4,0)/COUNTIFS($G$3:$G$1500,G334,$B$3:$B$1500,B334),),)</f>
        <v>0</v>
      </c>
      <c r="M334" s="588">
        <f>IFERROR(IF(B334="Funkcna poziadavka",VLOOKUP(G334,MODULY_CBA!$B$3:$E$52,3,0),),)</f>
        <v>0</v>
      </c>
      <c r="N334" s="588">
        <f>IFERROR(IF(B334="funkcna poziadavka",VLOOKUP(G334,MODULY_CBA!$B$3:$E$52,2,0),),)</f>
        <v>0</v>
      </c>
      <c r="O334" s="589">
        <f t="shared" si="23"/>
        <v>0</v>
      </c>
      <c r="P334" s="590">
        <f>IFERROR(O334*VLOOKUP(G334,MODULY_CBA!$B$3:$F$52,5,0),)</f>
        <v>0</v>
      </c>
      <c r="Q334" s="461">
        <f>VLOOKUP(G334,MODULY_CBA!$B$3:$I$52,7,0)</f>
        <v>2021</v>
      </c>
      <c r="R334" s="463"/>
      <c r="S334" s="463"/>
      <c r="T334" s="463"/>
      <c r="U334" s="463"/>
      <c r="V334" s="463"/>
      <c r="W334" s="463"/>
      <c r="X334" s="463"/>
      <c r="Y334" s="463"/>
      <c r="Z334" s="591"/>
      <c r="AA334" s="461"/>
      <c r="AB334" s="461"/>
      <c r="AC334" s="463"/>
      <c r="AD334" s="463"/>
      <c r="AE334" s="463"/>
      <c r="AF334" s="463"/>
      <c r="AG334" s="463"/>
      <c r="AH334" s="463"/>
      <c r="AI334" s="463"/>
    </row>
    <row r="335" spans="1:35" s="466" customFormat="1">
      <c r="A335" s="584" t="s">
        <v>1114</v>
      </c>
      <c r="B335" s="585" t="s">
        <v>439</v>
      </c>
      <c r="C335" s="569" t="s">
        <v>341</v>
      </c>
      <c r="D335" s="579" t="s">
        <v>450</v>
      </c>
      <c r="E335" s="579" t="s">
        <v>451</v>
      </c>
      <c r="F335" s="586" t="s">
        <v>442</v>
      </c>
      <c r="G335" s="587" t="s">
        <v>341</v>
      </c>
      <c r="H335" s="588"/>
      <c r="I335" s="588"/>
      <c r="J335" s="588">
        <f t="shared" si="21"/>
        <v>0</v>
      </c>
      <c r="K335" s="588">
        <f t="shared" si="22"/>
        <v>0</v>
      </c>
      <c r="L335" s="589">
        <f>IFERROR(IF(B335="funkcna poziadavka",VLOOKUP(G335,MODULY_CBA!$B$3:$E$53,4,0)/COUNTIFS($G$3:$G$1500,G335,$B$3:$B$1500,B335),),)</f>
        <v>0</v>
      </c>
      <c r="M335" s="588">
        <f>IFERROR(IF(B335="Funkcna poziadavka",VLOOKUP(G335,MODULY_CBA!$B$3:$E$52,3,0),),)</f>
        <v>0</v>
      </c>
      <c r="N335" s="588">
        <f>IFERROR(IF(B335="funkcna poziadavka",VLOOKUP(G335,MODULY_CBA!$B$3:$E$52,2,0),),)</f>
        <v>0</v>
      </c>
      <c r="O335" s="589">
        <f t="shared" si="23"/>
        <v>0</v>
      </c>
      <c r="P335" s="590">
        <f>IFERROR(O335*VLOOKUP(G335,MODULY_CBA!$B$3:$F$52,5,0),)</f>
        <v>0</v>
      </c>
      <c r="Q335" s="461">
        <f>VLOOKUP(G335,MODULY_CBA!$B$3:$I$52,7,0)</f>
        <v>2021</v>
      </c>
      <c r="R335" s="463"/>
      <c r="S335" s="463"/>
      <c r="T335" s="463"/>
      <c r="U335" s="463"/>
      <c r="V335" s="463"/>
      <c r="W335" s="463"/>
      <c r="X335" s="463"/>
      <c r="Y335" s="463"/>
      <c r="Z335" s="591"/>
      <c r="AA335" s="461"/>
      <c r="AB335" s="461"/>
      <c r="AC335" s="463"/>
      <c r="AD335" s="463"/>
      <c r="AE335" s="463"/>
      <c r="AF335" s="463"/>
      <c r="AG335" s="463"/>
      <c r="AH335" s="463"/>
      <c r="AI335" s="463"/>
    </row>
    <row r="336" spans="1:35" s="466" customFormat="1">
      <c r="A336" s="584" t="s">
        <v>1115</v>
      </c>
      <c r="B336" s="585" t="s">
        <v>439</v>
      </c>
      <c r="C336" s="569" t="s">
        <v>341</v>
      </c>
      <c r="D336" s="579" t="s">
        <v>453</v>
      </c>
      <c r="E336" s="579" t="s">
        <v>454</v>
      </c>
      <c r="F336" s="586" t="s">
        <v>442</v>
      </c>
      <c r="G336" s="587" t="s">
        <v>341</v>
      </c>
      <c r="H336" s="588"/>
      <c r="I336" s="588"/>
      <c r="J336" s="588">
        <f t="shared" si="21"/>
        <v>0</v>
      </c>
      <c r="K336" s="588">
        <f t="shared" si="22"/>
        <v>0</v>
      </c>
      <c r="L336" s="589">
        <f>IFERROR(IF(B336="funkcna poziadavka",VLOOKUP(G336,MODULY_CBA!$B$3:$E$53,4,0)/COUNTIFS($G$3:$G$1500,G336,$B$3:$B$1500,B336),),)</f>
        <v>0</v>
      </c>
      <c r="M336" s="588">
        <f>IFERROR(IF(B336="Funkcna poziadavka",VLOOKUP(G336,MODULY_CBA!$B$3:$E$52,3,0),),)</f>
        <v>0</v>
      </c>
      <c r="N336" s="588">
        <f>IFERROR(IF(B336="funkcna poziadavka",VLOOKUP(G336,MODULY_CBA!$B$3:$E$52,2,0),),)</f>
        <v>0</v>
      </c>
      <c r="O336" s="589">
        <f t="shared" si="23"/>
        <v>0</v>
      </c>
      <c r="P336" s="590">
        <f>IFERROR(O336*VLOOKUP(G336,MODULY_CBA!$B$3:$F$52,5,0),)</f>
        <v>0</v>
      </c>
      <c r="Q336" s="461">
        <f>VLOOKUP(G336,MODULY_CBA!$B$3:$I$52,7,0)</f>
        <v>2021</v>
      </c>
      <c r="R336" s="463"/>
      <c r="S336" s="463"/>
      <c r="T336" s="463"/>
      <c r="U336" s="463"/>
      <c r="V336" s="463"/>
      <c r="W336" s="463"/>
      <c r="X336" s="463"/>
      <c r="Y336" s="463"/>
      <c r="Z336" s="591"/>
      <c r="AA336" s="461"/>
      <c r="AB336" s="461"/>
      <c r="AC336" s="463"/>
      <c r="AD336" s="463"/>
      <c r="AE336" s="463"/>
      <c r="AF336" s="463"/>
      <c r="AG336" s="463"/>
      <c r="AH336" s="463"/>
      <c r="AI336" s="463"/>
    </row>
    <row r="337" spans="1:35" s="466" customFormat="1">
      <c r="A337" s="584" t="s">
        <v>1116</v>
      </c>
      <c r="B337" s="585" t="s">
        <v>439</v>
      </c>
      <c r="C337" s="569" t="s">
        <v>341</v>
      </c>
      <c r="D337" s="568" t="s">
        <v>1117</v>
      </c>
      <c r="E337" s="568" t="s">
        <v>1118</v>
      </c>
      <c r="F337" s="586" t="s">
        <v>442</v>
      </c>
      <c r="G337" s="587" t="s">
        <v>341</v>
      </c>
      <c r="H337" s="588"/>
      <c r="I337" s="588"/>
      <c r="J337" s="588">
        <f t="shared" si="21"/>
        <v>0</v>
      </c>
      <c r="K337" s="588">
        <f t="shared" si="22"/>
        <v>0</v>
      </c>
      <c r="L337" s="589">
        <f>IFERROR(IF(B337="funkcna poziadavka",VLOOKUP(G337,MODULY_CBA!$B$3:$E$53,4,0)/COUNTIFS($G$3:$G$1500,G337,$B$3:$B$1500,B337),),)</f>
        <v>0</v>
      </c>
      <c r="M337" s="588">
        <f>IFERROR(IF(B337="Funkcna poziadavka",VLOOKUP(G337,MODULY_CBA!$B$3:$E$52,3,0),),)</f>
        <v>0</v>
      </c>
      <c r="N337" s="588">
        <f>IFERROR(IF(B337="funkcna poziadavka",VLOOKUP(G337,MODULY_CBA!$B$3:$E$52,2,0),),)</f>
        <v>0</v>
      </c>
      <c r="O337" s="589">
        <f t="shared" si="23"/>
        <v>0</v>
      </c>
      <c r="P337" s="590">
        <f>IFERROR(O337*VLOOKUP(G337,MODULY_CBA!$B$3:$F$52,5,0),)</f>
        <v>0</v>
      </c>
      <c r="Q337" s="461">
        <f>VLOOKUP(G337,MODULY_CBA!$B$3:$I$52,7,0)</f>
        <v>2021</v>
      </c>
      <c r="R337" s="463"/>
      <c r="S337" s="463"/>
      <c r="T337" s="463"/>
      <c r="U337" s="463"/>
      <c r="V337" s="463"/>
      <c r="W337" s="463"/>
      <c r="X337" s="463"/>
      <c r="Y337" s="463"/>
      <c r="Z337" s="591"/>
      <c r="AA337" s="461"/>
      <c r="AB337" s="461"/>
      <c r="AC337" s="463"/>
      <c r="AD337" s="463"/>
      <c r="AE337" s="463"/>
      <c r="AF337" s="463"/>
      <c r="AG337" s="463"/>
      <c r="AH337" s="463"/>
      <c r="AI337" s="463"/>
    </row>
    <row r="338" spans="1:35" s="466" customFormat="1">
      <c r="A338" s="584" t="s">
        <v>1119</v>
      </c>
      <c r="B338" s="585" t="s">
        <v>439</v>
      </c>
      <c r="C338" s="569" t="s">
        <v>341</v>
      </c>
      <c r="D338" s="568" t="s">
        <v>1120</v>
      </c>
      <c r="E338" s="466" t="s">
        <v>1121</v>
      </c>
      <c r="F338" s="586" t="s">
        <v>442</v>
      </c>
      <c r="G338" s="587" t="s">
        <v>341</v>
      </c>
      <c r="H338" s="588"/>
      <c r="I338" s="588"/>
      <c r="J338" s="588">
        <f t="shared" si="21"/>
        <v>0</v>
      </c>
      <c r="K338" s="588">
        <f t="shared" si="22"/>
        <v>0</v>
      </c>
      <c r="L338" s="589">
        <f>IFERROR(IF(B338="funkcna poziadavka",VLOOKUP(G338,MODULY_CBA!$B$3:$E$53,4,0)/COUNTIFS($G$3:$G$1500,G338,$B$3:$B$1500,B338),),)</f>
        <v>0</v>
      </c>
      <c r="M338" s="588">
        <f>IFERROR(IF(B338="Funkcna poziadavka",VLOOKUP(G338,MODULY_CBA!$B$3:$E$52,3,0),),)</f>
        <v>0</v>
      </c>
      <c r="N338" s="588">
        <f>IFERROR(IF(B338="funkcna poziadavka",VLOOKUP(G338,MODULY_CBA!$B$3:$E$52,2,0),),)</f>
        <v>0</v>
      </c>
      <c r="O338" s="589">
        <f t="shared" si="23"/>
        <v>0</v>
      </c>
      <c r="P338" s="590">
        <f>IFERROR(O338*VLOOKUP(G338,MODULY_CBA!$B$3:$F$52,5,0),)</f>
        <v>0</v>
      </c>
      <c r="Q338" s="461">
        <f>VLOOKUP(G338,MODULY_CBA!$B$3:$I$52,7,0)</f>
        <v>2021</v>
      </c>
      <c r="R338" s="463"/>
      <c r="S338" s="463"/>
      <c r="T338" s="463"/>
      <c r="U338" s="463"/>
      <c r="V338" s="463"/>
      <c r="W338" s="463"/>
      <c r="X338" s="463"/>
      <c r="Y338" s="463"/>
      <c r="Z338" s="591"/>
      <c r="AA338" s="461"/>
      <c r="AB338" s="461"/>
      <c r="AC338" s="463"/>
      <c r="AD338" s="463"/>
      <c r="AE338" s="463"/>
      <c r="AF338" s="463"/>
      <c r="AG338" s="463"/>
      <c r="AH338" s="463"/>
      <c r="AI338" s="463"/>
    </row>
    <row r="339" spans="1:35" s="466" customFormat="1">
      <c r="A339" s="584" t="s">
        <v>1122</v>
      </c>
      <c r="B339" s="585" t="s">
        <v>439</v>
      </c>
      <c r="C339" s="569" t="s">
        <v>341</v>
      </c>
      <c r="D339" s="568" t="s">
        <v>1123</v>
      </c>
      <c r="E339" s="466" t="s">
        <v>1124</v>
      </c>
      <c r="F339" s="586" t="s">
        <v>442</v>
      </c>
      <c r="G339" s="587" t="s">
        <v>341</v>
      </c>
      <c r="H339" s="588"/>
      <c r="I339" s="588"/>
      <c r="J339" s="588">
        <f t="shared" si="21"/>
        <v>0</v>
      </c>
      <c r="K339" s="588">
        <f t="shared" si="22"/>
        <v>0</v>
      </c>
      <c r="L339" s="589">
        <f>IFERROR(IF(B339="funkcna poziadavka",VLOOKUP(G339,MODULY_CBA!$B$3:$E$53,4,0)/COUNTIFS($G$3:$G$1500,G339,$B$3:$B$1500,B339),),)</f>
        <v>0</v>
      </c>
      <c r="M339" s="588">
        <f>IFERROR(IF(B339="Funkcna poziadavka",VLOOKUP(G339,MODULY_CBA!$B$3:$E$52,3,0),),)</f>
        <v>0</v>
      </c>
      <c r="N339" s="588">
        <f>IFERROR(IF(B339="funkcna poziadavka",VLOOKUP(G339,MODULY_CBA!$B$3:$E$52,2,0),),)</f>
        <v>0</v>
      </c>
      <c r="O339" s="589">
        <f t="shared" si="23"/>
        <v>0</v>
      </c>
      <c r="P339" s="590">
        <f>IFERROR(O339*VLOOKUP(G339,MODULY_CBA!$B$3:$F$52,5,0),)</f>
        <v>0</v>
      </c>
      <c r="Q339" s="461">
        <f>VLOOKUP(G339,MODULY_CBA!$B$3:$I$52,7,0)</f>
        <v>2021</v>
      </c>
      <c r="R339" s="463"/>
      <c r="S339" s="463"/>
      <c r="T339" s="463"/>
      <c r="U339" s="463"/>
      <c r="V339" s="463"/>
      <c r="W339" s="463"/>
      <c r="X339" s="463"/>
      <c r="Y339" s="463"/>
      <c r="Z339" s="591"/>
      <c r="AA339" s="461"/>
      <c r="AB339" s="461"/>
      <c r="AC339" s="463"/>
      <c r="AD339" s="463"/>
      <c r="AE339" s="463"/>
      <c r="AF339" s="463"/>
      <c r="AG339" s="463"/>
      <c r="AH339" s="463"/>
      <c r="AI339" s="463"/>
    </row>
    <row r="340" spans="1:35" s="466" customFormat="1">
      <c r="A340" s="584" t="s">
        <v>1125</v>
      </c>
      <c r="B340" s="585" t="s">
        <v>439</v>
      </c>
      <c r="C340" s="569" t="s">
        <v>341</v>
      </c>
      <c r="D340" s="579" t="s">
        <v>459</v>
      </c>
      <c r="E340" s="568" t="s">
        <v>767</v>
      </c>
      <c r="F340" s="586" t="s">
        <v>442</v>
      </c>
      <c r="G340" s="587" t="s">
        <v>341</v>
      </c>
      <c r="H340" s="588"/>
      <c r="I340" s="588"/>
      <c r="J340" s="588">
        <f t="shared" si="21"/>
        <v>0</v>
      </c>
      <c r="K340" s="588">
        <f t="shared" si="22"/>
        <v>0</v>
      </c>
      <c r="L340" s="589">
        <f>IFERROR(IF(B340="funkcna poziadavka",VLOOKUP(G340,MODULY_CBA!$B$3:$E$53,4,0)/COUNTIFS($G$3:$G$1500,G340,$B$3:$B$1500,B340),),)</f>
        <v>0</v>
      </c>
      <c r="M340" s="588">
        <f>IFERROR(IF(B340="Funkcna poziadavka",VLOOKUP(G340,MODULY_CBA!$B$3:$E$52,3,0),),)</f>
        <v>0</v>
      </c>
      <c r="N340" s="588">
        <f>IFERROR(IF(B340="funkcna poziadavka",VLOOKUP(G340,MODULY_CBA!$B$3:$E$52,2,0),),)</f>
        <v>0</v>
      </c>
      <c r="O340" s="589">
        <f t="shared" si="23"/>
        <v>0</v>
      </c>
      <c r="P340" s="590">
        <f>IFERROR(O340*VLOOKUP(G340,MODULY_CBA!$B$3:$F$52,5,0),)</f>
        <v>0</v>
      </c>
      <c r="Q340" s="461">
        <f>VLOOKUP(G340,MODULY_CBA!$B$3:$I$52,7,0)</f>
        <v>2021</v>
      </c>
      <c r="R340" s="463"/>
      <c r="S340" s="463"/>
      <c r="T340" s="463"/>
      <c r="U340" s="463"/>
      <c r="V340" s="463"/>
      <c r="W340" s="463"/>
      <c r="X340" s="463"/>
      <c r="Y340" s="463"/>
      <c r="Z340" s="591"/>
      <c r="AA340" s="461"/>
      <c r="AB340" s="461"/>
      <c r="AC340" s="463"/>
      <c r="AD340" s="463"/>
      <c r="AE340" s="463"/>
      <c r="AF340" s="463"/>
      <c r="AG340" s="463"/>
      <c r="AH340" s="463"/>
      <c r="AI340" s="463"/>
    </row>
    <row r="341" spans="1:35" s="466" customFormat="1">
      <c r="A341" s="584" t="s">
        <v>1126</v>
      </c>
      <c r="B341" s="585" t="s">
        <v>439</v>
      </c>
      <c r="C341" s="569" t="s">
        <v>341</v>
      </c>
      <c r="D341" s="579" t="s">
        <v>462</v>
      </c>
      <c r="E341" s="568" t="s">
        <v>1127</v>
      </c>
      <c r="F341" s="586" t="s">
        <v>442</v>
      </c>
      <c r="G341" s="587" t="s">
        <v>341</v>
      </c>
      <c r="H341" s="588"/>
      <c r="I341" s="588"/>
      <c r="J341" s="588">
        <f t="shared" si="21"/>
        <v>0</v>
      </c>
      <c r="K341" s="588">
        <f t="shared" si="22"/>
        <v>0</v>
      </c>
      <c r="L341" s="589">
        <f>IFERROR(IF(B341="funkcna poziadavka",VLOOKUP(G341,MODULY_CBA!$B$3:$E$53,4,0)/COUNTIFS($G$3:$G$1500,G341,$B$3:$B$1500,B341),),)</f>
        <v>0</v>
      </c>
      <c r="M341" s="588">
        <f>IFERROR(IF(B341="Funkcna poziadavka",VLOOKUP(G341,MODULY_CBA!$B$3:$E$52,3,0),),)</f>
        <v>0</v>
      </c>
      <c r="N341" s="588">
        <f>IFERROR(IF(B341="funkcna poziadavka",VLOOKUP(G341,MODULY_CBA!$B$3:$E$52,2,0),),)</f>
        <v>0</v>
      </c>
      <c r="O341" s="589">
        <f t="shared" si="23"/>
        <v>0</v>
      </c>
      <c r="P341" s="590">
        <f>IFERROR(O341*VLOOKUP(G341,MODULY_CBA!$B$3:$F$52,5,0),)</f>
        <v>0</v>
      </c>
      <c r="Q341" s="461">
        <f>VLOOKUP(G341,MODULY_CBA!$B$3:$I$52,7,0)</f>
        <v>2021</v>
      </c>
      <c r="R341" s="463"/>
      <c r="S341" s="463"/>
      <c r="T341" s="463"/>
      <c r="U341" s="463"/>
      <c r="V341" s="463"/>
      <c r="W341" s="463"/>
      <c r="X341" s="463"/>
      <c r="Y341" s="463"/>
      <c r="Z341" s="591"/>
      <c r="AA341" s="461"/>
      <c r="AB341" s="461"/>
      <c r="AC341" s="463"/>
      <c r="AD341" s="463"/>
      <c r="AE341" s="463"/>
      <c r="AF341" s="463"/>
      <c r="AG341" s="463"/>
      <c r="AH341" s="463"/>
      <c r="AI341" s="463"/>
    </row>
    <row r="342" spans="1:35" s="466" customFormat="1">
      <c r="A342" s="584" t="s">
        <v>1128</v>
      </c>
      <c r="B342" s="585" t="s">
        <v>439</v>
      </c>
      <c r="C342" s="569" t="s">
        <v>341</v>
      </c>
      <c r="D342" s="579" t="s">
        <v>465</v>
      </c>
      <c r="E342" s="568" t="s">
        <v>729</v>
      </c>
      <c r="F342" s="586" t="s">
        <v>442</v>
      </c>
      <c r="G342" s="587" t="s">
        <v>341</v>
      </c>
      <c r="H342" s="588"/>
      <c r="I342" s="588"/>
      <c r="J342" s="588">
        <f t="shared" si="21"/>
        <v>0</v>
      </c>
      <c r="K342" s="588">
        <f t="shared" si="22"/>
        <v>0</v>
      </c>
      <c r="L342" s="589">
        <f>IFERROR(IF(B342="funkcna poziadavka",VLOOKUP(G342,MODULY_CBA!$B$3:$E$53,4,0)/COUNTIFS($G$3:$G$1500,G342,$B$3:$B$1500,B342),),)</f>
        <v>0</v>
      </c>
      <c r="M342" s="588">
        <f>IFERROR(IF(B342="Funkcna poziadavka",VLOOKUP(G342,MODULY_CBA!$B$3:$E$52,3,0),),)</f>
        <v>0</v>
      </c>
      <c r="N342" s="588">
        <f>IFERROR(IF(B342="funkcna poziadavka",VLOOKUP(G342,MODULY_CBA!$B$3:$E$52,2,0),),)</f>
        <v>0</v>
      </c>
      <c r="O342" s="589">
        <f t="shared" si="23"/>
        <v>0</v>
      </c>
      <c r="P342" s="590">
        <f>IFERROR(O342*VLOOKUP(G342,MODULY_CBA!$B$3:$F$52,5,0),)</f>
        <v>0</v>
      </c>
      <c r="Q342" s="461">
        <f>VLOOKUP(G342,MODULY_CBA!$B$3:$I$52,7,0)</f>
        <v>2021</v>
      </c>
      <c r="R342" s="463"/>
      <c r="S342" s="463"/>
      <c r="T342" s="463"/>
      <c r="U342" s="463"/>
      <c r="V342" s="463"/>
      <c r="W342" s="463"/>
      <c r="X342" s="463"/>
      <c r="Y342" s="463"/>
      <c r="Z342" s="591"/>
      <c r="AA342" s="461"/>
      <c r="AB342" s="461"/>
      <c r="AC342" s="463"/>
      <c r="AD342" s="463"/>
      <c r="AE342" s="463"/>
      <c r="AF342" s="463"/>
      <c r="AG342" s="463"/>
      <c r="AH342" s="463"/>
      <c r="AI342" s="463"/>
    </row>
    <row r="343" spans="1:35" s="466" customFormat="1">
      <c r="A343" s="584" t="s">
        <v>1129</v>
      </c>
      <c r="B343" s="585" t="s">
        <v>439</v>
      </c>
      <c r="C343" s="569" t="s">
        <v>341</v>
      </c>
      <c r="D343" s="579" t="s">
        <v>468</v>
      </c>
      <c r="E343" s="568" t="s">
        <v>1130</v>
      </c>
      <c r="F343" s="586" t="s">
        <v>442</v>
      </c>
      <c r="G343" s="587" t="s">
        <v>341</v>
      </c>
      <c r="H343" s="588"/>
      <c r="I343" s="588"/>
      <c r="J343" s="588">
        <f t="shared" si="21"/>
        <v>0</v>
      </c>
      <c r="K343" s="588">
        <f t="shared" si="22"/>
        <v>0</v>
      </c>
      <c r="L343" s="589">
        <f>IFERROR(IF(B343="funkcna poziadavka",VLOOKUP(G343,MODULY_CBA!$B$3:$E$53,4,0)/COUNTIFS($G$3:$G$1500,G343,$B$3:$B$1500,B343),),)</f>
        <v>0</v>
      </c>
      <c r="M343" s="588">
        <f>IFERROR(IF(B343="Funkcna poziadavka",VLOOKUP(G343,MODULY_CBA!$B$3:$E$52,3,0),),)</f>
        <v>0</v>
      </c>
      <c r="N343" s="588">
        <f>IFERROR(IF(B343="funkcna poziadavka",VLOOKUP(G343,MODULY_CBA!$B$3:$E$52,2,0),),)</f>
        <v>0</v>
      </c>
      <c r="O343" s="589">
        <f t="shared" si="23"/>
        <v>0</v>
      </c>
      <c r="P343" s="590">
        <f>IFERROR(O343*VLOOKUP(G343,MODULY_CBA!$B$3:$F$52,5,0),)</f>
        <v>0</v>
      </c>
      <c r="Q343" s="461">
        <f>VLOOKUP(G343,MODULY_CBA!$B$3:$I$52,7,0)</f>
        <v>2021</v>
      </c>
      <c r="R343" s="463"/>
      <c r="S343" s="463"/>
      <c r="T343" s="463"/>
      <c r="U343" s="463"/>
      <c r="V343" s="463"/>
      <c r="W343" s="463"/>
      <c r="X343" s="463"/>
      <c r="Y343" s="463"/>
      <c r="Z343" s="591"/>
      <c r="AA343" s="461"/>
      <c r="AB343" s="461"/>
      <c r="AC343" s="463"/>
      <c r="AD343" s="463"/>
      <c r="AE343" s="463"/>
      <c r="AF343" s="463"/>
      <c r="AG343" s="463"/>
      <c r="AH343" s="463"/>
      <c r="AI343" s="463"/>
    </row>
    <row r="344" spans="1:35" s="466" customFormat="1">
      <c r="A344" s="584" t="s">
        <v>1131</v>
      </c>
      <c r="B344" s="585" t="s">
        <v>439</v>
      </c>
      <c r="C344" s="569" t="s">
        <v>341</v>
      </c>
      <c r="D344" s="579" t="s">
        <v>493</v>
      </c>
      <c r="E344" s="568" t="s">
        <v>1050</v>
      </c>
      <c r="F344" s="586" t="s">
        <v>442</v>
      </c>
      <c r="G344" s="587" t="s">
        <v>341</v>
      </c>
      <c r="H344" s="588"/>
      <c r="I344" s="588"/>
      <c r="J344" s="588">
        <f t="shared" si="21"/>
        <v>0</v>
      </c>
      <c r="K344" s="588">
        <f t="shared" si="22"/>
        <v>0</v>
      </c>
      <c r="L344" s="589">
        <f>IFERROR(IF(B344="funkcna poziadavka",VLOOKUP(G344,MODULY_CBA!$B$3:$E$53,4,0)/COUNTIFS($G$3:$G$1500,G344,$B$3:$B$1500,B344),),)</f>
        <v>0</v>
      </c>
      <c r="M344" s="588">
        <f>IFERROR(IF(B344="Funkcna poziadavka",VLOOKUP(G344,MODULY_CBA!$B$3:$E$52,3,0),),)</f>
        <v>0</v>
      </c>
      <c r="N344" s="588">
        <f>IFERROR(IF(B344="funkcna poziadavka",VLOOKUP(G344,MODULY_CBA!$B$3:$E$52,2,0),),)</f>
        <v>0</v>
      </c>
      <c r="O344" s="589">
        <f t="shared" si="23"/>
        <v>0</v>
      </c>
      <c r="P344" s="590">
        <f>IFERROR(O344*VLOOKUP(G344,MODULY_CBA!$B$3:$F$52,5,0),)</f>
        <v>0</v>
      </c>
      <c r="Q344" s="461">
        <f>VLOOKUP(G344,MODULY_CBA!$B$3:$I$52,7,0)</f>
        <v>2021</v>
      </c>
      <c r="R344" s="463"/>
      <c r="S344" s="463"/>
      <c r="T344" s="463"/>
      <c r="U344" s="463"/>
      <c r="V344" s="463"/>
      <c r="W344" s="463"/>
      <c r="X344" s="463"/>
      <c r="Y344" s="463"/>
      <c r="Z344" s="591"/>
      <c r="AA344" s="461"/>
      <c r="AB344" s="461"/>
      <c r="AC344" s="463"/>
      <c r="AD344" s="463"/>
      <c r="AE344" s="463"/>
      <c r="AF344" s="463"/>
      <c r="AG344" s="463"/>
      <c r="AH344" s="463"/>
      <c r="AI344" s="463"/>
    </row>
    <row r="345" spans="1:35" s="466" customFormat="1">
      <c r="A345" s="584" t="s">
        <v>1132</v>
      </c>
      <c r="B345" s="585" t="s">
        <v>977</v>
      </c>
      <c r="C345" s="569" t="s">
        <v>341</v>
      </c>
      <c r="D345" s="579" t="s">
        <v>471</v>
      </c>
      <c r="E345" s="568" t="s">
        <v>735</v>
      </c>
      <c r="F345" s="586" t="s">
        <v>442</v>
      </c>
      <c r="G345" s="587" t="s">
        <v>341</v>
      </c>
      <c r="H345" s="588">
        <v>1</v>
      </c>
      <c r="I345" s="588">
        <v>5</v>
      </c>
      <c r="J345" s="588">
        <f t="shared" si="21"/>
        <v>1</v>
      </c>
      <c r="K345" s="588">
        <f t="shared" si="22"/>
        <v>5</v>
      </c>
      <c r="L345" s="589">
        <f>IFERROR(IF(B345="funkcna poziadavka",VLOOKUP(G345,MODULY_CBA!$B$3:$E$53,4,0)/COUNTIFS($G$3:$G$1500,G345,$B$3:$B$1500,B345),),)</f>
        <v>3</v>
      </c>
      <c r="M345" s="588">
        <f>IFERROR(IF(B345="Funkcna poziadavka",VLOOKUP(G345,MODULY_CBA!$B$3:$E$52,3,0),),)</f>
        <v>0.72</v>
      </c>
      <c r="N345" s="588">
        <f>IFERROR(IF(B345="funkcna poziadavka",VLOOKUP(G345,MODULY_CBA!$B$3:$E$52,2,0),),)</f>
        <v>0.90500000000000003</v>
      </c>
      <c r="O345" s="589">
        <f t="shared" si="23"/>
        <v>5.2127999999999997</v>
      </c>
      <c r="P345" s="590">
        <f>IFERROR(O345*VLOOKUP(G345,MODULY_CBA!$B$3:$F$52,5,0),)</f>
        <v>78.191999999999993</v>
      </c>
      <c r="Q345" s="461">
        <f>VLOOKUP(G345,MODULY_CBA!$B$3:$I$52,7,0)</f>
        <v>2021</v>
      </c>
      <c r="R345" s="463"/>
      <c r="S345" s="463"/>
      <c r="T345" s="463"/>
      <c r="U345" s="463"/>
      <c r="V345" s="463"/>
      <c r="W345" s="463"/>
      <c r="X345" s="463"/>
      <c r="Y345" s="463"/>
      <c r="Z345" s="591"/>
      <c r="AA345" s="461"/>
      <c r="AB345" s="461"/>
      <c r="AC345" s="463"/>
      <c r="AD345" s="463"/>
      <c r="AE345" s="463"/>
      <c r="AF345" s="463"/>
      <c r="AG345" s="463"/>
      <c r="AH345" s="463"/>
      <c r="AI345" s="463"/>
    </row>
    <row r="346" spans="1:35" s="466" customFormat="1">
      <c r="A346" s="584" t="s">
        <v>1133</v>
      </c>
      <c r="B346" s="585" t="s">
        <v>977</v>
      </c>
      <c r="C346" s="569" t="s">
        <v>341</v>
      </c>
      <c r="D346" s="579" t="s">
        <v>1134</v>
      </c>
      <c r="E346" s="568" t="s">
        <v>1054</v>
      </c>
      <c r="F346" s="586" t="s">
        <v>442</v>
      </c>
      <c r="G346" s="587" t="s">
        <v>341</v>
      </c>
      <c r="H346" s="588">
        <v>1</v>
      </c>
      <c r="I346" s="588">
        <v>5</v>
      </c>
      <c r="J346" s="588">
        <f t="shared" si="21"/>
        <v>1</v>
      </c>
      <c r="K346" s="588">
        <f t="shared" si="22"/>
        <v>5</v>
      </c>
      <c r="L346" s="589">
        <f>IFERROR(IF(B346="funkcna poziadavka",VLOOKUP(G346,MODULY_CBA!$B$3:$E$53,4,0)/COUNTIFS($G$3:$G$1500,G346,$B$3:$B$1500,B346),),)</f>
        <v>3</v>
      </c>
      <c r="M346" s="588">
        <f>IFERROR(IF(B346="Funkcna poziadavka",VLOOKUP(G346,MODULY_CBA!$B$3:$E$52,3,0),),)</f>
        <v>0.72</v>
      </c>
      <c r="N346" s="588">
        <f>IFERROR(IF(B346="funkcna poziadavka",VLOOKUP(G346,MODULY_CBA!$B$3:$E$52,2,0),),)</f>
        <v>0.90500000000000003</v>
      </c>
      <c r="O346" s="589">
        <f t="shared" si="23"/>
        <v>5.2127999999999997</v>
      </c>
      <c r="P346" s="590">
        <f>IFERROR(O346*VLOOKUP(G346,MODULY_CBA!$B$3:$F$52,5,0),)</f>
        <v>78.191999999999993</v>
      </c>
      <c r="Q346" s="461">
        <f>VLOOKUP(G346,MODULY_CBA!$B$3:$I$52,7,0)</f>
        <v>2021</v>
      </c>
      <c r="R346" s="463"/>
      <c r="S346" s="463"/>
      <c r="T346" s="463"/>
      <c r="U346" s="463"/>
      <c r="V346" s="463"/>
      <c r="W346" s="463"/>
      <c r="X346" s="463"/>
      <c r="Y346" s="463"/>
      <c r="Z346" s="591"/>
      <c r="AA346" s="461"/>
      <c r="AB346" s="461"/>
      <c r="AC346" s="463"/>
      <c r="AD346" s="463"/>
      <c r="AE346" s="463"/>
      <c r="AF346" s="463"/>
      <c r="AG346" s="463"/>
      <c r="AH346" s="463"/>
      <c r="AI346" s="463"/>
    </row>
    <row r="347" spans="1:35" s="466" customFormat="1">
      <c r="A347" s="584" t="s">
        <v>1135</v>
      </c>
      <c r="B347" s="585" t="s">
        <v>977</v>
      </c>
      <c r="C347" s="569" t="s">
        <v>341</v>
      </c>
      <c r="D347" s="579" t="s">
        <v>1136</v>
      </c>
      <c r="E347" s="568" t="s">
        <v>1137</v>
      </c>
      <c r="F347" s="586" t="s">
        <v>442</v>
      </c>
      <c r="G347" s="587" t="s">
        <v>341</v>
      </c>
      <c r="H347" s="588">
        <v>1</v>
      </c>
      <c r="I347" s="588">
        <v>5</v>
      </c>
      <c r="J347" s="588">
        <f t="shared" si="21"/>
        <v>1</v>
      </c>
      <c r="K347" s="588">
        <f t="shared" si="22"/>
        <v>5</v>
      </c>
      <c r="L347" s="589">
        <f>IFERROR(IF(B347="funkcna poziadavka",VLOOKUP(G347,MODULY_CBA!$B$3:$E$53,4,0)/COUNTIFS($G$3:$G$1500,G347,$B$3:$B$1500,B347),),)</f>
        <v>3</v>
      </c>
      <c r="M347" s="588">
        <f>IFERROR(IF(B347="Funkcna poziadavka",VLOOKUP(G347,MODULY_CBA!$B$3:$E$52,3,0),),)</f>
        <v>0.72</v>
      </c>
      <c r="N347" s="588">
        <f>IFERROR(IF(B347="funkcna poziadavka",VLOOKUP(G347,MODULY_CBA!$B$3:$E$52,2,0),),)</f>
        <v>0.90500000000000003</v>
      </c>
      <c r="O347" s="589">
        <f t="shared" si="23"/>
        <v>5.2127999999999997</v>
      </c>
      <c r="P347" s="590">
        <f>IFERROR(O347*VLOOKUP(G347,MODULY_CBA!$B$3:$F$52,5,0),)</f>
        <v>78.191999999999993</v>
      </c>
      <c r="Q347" s="461">
        <f>VLOOKUP(G347,MODULY_CBA!$B$3:$I$52,7,0)</f>
        <v>2021</v>
      </c>
      <c r="R347" s="463"/>
      <c r="S347" s="463"/>
      <c r="T347" s="463"/>
      <c r="U347" s="463"/>
      <c r="V347" s="463"/>
      <c r="W347" s="463"/>
      <c r="X347" s="463"/>
      <c r="Y347" s="463"/>
      <c r="Z347" s="591"/>
      <c r="AA347" s="461"/>
      <c r="AB347" s="461"/>
      <c r="AC347" s="463"/>
      <c r="AD347" s="463"/>
      <c r="AE347" s="463"/>
      <c r="AF347" s="463"/>
      <c r="AG347" s="463"/>
      <c r="AH347" s="463"/>
      <c r="AI347" s="463"/>
    </row>
    <row r="348" spans="1:35" s="466" customFormat="1">
      <c r="A348" s="584" t="s">
        <v>1138</v>
      </c>
      <c r="B348" s="585" t="s">
        <v>439</v>
      </c>
      <c r="C348" s="569" t="s">
        <v>341</v>
      </c>
      <c r="D348" s="579" t="s">
        <v>1139</v>
      </c>
      <c r="E348" s="568" t="s">
        <v>1140</v>
      </c>
      <c r="F348" s="586" t="s">
        <v>442</v>
      </c>
      <c r="G348" s="587" t="s">
        <v>341</v>
      </c>
      <c r="H348" s="588"/>
      <c r="I348" s="588"/>
      <c r="J348" s="588">
        <f t="shared" si="21"/>
        <v>0</v>
      </c>
      <c r="K348" s="588">
        <f t="shared" si="22"/>
        <v>0</v>
      </c>
      <c r="L348" s="589">
        <f>IFERROR(IF(B348="funkcna poziadavka",VLOOKUP(G348,MODULY_CBA!$B$3:$E$53,4,0)/COUNTIFS($G$3:$G$1500,G348,$B$3:$B$1500,B348),),)</f>
        <v>0</v>
      </c>
      <c r="M348" s="588">
        <f>IFERROR(IF(B348="Funkcna poziadavka",VLOOKUP(G348,MODULY_CBA!$B$3:$E$52,3,0),),)</f>
        <v>0</v>
      </c>
      <c r="N348" s="588">
        <f>IFERROR(IF(B348="funkcna poziadavka",VLOOKUP(G348,MODULY_CBA!$B$3:$E$52,2,0),),)</f>
        <v>0</v>
      </c>
      <c r="O348" s="589">
        <f t="shared" si="23"/>
        <v>0</v>
      </c>
      <c r="P348" s="590">
        <f>IFERROR(O348*VLOOKUP(G348,MODULY_CBA!$B$3:$F$52,5,0),)</f>
        <v>0</v>
      </c>
      <c r="Q348" s="461">
        <f>VLOOKUP(G348,MODULY_CBA!$B$3:$I$52,7,0)</f>
        <v>2021</v>
      </c>
      <c r="R348" s="463"/>
      <c r="S348" s="463"/>
      <c r="T348" s="463"/>
      <c r="U348" s="463"/>
      <c r="V348" s="463"/>
      <c r="W348" s="463"/>
      <c r="X348" s="463"/>
      <c r="Y348" s="463"/>
      <c r="Z348" s="591"/>
      <c r="AA348" s="461"/>
      <c r="AB348" s="461"/>
      <c r="AC348" s="463"/>
      <c r="AD348" s="463"/>
      <c r="AE348" s="463"/>
      <c r="AF348" s="463"/>
      <c r="AG348" s="463"/>
      <c r="AH348" s="463"/>
      <c r="AI348" s="463"/>
    </row>
    <row r="349" spans="1:35" s="466" customFormat="1">
      <c r="A349" s="584" t="s">
        <v>1141</v>
      </c>
      <c r="B349" s="585" t="s">
        <v>977</v>
      </c>
      <c r="C349" s="569" t="s">
        <v>341</v>
      </c>
      <c r="D349" s="569" t="s">
        <v>1142</v>
      </c>
      <c r="E349" s="568" t="s">
        <v>1143</v>
      </c>
      <c r="F349" s="586" t="s">
        <v>442</v>
      </c>
      <c r="G349" s="587" t="s">
        <v>341</v>
      </c>
      <c r="H349" s="588">
        <v>1</v>
      </c>
      <c r="I349" s="588">
        <v>5</v>
      </c>
      <c r="J349" s="588">
        <f t="shared" si="21"/>
        <v>1</v>
      </c>
      <c r="K349" s="588">
        <f t="shared" si="22"/>
        <v>5</v>
      </c>
      <c r="L349" s="589">
        <f>IFERROR(IF(B349="funkcna poziadavka",VLOOKUP(G349,MODULY_CBA!$B$3:$E$53,4,0)/COUNTIFS($G$3:$G$1500,G349,$B$3:$B$1500,B349),),)</f>
        <v>3</v>
      </c>
      <c r="M349" s="588">
        <f>IFERROR(IF(B349="Funkcna poziadavka",VLOOKUP(G349,MODULY_CBA!$B$3:$E$52,3,0),),)</f>
        <v>0.72</v>
      </c>
      <c r="N349" s="588">
        <f>IFERROR(IF(B349="funkcna poziadavka",VLOOKUP(G349,MODULY_CBA!$B$3:$E$52,2,0),),)</f>
        <v>0.90500000000000003</v>
      </c>
      <c r="O349" s="589">
        <f t="shared" si="23"/>
        <v>5.2127999999999997</v>
      </c>
      <c r="P349" s="590">
        <f>IFERROR(O349*VLOOKUP(G349,MODULY_CBA!$B$3:$F$52,5,0),)</f>
        <v>78.191999999999993</v>
      </c>
      <c r="Q349" s="461">
        <f>VLOOKUP(G349,MODULY_CBA!$B$3:$I$52,7,0)</f>
        <v>2021</v>
      </c>
      <c r="R349" s="463"/>
      <c r="S349" s="463"/>
      <c r="T349" s="463"/>
      <c r="U349" s="463"/>
      <c r="V349" s="463"/>
      <c r="W349" s="463"/>
      <c r="X349" s="463"/>
      <c r="Y349" s="463"/>
      <c r="Z349" s="591"/>
      <c r="AA349" s="461"/>
      <c r="AB349" s="461"/>
      <c r="AC349" s="463"/>
      <c r="AD349" s="463"/>
      <c r="AE349" s="463"/>
      <c r="AF349" s="463"/>
      <c r="AG349" s="463"/>
      <c r="AH349" s="463"/>
      <c r="AI349" s="463"/>
    </row>
    <row r="350" spans="1:35" s="466" customFormat="1">
      <c r="A350" s="584" t="s">
        <v>1144</v>
      </c>
      <c r="B350" s="585" t="s">
        <v>977</v>
      </c>
      <c r="C350" s="569" t="s">
        <v>341</v>
      </c>
      <c r="D350" s="579" t="s">
        <v>477</v>
      </c>
      <c r="E350" s="568" t="s">
        <v>1145</v>
      </c>
      <c r="F350" s="586" t="s">
        <v>442</v>
      </c>
      <c r="G350" s="587" t="s">
        <v>341</v>
      </c>
      <c r="H350" s="588">
        <v>1</v>
      </c>
      <c r="I350" s="588">
        <v>5</v>
      </c>
      <c r="J350" s="588">
        <f t="shared" si="21"/>
        <v>1</v>
      </c>
      <c r="K350" s="588">
        <f t="shared" si="22"/>
        <v>5</v>
      </c>
      <c r="L350" s="589">
        <f>IFERROR(IF(B350="funkcna poziadavka",VLOOKUP(G350,MODULY_CBA!$B$3:$E$53,4,0)/COUNTIFS($G$3:$G$1500,G350,$B$3:$B$1500,B350),),)</f>
        <v>3</v>
      </c>
      <c r="M350" s="588">
        <f>IFERROR(IF(B350="Funkcna poziadavka",VLOOKUP(G350,MODULY_CBA!$B$3:$E$52,3,0),),)</f>
        <v>0.72</v>
      </c>
      <c r="N350" s="588">
        <f>IFERROR(IF(B350="funkcna poziadavka",VLOOKUP(G350,MODULY_CBA!$B$3:$E$52,2,0),),)</f>
        <v>0.90500000000000003</v>
      </c>
      <c r="O350" s="589">
        <f t="shared" si="23"/>
        <v>5.2127999999999997</v>
      </c>
      <c r="P350" s="590">
        <f>IFERROR(O350*VLOOKUP(G350,MODULY_CBA!$B$3:$F$52,5,0),)</f>
        <v>78.191999999999993</v>
      </c>
      <c r="Q350" s="461">
        <f>VLOOKUP(G350,MODULY_CBA!$B$3:$I$52,7,0)</f>
        <v>2021</v>
      </c>
      <c r="R350" s="463"/>
      <c r="S350" s="463"/>
      <c r="T350" s="463"/>
      <c r="U350" s="463"/>
      <c r="V350" s="463"/>
      <c r="W350" s="463"/>
      <c r="X350" s="463"/>
      <c r="Y350" s="463"/>
      <c r="Z350" s="591"/>
      <c r="AA350" s="461"/>
      <c r="AB350" s="461"/>
      <c r="AC350" s="463"/>
      <c r="AD350" s="463"/>
      <c r="AE350" s="463"/>
      <c r="AF350" s="463"/>
      <c r="AG350" s="463"/>
      <c r="AH350" s="463"/>
      <c r="AI350" s="463"/>
    </row>
    <row r="351" spans="1:35" s="466" customFormat="1">
      <c r="A351" s="584" t="s">
        <v>1146</v>
      </c>
      <c r="B351" s="585" t="s">
        <v>439</v>
      </c>
      <c r="C351" s="569" t="s">
        <v>341</v>
      </c>
      <c r="D351" s="569" t="s">
        <v>1103</v>
      </c>
      <c r="E351" s="568" t="s">
        <v>1147</v>
      </c>
      <c r="F351" s="586" t="s">
        <v>442</v>
      </c>
      <c r="G351" s="587" t="s">
        <v>341</v>
      </c>
      <c r="H351" s="588"/>
      <c r="I351" s="588"/>
      <c r="J351" s="588">
        <f t="shared" si="21"/>
        <v>0</v>
      </c>
      <c r="K351" s="588">
        <f t="shared" si="22"/>
        <v>0</v>
      </c>
      <c r="L351" s="589">
        <f>IFERROR(IF(B351="funkcna poziadavka",VLOOKUP(G351,MODULY_CBA!$B$3:$E$53,4,0)/COUNTIFS($G$3:$G$1500,G351,$B$3:$B$1500,B351),),)</f>
        <v>0</v>
      </c>
      <c r="M351" s="588">
        <f>IFERROR(IF(B351="Funkcna poziadavka",VLOOKUP(G351,MODULY_CBA!$B$3:$E$52,3,0),),)</f>
        <v>0</v>
      </c>
      <c r="N351" s="588">
        <f>IFERROR(IF(B351="funkcna poziadavka",VLOOKUP(G351,MODULY_CBA!$B$3:$E$52,2,0),),)</f>
        <v>0</v>
      </c>
      <c r="O351" s="589">
        <f t="shared" si="23"/>
        <v>0</v>
      </c>
      <c r="P351" s="590">
        <f>IFERROR(O351*VLOOKUP(G351,MODULY_CBA!$B$3:$F$52,5,0),)</f>
        <v>0</v>
      </c>
      <c r="Q351" s="461">
        <f>VLOOKUP(G351,MODULY_CBA!$B$3:$I$52,7,0)</f>
        <v>2021</v>
      </c>
      <c r="R351" s="463"/>
      <c r="S351" s="463"/>
      <c r="T351" s="463"/>
      <c r="U351" s="463"/>
      <c r="V351" s="463"/>
      <c r="W351" s="463"/>
      <c r="X351" s="463"/>
      <c r="Y351" s="463"/>
      <c r="Z351" s="591"/>
      <c r="AA351" s="461"/>
      <c r="AB351" s="461"/>
      <c r="AC351" s="463"/>
      <c r="AD351" s="463"/>
      <c r="AE351" s="463"/>
      <c r="AF351" s="463"/>
      <c r="AG351" s="463"/>
      <c r="AH351" s="463"/>
      <c r="AI351" s="463"/>
    </row>
    <row r="352" spans="1:35" s="466" customFormat="1">
      <c r="A352" s="584" t="s">
        <v>1148</v>
      </c>
      <c r="B352" s="585" t="s">
        <v>977</v>
      </c>
      <c r="C352" s="569" t="s">
        <v>341</v>
      </c>
      <c r="D352" s="461" t="s">
        <v>1149</v>
      </c>
      <c r="E352" s="461" t="s">
        <v>1150</v>
      </c>
      <c r="F352" s="586" t="s">
        <v>442</v>
      </c>
      <c r="G352" s="587" t="s">
        <v>341</v>
      </c>
      <c r="H352" s="588">
        <v>1</v>
      </c>
      <c r="I352" s="588">
        <v>5</v>
      </c>
      <c r="J352" s="588">
        <f t="shared" si="21"/>
        <v>1</v>
      </c>
      <c r="K352" s="588">
        <f t="shared" si="22"/>
        <v>5</v>
      </c>
      <c r="L352" s="589">
        <f>IFERROR(IF(B352="funkcna poziadavka",VLOOKUP(G352,MODULY_CBA!$B$3:$E$53,4,0)/COUNTIFS($G$3:$G$1500,G352,$B$3:$B$1500,B352),),)</f>
        <v>3</v>
      </c>
      <c r="M352" s="588">
        <f>IFERROR(IF(B352="Funkcna poziadavka",VLOOKUP(G352,MODULY_CBA!$B$3:$E$52,3,0),),)</f>
        <v>0.72</v>
      </c>
      <c r="N352" s="588">
        <f>IFERROR(IF(B352="funkcna poziadavka",VLOOKUP(G352,MODULY_CBA!$B$3:$E$52,2,0),),)</f>
        <v>0.90500000000000003</v>
      </c>
      <c r="O352" s="589">
        <f t="shared" si="23"/>
        <v>5.2127999999999997</v>
      </c>
      <c r="P352" s="590">
        <f>IFERROR(O352*VLOOKUP(G352,MODULY_CBA!$B$3:$F$52,5,0),)</f>
        <v>78.191999999999993</v>
      </c>
      <c r="Q352" s="461">
        <f>VLOOKUP(G352,MODULY_CBA!$B$3:$I$52,7,0)</f>
        <v>2021</v>
      </c>
      <c r="R352" s="463"/>
      <c r="S352" s="463"/>
      <c r="T352" s="463"/>
      <c r="U352" s="463"/>
      <c r="V352" s="463"/>
      <c r="W352" s="463"/>
      <c r="X352" s="463"/>
      <c r="Y352" s="463"/>
      <c r="Z352" s="591"/>
      <c r="AA352" s="461"/>
      <c r="AB352" s="461"/>
      <c r="AC352" s="463"/>
      <c r="AD352" s="463"/>
      <c r="AE352" s="463"/>
      <c r="AF352" s="463"/>
      <c r="AG352" s="463"/>
      <c r="AH352" s="463"/>
      <c r="AI352" s="463"/>
    </row>
    <row r="353" spans="1:35" s="466" customFormat="1">
      <c r="A353" s="584" t="s">
        <v>1151</v>
      </c>
      <c r="B353" s="585" t="s">
        <v>977</v>
      </c>
      <c r="C353" s="463" t="s">
        <v>343</v>
      </c>
      <c r="D353" s="579" t="s">
        <v>440</v>
      </c>
      <c r="E353" s="568" t="s">
        <v>792</v>
      </c>
      <c r="F353" s="586" t="s">
        <v>442</v>
      </c>
      <c r="G353" s="592" t="s">
        <v>343</v>
      </c>
      <c r="H353" s="588">
        <v>1</v>
      </c>
      <c r="I353" s="588">
        <v>5</v>
      </c>
      <c r="J353" s="588">
        <f t="shared" si="21"/>
        <v>1</v>
      </c>
      <c r="K353" s="588">
        <f t="shared" si="22"/>
        <v>5</v>
      </c>
      <c r="L353" s="589">
        <f>IFERROR(IF(B353="funkcna poziadavka",VLOOKUP(G353,MODULY_CBA!$B$3:$E$53,4,0)/COUNTIFS($G$3:$G$1500,G353,$B$3:$B$1500,B353),),)</f>
        <v>2.1</v>
      </c>
      <c r="M353" s="588">
        <f>IFERROR(IF(B353="Funkcna poziadavka",VLOOKUP(G353,MODULY_CBA!$B$3:$E$52,3,0),),)</f>
        <v>0.72</v>
      </c>
      <c r="N353" s="588">
        <f>IFERROR(IF(B353="funkcna poziadavka",VLOOKUP(G353,MODULY_CBA!$B$3:$E$52,2,0),),)</f>
        <v>0.90500000000000003</v>
      </c>
      <c r="O353" s="589">
        <f t="shared" si="23"/>
        <v>4.6263599999999991</v>
      </c>
      <c r="P353" s="590">
        <f>IFERROR(O353*VLOOKUP(G353,MODULY_CBA!$B$3:$F$52,5,0),)</f>
        <v>69.395399999999981</v>
      </c>
      <c r="Q353" s="461">
        <f>VLOOKUP(G353,MODULY_CBA!$B$3:$I$52,7,0)</f>
        <v>2022</v>
      </c>
      <c r="R353" s="463"/>
      <c r="S353" s="463"/>
      <c r="T353" s="463"/>
      <c r="U353" s="463"/>
      <c r="V353" s="463"/>
      <c r="W353" s="463"/>
      <c r="X353" s="463"/>
      <c r="Y353" s="463"/>
      <c r="Z353" s="591"/>
      <c r="AA353" s="461"/>
      <c r="AB353" s="461"/>
      <c r="AC353" s="463"/>
      <c r="AD353" s="463"/>
      <c r="AE353" s="463"/>
      <c r="AF353" s="463"/>
      <c r="AG353" s="463"/>
      <c r="AH353" s="463"/>
      <c r="AI353" s="463"/>
    </row>
    <row r="354" spans="1:35" s="466" customFormat="1">
      <c r="A354" s="584" t="s">
        <v>1152</v>
      </c>
      <c r="B354" s="585" t="s">
        <v>439</v>
      </c>
      <c r="C354" s="463" t="s">
        <v>343</v>
      </c>
      <c r="D354" s="579" t="s">
        <v>444</v>
      </c>
      <c r="E354" s="568" t="s">
        <v>753</v>
      </c>
      <c r="F354" s="586" t="s">
        <v>442</v>
      </c>
      <c r="G354" s="592" t="s">
        <v>343</v>
      </c>
      <c r="H354" s="588"/>
      <c r="I354" s="588"/>
      <c r="J354" s="588">
        <f t="shared" si="21"/>
        <v>0</v>
      </c>
      <c r="K354" s="588">
        <f t="shared" si="22"/>
        <v>0</v>
      </c>
      <c r="L354" s="589">
        <f>IFERROR(IF(B354="funkcna poziadavka",VLOOKUP(G354,MODULY_CBA!$B$3:$E$53,4,0)/COUNTIFS($G$3:$G$1500,G354,$B$3:$B$1500,B354),),)</f>
        <v>0</v>
      </c>
      <c r="M354" s="588">
        <f>IFERROR(IF(B354="Funkcna poziadavka",VLOOKUP(G354,MODULY_CBA!$B$3:$E$52,3,0),),)</f>
        <v>0</v>
      </c>
      <c r="N354" s="588">
        <f>IFERROR(IF(B354="funkcna poziadavka",VLOOKUP(G354,MODULY_CBA!$B$3:$E$52,2,0),),)</f>
        <v>0</v>
      </c>
      <c r="O354" s="589">
        <f t="shared" si="23"/>
        <v>0</v>
      </c>
      <c r="P354" s="590">
        <f>IFERROR(O354*VLOOKUP(G354,MODULY_CBA!$B$3:$F$52,5,0),)</f>
        <v>0</v>
      </c>
      <c r="Q354" s="461">
        <f>VLOOKUP(G354,MODULY_CBA!$B$3:$I$52,7,0)</f>
        <v>2022</v>
      </c>
      <c r="R354" s="463"/>
      <c r="S354" s="463"/>
      <c r="T354" s="463"/>
      <c r="U354" s="463"/>
      <c r="V354" s="463"/>
      <c r="W354" s="463"/>
      <c r="X354" s="463"/>
      <c r="Y354" s="463"/>
      <c r="Z354" s="591"/>
      <c r="AA354" s="461"/>
      <c r="AB354" s="461"/>
      <c r="AC354" s="463"/>
      <c r="AD354" s="463"/>
      <c r="AE354" s="463"/>
      <c r="AF354" s="463"/>
      <c r="AG354" s="463"/>
      <c r="AH354" s="463"/>
      <c r="AI354" s="463"/>
    </row>
    <row r="355" spans="1:35" s="466" customFormat="1">
      <c r="A355" s="584" t="s">
        <v>1153</v>
      </c>
      <c r="B355" s="585" t="s">
        <v>439</v>
      </c>
      <c r="C355" s="463" t="s">
        <v>343</v>
      </c>
      <c r="D355" s="579" t="s">
        <v>447</v>
      </c>
      <c r="E355" s="579" t="s">
        <v>448</v>
      </c>
      <c r="F355" s="586" t="s">
        <v>442</v>
      </c>
      <c r="G355" s="592" t="s">
        <v>343</v>
      </c>
      <c r="H355" s="588"/>
      <c r="I355" s="588"/>
      <c r="J355" s="588">
        <f t="shared" si="21"/>
        <v>0</v>
      </c>
      <c r="K355" s="588">
        <f t="shared" si="22"/>
        <v>0</v>
      </c>
      <c r="L355" s="589">
        <f>IFERROR(IF(B355="funkcna poziadavka",VLOOKUP(G355,MODULY_CBA!$B$3:$E$53,4,0)/COUNTIFS($G$3:$G$1500,G355,$B$3:$B$1500,B355),),)</f>
        <v>0</v>
      </c>
      <c r="M355" s="588">
        <f>IFERROR(IF(B355="Funkcna poziadavka",VLOOKUP(G355,MODULY_CBA!$B$3:$E$52,3,0),),)</f>
        <v>0</v>
      </c>
      <c r="N355" s="588">
        <f>IFERROR(IF(B355="funkcna poziadavka",VLOOKUP(G355,MODULY_CBA!$B$3:$E$52,2,0),),)</f>
        <v>0</v>
      </c>
      <c r="O355" s="589">
        <f t="shared" si="23"/>
        <v>0</v>
      </c>
      <c r="P355" s="590">
        <f>IFERROR(O355*VLOOKUP(G355,MODULY_CBA!$B$3:$F$52,5,0),)</f>
        <v>0</v>
      </c>
      <c r="Q355" s="461">
        <f>VLOOKUP(G355,MODULY_CBA!$B$3:$I$52,7,0)</f>
        <v>2022</v>
      </c>
      <c r="R355" s="463"/>
      <c r="S355" s="463"/>
      <c r="T355" s="463"/>
      <c r="U355" s="463"/>
      <c r="V355" s="463"/>
      <c r="W355" s="463"/>
      <c r="X355" s="463"/>
      <c r="Y355" s="463"/>
      <c r="Z355" s="591"/>
      <c r="AA355" s="461"/>
      <c r="AB355" s="461"/>
      <c r="AC355" s="463"/>
      <c r="AD355" s="463"/>
      <c r="AE355" s="463"/>
      <c r="AF355" s="463"/>
      <c r="AG355" s="463"/>
      <c r="AH355" s="463"/>
      <c r="AI355" s="463"/>
    </row>
    <row r="356" spans="1:35" s="466" customFormat="1">
      <c r="A356" s="584" t="s">
        <v>1154</v>
      </c>
      <c r="B356" s="585" t="s">
        <v>439</v>
      </c>
      <c r="C356" s="463" t="s">
        <v>343</v>
      </c>
      <c r="D356" s="579" t="s">
        <v>450</v>
      </c>
      <c r="E356" s="579" t="s">
        <v>451</v>
      </c>
      <c r="F356" s="586" t="s">
        <v>442</v>
      </c>
      <c r="G356" s="592" t="s">
        <v>343</v>
      </c>
      <c r="H356" s="588"/>
      <c r="I356" s="588"/>
      <c r="J356" s="588">
        <f t="shared" ref="J356:J392" si="26">IF(ISNUMBER(H356),H356,)</f>
        <v>0</v>
      </c>
      <c r="K356" s="588">
        <f t="shared" ref="K356:K392" si="27">J356*I356</f>
        <v>0</v>
      </c>
      <c r="L356" s="589">
        <f>IFERROR(IF(B356="funkcna poziadavka",VLOOKUP(G356,MODULY_CBA!$B$3:$E$53,4,0)/COUNTIFS($G$3:$G$1500,G356,$B$3:$B$1500,B356),),)</f>
        <v>0</v>
      </c>
      <c r="M356" s="588">
        <f>IFERROR(IF(B356="Funkcna poziadavka",VLOOKUP(G356,MODULY_CBA!$B$3:$E$52,3,0),),)</f>
        <v>0</v>
      </c>
      <c r="N356" s="588">
        <f>IFERROR(IF(B356="funkcna poziadavka",VLOOKUP(G356,MODULY_CBA!$B$3:$E$52,2,0),),)</f>
        <v>0</v>
      </c>
      <c r="O356" s="589">
        <f t="shared" ref="O356:O392" si="28">(K356+L356)*M356*N356</f>
        <v>0</v>
      </c>
      <c r="P356" s="590">
        <f>IFERROR(O356*VLOOKUP(G356,MODULY_CBA!$B$3:$F$52,5,0),)</f>
        <v>0</v>
      </c>
      <c r="Q356" s="461">
        <f>VLOOKUP(G356,MODULY_CBA!$B$3:$I$52,7,0)</f>
        <v>2022</v>
      </c>
      <c r="R356" s="463"/>
      <c r="S356" s="463"/>
      <c r="T356" s="463"/>
      <c r="U356" s="463"/>
      <c r="V356" s="463"/>
      <c r="W356" s="463"/>
      <c r="X356" s="463"/>
      <c r="Y356" s="463"/>
      <c r="Z356" s="591"/>
      <c r="AA356" s="461"/>
      <c r="AB356" s="461"/>
      <c r="AC356" s="463"/>
      <c r="AD356" s="463"/>
      <c r="AE356" s="463"/>
      <c r="AF356" s="463"/>
      <c r="AG356" s="463"/>
      <c r="AH356" s="463"/>
      <c r="AI356" s="463"/>
    </row>
    <row r="357" spans="1:35" s="466" customFormat="1">
      <c r="A357" s="584" t="s">
        <v>1155</v>
      </c>
      <c r="B357" s="585" t="s">
        <v>439</v>
      </c>
      <c r="C357" s="463" t="s">
        <v>343</v>
      </c>
      <c r="D357" s="579" t="s">
        <v>453</v>
      </c>
      <c r="E357" s="579" t="s">
        <v>454</v>
      </c>
      <c r="F357" s="586" t="s">
        <v>442</v>
      </c>
      <c r="G357" s="592" t="s">
        <v>343</v>
      </c>
      <c r="H357" s="588"/>
      <c r="I357" s="588"/>
      <c r="J357" s="588">
        <f t="shared" si="26"/>
        <v>0</v>
      </c>
      <c r="K357" s="588">
        <f t="shared" si="27"/>
        <v>0</v>
      </c>
      <c r="L357" s="589">
        <f>IFERROR(IF(B357="funkcna poziadavka",VLOOKUP(G357,MODULY_CBA!$B$3:$E$53,4,0)/COUNTIFS($G$3:$G$1500,G357,$B$3:$B$1500,B357),),)</f>
        <v>0</v>
      </c>
      <c r="M357" s="588">
        <f>IFERROR(IF(B357="Funkcna poziadavka",VLOOKUP(G357,MODULY_CBA!$B$3:$E$52,3,0),),)</f>
        <v>0</v>
      </c>
      <c r="N357" s="588">
        <f>IFERROR(IF(B357="funkcna poziadavka",VLOOKUP(G357,MODULY_CBA!$B$3:$E$52,2,0),),)</f>
        <v>0</v>
      </c>
      <c r="O357" s="589">
        <f t="shared" si="28"/>
        <v>0</v>
      </c>
      <c r="P357" s="590">
        <f>IFERROR(O357*VLOOKUP(G357,MODULY_CBA!$B$3:$F$52,5,0),)</f>
        <v>0</v>
      </c>
      <c r="Q357" s="461">
        <f>VLOOKUP(G357,MODULY_CBA!$B$3:$I$52,7,0)</f>
        <v>2022</v>
      </c>
      <c r="R357" s="463"/>
      <c r="S357" s="463"/>
      <c r="T357" s="463"/>
      <c r="U357" s="463"/>
      <c r="V357" s="463"/>
      <c r="W357" s="463"/>
      <c r="X357" s="463"/>
      <c r="Y357" s="463"/>
      <c r="Z357" s="591"/>
      <c r="AA357" s="461"/>
      <c r="AB357" s="461"/>
      <c r="AC357" s="463"/>
      <c r="AD357" s="463"/>
      <c r="AE357" s="463"/>
      <c r="AF357" s="463"/>
      <c r="AG357" s="463"/>
      <c r="AH357" s="463"/>
      <c r="AI357" s="463"/>
    </row>
    <row r="358" spans="1:35" s="466" customFormat="1">
      <c r="A358" s="584" t="s">
        <v>1156</v>
      </c>
      <c r="B358" s="585" t="s">
        <v>439</v>
      </c>
      <c r="C358" s="463" t="s">
        <v>343</v>
      </c>
      <c r="D358" s="568" t="s">
        <v>1157</v>
      </c>
      <c r="E358" s="568" t="s">
        <v>1158</v>
      </c>
      <c r="F358" s="586" t="s">
        <v>442</v>
      </c>
      <c r="G358" s="592" t="s">
        <v>343</v>
      </c>
      <c r="H358" s="588"/>
      <c r="I358" s="588"/>
      <c r="J358" s="588">
        <f t="shared" si="26"/>
        <v>0</v>
      </c>
      <c r="K358" s="588">
        <f t="shared" si="27"/>
        <v>0</v>
      </c>
      <c r="L358" s="589">
        <f>IFERROR(IF(B358="funkcna poziadavka",VLOOKUP(G358,MODULY_CBA!$B$3:$E$53,4,0)/COUNTIFS($G$3:$G$1500,G358,$B$3:$B$1500,B358),),)</f>
        <v>0</v>
      </c>
      <c r="M358" s="588">
        <f>IFERROR(IF(B358="Funkcna poziadavka",VLOOKUP(G358,MODULY_CBA!$B$3:$E$52,3,0),),)</f>
        <v>0</v>
      </c>
      <c r="N358" s="588">
        <f>IFERROR(IF(B358="funkcna poziadavka",VLOOKUP(G358,MODULY_CBA!$B$3:$E$52,2,0),),)</f>
        <v>0</v>
      </c>
      <c r="O358" s="589">
        <f t="shared" si="28"/>
        <v>0</v>
      </c>
      <c r="P358" s="590">
        <f>IFERROR(O358*VLOOKUP(G358,MODULY_CBA!$B$3:$F$52,5,0),)</f>
        <v>0</v>
      </c>
      <c r="Q358" s="461">
        <f>VLOOKUP(G358,MODULY_CBA!$B$3:$I$52,7,0)</f>
        <v>2022</v>
      </c>
      <c r="R358" s="463"/>
      <c r="S358" s="463"/>
      <c r="T358" s="463"/>
      <c r="U358" s="463"/>
      <c r="V358" s="463"/>
      <c r="W358" s="463"/>
      <c r="X358" s="463"/>
      <c r="Y358" s="463"/>
      <c r="Z358" s="591"/>
      <c r="AA358" s="461"/>
      <c r="AB358" s="461"/>
      <c r="AC358" s="463"/>
      <c r="AD358" s="463"/>
      <c r="AE358" s="463"/>
      <c r="AF358" s="463"/>
      <c r="AG358" s="463"/>
      <c r="AH358" s="463"/>
      <c r="AI358" s="463"/>
    </row>
    <row r="359" spans="1:35" s="466" customFormat="1">
      <c r="A359" s="584" t="s">
        <v>1159</v>
      </c>
      <c r="B359" s="585" t="s">
        <v>439</v>
      </c>
      <c r="C359" s="463" t="s">
        <v>343</v>
      </c>
      <c r="D359" s="568" t="s">
        <v>1160</v>
      </c>
      <c r="E359" s="466" t="s">
        <v>1161</v>
      </c>
      <c r="F359" s="586" t="s">
        <v>442</v>
      </c>
      <c r="G359" s="592" t="s">
        <v>343</v>
      </c>
      <c r="H359" s="588"/>
      <c r="I359" s="588"/>
      <c r="J359" s="588">
        <f t="shared" si="26"/>
        <v>0</v>
      </c>
      <c r="K359" s="588">
        <f t="shared" si="27"/>
        <v>0</v>
      </c>
      <c r="L359" s="589">
        <f>IFERROR(IF(B359="funkcna poziadavka",VLOOKUP(G359,MODULY_CBA!$B$3:$E$53,4,0)/COUNTIFS($G$3:$G$1500,G359,$B$3:$B$1500,B359),),)</f>
        <v>0</v>
      </c>
      <c r="M359" s="588">
        <f>IFERROR(IF(B359="Funkcna poziadavka",VLOOKUP(G359,MODULY_CBA!$B$3:$E$52,3,0),),)</f>
        <v>0</v>
      </c>
      <c r="N359" s="588">
        <f>IFERROR(IF(B359="funkcna poziadavka",VLOOKUP(G359,MODULY_CBA!$B$3:$E$52,2,0),),)</f>
        <v>0</v>
      </c>
      <c r="O359" s="589">
        <f t="shared" si="28"/>
        <v>0</v>
      </c>
      <c r="P359" s="590">
        <f>IFERROR(O359*VLOOKUP(G359,MODULY_CBA!$B$3:$F$52,5,0),)</f>
        <v>0</v>
      </c>
      <c r="Q359" s="461">
        <f>VLOOKUP(G359,MODULY_CBA!$B$3:$I$52,7,0)</f>
        <v>2022</v>
      </c>
      <c r="R359" s="463"/>
      <c r="S359" s="463"/>
      <c r="T359" s="463"/>
      <c r="U359" s="463"/>
      <c r="V359" s="463"/>
      <c r="W359" s="463"/>
      <c r="X359" s="463"/>
      <c r="Y359" s="463"/>
      <c r="Z359" s="591"/>
      <c r="AA359" s="461"/>
      <c r="AB359" s="461"/>
      <c r="AC359" s="463"/>
      <c r="AD359" s="463"/>
      <c r="AE359" s="463"/>
      <c r="AF359" s="463"/>
      <c r="AG359" s="463"/>
      <c r="AH359" s="463"/>
      <c r="AI359" s="463"/>
    </row>
    <row r="360" spans="1:35" s="466" customFormat="1">
      <c r="A360" s="584" t="s">
        <v>1162</v>
      </c>
      <c r="B360" s="585" t="s">
        <v>439</v>
      </c>
      <c r="C360" s="463" t="s">
        <v>343</v>
      </c>
      <c r="D360" s="568" t="s">
        <v>1163</v>
      </c>
      <c r="E360" s="466" t="s">
        <v>1164</v>
      </c>
      <c r="F360" s="586" t="s">
        <v>442</v>
      </c>
      <c r="G360" s="592" t="s">
        <v>343</v>
      </c>
      <c r="H360" s="588"/>
      <c r="I360" s="588"/>
      <c r="J360" s="588">
        <f t="shared" si="26"/>
        <v>0</v>
      </c>
      <c r="K360" s="588">
        <f t="shared" si="27"/>
        <v>0</v>
      </c>
      <c r="L360" s="589">
        <f>IFERROR(IF(B360="funkcna poziadavka",VLOOKUP(G360,MODULY_CBA!$B$3:$E$53,4,0)/COUNTIFS($G$3:$G$1500,G360,$B$3:$B$1500,B360),),)</f>
        <v>0</v>
      </c>
      <c r="M360" s="588">
        <f>IFERROR(IF(B360="Funkcna poziadavka",VLOOKUP(G360,MODULY_CBA!$B$3:$E$52,3,0),),)</f>
        <v>0</v>
      </c>
      <c r="N360" s="588">
        <f>IFERROR(IF(B360="funkcna poziadavka",VLOOKUP(G360,MODULY_CBA!$B$3:$E$52,2,0),),)</f>
        <v>0</v>
      </c>
      <c r="O360" s="589">
        <f t="shared" si="28"/>
        <v>0</v>
      </c>
      <c r="P360" s="590">
        <f>IFERROR(O360*VLOOKUP(G360,MODULY_CBA!$B$3:$F$52,5,0),)</f>
        <v>0</v>
      </c>
      <c r="Q360" s="461">
        <f>VLOOKUP(G360,MODULY_CBA!$B$3:$I$52,7,0)</f>
        <v>2022</v>
      </c>
      <c r="R360" s="463"/>
      <c r="S360" s="463"/>
      <c r="T360" s="463"/>
      <c r="U360" s="463"/>
      <c r="V360" s="463"/>
      <c r="W360" s="463"/>
      <c r="X360" s="463"/>
      <c r="Y360" s="463"/>
      <c r="Z360" s="591"/>
      <c r="AA360" s="461"/>
      <c r="AB360" s="461"/>
      <c r="AC360" s="463"/>
      <c r="AD360" s="463"/>
      <c r="AE360" s="463"/>
      <c r="AF360" s="463"/>
      <c r="AG360" s="463"/>
      <c r="AH360" s="463"/>
      <c r="AI360" s="463"/>
    </row>
    <row r="361" spans="1:35" s="466" customFormat="1">
      <c r="A361" s="584" t="s">
        <v>1165</v>
      </c>
      <c r="B361" s="585" t="s">
        <v>439</v>
      </c>
      <c r="C361" s="463" t="s">
        <v>343</v>
      </c>
      <c r="D361" s="579" t="s">
        <v>459</v>
      </c>
      <c r="E361" s="568" t="s">
        <v>767</v>
      </c>
      <c r="F361" s="586" t="s">
        <v>442</v>
      </c>
      <c r="G361" s="592" t="s">
        <v>343</v>
      </c>
      <c r="H361" s="588"/>
      <c r="I361" s="588"/>
      <c r="J361" s="588">
        <f t="shared" si="26"/>
        <v>0</v>
      </c>
      <c r="K361" s="588">
        <f t="shared" si="27"/>
        <v>0</v>
      </c>
      <c r="L361" s="589">
        <f>IFERROR(IF(B361="funkcna poziadavka",VLOOKUP(G361,MODULY_CBA!$B$3:$E$53,4,0)/COUNTIFS($G$3:$G$1500,G361,$B$3:$B$1500,B361),),)</f>
        <v>0</v>
      </c>
      <c r="M361" s="588">
        <f>IFERROR(IF(B361="Funkcna poziadavka",VLOOKUP(G361,MODULY_CBA!$B$3:$E$52,3,0),),)</f>
        <v>0</v>
      </c>
      <c r="N361" s="588">
        <f>IFERROR(IF(B361="funkcna poziadavka",VLOOKUP(G361,MODULY_CBA!$B$3:$E$52,2,0),),)</f>
        <v>0</v>
      </c>
      <c r="O361" s="589">
        <f t="shared" si="28"/>
        <v>0</v>
      </c>
      <c r="P361" s="590">
        <f>IFERROR(O361*VLOOKUP(G361,MODULY_CBA!$B$3:$F$52,5,0),)</f>
        <v>0</v>
      </c>
      <c r="Q361" s="461">
        <f>VLOOKUP(G361,MODULY_CBA!$B$3:$I$52,7,0)</f>
        <v>2022</v>
      </c>
      <c r="R361" s="463"/>
      <c r="S361" s="463"/>
      <c r="T361" s="463"/>
      <c r="U361" s="463"/>
      <c r="V361" s="463"/>
      <c r="W361" s="463"/>
      <c r="X361" s="463"/>
      <c r="Y361" s="463"/>
      <c r="Z361" s="591"/>
      <c r="AA361" s="461"/>
      <c r="AB361" s="461"/>
      <c r="AC361" s="463"/>
      <c r="AD361" s="463"/>
      <c r="AE361" s="463"/>
      <c r="AF361" s="463"/>
      <c r="AG361" s="463"/>
      <c r="AH361" s="463"/>
      <c r="AI361" s="463"/>
    </row>
    <row r="362" spans="1:35" s="466" customFormat="1">
      <c r="A362" s="584" t="s">
        <v>1166</v>
      </c>
      <c r="B362" s="585" t="s">
        <v>439</v>
      </c>
      <c r="C362" s="463" t="s">
        <v>343</v>
      </c>
      <c r="D362" s="579" t="s">
        <v>462</v>
      </c>
      <c r="E362" s="568" t="s">
        <v>1045</v>
      </c>
      <c r="F362" s="586" t="s">
        <v>442</v>
      </c>
      <c r="G362" s="592" t="s">
        <v>343</v>
      </c>
      <c r="H362" s="588"/>
      <c r="I362" s="588"/>
      <c r="J362" s="588">
        <f t="shared" si="26"/>
        <v>0</v>
      </c>
      <c r="K362" s="588">
        <f t="shared" si="27"/>
        <v>0</v>
      </c>
      <c r="L362" s="589">
        <f>IFERROR(IF(B362="funkcna poziadavka",VLOOKUP(G362,MODULY_CBA!$B$3:$E$53,4,0)/COUNTIFS($G$3:$G$1500,G362,$B$3:$B$1500,B362),),)</f>
        <v>0</v>
      </c>
      <c r="M362" s="588">
        <f>IFERROR(IF(B362="Funkcna poziadavka",VLOOKUP(G362,MODULY_CBA!$B$3:$E$52,3,0),),)</f>
        <v>0</v>
      </c>
      <c r="N362" s="588">
        <f>IFERROR(IF(B362="funkcna poziadavka",VLOOKUP(G362,MODULY_CBA!$B$3:$E$52,2,0),),)</f>
        <v>0</v>
      </c>
      <c r="O362" s="589">
        <f t="shared" si="28"/>
        <v>0</v>
      </c>
      <c r="P362" s="590">
        <f>IFERROR(O362*VLOOKUP(G362,MODULY_CBA!$B$3:$F$52,5,0),)</f>
        <v>0</v>
      </c>
      <c r="Q362" s="461">
        <f>VLOOKUP(G362,MODULY_CBA!$B$3:$I$52,7,0)</f>
        <v>2022</v>
      </c>
      <c r="R362" s="463"/>
      <c r="S362" s="463"/>
      <c r="T362" s="463"/>
      <c r="U362" s="463"/>
      <c r="V362" s="463"/>
      <c r="W362" s="463"/>
      <c r="X362" s="463"/>
      <c r="Y362" s="463"/>
      <c r="Z362" s="591"/>
      <c r="AA362" s="461"/>
      <c r="AB362" s="461"/>
      <c r="AC362" s="463"/>
      <c r="AD362" s="463"/>
      <c r="AE362" s="463"/>
      <c r="AF362" s="463"/>
      <c r="AG362" s="463"/>
      <c r="AH362" s="463"/>
      <c r="AI362" s="463"/>
    </row>
    <row r="363" spans="1:35" s="466" customFormat="1">
      <c r="A363" s="584" t="s">
        <v>1167</v>
      </c>
      <c r="B363" s="585" t="s">
        <v>439</v>
      </c>
      <c r="C363" s="463" t="s">
        <v>343</v>
      </c>
      <c r="D363" s="579" t="s">
        <v>465</v>
      </c>
      <c r="E363" s="568" t="s">
        <v>729</v>
      </c>
      <c r="F363" s="586" t="s">
        <v>442</v>
      </c>
      <c r="G363" s="592" t="s">
        <v>343</v>
      </c>
      <c r="H363" s="588"/>
      <c r="I363" s="588"/>
      <c r="J363" s="588">
        <f t="shared" si="26"/>
        <v>0</v>
      </c>
      <c r="K363" s="588">
        <f t="shared" si="27"/>
        <v>0</v>
      </c>
      <c r="L363" s="589">
        <f>IFERROR(IF(B363="funkcna poziadavka",VLOOKUP(G363,MODULY_CBA!$B$3:$E$53,4,0)/COUNTIFS($G$3:$G$1500,G363,$B$3:$B$1500,B363),),)</f>
        <v>0</v>
      </c>
      <c r="M363" s="588">
        <f>IFERROR(IF(B363="Funkcna poziadavka",VLOOKUP(G363,MODULY_CBA!$B$3:$E$52,3,0),),)</f>
        <v>0</v>
      </c>
      <c r="N363" s="588">
        <f>IFERROR(IF(B363="funkcna poziadavka",VLOOKUP(G363,MODULY_CBA!$B$3:$E$52,2,0),),)</f>
        <v>0</v>
      </c>
      <c r="O363" s="589">
        <f t="shared" si="28"/>
        <v>0</v>
      </c>
      <c r="P363" s="590">
        <f>IFERROR(O363*VLOOKUP(G363,MODULY_CBA!$B$3:$F$52,5,0),)</f>
        <v>0</v>
      </c>
      <c r="Q363" s="461">
        <f>VLOOKUP(G363,MODULY_CBA!$B$3:$I$52,7,0)</f>
        <v>2022</v>
      </c>
      <c r="R363" s="463"/>
      <c r="S363" s="463"/>
      <c r="T363" s="463"/>
      <c r="U363" s="463"/>
      <c r="V363" s="463"/>
      <c r="W363" s="463"/>
      <c r="X363" s="463"/>
      <c r="Y363" s="463"/>
      <c r="Z363" s="591"/>
      <c r="AA363" s="461"/>
      <c r="AB363" s="461"/>
      <c r="AC363" s="463"/>
      <c r="AD363" s="463"/>
      <c r="AE363" s="463"/>
      <c r="AF363" s="463"/>
      <c r="AG363" s="463"/>
      <c r="AH363" s="463"/>
      <c r="AI363" s="463"/>
    </row>
    <row r="364" spans="1:35" s="466" customFormat="1">
      <c r="A364" s="584" t="s">
        <v>1168</v>
      </c>
      <c r="B364" s="585" t="s">
        <v>439</v>
      </c>
      <c r="C364" s="463" t="s">
        <v>343</v>
      </c>
      <c r="D364" s="579" t="s">
        <v>468</v>
      </c>
      <c r="E364" s="568" t="s">
        <v>1169</v>
      </c>
      <c r="F364" s="586" t="s">
        <v>442</v>
      </c>
      <c r="G364" s="592" t="s">
        <v>343</v>
      </c>
      <c r="H364" s="588"/>
      <c r="I364" s="588"/>
      <c r="J364" s="588">
        <f t="shared" si="26"/>
        <v>0</v>
      </c>
      <c r="K364" s="588">
        <f t="shared" si="27"/>
        <v>0</v>
      </c>
      <c r="L364" s="589">
        <f>IFERROR(IF(B364="funkcna poziadavka",VLOOKUP(G364,MODULY_CBA!$B$3:$E$53,4,0)/COUNTIFS($G$3:$G$1500,G364,$B$3:$B$1500,B364),),)</f>
        <v>0</v>
      </c>
      <c r="M364" s="588">
        <f>IFERROR(IF(B364="Funkcna poziadavka",VLOOKUP(G364,MODULY_CBA!$B$3:$E$52,3,0),),)</f>
        <v>0</v>
      </c>
      <c r="N364" s="588">
        <f>IFERROR(IF(B364="funkcna poziadavka",VLOOKUP(G364,MODULY_CBA!$B$3:$E$52,2,0),),)</f>
        <v>0</v>
      </c>
      <c r="O364" s="589">
        <f t="shared" si="28"/>
        <v>0</v>
      </c>
      <c r="P364" s="590">
        <f>IFERROR(O364*VLOOKUP(G364,MODULY_CBA!$B$3:$F$52,5,0),)</f>
        <v>0</v>
      </c>
      <c r="Q364" s="461">
        <f>VLOOKUP(G364,MODULY_CBA!$B$3:$I$52,7,0)</f>
        <v>2022</v>
      </c>
      <c r="R364" s="463"/>
      <c r="S364" s="463"/>
      <c r="T364" s="463"/>
      <c r="U364" s="463"/>
      <c r="V364" s="463"/>
      <c r="W364" s="463"/>
      <c r="X364" s="463"/>
      <c r="Y364" s="463"/>
      <c r="Z364" s="591"/>
      <c r="AA364" s="461"/>
      <c r="AB364" s="461"/>
      <c r="AC364" s="463"/>
      <c r="AD364" s="463"/>
      <c r="AE364" s="463"/>
      <c r="AF364" s="463"/>
      <c r="AG364" s="463"/>
      <c r="AH364" s="463"/>
      <c r="AI364" s="463"/>
    </row>
    <row r="365" spans="1:35" s="466" customFormat="1">
      <c r="A365" s="584" t="s">
        <v>1170</v>
      </c>
      <c r="B365" s="585" t="s">
        <v>439</v>
      </c>
      <c r="C365" s="463" t="s">
        <v>343</v>
      </c>
      <c r="D365" s="579" t="s">
        <v>493</v>
      </c>
      <c r="E365" s="568" t="s">
        <v>1050</v>
      </c>
      <c r="F365" s="586" t="s">
        <v>442</v>
      </c>
      <c r="G365" s="592" t="s">
        <v>343</v>
      </c>
      <c r="H365" s="588"/>
      <c r="I365" s="588"/>
      <c r="J365" s="588">
        <f t="shared" si="26"/>
        <v>0</v>
      </c>
      <c r="K365" s="588">
        <f t="shared" si="27"/>
        <v>0</v>
      </c>
      <c r="L365" s="589">
        <f>IFERROR(IF(B365="funkcna poziadavka",VLOOKUP(G365,MODULY_CBA!$B$3:$E$53,4,0)/COUNTIFS($G$3:$G$1500,G365,$B$3:$B$1500,B365),),)</f>
        <v>0</v>
      </c>
      <c r="M365" s="588">
        <f>IFERROR(IF(B365="Funkcna poziadavka",VLOOKUP(G365,MODULY_CBA!$B$3:$E$52,3,0),),)</f>
        <v>0</v>
      </c>
      <c r="N365" s="588">
        <f>IFERROR(IF(B365="funkcna poziadavka",VLOOKUP(G365,MODULY_CBA!$B$3:$E$52,2,0),),)</f>
        <v>0</v>
      </c>
      <c r="O365" s="589">
        <f t="shared" si="28"/>
        <v>0</v>
      </c>
      <c r="P365" s="590">
        <f>IFERROR(O365*VLOOKUP(G365,MODULY_CBA!$B$3:$F$52,5,0),)</f>
        <v>0</v>
      </c>
      <c r="Q365" s="461">
        <f>VLOOKUP(G365,MODULY_CBA!$B$3:$I$52,7,0)</f>
        <v>2022</v>
      </c>
      <c r="R365" s="463"/>
      <c r="S365" s="463"/>
      <c r="T365" s="463"/>
      <c r="U365" s="463"/>
      <c r="V365" s="463"/>
      <c r="W365" s="463"/>
      <c r="X365" s="463"/>
      <c r="Y365" s="463"/>
      <c r="Z365" s="591"/>
      <c r="AA365" s="461"/>
      <c r="AB365" s="461"/>
      <c r="AC365" s="463"/>
      <c r="AD365" s="463"/>
      <c r="AE365" s="463"/>
      <c r="AF365" s="463"/>
      <c r="AG365" s="463"/>
      <c r="AH365" s="463"/>
      <c r="AI365" s="463"/>
    </row>
    <row r="366" spans="1:35" s="466" customFormat="1">
      <c r="A366" s="584" t="s">
        <v>1171</v>
      </c>
      <c r="B366" s="585" t="s">
        <v>977</v>
      </c>
      <c r="C366" s="463" t="s">
        <v>343</v>
      </c>
      <c r="D366" s="579" t="s">
        <v>471</v>
      </c>
      <c r="E366" s="568" t="s">
        <v>735</v>
      </c>
      <c r="F366" s="586" t="s">
        <v>442</v>
      </c>
      <c r="G366" s="592" t="s">
        <v>343</v>
      </c>
      <c r="H366" s="588">
        <v>1</v>
      </c>
      <c r="I366" s="588">
        <v>5</v>
      </c>
      <c r="J366" s="588">
        <f t="shared" si="26"/>
        <v>1</v>
      </c>
      <c r="K366" s="588">
        <f t="shared" si="27"/>
        <v>5</v>
      </c>
      <c r="L366" s="589">
        <f>IFERROR(IF(B366="funkcna poziadavka",VLOOKUP(G366,MODULY_CBA!$B$3:$E$53,4,0)/COUNTIFS($G$3:$G$1500,G366,$B$3:$B$1500,B366),),)</f>
        <v>2.1</v>
      </c>
      <c r="M366" s="588">
        <f>IFERROR(IF(B366="Funkcna poziadavka",VLOOKUP(G366,MODULY_CBA!$B$3:$E$52,3,0),),)</f>
        <v>0.72</v>
      </c>
      <c r="N366" s="588">
        <f>IFERROR(IF(B366="funkcna poziadavka",VLOOKUP(G366,MODULY_CBA!$B$3:$E$52,2,0),),)</f>
        <v>0.90500000000000003</v>
      </c>
      <c r="O366" s="589">
        <f t="shared" si="28"/>
        <v>4.6263599999999991</v>
      </c>
      <c r="P366" s="590">
        <f>IFERROR(O366*VLOOKUP(G366,MODULY_CBA!$B$3:$F$52,5,0),)</f>
        <v>69.395399999999981</v>
      </c>
      <c r="Q366" s="461">
        <f>VLOOKUP(G366,MODULY_CBA!$B$3:$I$52,7,0)</f>
        <v>2022</v>
      </c>
      <c r="R366" s="463"/>
      <c r="S366" s="463"/>
      <c r="T366" s="463"/>
      <c r="U366" s="463"/>
      <c r="V366" s="463"/>
      <c r="W366" s="463"/>
      <c r="X366" s="463"/>
      <c r="Y366" s="463"/>
      <c r="Z366" s="591"/>
      <c r="AA366" s="461"/>
      <c r="AB366" s="461"/>
      <c r="AC366" s="463"/>
      <c r="AD366" s="463"/>
      <c r="AE366" s="463"/>
      <c r="AF366" s="463"/>
      <c r="AG366" s="463"/>
      <c r="AH366" s="463"/>
      <c r="AI366" s="463"/>
    </row>
    <row r="367" spans="1:35" s="466" customFormat="1">
      <c r="A367" s="584" t="s">
        <v>1172</v>
      </c>
      <c r="B367" s="585" t="s">
        <v>977</v>
      </c>
      <c r="C367" s="463" t="s">
        <v>343</v>
      </c>
      <c r="D367" s="579" t="s">
        <v>1173</v>
      </c>
      <c r="E367" s="568" t="s">
        <v>1054</v>
      </c>
      <c r="F367" s="586" t="s">
        <v>442</v>
      </c>
      <c r="G367" s="592" t="s">
        <v>343</v>
      </c>
      <c r="H367" s="588">
        <v>1</v>
      </c>
      <c r="I367" s="588">
        <v>5</v>
      </c>
      <c r="J367" s="588">
        <f t="shared" si="26"/>
        <v>1</v>
      </c>
      <c r="K367" s="588">
        <f t="shared" si="27"/>
        <v>5</v>
      </c>
      <c r="L367" s="589">
        <f>IFERROR(IF(B367="funkcna poziadavka",VLOOKUP(G367,MODULY_CBA!$B$3:$E$53,4,0)/COUNTIFS($G$3:$G$1500,G367,$B$3:$B$1500,B367),),)</f>
        <v>2.1</v>
      </c>
      <c r="M367" s="588">
        <f>IFERROR(IF(B367="Funkcna poziadavka",VLOOKUP(G367,MODULY_CBA!$B$3:$E$52,3,0),),)</f>
        <v>0.72</v>
      </c>
      <c r="N367" s="588">
        <f>IFERROR(IF(B367="funkcna poziadavka",VLOOKUP(G367,MODULY_CBA!$B$3:$E$52,2,0),),)</f>
        <v>0.90500000000000003</v>
      </c>
      <c r="O367" s="589">
        <f t="shared" si="28"/>
        <v>4.6263599999999991</v>
      </c>
      <c r="P367" s="590">
        <f>IFERROR(O367*VLOOKUP(G367,MODULY_CBA!$B$3:$F$52,5,0),)</f>
        <v>69.395399999999981</v>
      </c>
      <c r="Q367" s="461">
        <f>VLOOKUP(G367,MODULY_CBA!$B$3:$I$52,7,0)</f>
        <v>2022</v>
      </c>
      <c r="R367" s="463"/>
      <c r="S367" s="463"/>
      <c r="T367" s="463"/>
      <c r="U367" s="463"/>
      <c r="V367" s="463"/>
      <c r="W367" s="463"/>
      <c r="X367" s="463"/>
      <c r="Y367" s="463"/>
      <c r="Z367" s="591"/>
      <c r="AA367" s="461"/>
      <c r="AB367" s="461"/>
      <c r="AC367" s="463"/>
      <c r="AD367" s="463"/>
      <c r="AE367" s="463"/>
      <c r="AF367" s="463"/>
      <c r="AG367" s="463"/>
      <c r="AH367" s="463"/>
      <c r="AI367" s="463"/>
    </row>
    <row r="368" spans="1:35" s="466" customFormat="1">
      <c r="A368" s="584" t="s">
        <v>1174</v>
      </c>
      <c r="B368" s="585" t="s">
        <v>977</v>
      </c>
      <c r="C368" s="463" t="s">
        <v>343</v>
      </c>
      <c r="D368" s="579" t="s">
        <v>1136</v>
      </c>
      <c r="E368" s="568" t="s">
        <v>1137</v>
      </c>
      <c r="F368" s="586" t="s">
        <v>442</v>
      </c>
      <c r="G368" s="592" t="s">
        <v>343</v>
      </c>
      <c r="H368" s="588">
        <v>1</v>
      </c>
      <c r="I368" s="588">
        <v>5</v>
      </c>
      <c r="J368" s="588">
        <f t="shared" si="26"/>
        <v>1</v>
      </c>
      <c r="K368" s="588">
        <f t="shared" si="27"/>
        <v>5</v>
      </c>
      <c r="L368" s="589">
        <f>IFERROR(IF(B368="funkcna poziadavka",VLOOKUP(G368,MODULY_CBA!$B$3:$E$53,4,0)/COUNTIFS($G$3:$G$1500,G368,$B$3:$B$1500,B368),),)</f>
        <v>2.1</v>
      </c>
      <c r="M368" s="588">
        <f>IFERROR(IF(B368="Funkcna poziadavka",VLOOKUP(G368,MODULY_CBA!$B$3:$E$52,3,0),),)</f>
        <v>0.72</v>
      </c>
      <c r="N368" s="588">
        <f>IFERROR(IF(B368="funkcna poziadavka",VLOOKUP(G368,MODULY_CBA!$B$3:$E$52,2,0),),)</f>
        <v>0.90500000000000003</v>
      </c>
      <c r="O368" s="589">
        <f t="shared" si="28"/>
        <v>4.6263599999999991</v>
      </c>
      <c r="P368" s="590">
        <f>IFERROR(O368*VLOOKUP(G368,MODULY_CBA!$B$3:$F$52,5,0),)</f>
        <v>69.395399999999981</v>
      </c>
      <c r="Q368" s="461">
        <f>VLOOKUP(G368,MODULY_CBA!$B$3:$I$52,7,0)</f>
        <v>2022</v>
      </c>
      <c r="R368" s="463"/>
      <c r="S368" s="463"/>
      <c r="T368" s="463"/>
      <c r="U368" s="463"/>
      <c r="V368" s="463"/>
      <c r="W368" s="463"/>
      <c r="X368" s="463"/>
      <c r="Y368" s="463"/>
      <c r="Z368" s="591"/>
      <c r="AA368" s="461"/>
      <c r="AB368" s="461"/>
      <c r="AC368" s="463"/>
      <c r="AD368" s="463"/>
      <c r="AE368" s="463"/>
      <c r="AF368" s="463"/>
      <c r="AG368" s="463"/>
      <c r="AH368" s="463"/>
      <c r="AI368" s="463"/>
    </row>
    <row r="369" spans="1:35" s="466" customFormat="1">
      <c r="A369" s="584" t="s">
        <v>1175</v>
      </c>
      <c r="B369" s="585" t="s">
        <v>977</v>
      </c>
      <c r="C369" s="463" t="s">
        <v>343</v>
      </c>
      <c r="D369" s="579" t="s">
        <v>1139</v>
      </c>
      <c r="E369" s="568" t="s">
        <v>1140</v>
      </c>
      <c r="F369" s="586" t="s">
        <v>442</v>
      </c>
      <c r="G369" s="592" t="s">
        <v>343</v>
      </c>
      <c r="H369" s="588">
        <v>1</v>
      </c>
      <c r="I369" s="588">
        <v>5</v>
      </c>
      <c r="J369" s="588">
        <f t="shared" si="26"/>
        <v>1</v>
      </c>
      <c r="K369" s="588">
        <f t="shared" si="27"/>
        <v>5</v>
      </c>
      <c r="L369" s="589">
        <f>IFERROR(IF(B369="funkcna poziadavka",VLOOKUP(G369,MODULY_CBA!$B$3:$E$53,4,0)/COUNTIFS($G$3:$G$1500,G369,$B$3:$B$1500,B369),),)</f>
        <v>2.1</v>
      </c>
      <c r="M369" s="588">
        <f>IFERROR(IF(B369="Funkcna poziadavka",VLOOKUP(G369,MODULY_CBA!$B$3:$E$52,3,0),),)</f>
        <v>0.72</v>
      </c>
      <c r="N369" s="588">
        <f>IFERROR(IF(B369="funkcna poziadavka",VLOOKUP(G369,MODULY_CBA!$B$3:$E$52,2,0),),)</f>
        <v>0.90500000000000003</v>
      </c>
      <c r="O369" s="589">
        <f t="shared" si="28"/>
        <v>4.6263599999999991</v>
      </c>
      <c r="P369" s="590">
        <f>IFERROR(O369*VLOOKUP(G369,MODULY_CBA!$B$3:$F$52,5,0),)</f>
        <v>69.395399999999981</v>
      </c>
      <c r="Q369" s="461">
        <f>VLOOKUP(G369,MODULY_CBA!$B$3:$I$52,7,0)</f>
        <v>2022</v>
      </c>
      <c r="R369" s="463"/>
      <c r="S369" s="463"/>
      <c r="T369" s="463"/>
      <c r="U369" s="463"/>
      <c r="V369" s="463"/>
      <c r="W369" s="463"/>
      <c r="X369" s="463"/>
      <c r="Y369" s="463"/>
      <c r="Z369" s="591"/>
      <c r="AA369" s="461"/>
      <c r="AB369" s="461"/>
      <c r="AC369" s="463"/>
      <c r="AD369" s="463"/>
      <c r="AE369" s="463"/>
      <c r="AF369" s="463"/>
      <c r="AG369" s="463"/>
      <c r="AH369" s="463"/>
      <c r="AI369" s="463"/>
    </row>
    <row r="370" spans="1:35" s="466" customFormat="1">
      <c r="A370" s="584" t="s">
        <v>1176</v>
      </c>
      <c r="B370" s="585" t="s">
        <v>977</v>
      </c>
      <c r="C370" s="463" t="s">
        <v>343</v>
      </c>
      <c r="D370" s="569" t="s">
        <v>1142</v>
      </c>
      <c r="E370" s="568" t="s">
        <v>1143</v>
      </c>
      <c r="F370" s="586" t="s">
        <v>442</v>
      </c>
      <c r="G370" s="592" t="s">
        <v>343</v>
      </c>
      <c r="H370" s="588">
        <v>1</v>
      </c>
      <c r="I370" s="588">
        <v>5</v>
      </c>
      <c r="J370" s="588">
        <f t="shared" si="26"/>
        <v>1</v>
      </c>
      <c r="K370" s="588">
        <f t="shared" si="27"/>
        <v>5</v>
      </c>
      <c r="L370" s="589">
        <f>IFERROR(IF(B370="funkcna poziadavka",VLOOKUP(G370,MODULY_CBA!$B$3:$E$53,4,0)/COUNTIFS($G$3:$G$1500,G370,$B$3:$B$1500,B370),),)</f>
        <v>2.1</v>
      </c>
      <c r="M370" s="588">
        <f>IFERROR(IF(B370="Funkcna poziadavka",VLOOKUP(G370,MODULY_CBA!$B$3:$E$52,3,0),),)</f>
        <v>0.72</v>
      </c>
      <c r="N370" s="588">
        <f>IFERROR(IF(B370="funkcna poziadavka",VLOOKUP(G370,MODULY_CBA!$B$3:$E$52,2,0),),)</f>
        <v>0.90500000000000003</v>
      </c>
      <c r="O370" s="589">
        <f t="shared" si="28"/>
        <v>4.6263599999999991</v>
      </c>
      <c r="P370" s="590">
        <f>IFERROR(O370*VLOOKUP(G370,MODULY_CBA!$B$3:$F$52,5,0),)</f>
        <v>69.395399999999981</v>
      </c>
      <c r="Q370" s="461">
        <f>VLOOKUP(G370,MODULY_CBA!$B$3:$I$52,7,0)</f>
        <v>2022</v>
      </c>
      <c r="R370" s="463"/>
      <c r="S370" s="463"/>
      <c r="T370" s="463"/>
      <c r="U370" s="463"/>
      <c r="V370" s="463"/>
      <c r="W370" s="463"/>
      <c r="X370" s="463"/>
      <c r="Y370" s="463"/>
      <c r="Z370" s="591"/>
      <c r="AA370" s="461"/>
      <c r="AB370" s="461"/>
      <c r="AC370" s="463"/>
      <c r="AD370" s="463"/>
      <c r="AE370" s="463"/>
      <c r="AF370" s="463"/>
      <c r="AG370" s="463"/>
      <c r="AH370" s="463"/>
      <c r="AI370" s="463"/>
    </row>
    <row r="371" spans="1:35" s="466" customFormat="1">
      <c r="A371" s="584" t="s">
        <v>1177</v>
      </c>
      <c r="B371" s="585" t="s">
        <v>977</v>
      </c>
      <c r="C371" s="463" t="s">
        <v>343</v>
      </c>
      <c r="D371" s="579" t="s">
        <v>1178</v>
      </c>
      <c r="E371" s="568" t="s">
        <v>1179</v>
      </c>
      <c r="F371" s="586" t="s">
        <v>442</v>
      </c>
      <c r="G371" s="592" t="s">
        <v>343</v>
      </c>
      <c r="H371" s="588">
        <v>1</v>
      </c>
      <c r="I371" s="588">
        <v>5</v>
      </c>
      <c r="J371" s="588">
        <f t="shared" si="26"/>
        <v>1</v>
      </c>
      <c r="K371" s="588">
        <f t="shared" si="27"/>
        <v>5</v>
      </c>
      <c r="L371" s="589">
        <f>IFERROR(IF(B371="funkcna poziadavka",VLOOKUP(G371,MODULY_CBA!$B$3:$E$53,4,0)/COUNTIFS($G$3:$G$1500,G371,$B$3:$B$1500,B371),),)</f>
        <v>2.1</v>
      </c>
      <c r="M371" s="588">
        <f>IFERROR(IF(B371="Funkcna poziadavka",VLOOKUP(G371,MODULY_CBA!$B$3:$E$52,3,0),),)</f>
        <v>0.72</v>
      </c>
      <c r="N371" s="588">
        <f>IFERROR(IF(B371="funkcna poziadavka",VLOOKUP(G371,MODULY_CBA!$B$3:$E$52,2,0),),)</f>
        <v>0.90500000000000003</v>
      </c>
      <c r="O371" s="589">
        <f t="shared" si="28"/>
        <v>4.6263599999999991</v>
      </c>
      <c r="P371" s="590">
        <f>IFERROR(O371*VLOOKUP(G371,MODULY_CBA!$B$3:$F$52,5,0),)</f>
        <v>69.395399999999981</v>
      </c>
      <c r="Q371" s="461">
        <f>VLOOKUP(G371,MODULY_CBA!$B$3:$I$52,7,0)</f>
        <v>2022</v>
      </c>
      <c r="R371" s="463"/>
      <c r="S371" s="463"/>
      <c r="T371" s="463"/>
      <c r="U371" s="463"/>
      <c r="V371" s="463"/>
      <c r="W371" s="463"/>
      <c r="X371" s="463"/>
      <c r="Y371" s="463"/>
      <c r="Z371" s="591"/>
      <c r="AA371" s="461"/>
      <c r="AB371" s="461"/>
      <c r="AC371" s="463"/>
      <c r="AD371" s="463"/>
      <c r="AE371" s="463"/>
      <c r="AF371" s="463"/>
      <c r="AG371" s="463"/>
      <c r="AH371" s="463"/>
      <c r="AI371" s="463"/>
    </row>
    <row r="372" spans="1:35" s="466" customFormat="1">
      <c r="A372" s="584" t="s">
        <v>1180</v>
      </c>
      <c r="B372" s="585" t="s">
        <v>977</v>
      </c>
      <c r="C372" s="463" t="s">
        <v>343</v>
      </c>
      <c r="D372" s="579" t="s">
        <v>1181</v>
      </c>
      <c r="E372" s="466" t="s">
        <v>1182</v>
      </c>
      <c r="F372" s="586" t="s">
        <v>442</v>
      </c>
      <c r="G372" s="592" t="s">
        <v>343</v>
      </c>
      <c r="H372" s="588">
        <v>1</v>
      </c>
      <c r="I372" s="588">
        <v>5</v>
      </c>
      <c r="J372" s="588">
        <f t="shared" si="26"/>
        <v>1</v>
      </c>
      <c r="K372" s="588">
        <f t="shared" si="27"/>
        <v>5</v>
      </c>
      <c r="L372" s="589">
        <f>IFERROR(IF(B372="funkcna poziadavka",VLOOKUP(G372,MODULY_CBA!$B$3:$E$53,4,0)/COUNTIFS($G$3:$G$1500,G372,$B$3:$B$1500,B372),),)</f>
        <v>2.1</v>
      </c>
      <c r="M372" s="588">
        <f>IFERROR(IF(B372="Funkcna poziadavka",VLOOKUP(G372,MODULY_CBA!$B$3:$E$52,3,0),),)</f>
        <v>0.72</v>
      </c>
      <c r="N372" s="588">
        <f>IFERROR(IF(B372="funkcna poziadavka",VLOOKUP(G372,MODULY_CBA!$B$3:$E$52,2,0),),)</f>
        <v>0.90500000000000003</v>
      </c>
      <c r="O372" s="589">
        <f t="shared" si="28"/>
        <v>4.6263599999999991</v>
      </c>
      <c r="P372" s="590">
        <f>IFERROR(O372*VLOOKUP(G372,MODULY_CBA!$B$3:$F$52,5,0),)</f>
        <v>69.395399999999981</v>
      </c>
      <c r="Q372" s="461">
        <f>VLOOKUP(G372,MODULY_CBA!$B$3:$I$52,7,0)</f>
        <v>2022</v>
      </c>
      <c r="R372" s="463"/>
      <c r="S372" s="463"/>
      <c r="T372" s="463"/>
      <c r="U372" s="463"/>
      <c r="V372" s="463"/>
      <c r="W372" s="463"/>
      <c r="X372" s="463"/>
      <c r="Y372" s="463"/>
      <c r="Z372" s="591"/>
      <c r="AA372" s="461"/>
      <c r="AB372" s="461"/>
      <c r="AC372" s="463"/>
      <c r="AD372" s="463"/>
      <c r="AE372" s="463"/>
      <c r="AF372" s="463"/>
      <c r="AG372" s="463"/>
      <c r="AH372" s="463"/>
      <c r="AI372" s="463"/>
    </row>
    <row r="373" spans="1:35" s="466" customFormat="1">
      <c r="A373" s="584" t="s">
        <v>1183</v>
      </c>
      <c r="B373" s="585" t="s">
        <v>977</v>
      </c>
      <c r="C373" s="463" t="s">
        <v>343</v>
      </c>
      <c r="D373" s="579" t="s">
        <v>1184</v>
      </c>
      <c r="E373" s="466" t="s">
        <v>1185</v>
      </c>
      <c r="F373" s="586" t="s">
        <v>442</v>
      </c>
      <c r="G373" s="592" t="s">
        <v>343</v>
      </c>
      <c r="H373" s="588">
        <v>1</v>
      </c>
      <c r="I373" s="588">
        <v>5</v>
      </c>
      <c r="J373" s="588">
        <f t="shared" si="26"/>
        <v>1</v>
      </c>
      <c r="K373" s="588">
        <f t="shared" si="27"/>
        <v>5</v>
      </c>
      <c r="L373" s="589">
        <f>IFERROR(IF(B373="funkcna poziadavka",VLOOKUP(G373,MODULY_CBA!$B$3:$E$53,4,0)/COUNTIFS($G$3:$G$1500,G373,$B$3:$B$1500,B373),),)</f>
        <v>2.1</v>
      </c>
      <c r="M373" s="588">
        <f>IFERROR(IF(B373="Funkcna poziadavka",VLOOKUP(G373,MODULY_CBA!$B$3:$E$52,3,0),),)</f>
        <v>0.72</v>
      </c>
      <c r="N373" s="588">
        <f>IFERROR(IF(B373="funkcna poziadavka",VLOOKUP(G373,MODULY_CBA!$B$3:$E$52,2,0),),)</f>
        <v>0.90500000000000003</v>
      </c>
      <c r="O373" s="589">
        <f t="shared" si="28"/>
        <v>4.6263599999999991</v>
      </c>
      <c r="P373" s="590">
        <f>IFERROR(O373*VLOOKUP(G373,MODULY_CBA!$B$3:$F$52,5,0),)</f>
        <v>69.395399999999981</v>
      </c>
      <c r="Q373" s="461">
        <f>VLOOKUP(G373,MODULY_CBA!$B$3:$I$52,7,0)</f>
        <v>2022</v>
      </c>
      <c r="R373" s="463"/>
      <c r="S373" s="463"/>
      <c r="T373" s="463"/>
      <c r="U373" s="463"/>
      <c r="V373" s="463"/>
      <c r="W373" s="463"/>
      <c r="X373" s="463"/>
      <c r="Y373" s="463"/>
      <c r="Z373" s="591"/>
      <c r="AA373" s="461"/>
      <c r="AB373" s="461"/>
      <c r="AC373" s="463"/>
      <c r="AD373" s="463"/>
      <c r="AE373" s="463"/>
      <c r="AF373" s="463"/>
      <c r="AG373" s="463"/>
      <c r="AH373" s="463"/>
      <c r="AI373" s="463"/>
    </row>
    <row r="374" spans="1:35" s="466" customFormat="1">
      <c r="A374" s="584" t="s">
        <v>1186</v>
      </c>
      <c r="B374" s="585" t="s">
        <v>977</v>
      </c>
      <c r="C374" s="463" t="s">
        <v>343</v>
      </c>
      <c r="D374" s="579" t="s">
        <v>1187</v>
      </c>
      <c r="E374" s="461" t="s">
        <v>1188</v>
      </c>
      <c r="F374" s="586" t="s">
        <v>442</v>
      </c>
      <c r="G374" s="592" t="s">
        <v>343</v>
      </c>
      <c r="H374" s="588">
        <v>1</v>
      </c>
      <c r="I374" s="588">
        <v>5</v>
      </c>
      <c r="J374" s="588">
        <f t="shared" si="26"/>
        <v>1</v>
      </c>
      <c r="K374" s="588">
        <f t="shared" si="27"/>
        <v>5</v>
      </c>
      <c r="L374" s="589">
        <f>IFERROR(IF(B374="funkcna poziadavka",VLOOKUP(G374,MODULY_CBA!$B$3:$E$53,4,0)/COUNTIFS($G$3:$G$1500,G374,$B$3:$B$1500,B374),),)</f>
        <v>2.1</v>
      </c>
      <c r="M374" s="588">
        <f>IFERROR(IF(B374="Funkcna poziadavka",VLOOKUP(G374,MODULY_CBA!$B$3:$E$52,3,0),),)</f>
        <v>0.72</v>
      </c>
      <c r="N374" s="588">
        <f>IFERROR(IF(B374="funkcna poziadavka",VLOOKUP(G374,MODULY_CBA!$B$3:$E$52,2,0),),)</f>
        <v>0.90500000000000003</v>
      </c>
      <c r="O374" s="589">
        <f t="shared" si="28"/>
        <v>4.6263599999999991</v>
      </c>
      <c r="P374" s="590">
        <f>IFERROR(O374*VLOOKUP(G374,MODULY_CBA!$B$3:$F$52,5,0),)</f>
        <v>69.395399999999981</v>
      </c>
      <c r="Q374" s="461">
        <f>VLOOKUP(G374,MODULY_CBA!$B$3:$I$52,7,0)</f>
        <v>2022</v>
      </c>
      <c r="R374" s="463"/>
      <c r="S374" s="463"/>
      <c r="T374" s="463"/>
      <c r="U374" s="463"/>
      <c r="V374" s="463"/>
      <c r="W374" s="463"/>
      <c r="X374" s="463"/>
      <c r="Y374" s="463"/>
      <c r="Z374" s="591"/>
      <c r="AA374" s="461"/>
      <c r="AB374" s="461"/>
      <c r="AC374" s="463"/>
      <c r="AD374" s="463"/>
      <c r="AE374" s="463"/>
      <c r="AF374" s="463"/>
      <c r="AG374" s="463"/>
      <c r="AH374" s="463"/>
      <c r="AI374" s="463"/>
    </row>
    <row r="375" spans="1:35" s="466" customFormat="1">
      <c r="A375" s="584" t="s">
        <v>1189</v>
      </c>
      <c r="B375" s="585" t="s">
        <v>439</v>
      </c>
      <c r="C375" s="463" t="s">
        <v>343</v>
      </c>
      <c r="D375" s="461" t="s">
        <v>1190</v>
      </c>
      <c r="E375" s="461" t="s">
        <v>1191</v>
      </c>
      <c r="F375" s="586" t="s">
        <v>442</v>
      </c>
      <c r="G375" s="592" t="s">
        <v>343</v>
      </c>
      <c r="H375" s="588"/>
      <c r="I375" s="588"/>
      <c r="J375" s="588">
        <f t="shared" si="26"/>
        <v>0</v>
      </c>
      <c r="K375" s="588">
        <f t="shared" si="27"/>
        <v>0</v>
      </c>
      <c r="L375" s="589">
        <f>IFERROR(IF(B375="funkcna poziadavka",VLOOKUP(G375,MODULY_CBA!$B$3:$E$53,4,0)/COUNTIFS($G$3:$G$1500,G375,$B$3:$B$1500,B375),),)</f>
        <v>0</v>
      </c>
      <c r="M375" s="588">
        <f>IFERROR(IF(B375="Funkcna poziadavka",VLOOKUP(G375,MODULY_CBA!$B$3:$E$52,3,0),),)</f>
        <v>0</v>
      </c>
      <c r="N375" s="588">
        <f>IFERROR(IF(B375="funkcna poziadavka",VLOOKUP(G375,MODULY_CBA!$B$3:$E$52,2,0),),)</f>
        <v>0</v>
      </c>
      <c r="O375" s="589">
        <f t="shared" si="28"/>
        <v>0</v>
      </c>
      <c r="P375" s="590">
        <f>IFERROR(O375*VLOOKUP(G375,MODULY_CBA!$B$3:$F$52,5,0),)</f>
        <v>0</v>
      </c>
      <c r="Q375" s="461">
        <f>VLOOKUP(G375,MODULY_CBA!$B$3:$I$52,7,0)</f>
        <v>2022</v>
      </c>
      <c r="R375" s="463"/>
      <c r="S375" s="463"/>
      <c r="T375" s="463"/>
      <c r="U375" s="463"/>
      <c r="V375" s="463"/>
      <c r="W375" s="463"/>
      <c r="X375" s="463"/>
      <c r="Y375" s="463"/>
      <c r="Z375" s="591"/>
      <c r="AA375" s="461"/>
      <c r="AB375" s="461"/>
      <c r="AC375" s="463"/>
      <c r="AD375" s="463"/>
      <c r="AE375" s="463"/>
      <c r="AF375" s="463"/>
      <c r="AG375" s="463"/>
      <c r="AH375" s="463"/>
      <c r="AI375" s="463"/>
    </row>
    <row r="376" spans="1:35" s="466" customFormat="1">
      <c r="A376" s="584" t="s">
        <v>1192</v>
      </c>
      <c r="B376" s="584" t="s">
        <v>977</v>
      </c>
      <c r="C376" s="463" t="s">
        <v>345</v>
      </c>
      <c r="D376" s="461" t="s">
        <v>1193</v>
      </c>
      <c r="E376" s="461" t="s">
        <v>1194</v>
      </c>
      <c r="F376" s="586" t="s">
        <v>442</v>
      </c>
      <c r="G376" s="592" t="s">
        <v>345</v>
      </c>
      <c r="H376" s="588">
        <v>1</v>
      </c>
      <c r="I376" s="588">
        <v>5</v>
      </c>
      <c r="J376" s="588">
        <f t="shared" si="26"/>
        <v>1</v>
      </c>
      <c r="K376" s="588">
        <f t="shared" si="27"/>
        <v>5</v>
      </c>
      <c r="L376" s="589">
        <f>IFERROR(IF(B376="funkcna poziadavka",VLOOKUP(G376,MODULY_CBA!$B$3:$E$53,4,0)/COUNTIFS($G$3:$G$1500,G376,$B$3:$B$1500,B376),),)</f>
        <v>21</v>
      </c>
      <c r="M376" s="588">
        <f>IFERROR(IF(B376="Funkcna poziadavka",VLOOKUP(G376,MODULY_CBA!$B$3:$E$52,3,0),),)</f>
        <v>0.72</v>
      </c>
      <c r="N376" s="588">
        <f>IFERROR(IF(B376="funkcna poziadavka",VLOOKUP(G376,MODULY_CBA!$B$3:$E$52,2,0),),)</f>
        <v>0.92999999999999994</v>
      </c>
      <c r="O376" s="589">
        <f t="shared" si="28"/>
        <v>17.409599999999998</v>
      </c>
      <c r="P376" s="590">
        <f>IFERROR(O376*VLOOKUP(G376,MODULY_CBA!$B$3:$F$52,5,0),)</f>
        <v>261.14399999999995</v>
      </c>
      <c r="Q376" s="461">
        <f>VLOOKUP(G376,MODULY_CBA!$B$3:$I$52,7,0)</f>
        <v>2022</v>
      </c>
      <c r="R376" s="463"/>
      <c r="S376" s="463"/>
      <c r="T376" s="463"/>
      <c r="U376" s="463"/>
      <c r="V376" s="463"/>
      <c r="W376" s="463"/>
      <c r="X376" s="463"/>
      <c r="Y376" s="463"/>
      <c r="Z376" s="591"/>
      <c r="AA376" s="461"/>
      <c r="AB376" s="461"/>
      <c r="AC376" s="463"/>
      <c r="AD376" s="463"/>
      <c r="AE376" s="463"/>
      <c r="AF376" s="463"/>
      <c r="AG376" s="463"/>
      <c r="AH376" s="463"/>
      <c r="AI376" s="463"/>
    </row>
    <row r="377" spans="1:35" s="466" customFormat="1">
      <c r="A377" s="584" t="s">
        <v>1195</v>
      </c>
      <c r="B377" s="585" t="s">
        <v>977</v>
      </c>
      <c r="C377" s="463" t="s">
        <v>347</v>
      </c>
      <c r="D377" s="579" t="s">
        <v>440</v>
      </c>
      <c r="E377" s="568" t="s">
        <v>792</v>
      </c>
      <c r="F377" s="586" t="s">
        <v>442</v>
      </c>
      <c r="G377" s="592" t="s">
        <v>347</v>
      </c>
      <c r="H377" s="588">
        <v>1</v>
      </c>
      <c r="I377" s="588">
        <v>5</v>
      </c>
      <c r="J377" s="588">
        <f t="shared" si="26"/>
        <v>1</v>
      </c>
      <c r="K377" s="588">
        <f t="shared" si="27"/>
        <v>5</v>
      </c>
      <c r="L377" s="589">
        <f>IFERROR(IF(B377="funkcna poziadavka",VLOOKUP(G377,MODULY_CBA!$B$3:$E$53,4,0)/COUNTIFS($G$3:$G$1500,G377,$B$3:$B$1500,B377),),)</f>
        <v>2.3333333333333335</v>
      </c>
      <c r="M377" s="588">
        <f>IFERROR(IF(B377="Funkcna poziadavka",VLOOKUP(G377,MODULY_CBA!$B$3:$E$52,3,0),),)</f>
        <v>0.72</v>
      </c>
      <c r="N377" s="588">
        <f>IFERROR(IF(B377="funkcna poziadavka",VLOOKUP(G377,MODULY_CBA!$B$3:$E$52,2,0),),)</f>
        <v>0.86</v>
      </c>
      <c r="O377" s="589">
        <f t="shared" si="28"/>
        <v>4.5407999999999999</v>
      </c>
      <c r="P377" s="590">
        <f>IFERROR(O377*VLOOKUP(G377,MODULY_CBA!$B$3:$F$52,5,0),)</f>
        <v>68.111999999999995</v>
      </c>
      <c r="Q377" s="461">
        <f>VLOOKUP(G377,MODULY_CBA!$B$3:$I$52,7,0)</f>
        <v>2021</v>
      </c>
      <c r="R377" s="463"/>
      <c r="S377" s="463"/>
      <c r="T377" s="463"/>
      <c r="U377" s="463"/>
      <c r="V377" s="463"/>
      <c r="W377" s="463"/>
      <c r="X377" s="463"/>
      <c r="Y377" s="463"/>
      <c r="Z377" s="591"/>
      <c r="AA377" s="461"/>
      <c r="AB377" s="461"/>
      <c r="AC377" s="463"/>
      <c r="AD377" s="463"/>
      <c r="AE377" s="463"/>
      <c r="AF377" s="463"/>
      <c r="AG377" s="463"/>
      <c r="AH377" s="463"/>
      <c r="AI377" s="463"/>
    </row>
    <row r="378" spans="1:35" s="466" customFormat="1">
      <c r="A378" s="584" t="s">
        <v>1196</v>
      </c>
      <c r="B378" s="585" t="s">
        <v>439</v>
      </c>
      <c r="C378" s="463" t="s">
        <v>347</v>
      </c>
      <c r="D378" s="579" t="s">
        <v>444</v>
      </c>
      <c r="E378" s="568" t="s">
        <v>753</v>
      </c>
      <c r="F378" s="586" t="s">
        <v>442</v>
      </c>
      <c r="G378" s="592" t="s">
        <v>347</v>
      </c>
      <c r="H378" s="588"/>
      <c r="I378" s="588"/>
      <c r="J378" s="588">
        <f t="shared" si="26"/>
        <v>0</v>
      </c>
      <c r="K378" s="588">
        <f t="shared" si="27"/>
        <v>0</v>
      </c>
      <c r="L378" s="589">
        <f>IFERROR(IF(B378="funkcna poziadavka",VLOOKUP(G378,MODULY_CBA!$B$3:$E$53,4,0)/COUNTIFS($G$3:$G$1500,G378,$B$3:$B$1500,B378),),)</f>
        <v>0</v>
      </c>
      <c r="M378" s="588">
        <f>IFERROR(IF(B378="Funkcna poziadavka",VLOOKUP(G378,MODULY_CBA!$B$3:$E$52,3,0),),)</f>
        <v>0</v>
      </c>
      <c r="N378" s="588">
        <f>IFERROR(IF(B378="funkcna poziadavka",VLOOKUP(G378,MODULY_CBA!$B$3:$E$52,2,0),),)</f>
        <v>0</v>
      </c>
      <c r="O378" s="589">
        <f t="shared" si="28"/>
        <v>0</v>
      </c>
      <c r="P378" s="590">
        <f>IFERROR(O378*VLOOKUP(G378,MODULY_CBA!$B$3:$F$52,5,0),)</f>
        <v>0</v>
      </c>
      <c r="Q378" s="461">
        <f>VLOOKUP(G378,MODULY_CBA!$B$3:$I$52,7,0)</f>
        <v>2021</v>
      </c>
      <c r="R378" s="463"/>
      <c r="S378" s="463"/>
      <c r="T378" s="463"/>
      <c r="U378" s="463"/>
      <c r="V378" s="463"/>
      <c r="W378" s="463"/>
      <c r="X378" s="463"/>
      <c r="Y378" s="463"/>
      <c r="Z378" s="591"/>
      <c r="AA378" s="461"/>
      <c r="AB378" s="461"/>
      <c r="AC378" s="463"/>
      <c r="AD378" s="463"/>
      <c r="AE378" s="463"/>
      <c r="AF378" s="463"/>
      <c r="AG378" s="463"/>
      <c r="AH378" s="463"/>
      <c r="AI378" s="463"/>
    </row>
    <row r="379" spans="1:35" s="466" customFormat="1">
      <c r="A379" s="584" t="s">
        <v>1197</v>
      </c>
      <c r="B379" s="585" t="s">
        <v>439</v>
      </c>
      <c r="C379" s="463" t="s">
        <v>347</v>
      </c>
      <c r="D379" s="579" t="s">
        <v>447</v>
      </c>
      <c r="E379" s="579" t="s">
        <v>448</v>
      </c>
      <c r="F379" s="586" t="s">
        <v>442</v>
      </c>
      <c r="G379" s="592" t="s">
        <v>347</v>
      </c>
      <c r="H379" s="588"/>
      <c r="I379" s="588"/>
      <c r="J379" s="588">
        <f t="shared" si="26"/>
        <v>0</v>
      </c>
      <c r="K379" s="588">
        <f t="shared" si="27"/>
        <v>0</v>
      </c>
      <c r="L379" s="589">
        <f>IFERROR(IF(B379="funkcna poziadavka",VLOOKUP(G379,MODULY_CBA!$B$3:$E$53,4,0)/COUNTIFS($G$3:$G$1500,G379,$B$3:$B$1500,B379),),)</f>
        <v>0</v>
      </c>
      <c r="M379" s="588">
        <f>IFERROR(IF(B379="Funkcna poziadavka",VLOOKUP(G379,MODULY_CBA!$B$3:$E$52,3,0),),)</f>
        <v>0</v>
      </c>
      <c r="N379" s="588">
        <f>IFERROR(IF(B379="funkcna poziadavka",VLOOKUP(G379,MODULY_CBA!$B$3:$E$52,2,0),),)</f>
        <v>0</v>
      </c>
      <c r="O379" s="589">
        <f t="shared" si="28"/>
        <v>0</v>
      </c>
      <c r="P379" s="590">
        <f>IFERROR(O379*VLOOKUP(G379,MODULY_CBA!$B$3:$F$52,5,0),)</f>
        <v>0</v>
      </c>
      <c r="Q379" s="461">
        <f>VLOOKUP(G379,MODULY_CBA!$B$3:$I$52,7,0)</f>
        <v>2021</v>
      </c>
      <c r="R379" s="463"/>
      <c r="S379" s="463"/>
      <c r="T379" s="463"/>
      <c r="U379" s="463"/>
      <c r="V379" s="463"/>
      <c r="W379" s="463"/>
      <c r="X379" s="463"/>
      <c r="Y379" s="463"/>
      <c r="Z379" s="591"/>
      <c r="AA379" s="461"/>
      <c r="AB379" s="461"/>
      <c r="AC379" s="463"/>
      <c r="AD379" s="463"/>
      <c r="AE379" s="463"/>
      <c r="AF379" s="463"/>
      <c r="AG379" s="463"/>
      <c r="AH379" s="463"/>
      <c r="AI379" s="463"/>
    </row>
    <row r="380" spans="1:35" s="466" customFormat="1">
      <c r="A380" s="584" t="s">
        <v>1198</v>
      </c>
      <c r="B380" s="585" t="s">
        <v>439</v>
      </c>
      <c r="C380" s="463" t="s">
        <v>347</v>
      </c>
      <c r="D380" s="579" t="s">
        <v>450</v>
      </c>
      <c r="E380" s="579" t="s">
        <v>451</v>
      </c>
      <c r="F380" s="586" t="s">
        <v>442</v>
      </c>
      <c r="G380" s="592" t="s">
        <v>347</v>
      </c>
      <c r="H380" s="588"/>
      <c r="I380" s="588"/>
      <c r="J380" s="588">
        <f t="shared" si="26"/>
        <v>0</v>
      </c>
      <c r="K380" s="588">
        <f t="shared" si="27"/>
        <v>0</v>
      </c>
      <c r="L380" s="589">
        <f>IFERROR(IF(B380="funkcna poziadavka",VLOOKUP(G380,MODULY_CBA!$B$3:$E$53,4,0)/COUNTIFS($G$3:$G$1500,G380,$B$3:$B$1500,B380),),)</f>
        <v>0</v>
      </c>
      <c r="M380" s="588">
        <f>IFERROR(IF(B380="Funkcna poziadavka",VLOOKUP(G380,MODULY_CBA!$B$3:$E$52,3,0),),)</f>
        <v>0</v>
      </c>
      <c r="N380" s="588">
        <f>IFERROR(IF(B380="funkcna poziadavka",VLOOKUP(G380,MODULY_CBA!$B$3:$E$52,2,0),),)</f>
        <v>0</v>
      </c>
      <c r="O380" s="589">
        <f t="shared" si="28"/>
        <v>0</v>
      </c>
      <c r="P380" s="590">
        <f>IFERROR(O380*VLOOKUP(G380,MODULY_CBA!$B$3:$F$52,5,0),)</f>
        <v>0</v>
      </c>
      <c r="Q380" s="461">
        <f>VLOOKUP(G380,MODULY_CBA!$B$3:$I$52,7,0)</f>
        <v>2021</v>
      </c>
      <c r="R380" s="463"/>
      <c r="S380" s="463"/>
      <c r="T380" s="463"/>
      <c r="U380" s="463"/>
      <c r="V380" s="463"/>
      <c r="W380" s="463"/>
      <c r="X380" s="463"/>
      <c r="Y380" s="463"/>
      <c r="Z380" s="591"/>
      <c r="AA380" s="461"/>
      <c r="AB380" s="461"/>
      <c r="AC380" s="463"/>
      <c r="AD380" s="463"/>
      <c r="AE380" s="463"/>
      <c r="AF380" s="463"/>
      <c r="AG380" s="463"/>
      <c r="AH380" s="463"/>
      <c r="AI380" s="463"/>
    </row>
    <row r="381" spans="1:35" s="466" customFormat="1">
      <c r="A381" s="584" t="s">
        <v>1199</v>
      </c>
      <c r="B381" s="585" t="s">
        <v>439</v>
      </c>
      <c r="C381" s="463" t="s">
        <v>347</v>
      </c>
      <c r="D381" s="579" t="s">
        <v>453</v>
      </c>
      <c r="E381" s="579" t="s">
        <v>454</v>
      </c>
      <c r="F381" s="586" t="s">
        <v>442</v>
      </c>
      <c r="G381" s="592" t="s">
        <v>347</v>
      </c>
      <c r="H381" s="588"/>
      <c r="I381" s="588"/>
      <c r="J381" s="588">
        <f t="shared" si="26"/>
        <v>0</v>
      </c>
      <c r="K381" s="588">
        <f t="shared" si="27"/>
        <v>0</v>
      </c>
      <c r="L381" s="589">
        <f>IFERROR(IF(B381="funkcna poziadavka",VLOOKUP(G381,MODULY_CBA!$B$3:$E$53,4,0)/COUNTIFS($G$3:$G$1500,G381,$B$3:$B$1500,B381),),)</f>
        <v>0</v>
      </c>
      <c r="M381" s="588">
        <f>IFERROR(IF(B381="Funkcna poziadavka",VLOOKUP(G381,MODULY_CBA!$B$3:$E$52,3,0),),)</f>
        <v>0</v>
      </c>
      <c r="N381" s="588">
        <f>IFERROR(IF(B381="funkcna poziadavka",VLOOKUP(G381,MODULY_CBA!$B$3:$E$52,2,0),),)</f>
        <v>0</v>
      </c>
      <c r="O381" s="589">
        <f t="shared" si="28"/>
        <v>0</v>
      </c>
      <c r="P381" s="590">
        <f>IFERROR(O381*VLOOKUP(G381,MODULY_CBA!$B$3:$F$52,5,0),)</f>
        <v>0</v>
      </c>
      <c r="Q381" s="461">
        <f>VLOOKUP(G381,MODULY_CBA!$B$3:$I$52,7,0)</f>
        <v>2021</v>
      </c>
      <c r="R381" s="463"/>
      <c r="S381" s="463"/>
      <c r="T381" s="463"/>
      <c r="U381" s="463"/>
      <c r="V381" s="463"/>
      <c r="W381" s="463"/>
      <c r="X381" s="463"/>
      <c r="Y381" s="463"/>
      <c r="Z381" s="591"/>
      <c r="AA381" s="461"/>
      <c r="AB381" s="461"/>
      <c r="AC381" s="463"/>
      <c r="AD381" s="463"/>
      <c r="AE381" s="463"/>
      <c r="AF381" s="463"/>
      <c r="AG381" s="463"/>
      <c r="AH381" s="463"/>
      <c r="AI381" s="463"/>
    </row>
    <row r="382" spans="1:35" s="466" customFormat="1">
      <c r="A382" s="584" t="s">
        <v>1200</v>
      </c>
      <c r="B382" s="585" t="s">
        <v>439</v>
      </c>
      <c r="C382" s="463" t="s">
        <v>347</v>
      </c>
      <c r="D382" s="568" t="s">
        <v>1201</v>
      </c>
      <c r="E382" s="568" t="s">
        <v>1202</v>
      </c>
      <c r="F382" s="586" t="s">
        <v>442</v>
      </c>
      <c r="G382" s="592" t="s">
        <v>347</v>
      </c>
      <c r="H382" s="588"/>
      <c r="I382" s="588"/>
      <c r="J382" s="588">
        <f t="shared" si="26"/>
        <v>0</v>
      </c>
      <c r="K382" s="588">
        <f t="shared" si="27"/>
        <v>0</v>
      </c>
      <c r="L382" s="589">
        <f>IFERROR(IF(B382="funkcna poziadavka",VLOOKUP(G382,MODULY_CBA!$B$3:$E$53,4,0)/COUNTIFS($G$3:$G$1500,G382,$B$3:$B$1500,B382),),)</f>
        <v>0</v>
      </c>
      <c r="M382" s="588">
        <f>IFERROR(IF(B382="Funkcna poziadavka",VLOOKUP(G382,MODULY_CBA!$B$3:$E$52,3,0),),)</f>
        <v>0</v>
      </c>
      <c r="N382" s="588">
        <f>IFERROR(IF(B382="funkcna poziadavka",VLOOKUP(G382,MODULY_CBA!$B$3:$E$52,2,0),),)</f>
        <v>0</v>
      </c>
      <c r="O382" s="589">
        <f t="shared" si="28"/>
        <v>0</v>
      </c>
      <c r="P382" s="590">
        <f>IFERROR(O382*VLOOKUP(G382,MODULY_CBA!$B$3:$F$52,5,0),)</f>
        <v>0</v>
      </c>
      <c r="Q382" s="461">
        <f>VLOOKUP(G382,MODULY_CBA!$B$3:$I$52,7,0)</f>
        <v>2021</v>
      </c>
      <c r="R382" s="463"/>
      <c r="S382" s="463"/>
      <c r="T382" s="463"/>
      <c r="U382" s="463"/>
      <c r="V382" s="463"/>
      <c r="W382" s="463"/>
      <c r="X382" s="463"/>
      <c r="Y382" s="463"/>
      <c r="Z382" s="591"/>
      <c r="AA382" s="461"/>
      <c r="AB382" s="461"/>
      <c r="AC382" s="463"/>
      <c r="AD382" s="463"/>
      <c r="AE382" s="463"/>
      <c r="AF382" s="463"/>
      <c r="AG382" s="463"/>
      <c r="AH382" s="463"/>
      <c r="AI382" s="463"/>
    </row>
    <row r="383" spans="1:35" s="466" customFormat="1">
      <c r="A383" s="584" t="s">
        <v>1203</v>
      </c>
      <c r="B383" s="585" t="s">
        <v>439</v>
      </c>
      <c r="C383" s="463" t="s">
        <v>347</v>
      </c>
      <c r="D383" s="568" t="s">
        <v>1204</v>
      </c>
      <c r="E383" s="466" t="s">
        <v>1205</v>
      </c>
      <c r="F383" s="586" t="s">
        <v>442</v>
      </c>
      <c r="G383" s="592" t="s">
        <v>347</v>
      </c>
      <c r="H383" s="588"/>
      <c r="I383" s="588"/>
      <c r="J383" s="588">
        <f t="shared" si="26"/>
        <v>0</v>
      </c>
      <c r="K383" s="588">
        <f t="shared" si="27"/>
        <v>0</v>
      </c>
      <c r="L383" s="589">
        <f>IFERROR(IF(B383="funkcna poziadavka",VLOOKUP(G383,MODULY_CBA!$B$3:$E$53,4,0)/COUNTIFS($G$3:$G$1500,G383,$B$3:$B$1500,B383),),)</f>
        <v>0</v>
      </c>
      <c r="M383" s="588">
        <f>IFERROR(IF(B383="Funkcna poziadavka",VLOOKUP(G383,MODULY_CBA!$B$3:$E$52,3,0),),)</f>
        <v>0</v>
      </c>
      <c r="N383" s="588">
        <f>IFERROR(IF(B383="funkcna poziadavka",VLOOKUP(G383,MODULY_CBA!$B$3:$E$52,2,0),),)</f>
        <v>0</v>
      </c>
      <c r="O383" s="589">
        <f t="shared" si="28"/>
        <v>0</v>
      </c>
      <c r="P383" s="590">
        <f>IFERROR(O383*VLOOKUP(G383,MODULY_CBA!$B$3:$F$52,5,0),)</f>
        <v>0</v>
      </c>
      <c r="Q383" s="461">
        <f>VLOOKUP(G383,MODULY_CBA!$B$3:$I$52,7,0)</f>
        <v>2021</v>
      </c>
      <c r="R383" s="463"/>
      <c r="S383" s="463"/>
      <c r="T383" s="463"/>
      <c r="U383" s="463"/>
      <c r="V383" s="463"/>
      <c r="W383" s="463"/>
      <c r="X383" s="463"/>
      <c r="Y383" s="463"/>
      <c r="Z383" s="591"/>
      <c r="AA383" s="461"/>
      <c r="AB383" s="461"/>
      <c r="AC383" s="463"/>
      <c r="AD383" s="463"/>
      <c r="AE383" s="463"/>
      <c r="AF383" s="463"/>
      <c r="AG383" s="463"/>
      <c r="AH383" s="463"/>
      <c r="AI383" s="463"/>
    </row>
    <row r="384" spans="1:35" s="466" customFormat="1">
      <c r="A384" s="584" t="s">
        <v>1206</v>
      </c>
      <c r="B384" s="585" t="s">
        <v>439</v>
      </c>
      <c r="C384" s="463" t="s">
        <v>347</v>
      </c>
      <c r="D384" s="579" t="s">
        <v>459</v>
      </c>
      <c r="E384" s="568" t="s">
        <v>767</v>
      </c>
      <c r="F384" s="586" t="s">
        <v>442</v>
      </c>
      <c r="G384" s="592" t="s">
        <v>347</v>
      </c>
      <c r="H384" s="588"/>
      <c r="I384" s="588"/>
      <c r="J384" s="588">
        <f t="shared" si="26"/>
        <v>0</v>
      </c>
      <c r="K384" s="588">
        <f t="shared" si="27"/>
        <v>0</v>
      </c>
      <c r="L384" s="589">
        <f>IFERROR(IF(B384="funkcna poziadavka",VLOOKUP(G384,MODULY_CBA!$B$3:$E$53,4,0)/COUNTIFS($G$3:$G$1500,G384,$B$3:$B$1500,B384),),)</f>
        <v>0</v>
      </c>
      <c r="M384" s="588">
        <f>IFERROR(IF(B384="Funkcna poziadavka",VLOOKUP(G384,MODULY_CBA!$B$3:$E$52,3,0),),)</f>
        <v>0</v>
      </c>
      <c r="N384" s="588">
        <f>IFERROR(IF(B384="funkcna poziadavka",VLOOKUP(G384,MODULY_CBA!$B$3:$E$52,2,0),),)</f>
        <v>0</v>
      </c>
      <c r="O384" s="589">
        <f t="shared" si="28"/>
        <v>0</v>
      </c>
      <c r="P384" s="590">
        <f>IFERROR(O384*VLOOKUP(G384,MODULY_CBA!$B$3:$F$52,5,0),)</f>
        <v>0</v>
      </c>
      <c r="Q384" s="461">
        <f>VLOOKUP(G384,MODULY_CBA!$B$3:$I$52,7,0)</f>
        <v>2021</v>
      </c>
      <c r="R384" s="463"/>
      <c r="S384" s="463"/>
      <c r="T384" s="463"/>
      <c r="U384" s="463"/>
      <c r="V384" s="463"/>
      <c r="W384" s="463"/>
      <c r="X384" s="463"/>
      <c r="Y384" s="463"/>
      <c r="Z384" s="591"/>
      <c r="AA384" s="461"/>
      <c r="AB384" s="461"/>
      <c r="AC384" s="463"/>
      <c r="AD384" s="463"/>
      <c r="AE384" s="463"/>
      <c r="AF384" s="463"/>
      <c r="AG384" s="463"/>
      <c r="AH384" s="463"/>
      <c r="AI384" s="463"/>
    </row>
    <row r="385" spans="1:35" s="466" customFormat="1">
      <c r="A385" s="584" t="s">
        <v>1207</v>
      </c>
      <c r="B385" s="585" t="s">
        <v>439</v>
      </c>
      <c r="C385" s="463" t="s">
        <v>347</v>
      </c>
      <c r="D385" s="579" t="s">
        <v>462</v>
      </c>
      <c r="E385" s="568" t="s">
        <v>1045</v>
      </c>
      <c r="F385" s="586" t="s">
        <v>442</v>
      </c>
      <c r="G385" s="592" t="s">
        <v>347</v>
      </c>
      <c r="H385" s="588"/>
      <c r="I385" s="588"/>
      <c r="J385" s="588">
        <f t="shared" si="26"/>
        <v>0</v>
      </c>
      <c r="K385" s="588">
        <f t="shared" si="27"/>
        <v>0</v>
      </c>
      <c r="L385" s="589">
        <f>IFERROR(IF(B385="funkcna poziadavka",VLOOKUP(G385,MODULY_CBA!$B$3:$E$53,4,0)/COUNTIFS($G$3:$G$1500,G385,$B$3:$B$1500,B385),),)</f>
        <v>0</v>
      </c>
      <c r="M385" s="588">
        <f>IFERROR(IF(B385="Funkcna poziadavka",VLOOKUP(G385,MODULY_CBA!$B$3:$E$52,3,0),),)</f>
        <v>0</v>
      </c>
      <c r="N385" s="588">
        <f>IFERROR(IF(B385="funkcna poziadavka",VLOOKUP(G385,MODULY_CBA!$B$3:$E$52,2,0),),)</f>
        <v>0</v>
      </c>
      <c r="O385" s="589">
        <f t="shared" si="28"/>
        <v>0</v>
      </c>
      <c r="P385" s="590">
        <f>IFERROR(O385*VLOOKUP(G385,MODULY_CBA!$B$3:$F$52,5,0),)</f>
        <v>0</v>
      </c>
      <c r="Q385" s="461">
        <f>VLOOKUP(G385,MODULY_CBA!$B$3:$I$52,7,0)</f>
        <v>2021</v>
      </c>
      <c r="R385" s="463"/>
      <c r="S385" s="463"/>
      <c r="T385" s="463"/>
      <c r="U385" s="463"/>
      <c r="V385" s="463"/>
      <c r="W385" s="463"/>
      <c r="X385" s="463"/>
      <c r="Y385" s="463"/>
      <c r="Z385" s="591"/>
      <c r="AA385" s="461"/>
      <c r="AB385" s="461"/>
      <c r="AC385" s="463"/>
      <c r="AD385" s="463"/>
      <c r="AE385" s="463"/>
      <c r="AF385" s="463"/>
      <c r="AG385" s="463"/>
      <c r="AH385" s="463"/>
      <c r="AI385" s="463"/>
    </row>
    <row r="386" spans="1:35" s="466" customFormat="1">
      <c r="A386" s="584" t="s">
        <v>1208</v>
      </c>
      <c r="B386" s="585" t="s">
        <v>439</v>
      </c>
      <c r="C386" s="463" t="s">
        <v>347</v>
      </c>
      <c r="D386" s="579" t="s">
        <v>465</v>
      </c>
      <c r="E386" s="568" t="s">
        <v>729</v>
      </c>
      <c r="F386" s="586" t="s">
        <v>442</v>
      </c>
      <c r="G386" s="592" t="s">
        <v>347</v>
      </c>
      <c r="H386" s="588"/>
      <c r="I386" s="588"/>
      <c r="J386" s="588">
        <f t="shared" si="26"/>
        <v>0</v>
      </c>
      <c r="K386" s="588">
        <f t="shared" si="27"/>
        <v>0</v>
      </c>
      <c r="L386" s="589">
        <f>IFERROR(IF(B386="funkcna poziadavka",VLOOKUP(G386,MODULY_CBA!$B$3:$E$53,4,0)/COUNTIFS($G$3:$G$1500,G386,$B$3:$B$1500,B386),),)</f>
        <v>0</v>
      </c>
      <c r="M386" s="588">
        <f>IFERROR(IF(B386="Funkcna poziadavka",VLOOKUP(G386,MODULY_CBA!$B$3:$E$52,3,0),),)</f>
        <v>0</v>
      </c>
      <c r="N386" s="588">
        <f>IFERROR(IF(B386="funkcna poziadavka",VLOOKUP(G386,MODULY_CBA!$B$3:$E$52,2,0),),)</f>
        <v>0</v>
      </c>
      <c r="O386" s="589">
        <f t="shared" si="28"/>
        <v>0</v>
      </c>
      <c r="P386" s="590">
        <f>IFERROR(O386*VLOOKUP(G386,MODULY_CBA!$B$3:$F$52,5,0),)</f>
        <v>0</v>
      </c>
      <c r="Q386" s="461">
        <f>VLOOKUP(G386,MODULY_CBA!$B$3:$I$52,7,0)</f>
        <v>2021</v>
      </c>
      <c r="R386" s="463"/>
      <c r="S386" s="463"/>
      <c r="T386" s="463"/>
      <c r="U386" s="463"/>
      <c r="V386" s="463"/>
      <c r="W386" s="463"/>
      <c r="X386" s="463"/>
      <c r="Y386" s="463"/>
      <c r="Z386" s="591"/>
      <c r="AA386" s="461"/>
      <c r="AB386" s="461"/>
      <c r="AC386" s="463"/>
      <c r="AD386" s="463"/>
      <c r="AE386" s="463"/>
      <c r="AF386" s="463"/>
      <c r="AG386" s="463"/>
      <c r="AH386" s="463"/>
      <c r="AI386" s="463"/>
    </row>
    <row r="387" spans="1:35" s="466" customFormat="1">
      <c r="A387" s="584" t="s">
        <v>1209</v>
      </c>
      <c r="B387" s="585" t="s">
        <v>439</v>
      </c>
      <c r="C387" s="463" t="s">
        <v>347</v>
      </c>
      <c r="D387" s="579" t="s">
        <v>468</v>
      </c>
      <c r="E387" s="568" t="s">
        <v>1210</v>
      </c>
      <c r="F387" s="586" t="s">
        <v>442</v>
      </c>
      <c r="G387" s="592" t="s">
        <v>347</v>
      </c>
      <c r="H387" s="588"/>
      <c r="I387" s="588"/>
      <c r="J387" s="588">
        <f t="shared" si="26"/>
        <v>0</v>
      </c>
      <c r="K387" s="588">
        <f t="shared" si="27"/>
        <v>0</v>
      </c>
      <c r="L387" s="589">
        <f>IFERROR(IF(B387="funkcna poziadavka",VLOOKUP(G387,MODULY_CBA!$B$3:$E$53,4,0)/COUNTIFS($G$3:$G$1500,G387,$B$3:$B$1500,B387),),)</f>
        <v>0</v>
      </c>
      <c r="M387" s="588">
        <f>IFERROR(IF(B387="Funkcna poziadavka",VLOOKUP(G387,MODULY_CBA!$B$3:$E$52,3,0),),)</f>
        <v>0</v>
      </c>
      <c r="N387" s="588">
        <f>IFERROR(IF(B387="funkcna poziadavka",VLOOKUP(G387,MODULY_CBA!$B$3:$E$52,2,0),),)</f>
        <v>0</v>
      </c>
      <c r="O387" s="589">
        <f t="shared" si="28"/>
        <v>0</v>
      </c>
      <c r="P387" s="590">
        <f>IFERROR(O387*VLOOKUP(G387,MODULY_CBA!$B$3:$F$52,5,0),)</f>
        <v>0</v>
      </c>
      <c r="Q387" s="461">
        <f>VLOOKUP(G387,MODULY_CBA!$B$3:$I$52,7,0)</f>
        <v>2021</v>
      </c>
      <c r="R387" s="463"/>
      <c r="S387" s="463"/>
      <c r="T387" s="463"/>
      <c r="U387" s="463"/>
      <c r="V387" s="463"/>
      <c r="W387" s="463"/>
      <c r="X387" s="463"/>
      <c r="Y387" s="463"/>
      <c r="Z387" s="591"/>
      <c r="AA387" s="461"/>
      <c r="AB387" s="461"/>
      <c r="AC387" s="463"/>
      <c r="AD387" s="463"/>
      <c r="AE387" s="463"/>
      <c r="AF387" s="463"/>
      <c r="AG387" s="463"/>
      <c r="AH387" s="463"/>
      <c r="AI387" s="463"/>
    </row>
    <row r="388" spans="1:35" s="466" customFormat="1">
      <c r="A388" s="584" t="s">
        <v>1211</v>
      </c>
      <c r="B388" s="585" t="s">
        <v>439</v>
      </c>
      <c r="C388" s="463" t="s">
        <v>347</v>
      </c>
      <c r="D388" s="579" t="s">
        <v>493</v>
      </c>
      <c r="E388" s="568" t="s">
        <v>1050</v>
      </c>
      <c r="F388" s="586" t="s">
        <v>442</v>
      </c>
      <c r="G388" s="592" t="s">
        <v>347</v>
      </c>
      <c r="H388" s="588"/>
      <c r="I388" s="588"/>
      <c r="J388" s="588">
        <f t="shared" si="26"/>
        <v>0</v>
      </c>
      <c r="K388" s="588">
        <f t="shared" si="27"/>
        <v>0</v>
      </c>
      <c r="L388" s="589">
        <f>IFERROR(IF(B388="funkcna poziadavka",VLOOKUP(G388,MODULY_CBA!$B$3:$E$53,4,0)/COUNTIFS($G$3:$G$1500,G388,$B$3:$B$1500,B388),),)</f>
        <v>0</v>
      </c>
      <c r="M388" s="588">
        <f>IFERROR(IF(B388="Funkcna poziadavka",VLOOKUP(G388,MODULY_CBA!$B$3:$E$52,3,0),),)</f>
        <v>0</v>
      </c>
      <c r="N388" s="588">
        <f>IFERROR(IF(B388="funkcna poziadavka",VLOOKUP(G388,MODULY_CBA!$B$3:$E$52,2,0),),)</f>
        <v>0</v>
      </c>
      <c r="O388" s="589">
        <f t="shared" si="28"/>
        <v>0</v>
      </c>
      <c r="P388" s="590">
        <f>IFERROR(O388*VLOOKUP(G388,MODULY_CBA!$B$3:$F$52,5,0),)</f>
        <v>0</v>
      </c>
      <c r="Q388" s="461">
        <f>VLOOKUP(G388,MODULY_CBA!$B$3:$I$52,7,0)</f>
        <v>2021</v>
      </c>
      <c r="R388" s="463"/>
      <c r="S388" s="463"/>
      <c r="T388" s="463"/>
      <c r="U388" s="463"/>
      <c r="V388" s="463"/>
      <c r="W388" s="463"/>
      <c r="X388" s="463"/>
      <c r="Y388" s="463"/>
      <c r="Z388" s="591"/>
      <c r="AA388" s="461"/>
      <c r="AB388" s="461"/>
      <c r="AC388" s="463"/>
      <c r="AD388" s="463"/>
      <c r="AE388" s="463"/>
      <c r="AF388" s="463"/>
      <c r="AG388" s="463"/>
      <c r="AH388" s="463"/>
      <c r="AI388" s="463"/>
    </row>
    <row r="389" spans="1:35" s="466" customFormat="1">
      <c r="A389" s="584" t="s">
        <v>1212</v>
      </c>
      <c r="B389" s="585" t="s">
        <v>977</v>
      </c>
      <c r="C389" s="463" t="s">
        <v>347</v>
      </c>
      <c r="D389" s="579" t="s">
        <v>471</v>
      </c>
      <c r="E389" s="568" t="s">
        <v>735</v>
      </c>
      <c r="F389" s="586" t="s">
        <v>442</v>
      </c>
      <c r="G389" s="592" t="s">
        <v>347</v>
      </c>
      <c r="H389" s="588">
        <v>1</v>
      </c>
      <c r="I389" s="588">
        <v>5</v>
      </c>
      <c r="J389" s="588">
        <f t="shared" si="26"/>
        <v>1</v>
      </c>
      <c r="K389" s="588">
        <f t="shared" si="27"/>
        <v>5</v>
      </c>
      <c r="L389" s="589">
        <f>IFERROR(IF(B389="funkcna poziadavka",VLOOKUP(G389,MODULY_CBA!$B$3:$E$53,4,0)/COUNTIFS($G$3:$G$1500,G389,$B$3:$B$1500,B389),),)</f>
        <v>2.3333333333333335</v>
      </c>
      <c r="M389" s="588">
        <f>IFERROR(IF(B389="Funkcna poziadavka",VLOOKUP(G389,MODULY_CBA!$B$3:$E$52,3,0),),)</f>
        <v>0.72</v>
      </c>
      <c r="N389" s="588">
        <f>IFERROR(IF(B389="funkcna poziadavka",VLOOKUP(G389,MODULY_CBA!$B$3:$E$52,2,0),),)</f>
        <v>0.86</v>
      </c>
      <c r="O389" s="589">
        <f t="shared" si="28"/>
        <v>4.5407999999999999</v>
      </c>
      <c r="P389" s="590">
        <f>IFERROR(O389*VLOOKUP(G389,MODULY_CBA!$B$3:$F$52,5,0),)</f>
        <v>68.111999999999995</v>
      </c>
      <c r="Q389" s="461">
        <f>VLOOKUP(G389,MODULY_CBA!$B$3:$I$52,7,0)</f>
        <v>2021</v>
      </c>
      <c r="R389" s="463"/>
      <c r="S389" s="463"/>
      <c r="T389" s="463"/>
      <c r="U389" s="463"/>
      <c r="V389" s="463"/>
      <c r="W389" s="463"/>
      <c r="X389" s="463"/>
      <c r="Y389" s="463"/>
      <c r="Z389" s="591"/>
      <c r="AA389" s="461"/>
      <c r="AB389" s="461"/>
      <c r="AC389" s="463"/>
      <c r="AD389" s="463"/>
      <c r="AE389" s="463"/>
      <c r="AF389" s="463"/>
      <c r="AG389" s="463"/>
      <c r="AH389" s="463"/>
      <c r="AI389" s="463"/>
    </row>
    <row r="390" spans="1:35" s="466" customFormat="1">
      <c r="A390" s="584" t="s">
        <v>1213</v>
      </c>
      <c r="B390" s="585" t="s">
        <v>977</v>
      </c>
      <c r="C390" s="463" t="s">
        <v>347</v>
      </c>
      <c r="D390" s="579" t="s">
        <v>1214</v>
      </c>
      <c r="E390" s="568" t="s">
        <v>1054</v>
      </c>
      <c r="F390" s="586" t="s">
        <v>442</v>
      </c>
      <c r="G390" s="592" t="s">
        <v>347</v>
      </c>
      <c r="H390" s="588">
        <v>1</v>
      </c>
      <c r="I390" s="588">
        <v>5</v>
      </c>
      <c r="J390" s="588">
        <f t="shared" si="26"/>
        <v>1</v>
      </c>
      <c r="K390" s="588">
        <f t="shared" si="27"/>
        <v>5</v>
      </c>
      <c r="L390" s="589">
        <f>IFERROR(IF(B390="funkcna poziadavka",VLOOKUP(G390,MODULY_CBA!$B$3:$E$53,4,0)/COUNTIFS($G$3:$G$1500,G390,$B$3:$B$1500,B390),),)</f>
        <v>2.3333333333333335</v>
      </c>
      <c r="M390" s="588">
        <f>IFERROR(IF(B390="Funkcna poziadavka",VLOOKUP(G390,MODULY_CBA!$B$3:$E$52,3,0),),)</f>
        <v>0.72</v>
      </c>
      <c r="N390" s="588">
        <f>IFERROR(IF(B390="funkcna poziadavka",VLOOKUP(G390,MODULY_CBA!$B$3:$E$52,2,0),),)</f>
        <v>0.86</v>
      </c>
      <c r="O390" s="589">
        <f t="shared" si="28"/>
        <v>4.5407999999999999</v>
      </c>
      <c r="P390" s="590">
        <f>IFERROR(O390*VLOOKUP(G390,MODULY_CBA!$B$3:$F$52,5,0),)</f>
        <v>68.111999999999995</v>
      </c>
      <c r="Q390" s="461">
        <f>VLOOKUP(G390,MODULY_CBA!$B$3:$I$52,7,0)</f>
        <v>2021</v>
      </c>
      <c r="R390" s="463"/>
      <c r="S390" s="463"/>
      <c r="T390" s="463"/>
      <c r="U390" s="463"/>
      <c r="V390" s="463"/>
      <c r="W390" s="463"/>
      <c r="X390" s="463"/>
      <c r="Y390" s="463"/>
      <c r="Z390" s="591"/>
      <c r="AA390" s="461"/>
      <c r="AB390" s="461"/>
      <c r="AC390" s="463"/>
      <c r="AD390" s="463"/>
      <c r="AE390" s="463"/>
      <c r="AF390" s="463"/>
      <c r="AG390" s="463"/>
      <c r="AH390" s="463"/>
      <c r="AI390" s="463"/>
    </row>
    <row r="391" spans="1:35" s="466" customFormat="1">
      <c r="A391" s="584" t="s">
        <v>1215</v>
      </c>
      <c r="B391" s="585" t="s">
        <v>977</v>
      </c>
      <c r="C391" s="463" t="s">
        <v>347</v>
      </c>
      <c r="D391" s="579" t="s">
        <v>1216</v>
      </c>
      <c r="E391" s="568" t="s">
        <v>1217</v>
      </c>
      <c r="F391" s="586" t="s">
        <v>442</v>
      </c>
      <c r="G391" s="592" t="s">
        <v>347</v>
      </c>
      <c r="H391" s="588">
        <v>1</v>
      </c>
      <c r="I391" s="588">
        <v>5</v>
      </c>
      <c r="J391" s="588">
        <f t="shared" si="26"/>
        <v>1</v>
      </c>
      <c r="K391" s="588">
        <f t="shared" si="27"/>
        <v>5</v>
      </c>
      <c r="L391" s="589">
        <f>IFERROR(IF(B391="funkcna poziadavka",VLOOKUP(G391,MODULY_CBA!$B$3:$E$53,4,0)/COUNTIFS($G$3:$G$1500,G391,$B$3:$B$1500,B391),),)</f>
        <v>2.3333333333333335</v>
      </c>
      <c r="M391" s="588">
        <f>IFERROR(IF(B391="Funkcna poziadavka",VLOOKUP(G391,MODULY_CBA!$B$3:$E$52,3,0),),)</f>
        <v>0.72</v>
      </c>
      <c r="N391" s="588">
        <f>IFERROR(IF(B391="funkcna poziadavka",VLOOKUP(G391,MODULY_CBA!$B$3:$E$52,2,0),),)</f>
        <v>0.86</v>
      </c>
      <c r="O391" s="589">
        <f t="shared" si="28"/>
        <v>4.5407999999999999</v>
      </c>
      <c r="P391" s="590">
        <f>IFERROR(O391*VLOOKUP(G391,MODULY_CBA!$B$3:$F$52,5,0),)</f>
        <v>68.111999999999995</v>
      </c>
      <c r="Q391" s="461">
        <f>VLOOKUP(G391,MODULY_CBA!$B$3:$I$52,7,0)</f>
        <v>2021</v>
      </c>
      <c r="R391" s="463"/>
      <c r="S391" s="463"/>
      <c r="T391" s="463"/>
      <c r="U391" s="463"/>
      <c r="V391" s="463"/>
      <c r="W391" s="463"/>
      <c r="X391" s="463"/>
      <c r="Y391" s="463"/>
      <c r="Z391" s="591"/>
      <c r="AA391" s="461"/>
      <c r="AB391" s="461"/>
      <c r="AC391" s="463"/>
      <c r="AD391" s="463"/>
      <c r="AE391" s="463"/>
      <c r="AF391" s="463"/>
      <c r="AG391" s="463"/>
      <c r="AH391" s="463"/>
      <c r="AI391" s="463"/>
    </row>
    <row r="392" spans="1:35" s="466" customFormat="1">
      <c r="A392" s="584" t="s">
        <v>1218</v>
      </c>
      <c r="B392" s="585" t="s">
        <v>977</v>
      </c>
      <c r="C392" s="463" t="s">
        <v>347</v>
      </c>
      <c r="D392" s="579" t="s">
        <v>1139</v>
      </c>
      <c r="E392" s="568" t="s">
        <v>1219</v>
      </c>
      <c r="F392" s="586" t="s">
        <v>442</v>
      </c>
      <c r="G392" s="592" t="s">
        <v>347</v>
      </c>
      <c r="H392" s="588">
        <v>1</v>
      </c>
      <c r="I392" s="588">
        <v>5</v>
      </c>
      <c r="J392" s="588">
        <f t="shared" si="26"/>
        <v>1</v>
      </c>
      <c r="K392" s="588">
        <f t="shared" si="27"/>
        <v>5</v>
      </c>
      <c r="L392" s="589">
        <f>IFERROR(IF(B392="funkcna poziadavka",VLOOKUP(G392,MODULY_CBA!$B$3:$E$53,4,0)/COUNTIFS($G$3:$G$1500,G392,$B$3:$B$1500,B392),),)</f>
        <v>2.3333333333333335</v>
      </c>
      <c r="M392" s="588">
        <f>IFERROR(IF(B392="Funkcna poziadavka",VLOOKUP(G392,MODULY_CBA!$B$3:$E$52,3,0),),)</f>
        <v>0.72</v>
      </c>
      <c r="N392" s="588">
        <f>IFERROR(IF(B392="funkcna poziadavka",VLOOKUP(G392,MODULY_CBA!$B$3:$E$52,2,0),),)</f>
        <v>0.86</v>
      </c>
      <c r="O392" s="589">
        <f t="shared" si="28"/>
        <v>4.5407999999999999</v>
      </c>
      <c r="P392" s="590">
        <f>IFERROR(O392*VLOOKUP(G392,MODULY_CBA!$B$3:$F$52,5,0),)</f>
        <v>68.111999999999995</v>
      </c>
      <c r="Q392" s="461">
        <f>VLOOKUP(G392,MODULY_CBA!$B$3:$I$52,7,0)</f>
        <v>2021</v>
      </c>
      <c r="R392" s="463"/>
      <c r="S392" s="463"/>
      <c r="T392" s="463"/>
      <c r="U392" s="463"/>
      <c r="V392" s="463"/>
      <c r="W392" s="463"/>
      <c r="X392" s="463"/>
      <c r="Y392" s="463"/>
      <c r="Z392" s="591"/>
      <c r="AA392" s="461"/>
      <c r="AB392" s="461"/>
      <c r="AC392" s="463"/>
      <c r="AD392" s="463"/>
      <c r="AE392" s="463"/>
      <c r="AF392" s="463"/>
      <c r="AG392" s="463"/>
      <c r="AH392" s="463"/>
      <c r="AI392" s="463"/>
    </row>
    <row r="393" spans="1:35">
      <c r="A393" s="584" t="s">
        <v>1220</v>
      </c>
      <c r="B393" s="585" t="s">
        <v>977</v>
      </c>
      <c r="C393" s="463" t="s">
        <v>347</v>
      </c>
      <c r="D393" s="579" t="s">
        <v>1221</v>
      </c>
      <c r="E393" s="568" t="s">
        <v>1222</v>
      </c>
      <c r="F393" s="586" t="s">
        <v>442</v>
      </c>
      <c r="G393" s="592" t="s">
        <v>347</v>
      </c>
      <c r="H393" s="588">
        <v>1</v>
      </c>
      <c r="I393" s="588">
        <v>5</v>
      </c>
      <c r="J393" s="588">
        <f t="shared" ref="J393:J456" si="29">IF(ISNUMBER(H393),H393,)</f>
        <v>1</v>
      </c>
      <c r="K393" s="588">
        <f t="shared" ref="K393:K456" si="30">J393*I393</f>
        <v>5</v>
      </c>
      <c r="L393" s="589">
        <f>IFERROR(IF(B393="funkcna poziadavka",VLOOKUP(G393,MODULY_CBA!$B$3:$E$53,4,0)/COUNTIFS($G$3:$G$1500,G393,$B$3:$B$1500,B393),),)</f>
        <v>2.3333333333333335</v>
      </c>
      <c r="M393" s="588">
        <f>IFERROR(IF(B393="Funkcna poziadavka",VLOOKUP(G393,MODULY_CBA!$B$3:$E$52,3,0),),)</f>
        <v>0.72</v>
      </c>
      <c r="N393" s="588">
        <f>IFERROR(IF(B393="funkcna poziadavka",VLOOKUP(G393,MODULY_CBA!$B$3:$E$52,2,0),),)</f>
        <v>0.86</v>
      </c>
      <c r="O393" s="589">
        <f t="shared" ref="O393:O456" si="31">(K393+L393)*M393*N393</f>
        <v>4.5407999999999999</v>
      </c>
      <c r="P393" s="590">
        <f>IFERROR(O393*VLOOKUP(G393,MODULY_CBA!$B$3:$F$52,5,0),)</f>
        <v>68.111999999999995</v>
      </c>
      <c r="Q393" s="461">
        <f>VLOOKUP(G393,MODULY_CBA!$B$3:$I$52,7,0)</f>
        <v>2021</v>
      </c>
      <c r="R393" s="463"/>
      <c r="S393" s="463"/>
      <c r="T393" s="463"/>
      <c r="U393" s="463"/>
      <c r="V393" s="463"/>
      <c r="W393" s="463"/>
      <c r="X393" s="463"/>
      <c r="Y393" s="463"/>
      <c r="Z393" s="591"/>
      <c r="AA393" s="461"/>
      <c r="AB393" s="461"/>
      <c r="AC393" s="463"/>
      <c r="AD393" s="463"/>
      <c r="AE393" s="463"/>
      <c r="AF393" s="463"/>
      <c r="AG393" s="463"/>
      <c r="AH393" s="463"/>
      <c r="AI393" s="463"/>
    </row>
    <row r="394" spans="1:35">
      <c r="A394" s="584" t="s">
        <v>1223</v>
      </c>
      <c r="B394" s="585" t="s">
        <v>977</v>
      </c>
      <c r="C394" s="463" t="s">
        <v>347</v>
      </c>
      <c r="D394" s="579" t="s">
        <v>1181</v>
      </c>
      <c r="E394" s="466" t="s">
        <v>1182</v>
      </c>
      <c r="F394" s="586" t="s">
        <v>442</v>
      </c>
      <c r="G394" s="592" t="s">
        <v>347</v>
      </c>
      <c r="H394" s="588">
        <v>1</v>
      </c>
      <c r="I394" s="588">
        <v>5</v>
      </c>
      <c r="J394" s="588">
        <f t="shared" si="29"/>
        <v>1</v>
      </c>
      <c r="K394" s="588">
        <f t="shared" si="30"/>
        <v>5</v>
      </c>
      <c r="L394" s="589">
        <f>IFERROR(IF(B394="funkcna poziadavka",VLOOKUP(G394,MODULY_CBA!$B$3:$E$53,4,0)/COUNTIFS($G$3:$G$1500,G394,$B$3:$B$1500,B394),),)</f>
        <v>2.3333333333333335</v>
      </c>
      <c r="M394" s="588">
        <f>IFERROR(IF(B394="Funkcna poziadavka",VLOOKUP(G394,MODULY_CBA!$B$3:$E$52,3,0),),)</f>
        <v>0.72</v>
      </c>
      <c r="N394" s="588">
        <f>IFERROR(IF(B394="funkcna poziadavka",VLOOKUP(G394,MODULY_CBA!$B$3:$E$52,2,0),),)</f>
        <v>0.86</v>
      </c>
      <c r="O394" s="589">
        <f t="shared" si="31"/>
        <v>4.5407999999999999</v>
      </c>
      <c r="P394" s="590">
        <f>IFERROR(O394*VLOOKUP(G394,MODULY_CBA!$B$3:$F$52,5,0),)</f>
        <v>68.111999999999995</v>
      </c>
      <c r="Q394" s="461">
        <f>VLOOKUP(G394,MODULY_CBA!$B$3:$I$52,7,0)</f>
        <v>2021</v>
      </c>
      <c r="R394" s="463"/>
      <c r="S394" s="463"/>
      <c r="T394" s="463"/>
      <c r="U394" s="463"/>
      <c r="V394" s="463"/>
      <c r="W394" s="463"/>
      <c r="X394" s="463"/>
      <c r="Y394" s="463"/>
      <c r="Z394" s="591"/>
      <c r="AA394" s="461"/>
      <c r="AB394" s="461"/>
      <c r="AC394" s="463"/>
      <c r="AD394" s="463"/>
      <c r="AE394" s="463"/>
      <c r="AF394" s="463"/>
      <c r="AG394" s="463"/>
      <c r="AH394" s="463"/>
      <c r="AI394" s="463"/>
    </row>
    <row r="395" spans="1:35">
      <c r="A395" s="584" t="s">
        <v>1224</v>
      </c>
      <c r="B395" s="585" t="s">
        <v>977</v>
      </c>
      <c r="C395" s="463" t="s">
        <v>347</v>
      </c>
      <c r="D395" s="579" t="s">
        <v>1225</v>
      </c>
      <c r="E395" s="466" t="s">
        <v>1226</v>
      </c>
      <c r="F395" s="586" t="s">
        <v>442</v>
      </c>
      <c r="G395" s="592" t="s">
        <v>347</v>
      </c>
      <c r="H395" s="588">
        <v>1</v>
      </c>
      <c r="I395" s="588">
        <v>5</v>
      </c>
      <c r="J395" s="588">
        <f t="shared" si="29"/>
        <v>1</v>
      </c>
      <c r="K395" s="588">
        <f t="shared" si="30"/>
        <v>5</v>
      </c>
      <c r="L395" s="589">
        <f>IFERROR(IF(B395="funkcna poziadavka",VLOOKUP(G395,MODULY_CBA!$B$3:$E$53,4,0)/COUNTIFS($G$3:$G$1500,G395,$B$3:$B$1500,B395),),)</f>
        <v>2.3333333333333335</v>
      </c>
      <c r="M395" s="588">
        <f>IFERROR(IF(B395="Funkcna poziadavka",VLOOKUP(G395,MODULY_CBA!$B$3:$E$52,3,0),),)</f>
        <v>0.72</v>
      </c>
      <c r="N395" s="588">
        <f>IFERROR(IF(B395="funkcna poziadavka",VLOOKUP(G395,MODULY_CBA!$B$3:$E$52,2,0),),)</f>
        <v>0.86</v>
      </c>
      <c r="O395" s="589">
        <f t="shared" si="31"/>
        <v>4.5407999999999999</v>
      </c>
      <c r="P395" s="590">
        <f>IFERROR(O395*VLOOKUP(G395,MODULY_CBA!$B$3:$F$52,5,0),)</f>
        <v>68.111999999999995</v>
      </c>
      <c r="Q395" s="461">
        <f>VLOOKUP(G395,MODULY_CBA!$B$3:$I$52,7,0)</f>
        <v>2021</v>
      </c>
      <c r="R395" s="463"/>
      <c r="S395" s="463"/>
      <c r="T395" s="463"/>
      <c r="U395" s="463"/>
      <c r="V395" s="463"/>
      <c r="W395" s="463"/>
      <c r="X395" s="463"/>
      <c r="Y395" s="463"/>
      <c r="Z395" s="591"/>
      <c r="AA395" s="461"/>
      <c r="AB395" s="461"/>
      <c r="AC395" s="463"/>
      <c r="AD395" s="463"/>
      <c r="AE395" s="463"/>
      <c r="AF395" s="463"/>
      <c r="AG395" s="463"/>
      <c r="AH395" s="463"/>
      <c r="AI395" s="463"/>
    </row>
    <row r="396" spans="1:35">
      <c r="A396" s="584" t="s">
        <v>1227</v>
      </c>
      <c r="B396" s="585" t="s">
        <v>977</v>
      </c>
      <c r="C396" s="457" t="s">
        <v>349</v>
      </c>
      <c r="D396" s="579" t="s">
        <v>1228</v>
      </c>
      <c r="E396" s="461" t="s">
        <v>1229</v>
      </c>
      <c r="F396" s="586" t="s">
        <v>442</v>
      </c>
      <c r="G396" s="592" t="s">
        <v>349</v>
      </c>
      <c r="H396" s="588">
        <v>1</v>
      </c>
      <c r="I396" s="588">
        <v>5</v>
      </c>
      <c r="J396" s="588">
        <f t="shared" si="29"/>
        <v>1</v>
      </c>
      <c r="K396" s="588">
        <f t="shared" si="30"/>
        <v>5</v>
      </c>
      <c r="L396" s="589">
        <f>IFERROR(IF(B396="funkcna poziadavka",VLOOKUP(G396,MODULY_CBA!$B$3:$E$53,4,0)/COUNTIFS($G$3:$G$1500,G396,$B$3:$B$1500,B396),),)</f>
        <v>2.625</v>
      </c>
      <c r="M396" s="588">
        <f>IFERROR(IF(B396="Funkcna poziadavka",VLOOKUP(G396,MODULY_CBA!$B$3:$E$52,3,0),),)</f>
        <v>0.72</v>
      </c>
      <c r="N396" s="588">
        <f>IFERROR(IF(B396="funkcna poziadavka",VLOOKUP(G396,MODULY_CBA!$B$3:$E$52,2,0),),)</f>
        <v>0.86</v>
      </c>
      <c r="O396" s="589">
        <f t="shared" si="31"/>
        <v>4.7214</v>
      </c>
      <c r="P396" s="590">
        <f>IFERROR(O396*VLOOKUP(G396,MODULY_CBA!$B$3:$F$52,5,0),)</f>
        <v>70.820999999999998</v>
      </c>
      <c r="Q396" s="461">
        <f>VLOOKUP(G396,MODULY_CBA!$B$3:$I$52,7,0)</f>
        <v>2021</v>
      </c>
      <c r="R396" s="463"/>
      <c r="S396" s="463"/>
      <c r="T396" s="463"/>
      <c r="U396" s="463"/>
      <c r="V396" s="463"/>
      <c r="W396" s="463"/>
      <c r="X396" s="463"/>
      <c r="Y396" s="463"/>
      <c r="Z396" s="591"/>
      <c r="AA396" s="461"/>
      <c r="AB396" s="461"/>
      <c r="AC396" s="463"/>
      <c r="AD396" s="463"/>
      <c r="AE396" s="463"/>
      <c r="AF396" s="463"/>
      <c r="AG396" s="463"/>
      <c r="AH396" s="463"/>
      <c r="AI396" s="463"/>
    </row>
    <row r="397" spans="1:35">
      <c r="A397" s="584" t="s">
        <v>1230</v>
      </c>
      <c r="B397" s="585" t="s">
        <v>439</v>
      </c>
      <c r="C397" s="457" t="s">
        <v>349</v>
      </c>
      <c r="D397" s="579" t="s">
        <v>440</v>
      </c>
      <c r="E397" s="568" t="s">
        <v>792</v>
      </c>
      <c r="F397" s="586" t="s">
        <v>442</v>
      </c>
      <c r="G397" s="592" t="s">
        <v>349</v>
      </c>
      <c r="H397" s="588"/>
      <c r="I397" s="588"/>
      <c r="J397" s="588">
        <f t="shared" si="29"/>
        <v>0</v>
      </c>
      <c r="K397" s="588">
        <f t="shared" si="30"/>
        <v>0</v>
      </c>
      <c r="L397" s="589">
        <f>IFERROR(IF(B397="funkcna poziadavka",VLOOKUP(G397,MODULY_CBA!$B$3:$E$53,4,0)/COUNTIFS($G$3:$G$1500,G397,$B$3:$B$1500,B397),),)</f>
        <v>0</v>
      </c>
      <c r="M397" s="588">
        <f>IFERROR(IF(B397="Funkcna poziadavka",VLOOKUP(G397,MODULY_CBA!$B$3:$E$52,3,0),),)</f>
        <v>0</v>
      </c>
      <c r="N397" s="588">
        <f>IFERROR(IF(B397="funkcna poziadavka",VLOOKUP(G397,MODULY_CBA!$B$3:$E$52,2,0),),)</f>
        <v>0</v>
      </c>
      <c r="O397" s="589">
        <f t="shared" si="31"/>
        <v>0</v>
      </c>
      <c r="P397" s="590">
        <f>IFERROR(O397*VLOOKUP(G397,MODULY_CBA!$B$3:$F$52,5,0),)</f>
        <v>0</v>
      </c>
      <c r="Q397" s="461">
        <f>VLOOKUP(G397,MODULY_CBA!$B$3:$I$52,7,0)</f>
        <v>2021</v>
      </c>
      <c r="R397" s="463"/>
      <c r="S397" s="463"/>
      <c r="T397" s="463"/>
      <c r="U397" s="463"/>
      <c r="V397" s="463"/>
      <c r="W397" s="463"/>
      <c r="X397" s="463"/>
      <c r="Y397" s="463"/>
      <c r="Z397" s="591"/>
      <c r="AA397" s="461"/>
      <c r="AB397" s="461"/>
      <c r="AC397" s="463"/>
      <c r="AD397" s="463"/>
      <c r="AE397" s="463"/>
      <c r="AF397" s="463"/>
      <c r="AG397" s="463"/>
      <c r="AH397" s="463"/>
      <c r="AI397" s="463"/>
    </row>
    <row r="398" spans="1:35">
      <c r="A398" s="584" t="s">
        <v>1231</v>
      </c>
      <c r="B398" s="585" t="s">
        <v>439</v>
      </c>
      <c r="C398" s="457" t="s">
        <v>349</v>
      </c>
      <c r="D398" s="579" t="s">
        <v>444</v>
      </c>
      <c r="E398" s="568" t="s">
        <v>753</v>
      </c>
      <c r="F398" s="586" t="s">
        <v>442</v>
      </c>
      <c r="G398" s="592" t="s">
        <v>349</v>
      </c>
      <c r="H398" s="588"/>
      <c r="I398" s="588"/>
      <c r="J398" s="588">
        <f t="shared" si="29"/>
        <v>0</v>
      </c>
      <c r="K398" s="588">
        <f t="shared" si="30"/>
        <v>0</v>
      </c>
      <c r="L398" s="589">
        <f>IFERROR(IF(B398="funkcna poziadavka",VLOOKUP(G398,MODULY_CBA!$B$3:$E$53,4,0)/COUNTIFS($G$3:$G$1500,G398,$B$3:$B$1500,B398),),)</f>
        <v>0</v>
      </c>
      <c r="M398" s="588">
        <f>IFERROR(IF(B398="Funkcna poziadavka",VLOOKUP(G398,MODULY_CBA!$B$3:$E$52,3,0),),)</f>
        <v>0</v>
      </c>
      <c r="N398" s="588">
        <f>IFERROR(IF(B398="funkcna poziadavka",VLOOKUP(G398,MODULY_CBA!$B$3:$E$52,2,0),),)</f>
        <v>0</v>
      </c>
      <c r="O398" s="589">
        <f t="shared" si="31"/>
        <v>0</v>
      </c>
      <c r="P398" s="590">
        <f>IFERROR(O398*VLOOKUP(G398,MODULY_CBA!$B$3:$F$52,5,0),)</f>
        <v>0</v>
      </c>
      <c r="Q398" s="461">
        <f>VLOOKUP(G398,MODULY_CBA!$B$3:$I$52,7,0)</f>
        <v>2021</v>
      </c>
      <c r="R398" s="463"/>
      <c r="S398" s="463"/>
      <c r="T398" s="463"/>
      <c r="U398" s="463"/>
      <c r="V398" s="463"/>
      <c r="W398" s="463"/>
      <c r="X398" s="463"/>
      <c r="Y398" s="463"/>
      <c r="Z398" s="591"/>
      <c r="AA398" s="461"/>
      <c r="AB398" s="461"/>
      <c r="AC398" s="463"/>
      <c r="AD398" s="463"/>
      <c r="AE398" s="463"/>
      <c r="AF398" s="463"/>
      <c r="AG398" s="463"/>
      <c r="AH398" s="463"/>
      <c r="AI398" s="463"/>
    </row>
    <row r="399" spans="1:35">
      <c r="A399" s="584" t="s">
        <v>1232</v>
      </c>
      <c r="B399" s="585" t="s">
        <v>439</v>
      </c>
      <c r="C399" s="457" t="s">
        <v>349</v>
      </c>
      <c r="D399" s="579" t="s">
        <v>447</v>
      </c>
      <c r="E399" s="579" t="s">
        <v>448</v>
      </c>
      <c r="F399" s="586" t="s">
        <v>442</v>
      </c>
      <c r="G399" s="592" t="s">
        <v>349</v>
      </c>
      <c r="H399" s="588"/>
      <c r="I399" s="588"/>
      <c r="J399" s="588">
        <f t="shared" si="29"/>
        <v>0</v>
      </c>
      <c r="K399" s="588">
        <f t="shared" si="30"/>
        <v>0</v>
      </c>
      <c r="L399" s="589">
        <f>IFERROR(IF(B399="funkcna poziadavka",VLOOKUP(G399,MODULY_CBA!$B$3:$E$53,4,0)/COUNTIFS($G$3:$G$1500,G399,$B$3:$B$1500,B399),),)</f>
        <v>0</v>
      </c>
      <c r="M399" s="588">
        <f>IFERROR(IF(B399="Funkcna poziadavka",VLOOKUP(G399,MODULY_CBA!$B$3:$E$52,3,0),),)</f>
        <v>0</v>
      </c>
      <c r="N399" s="588">
        <f>IFERROR(IF(B399="funkcna poziadavka",VLOOKUP(G399,MODULY_CBA!$B$3:$E$52,2,0),),)</f>
        <v>0</v>
      </c>
      <c r="O399" s="589">
        <f t="shared" si="31"/>
        <v>0</v>
      </c>
      <c r="P399" s="590">
        <f>IFERROR(O399*VLOOKUP(G399,MODULY_CBA!$B$3:$F$52,5,0),)</f>
        <v>0</v>
      </c>
      <c r="Q399" s="461">
        <f>VLOOKUP(G399,MODULY_CBA!$B$3:$I$52,7,0)</f>
        <v>2021</v>
      </c>
      <c r="R399" s="463"/>
      <c r="S399" s="463"/>
      <c r="T399" s="463"/>
      <c r="U399" s="463"/>
      <c r="V399" s="463"/>
      <c r="W399" s="463"/>
      <c r="X399" s="463"/>
      <c r="Y399" s="463"/>
      <c r="Z399" s="591"/>
      <c r="AA399" s="461"/>
      <c r="AB399" s="461"/>
      <c r="AC399" s="463"/>
      <c r="AD399" s="463"/>
      <c r="AE399" s="463"/>
      <c r="AF399" s="463"/>
      <c r="AG399" s="463"/>
      <c r="AH399" s="463"/>
      <c r="AI399" s="463"/>
    </row>
    <row r="400" spans="1:35">
      <c r="A400" s="584" t="s">
        <v>1233</v>
      </c>
      <c r="B400" s="585" t="s">
        <v>439</v>
      </c>
      <c r="C400" s="457" t="s">
        <v>349</v>
      </c>
      <c r="D400" s="579" t="s">
        <v>450</v>
      </c>
      <c r="E400" s="579" t="s">
        <v>451</v>
      </c>
      <c r="F400" s="586" t="s">
        <v>442</v>
      </c>
      <c r="G400" s="592" t="s">
        <v>349</v>
      </c>
      <c r="H400" s="588"/>
      <c r="I400" s="588"/>
      <c r="J400" s="588">
        <f t="shared" si="29"/>
        <v>0</v>
      </c>
      <c r="K400" s="588">
        <f t="shared" si="30"/>
        <v>0</v>
      </c>
      <c r="L400" s="589">
        <f>IFERROR(IF(B400="funkcna poziadavka",VLOOKUP(G400,MODULY_CBA!$B$3:$E$53,4,0)/COUNTIFS($G$3:$G$1500,G400,$B$3:$B$1500,B400),),)</f>
        <v>0</v>
      </c>
      <c r="M400" s="588">
        <f>IFERROR(IF(B400="Funkcna poziadavka",VLOOKUP(G400,MODULY_CBA!$B$3:$E$52,3,0),),)</f>
        <v>0</v>
      </c>
      <c r="N400" s="588">
        <f>IFERROR(IF(B400="funkcna poziadavka",VLOOKUP(G400,MODULY_CBA!$B$3:$E$52,2,0),),)</f>
        <v>0</v>
      </c>
      <c r="O400" s="589">
        <f t="shared" si="31"/>
        <v>0</v>
      </c>
      <c r="P400" s="590">
        <f>IFERROR(O400*VLOOKUP(G400,MODULY_CBA!$B$3:$F$52,5,0),)</f>
        <v>0</v>
      </c>
      <c r="Q400" s="461">
        <f>VLOOKUP(G400,MODULY_CBA!$B$3:$I$52,7,0)</f>
        <v>2021</v>
      </c>
      <c r="R400" s="463"/>
      <c r="S400" s="463"/>
      <c r="T400" s="463"/>
      <c r="U400" s="463"/>
      <c r="V400" s="463"/>
      <c r="W400" s="463"/>
      <c r="X400" s="463"/>
      <c r="Y400" s="463"/>
      <c r="Z400" s="591"/>
      <c r="AA400" s="461"/>
      <c r="AB400" s="461"/>
      <c r="AC400" s="463"/>
      <c r="AD400" s="463"/>
      <c r="AE400" s="463"/>
      <c r="AF400" s="463"/>
      <c r="AG400" s="463"/>
      <c r="AH400" s="463"/>
      <c r="AI400" s="463"/>
    </row>
    <row r="401" spans="1:35">
      <c r="A401" s="584" t="s">
        <v>1234</v>
      </c>
      <c r="B401" s="585" t="s">
        <v>439</v>
      </c>
      <c r="C401" s="457" t="s">
        <v>349</v>
      </c>
      <c r="D401" s="579" t="s">
        <v>453</v>
      </c>
      <c r="E401" s="579" t="s">
        <v>454</v>
      </c>
      <c r="F401" s="586" t="s">
        <v>442</v>
      </c>
      <c r="G401" s="592" t="s">
        <v>349</v>
      </c>
      <c r="H401" s="588"/>
      <c r="I401" s="588"/>
      <c r="J401" s="588">
        <f t="shared" si="29"/>
        <v>0</v>
      </c>
      <c r="K401" s="588">
        <f t="shared" si="30"/>
        <v>0</v>
      </c>
      <c r="L401" s="589">
        <f>IFERROR(IF(B401="funkcna poziadavka",VLOOKUP(G401,MODULY_CBA!$B$3:$E$53,4,0)/COUNTIFS($G$3:$G$1500,G401,$B$3:$B$1500,B401),),)</f>
        <v>0</v>
      </c>
      <c r="M401" s="588">
        <f>IFERROR(IF(B401="Funkcna poziadavka",VLOOKUP(G401,MODULY_CBA!$B$3:$E$52,3,0),),)</f>
        <v>0</v>
      </c>
      <c r="N401" s="588">
        <f>IFERROR(IF(B401="funkcna poziadavka",VLOOKUP(G401,MODULY_CBA!$B$3:$E$52,2,0),),)</f>
        <v>0</v>
      </c>
      <c r="O401" s="589">
        <f t="shared" si="31"/>
        <v>0</v>
      </c>
      <c r="P401" s="590">
        <f>IFERROR(O401*VLOOKUP(G401,MODULY_CBA!$B$3:$F$52,5,0),)</f>
        <v>0</v>
      </c>
      <c r="Q401" s="461">
        <f>VLOOKUP(G401,MODULY_CBA!$B$3:$I$52,7,0)</f>
        <v>2021</v>
      </c>
      <c r="R401" s="463"/>
      <c r="S401" s="463"/>
      <c r="T401" s="463"/>
      <c r="U401" s="463"/>
      <c r="V401" s="463"/>
      <c r="W401" s="463"/>
      <c r="X401" s="463"/>
      <c r="Y401" s="463"/>
      <c r="Z401" s="591"/>
      <c r="AA401" s="461"/>
      <c r="AB401" s="461"/>
      <c r="AC401" s="463"/>
      <c r="AD401" s="463"/>
      <c r="AE401" s="463"/>
      <c r="AF401" s="463"/>
      <c r="AG401" s="463"/>
      <c r="AH401" s="463"/>
      <c r="AI401" s="463"/>
    </row>
    <row r="402" spans="1:35">
      <c r="A402" s="584" t="s">
        <v>1235</v>
      </c>
      <c r="B402" s="585" t="s">
        <v>439</v>
      </c>
      <c r="C402" s="457" t="s">
        <v>349</v>
      </c>
      <c r="D402" s="568" t="s">
        <v>1236</v>
      </c>
      <c r="E402" s="568" t="s">
        <v>1237</v>
      </c>
      <c r="F402" s="586" t="s">
        <v>442</v>
      </c>
      <c r="G402" s="592" t="s">
        <v>349</v>
      </c>
      <c r="H402" s="588"/>
      <c r="I402" s="588"/>
      <c r="J402" s="588">
        <f t="shared" si="29"/>
        <v>0</v>
      </c>
      <c r="K402" s="588">
        <f t="shared" si="30"/>
        <v>0</v>
      </c>
      <c r="L402" s="589">
        <f>IFERROR(IF(B402="funkcna poziadavka",VLOOKUP(G402,MODULY_CBA!$B$3:$E$53,4,0)/COUNTIFS($G$3:$G$1500,G402,$B$3:$B$1500,B402),),)</f>
        <v>0</v>
      </c>
      <c r="M402" s="588">
        <f>IFERROR(IF(B402="Funkcna poziadavka",VLOOKUP(G402,MODULY_CBA!$B$3:$E$52,3,0),),)</f>
        <v>0</v>
      </c>
      <c r="N402" s="588">
        <f>IFERROR(IF(B402="funkcna poziadavka",VLOOKUP(G402,MODULY_CBA!$B$3:$E$52,2,0),),)</f>
        <v>0</v>
      </c>
      <c r="O402" s="589">
        <f t="shared" si="31"/>
        <v>0</v>
      </c>
      <c r="P402" s="590">
        <f>IFERROR(O402*VLOOKUP(G402,MODULY_CBA!$B$3:$F$52,5,0),)</f>
        <v>0</v>
      </c>
      <c r="Q402" s="461">
        <f>VLOOKUP(G402,MODULY_CBA!$B$3:$I$52,7,0)</f>
        <v>2021</v>
      </c>
      <c r="R402" s="463"/>
      <c r="S402" s="463"/>
      <c r="T402" s="463"/>
      <c r="U402" s="463"/>
      <c r="V402" s="463"/>
      <c r="W402" s="463"/>
      <c r="X402" s="463"/>
      <c r="Y402" s="463"/>
      <c r="Z402" s="591"/>
      <c r="AA402" s="461"/>
      <c r="AB402" s="461"/>
      <c r="AC402" s="463"/>
      <c r="AD402" s="463"/>
      <c r="AE402" s="463"/>
      <c r="AF402" s="463"/>
      <c r="AG402" s="463"/>
      <c r="AH402" s="463"/>
      <c r="AI402" s="463"/>
    </row>
    <row r="403" spans="1:35">
      <c r="A403" s="584" t="s">
        <v>1238</v>
      </c>
      <c r="B403" s="585" t="s">
        <v>439</v>
      </c>
      <c r="C403" s="457" t="s">
        <v>349</v>
      </c>
      <c r="D403" s="579" t="s">
        <v>459</v>
      </c>
      <c r="E403" s="568" t="s">
        <v>767</v>
      </c>
      <c r="F403" s="586" t="s">
        <v>442</v>
      </c>
      <c r="G403" s="592" t="s">
        <v>349</v>
      </c>
      <c r="H403" s="588"/>
      <c r="I403" s="588"/>
      <c r="J403" s="588">
        <f t="shared" si="29"/>
        <v>0</v>
      </c>
      <c r="K403" s="588">
        <f t="shared" si="30"/>
        <v>0</v>
      </c>
      <c r="L403" s="589">
        <f>IFERROR(IF(B403="funkcna poziadavka",VLOOKUP(G403,MODULY_CBA!$B$3:$E$53,4,0)/COUNTIFS($G$3:$G$1500,G403,$B$3:$B$1500,B403),),)</f>
        <v>0</v>
      </c>
      <c r="M403" s="588">
        <f>IFERROR(IF(B403="Funkcna poziadavka",VLOOKUP(G403,MODULY_CBA!$B$3:$E$52,3,0),),)</f>
        <v>0</v>
      </c>
      <c r="N403" s="588">
        <f>IFERROR(IF(B403="funkcna poziadavka",VLOOKUP(G403,MODULY_CBA!$B$3:$E$52,2,0),),)</f>
        <v>0</v>
      </c>
      <c r="O403" s="589">
        <f t="shared" si="31"/>
        <v>0</v>
      </c>
      <c r="P403" s="590">
        <f>IFERROR(O403*VLOOKUP(G403,MODULY_CBA!$B$3:$F$52,5,0),)</f>
        <v>0</v>
      </c>
      <c r="Q403" s="461">
        <f>VLOOKUP(G403,MODULY_CBA!$B$3:$I$52,7,0)</f>
        <v>2021</v>
      </c>
      <c r="R403" s="463"/>
      <c r="S403" s="463"/>
      <c r="T403" s="463"/>
      <c r="U403" s="463"/>
      <c r="V403" s="463"/>
      <c r="W403" s="463"/>
      <c r="X403" s="463"/>
      <c r="Y403" s="463"/>
      <c r="Z403" s="591"/>
      <c r="AA403" s="461"/>
      <c r="AB403" s="461"/>
      <c r="AC403" s="463"/>
      <c r="AD403" s="463"/>
      <c r="AE403" s="463"/>
      <c r="AF403" s="463"/>
      <c r="AG403" s="463"/>
      <c r="AH403" s="463"/>
      <c r="AI403" s="463"/>
    </row>
    <row r="404" spans="1:35">
      <c r="A404" s="584" t="s">
        <v>1239</v>
      </c>
      <c r="B404" s="585" t="s">
        <v>439</v>
      </c>
      <c r="C404" s="457" t="s">
        <v>349</v>
      </c>
      <c r="D404" s="579" t="s">
        <v>462</v>
      </c>
      <c r="E404" s="568" t="s">
        <v>1045</v>
      </c>
      <c r="F404" s="586" t="s">
        <v>442</v>
      </c>
      <c r="G404" s="592" t="s">
        <v>349</v>
      </c>
      <c r="H404" s="588"/>
      <c r="I404" s="588"/>
      <c r="J404" s="588">
        <f t="shared" si="29"/>
        <v>0</v>
      </c>
      <c r="K404" s="588">
        <f t="shared" si="30"/>
        <v>0</v>
      </c>
      <c r="L404" s="589">
        <f>IFERROR(IF(B404="funkcna poziadavka",VLOOKUP(G404,MODULY_CBA!$B$3:$E$53,4,0)/COUNTIFS($G$3:$G$1500,G404,$B$3:$B$1500,B404),),)</f>
        <v>0</v>
      </c>
      <c r="M404" s="588">
        <f>IFERROR(IF(B404="Funkcna poziadavka",VLOOKUP(G404,MODULY_CBA!$B$3:$E$52,3,0),),)</f>
        <v>0</v>
      </c>
      <c r="N404" s="588">
        <f>IFERROR(IF(B404="funkcna poziadavka",VLOOKUP(G404,MODULY_CBA!$B$3:$E$52,2,0),),)</f>
        <v>0</v>
      </c>
      <c r="O404" s="589">
        <f t="shared" si="31"/>
        <v>0</v>
      </c>
      <c r="P404" s="590">
        <f>IFERROR(O404*VLOOKUP(G404,MODULY_CBA!$B$3:$F$52,5,0),)</f>
        <v>0</v>
      </c>
      <c r="Q404" s="461">
        <f>VLOOKUP(G404,MODULY_CBA!$B$3:$I$52,7,0)</f>
        <v>2021</v>
      </c>
      <c r="R404" s="463"/>
      <c r="S404" s="463"/>
      <c r="T404" s="463"/>
      <c r="U404" s="463"/>
      <c r="V404" s="463"/>
      <c r="W404" s="463"/>
      <c r="X404" s="463"/>
      <c r="Y404" s="463"/>
      <c r="Z404" s="591"/>
      <c r="AA404" s="461"/>
      <c r="AB404" s="461"/>
      <c r="AC404" s="463"/>
      <c r="AD404" s="463"/>
      <c r="AE404" s="463"/>
      <c r="AF404" s="463"/>
      <c r="AG404" s="463"/>
      <c r="AH404" s="463"/>
      <c r="AI404" s="463"/>
    </row>
    <row r="405" spans="1:35">
      <c r="A405" s="584" t="s">
        <v>1240</v>
      </c>
      <c r="B405" s="585" t="s">
        <v>439</v>
      </c>
      <c r="C405" s="457" t="s">
        <v>349</v>
      </c>
      <c r="D405" s="579" t="s">
        <v>465</v>
      </c>
      <c r="E405" s="568" t="s">
        <v>729</v>
      </c>
      <c r="F405" s="586" t="s">
        <v>442</v>
      </c>
      <c r="G405" s="592" t="s">
        <v>349</v>
      </c>
      <c r="H405" s="588"/>
      <c r="I405" s="588"/>
      <c r="J405" s="588">
        <f t="shared" si="29"/>
        <v>0</v>
      </c>
      <c r="K405" s="588">
        <f t="shared" si="30"/>
        <v>0</v>
      </c>
      <c r="L405" s="589">
        <f>IFERROR(IF(B405="funkcna poziadavka",VLOOKUP(G405,MODULY_CBA!$B$3:$E$53,4,0)/COUNTIFS($G$3:$G$1500,G405,$B$3:$B$1500,B405),),)</f>
        <v>0</v>
      </c>
      <c r="M405" s="588">
        <f>IFERROR(IF(B405="Funkcna poziadavka",VLOOKUP(G405,MODULY_CBA!$B$3:$E$52,3,0),),)</f>
        <v>0</v>
      </c>
      <c r="N405" s="588">
        <f>IFERROR(IF(B405="funkcna poziadavka",VLOOKUP(G405,MODULY_CBA!$B$3:$E$52,2,0),),)</f>
        <v>0</v>
      </c>
      <c r="O405" s="589">
        <f t="shared" si="31"/>
        <v>0</v>
      </c>
      <c r="P405" s="590">
        <f>IFERROR(O405*VLOOKUP(G405,MODULY_CBA!$B$3:$F$52,5,0),)</f>
        <v>0</v>
      </c>
      <c r="Q405" s="461">
        <f>VLOOKUP(G405,MODULY_CBA!$B$3:$I$52,7,0)</f>
        <v>2021</v>
      </c>
      <c r="R405" s="463"/>
      <c r="S405" s="463"/>
      <c r="T405" s="463"/>
      <c r="U405" s="463"/>
      <c r="V405" s="463"/>
      <c r="W405" s="463"/>
      <c r="X405" s="463"/>
      <c r="Y405" s="463"/>
      <c r="Z405" s="591"/>
      <c r="AA405" s="461"/>
      <c r="AB405" s="461"/>
      <c r="AC405" s="463"/>
      <c r="AD405" s="463"/>
      <c r="AE405" s="463"/>
      <c r="AF405" s="463"/>
      <c r="AG405" s="463"/>
      <c r="AH405" s="463"/>
      <c r="AI405" s="463"/>
    </row>
    <row r="406" spans="1:35">
      <c r="A406" s="584" t="s">
        <v>1241</v>
      </c>
      <c r="B406" s="585" t="s">
        <v>439</v>
      </c>
      <c r="C406" s="457" t="s">
        <v>349</v>
      </c>
      <c r="D406" s="579" t="s">
        <v>468</v>
      </c>
      <c r="E406" s="568" t="s">
        <v>1242</v>
      </c>
      <c r="F406" s="586" t="s">
        <v>442</v>
      </c>
      <c r="G406" s="592" t="s">
        <v>349</v>
      </c>
      <c r="H406" s="588"/>
      <c r="I406" s="588"/>
      <c r="J406" s="588">
        <f t="shared" si="29"/>
        <v>0</v>
      </c>
      <c r="K406" s="588">
        <f t="shared" si="30"/>
        <v>0</v>
      </c>
      <c r="L406" s="589">
        <f>IFERROR(IF(B406="funkcna poziadavka",VLOOKUP(G406,MODULY_CBA!$B$3:$E$53,4,0)/COUNTIFS($G$3:$G$1500,G406,$B$3:$B$1500,B406),),)</f>
        <v>0</v>
      </c>
      <c r="M406" s="588">
        <f>IFERROR(IF(B406="Funkcna poziadavka",VLOOKUP(G406,MODULY_CBA!$B$3:$E$52,3,0),),)</f>
        <v>0</v>
      </c>
      <c r="N406" s="588">
        <f>IFERROR(IF(B406="funkcna poziadavka",VLOOKUP(G406,MODULY_CBA!$B$3:$E$52,2,0),),)</f>
        <v>0</v>
      </c>
      <c r="O406" s="589">
        <f t="shared" si="31"/>
        <v>0</v>
      </c>
      <c r="P406" s="590">
        <f>IFERROR(O406*VLOOKUP(G406,MODULY_CBA!$B$3:$F$52,5,0),)</f>
        <v>0</v>
      </c>
      <c r="Q406" s="461">
        <f>VLOOKUP(G406,MODULY_CBA!$B$3:$I$52,7,0)</f>
        <v>2021</v>
      </c>
      <c r="R406" s="463"/>
      <c r="S406" s="463"/>
      <c r="T406" s="463"/>
      <c r="U406" s="463"/>
      <c r="V406" s="463"/>
      <c r="W406" s="463"/>
      <c r="X406" s="463"/>
      <c r="Y406" s="463"/>
      <c r="Z406" s="591"/>
      <c r="AA406" s="461"/>
      <c r="AB406" s="461"/>
      <c r="AC406" s="463"/>
      <c r="AD406" s="463"/>
      <c r="AE406" s="463"/>
      <c r="AF406" s="463"/>
      <c r="AG406" s="463"/>
      <c r="AH406" s="463"/>
      <c r="AI406" s="463"/>
    </row>
    <row r="407" spans="1:35">
      <c r="A407" s="584" t="s">
        <v>1243</v>
      </c>
      <c r="B407" s="585" t="s">
        <v>977</v>
      </c>
      <c r="C407" s="457" t="s">
        <v>349</v>
      </c>
      <c r="D407" s="579" t="s">
        <v>471</v>
      </c>
      <c r="E407" s="568" t="s">
        <v>735</v>
      </c>
      <c r="F407" s="586" t="s">
        <v>442</v>
      </c>
      <c r="G407" s="592" t="s">
        <v>349</v>
      </c>
      <c r="H407" s="588">
        <v>1</v>
      </c>
      <c r="I407" s="588">
        <v>5</v>
      </c>
      <c r="J407" s="588">
        <f t="shared" si="29"/>
        <v>1</v>
      </c>
      <c r="K407" s="588">
        <f t="shared" si="30"/>
        <v>5</v>
      </c>
      <c r="L407" s="589">
        <f>IFERROR(IF(B407="funkcna poziadavka",VLOOKUP(G407,MODULY_CBA!$B$3:$E$53,4,0)/COUNTIFS($G$3:$G$1500,G407,$B$3:$B$1500,B407),),)</f>
        <v>2.625</v>
      </c>
      <c r="M407" s="588">
        <f>IFERROR(IF(B407="Funkcna poziadavka",VLOOKUP(G407,MODULY_CBA!$B$3:$E$52,3,0),),)</f>
        <v>0.72</v>
      </c>
      <c r="N407" s="588">
        <f>IFERROR(IF(B407="funkcna poziadavka",VLOOKUP(G407,MODULY_CBA!$B$3:$E$52,2,0),),)</f>
        <v>0.86</v>
      </c>
      <c r="O407" s="589">
        <f t="shared" si="31"/>
        <v>4.7214</v>
      </c>
      <c r="P407" s="590">
        <f>IFERROR(O407*VLOOKUP(G407,MODULY_CBA!$B$3:$F$52,5,0),)</f>
        <v>70.820999999999998</v>
      </c>
      <c r="Q407" s="461">
        <f>VLOOKUP(G407,MODULY_CBA!$B$3:$I$52,7,0)</f>
        <v>2021</v>
      </c>
      <c r="R407" s="463"/>
      <c r="S407" s="463"/>
      <c r="T407" s="463"/>
      <c r="U407" s="463"/>
      <c r="V407" s="463"/>
      <c r="W407" s="463"/>
      <c r="X407" s="463"/>
      <c r="Y407" s="463"/>
      <c r="Z407" s="591"/>
      <c r="AA407" s="461"/>
      <c r="AB407" s="461"/>
      <c r="AC407" s="463"/>
      <c r="AD407" s="463"/>
      <c r="AE407" s="463"/>
      <c r="AF407" s="463"/>
      <c r="AG407" s="463"/>
      <c r="AH407" s="463"/>
      <c r="AI407" s="463"/>
    </row>
    <row r="408" spans="1:35">
      <c r="A408" s="584" t="s">
        <v>1244</v>
      </c>
      <c r="B408" s="585" t="s">
        <v>977</v>
      </c>
      <c r="C408" s="457" t="s">
        <v>349</v>
      </c>
      <c r="D408" s="579" t="s">
        <v>1245</v>
      </c>
      <c r="E408" s="568" t="s">
        <v>1246</v>
      </c>
      <c r="F408" s="586" t="s">
        <v>442</v>
      </c>
      <c r="G408" s="592" t="s">
        <v>349</v>
      </c>
      <c r="H408" s="588">
        <v>1</v>
      </c>
      <c r="I408" s="588">
        <v>5</v>
      </c>
      <c r="J408" s="588">
        <f t="shared" si="29"/>
        <v>1</v>
      </c>
      <c r="K408" s="588">
        <f t="shared" si="30"/>
        <v>5</v>
      </c>
      <c r="L408" s="589">
        <f>IFERROR(IF(B408="funkcna poziadavka",VLOOKUP(G408,MODULY_CBA!$B$3:$E$53,4,0)/COUNTIFS($G$3:$G$1500,G408,$B$3:$B$1500,B408),),)</f>
        <v>2.625</v>
      </c>
      <c r="M408" s="588">
        <f>IFERROR(IF(B408="Funkcna poziadavka",VLOOKUP(G408,MODULY_CBA!$B$3:$E$52,3,0),),)</f>
        <v>0.72</v>
      </c>
      <c r="N408" s="588">
        <f>IFERROR(IF(B408="funkcna poziadavka",VLOOKUP(G408,MODULY_CBA!$B$3:$E$52,2,0),),)</f>
        <v>0.86</v>
      </c>
      <c r="O408" s="589">
        <f t="shared" si="31"/>
        <v>4.7214</v>
      </c>
      <c r="P408" s="590">
        <f>IFERROR(O408*VLOOKUP(G408,MODULY_CBA!$B$3:$F$52,5,0),)</f>
        <v>70.820999999999998</v>
      </c>
      <c r="Q408" s="461">
        <f>VLOOKUP(G408,MODULY_CBA!$B$3:$I$52,7,0)</f>
        <v>2021</v>
      </c>
      <c r="R408" s="463"/>
      <c r="S408" s="463"/>
      <c r="T408" s="463"/>
      <c r="U408" s="463"/>
      <c r="V408" s="463"/>
      <c r="W408" s="463"/>
      <c r="X408" s="463"/>
      <c r="Y408" s="463"/>
      <c r="Z408" s="591"/>
      <c r="AA408" s="461"/>
      <c r="AB408" s="461"/>
      <c r="AC408" s="463"/>
      <c r="AD408" s="463"/>
      <c r="AE408" s="463"/>
      <c r="AF408" s="463"/>
      <c r="AG408" s="463"/>
      <c r="AH408" s="463"/>
      <c r="AI408" s="463"/>
    </row>
    <row r="409" spans="1:35">
      <c r="A409" s="584" t="s">
        <v>1247</v>
      </c>
      <c r="B409" s="585" t="s">
        <v>977</v>
      </c>
      <c r="C409" s="457" t="s">
        <v>349</v>
      </c>
      <c r="D409" s="579" t="s">
        <v>1248</v>
      </c>
      <c r="E409" s="568" t="s">
        <v>1249</v>
      </c>
      <c r="F409" s="586" t="s">
        <v>442</v>
      </c>
      <c r="G409" s="592" t="s">
        <v>349</v>
      </c>
      <c r="H409" s="588">
        <v>1</v>
      </c>
      <c r="I409" s="588">
        <v>5</v>
      </c>
      <c r="J409" s="588">
        <f t="shared" si="29"/>
        <v>1</v>
      </c>
      <c r="K409" s="588">
        <f t="shared" si="30"/>
        <v>5</v>
      </c>
      <c r="L409" s="589">
        <f>IFERROR(IF(B409="funkcna poziadavka",VLOOKUP(G409,MODULY_CBA!$B$3:$E$53,4,0)/COUNTIFS($G$3:$G$1500,G409,$B$3:$B$1500,B409),),)</f>
        <v>2.625</v>
      </c>
      <c r="M409" s="588">
        <f>IFERROR(IF(B409="Funkcna poziadavka",VLOOKUP(G409,MODULY_CBA!$B$3:$E$52,3,0),),)</f>
        <v>0.72</v>
      </c>
      <c r="N409" s="588">
        <f>IFERROR(IF(B409="funkcna poziadavka",VLOOKUP(G409,MODULY_CBA!$B$3:$E$52,2,0),),)</f>
        <v>0.86</v>
      </c>
      <c r="O409" s="589">
        <f t="shared" si="31"/>
        <v>4.7214</v>
      </c>
      <c r="P409" s="590">
        <f>IFERROR(O409*VLOOKUP(G409,MODULY_CBA!$B$3:$F$52,5,0),)</f>
        <v>70.820999999999998</v>
      </c>
      <c r="Q409" s="461">
        <f>VLOOKUP(G409,MODULY_CBA!$B$3:$I$52,7,0)</f>
        <v>2021</v>
      </c>
      <c r="R409" s="463"/>
      <c r="S409" s="463"/>
      <c r="T409" s="463"/>
      <c r="U409" s="463"/>
      <c r="V409" s="463"/>
      <c r="W409" s="463"/>
      <c r="X409" s="463"/>
      <c r="Y409" s="463"/>
      <c r="Z409" s="591"/>
      <c r="AA409" s="461"/>
      <c r="AB409" s="461"/>
      <c r="AC409" s="463"/>
      <c r="AD409" s="463"/>
      <c r="AE409" s="463"/>
      <c r="AF409" s="463"/>
      <c r="AG409" s="463"/>
      <c r="AH409" s="463"/>
      <c r="AI409" s="463"/>
    </row>
    <row r="410" spans="1:35">
      <c r="A410" s="584" t="s">
        <v>1250</v>
      </c>
      <c r="B410" s="585" t="s">
        <v>977</v>
      </c>
      <c r="C410" s="457" t="s">
        <v>349</v>
      </c>
      <c r="D410" s="579" t="s">
        <v>1251</v>
      </c>
      <c r="E410" s="568" t="s">
        <v>1252</v>
      </c>
      <c r="F410" s="586" t="s">
        <v>442</v>
      </c>
      <c r="G410" s="592" t="s">
        <v>349</v>
      </c>
      <c r="H410" s="588">
        <v>1</v>
      </c>
      <c r="I410" s="588">
        <v>5</v>
      </c>
      <c r="J410" s="588">
        <f t="shared" si="29"/>
        <v>1</v>
      </c>
      <c r="K410" s="588">
        <f t="shared" si="30"/>
        <v>5</v>
      </c>
      <c r="L410" s="589">
        <f>IFERROR(IF(B410="funkcna poziadavka",VLOOKUP(G410,MODULY_CBA!$B$3:$E$53,4,0)/COUNTIFS($G$3:$G$1500,G410,$B$3:$B$1500,B410),),)</f>
        <v>2.625</v>
      </c>
      <c r="M410" s="588">
        <f>IFERROR(IF(B410="Funkcna poziadavka",VLOOKUP(G410,MODULY_CBA!$B$3:$E$52,3,0),),)</f>
        <v>0.72</v>
      </c>
      <c r="N410" s="588">
        <f>IFERROR(IF(B410="funkcna poziadavka",VLOOKUP(G410,MODULY_CBA!$B$3:$E$52,2,0),),)</f>
        <v>0.86</v>
      </c>
      <c r="O410" s="589">
        <f t="shared" si="31"/>
        <v>4.7214</v>
      </c>
      <c r="P410" s="590">
        <f>IFERROR(O410*VLOOKUP(G410,MODULY_CBA!$B$3:$F$52,5,0),)</f>
        <v>70.820999999999998</v>
      </c>
      <c r="Q410" s="461">
        <f>VLOOKUP(G410,MODULY_CBA!$B$3:$I$52,7,0)</f>
        <v>2021</v>
      </c>
      <c r="R410" s="463"/>
      <c r="S410" s="463"/>
      <c r="T410" s="463"/>
      <c r="U410" s="463"/>
      <c r="V410" s="463"/>
      <c r="W410" s="463"/>
      <c r="X410" s="463"/>
      <c r="Y410" s="463"/>
      <c r="Z410" s="591"/>
      <c r="AA410" s="461"/>
      <c r="AB410" s="461"/>
      <c r="AC410" s="463"/>
      <c r="AD410" s="463"/>
      <c r="AE410" s="463"/>
      <c r="AF410" s="463"/>
      <c r="AG410" s="463"/>
      <c r="AH410" s="463"/>
      <c r="AI410" s="463"/>
    </row>
    <row r="411" spans="1:35">
      <c r="A411" s="584" t="s">
        <v>1253</v>
      </c>
      <c r="B411" s="585" t="s">
        <v>977</v>
      </c>
      <c r="C411" s="457" t="s">
        <v>349</v>
      </c>
      <c r="D411" s="579" t="s">
        <v>1254</v>
      </c>
      <c r="E411" s="466" t="s">
        <v>1255</v>
      </c>
      <c r="F411" s="586" t="s">
        <v>442</v>
      </c>
      <c r="G411" s="592" t="s">
        <v>349</v>
      </c>
      <c r="H411" s="588">
        <v>1</v>
      </c>
      <c r="I411" s="588">
        <v>5</v>
      </c>
      <c r="J411" s="588">
        <f t="shared" si="29"/>
        <v>1</v>
      </c>
      <c r="K411" s="588">
        <f t="shared" si="30"/>
        <v>5</v>
      </c>
      <c r="L411" s="589">
        <f>IFERROR(IF(B411="funkcna poziadavka",VLOOKUP(G411,MODULY_CBA!$B$3:$E$53,4,0)/COUNTIFS($G$3:$G$1500,G411,$B$3:$B$1500,B411),),)</f>
        <v>2.625</v>
      </c>
      <c r="M411" s="588">
        <f>IFERROR(IF(B411="Funkcna poziadavka",VLOOKUP(G411,MODULY_CBA!$B$3:$E$52,3,0),),)</f>
        <v>0.72</v>
      </c>
      <c r="N411" s="588">
        <f>IFERROR(IF(B411="funkcna poziadavka",VLOOKUP(G411,MODULY_CBA!$B$3:$E$52,2,0),),)</f>
        <v>0.86</v>
      </c>
      <c r="O411" s="589">
        <f t="shared" si="31"/>
        <v>4.7214</v>
      </c>
      <c r="P411" s="590">
        <f>IFERROR(O411*VLOOKUP(G411,MODULY_CBA!$B$3:$F$52,5,0),)</f>
        <v>70.820999999999998</v>
      </c>
      <c r="Q411" s="461">
        <f>VLOOKUP(G411,MODULY_CBA!$B$3:$I$52,7,0)</f>
        <v>2021</v>
      </c>
      <c r="R411" s="463"/>
      <c r="S411" s="463"/>
      <c r="T411" s="463"/>
      <c r="U411" s="463"/>
      <c r="V411" s="463"/>
      <c r="W411" s="463"/>
      <c r="X411" s="463"/>
      <c r="Y411" s="463"/>
      <c r="Z411" s="591"/>
      <c r="AA411" s="461"/>
      <c r="AB411" s="461"/>
      <c r="AC411" s="463"/>
      <c r="AD411" s="463"/>
      <c r="AE411" s="463"/>
      <c r="AF411" s="463"/>
      <c r="AG411" s="463"/>
      <c r="AH411" s="463"/>
      <c r="AI411" s="463"/>
    </row>
    <row r="412" spans="1:35">
      <c r="A412" s="584" t="s">
        <v>1256</v>
      </c>
      <c r="B412" s="585" t="s">
        <v>977</v>
      </c>
      <c r="C412" s="457" t="s">
        <v>349</v>
      </c>
      <c r="D412" s="579" t="s">
        <v>1257</v>
      </c>
      <c r="E412" s="466" t="s">
        <v>1258</v>
      </c>
      <c r="F412" s="586" t="s">
        <v>442</v>
      </c>
      <c r="G412" s="592" t="s">
        <v>349</v>
      </c>
      <c r="H412" s="588">
        <v>1</v>
      </c>
      <c r="I412" s="588">
        <v>5</v>
      </c>
      <c r="J412" s="588">
        <f t="shared" si="29"/>
        <v>1</v>
      </c>
      <c r="K412" s="588">
        <f t="shared" si="30"/>
        <v>5</v>
      </c>
      <c r="L412" s="589">
        <f>IFERROR(IF(B412="funkcna poziadavka",VLOOKUP(G412,MODULY_CBA!$B$3:$E$53,4,0)/COUNTIFS($G$3:$G$1500,G412,$B$3:$B$1500,B412),),)</f>
        <v>2.625</v>
      </c>
      <c r="M412" s="588">
        <f>IFERROR(IF(B412="Funkcna poziadavka",VLOOKUP(G412,MODULY_CBA!$B$3:$E$52,3,0),),)</f>
        <v>0.72</v>
      </c>
      <c r="N412" s="588">
        <f>IFERROR(IF(B412="funkcna poziadavka",VLOOKUP(G412,MODULY_CBA!$B$3:$E$52,2,0),),)</f>
        <v>0.86</v>
      </c>
      <c r="O412" s="589">
        <f t="shared" si="31"/>
        <v>4.7214</v>
      </c>
      <c r="P412" s="590">
        <f>IFERROR(O412*VLOOKUP(G412,MODULY_CBA!$B$3:$F$52,5,0),)</f>
        <v>70.820999999999998</v>
      </c>
      <c r="Q412" s="461">
        <f>VLOOKUP(G412,MODULY_CBA!$B$3:$I$52,7,0)</f>
        <v>2021</v>
      </c>
      <c r="R412" s="463"/>
      <c r="S412" s="463"/>
      <c r="T412" s="463"/>
      <c r="U412" s="463"/>
      <c r="V412" s="463"/>
      <c r="W412" s="463"/>
      <c r="X412" s="463"/>
      <c r="Y412" s="463"/>
      <c r="Z412" s="591"/>
      <c r="AA412" s="461"/>
      <c r="AB412" s="461"/>
      <c r="AC412" s="463"/>
      <c r="AD412" s="463"/>
      <c r="AE412" s="463"/>
      <c r="AF412" s="463"/>
      <c r="AG412" s="463"/>
      <c r="AH412" s="463"/>
      <c r="AI412" s="463"/>
    </row>
    <row r="413" spans="1:35">
      <c r="A413" s="584" t="s">
        <v>1259</v>
      </c>
      <c r="B413" s="585" t="s">
        <v>977</v>
      </c>
      <c r="C413" s="457" t="s">
        <v>349</v>
      </c>
      <c r="D413" s="579" t="s">
        <v>1181</v>
      </c>
      <c r="E413" s="466" t="s">
        <v>1260</v>
      </c>
      <c r="F413" s="586" t="s">
        <v>442</v>
      </c>
      <c r="G413" s="592" t="s">
        <v>349</v>
      </c>
      <c r="H413" s="588">
        <v>1</v>
      </c>
      <c r="I413" s="588">
        <v>5</v>
      </c>
      <c r="J413" s="588">
        <f t="shared" si="29"/>
        <v>1</v>
      </c>
      <c r="K413" s="588">
        <f t="shared" si="30"/>
        <v>5</v>
      </c>
      <c r="L413" s="589">
        <f>IFERROR(IF(B413="funkcna poziadavka",VLOOKUP(G413,MODULY_CBA!$B$3:$E$53,4,0)/COUNTIFS($G$3:$G$1500,G413,$B$3:$B$1500,B413),),)</f>
        <v>2.625</v>
      </c>
      <c r="M413" s="588">
        <f>IFERROR(IF(B413="Funkcna poziadavka",VLOOKUP(G413,MODULY_CBA!$B$3:$E$52,3,0),),)</f>
        <v>0.72</v>
      </c>
      <c r="N413" s="588">
        <f>IFERROR(IF(B413="funkcna poziadavka",VLOOKUP(G413,MODULY_CBA!$B$3:$E$52,2,0),),)</f>
        <v>0.86</v>
      </c>
      <c r="O413" s="589">
        <f t="shared" si="31"/>
        <v>4.7214</v>
      </c>
      <c r="P413" s="590">
        <f>IFERROR(O413*VLOOKUP(G413,MODULY_CBA!$B$3:$F$52,5,0),)</f>
        <v>70.820999999999998</v>
      </c>
      <c r="Q413" s="461">
        <f>VLOOKUP(G413,MODULY_CBA!$B$3:$I$52,7,0)</f>
        <v>2021</v>
      </c>
      <c r="R413" s="463"/>
      <c r="S413" s="463"/>
      <c r="T413" s="463"/>
      <c r="U413" s="463"/>
      <c r="V413" s="463"/>
      <c r="W413" s="463"/>
      <c r="X413" s="463"/>
      <c r="Y413" s="463"/>
      <c r="Z413" s="591"/>
      <c r="AA413" s="461"/>
      <c r="AB413" s="461"/>
      <c r="AC413" s="463"/>
      <c r="AD413" s="463"/>
      <c r="AE413" s="463"/>
      <c r="AF413" s="463"/>
      <c r="AG413" s="463"/>
      <c r="AH413" s="463"/>
      <c r="AI413" s="463"/>
    </row>
    <row r="414" spans="1:35">
      <c r="A414" s="584" t="s">
        <v>1261</v>
      </c>
      <c r="B414" s="585" t="s">
        <v>977</v>
      </c>
      <c r="C414" s="457" t="s">
        <v>351</v>
      </c>
      <c r="D414" s="457" t="s">
        <v>1262</v>
      </c>
      <c r="E414" s="466" t="s">
        <v>1263</v>
      </c>
      <c r="F414" s="586" t="s">
        <v>442</v>
      </c>
      <c r="G414" s="592" t="s">
        <v>351</v>
      </c>
      <c r="H414" s="588">
        <v>1</v>
      </c>
      <c r="I414" s="588">
        <v>5</v>
      </c>
      <c r="J414" s="588">
        <f t="shared" si="29"/>
        <v>1</v>
      </c>
      <c r="K414" s="588">
        <f t="shared" si="30"/>
        <v>5</v>
      </c>
      <c r="L414" s="589">
        <f>IFERROR(IF(B414="funkcna poziadavka",VLOOKUP(G414,MODULY_CBA!$B$3:$E$53,4,0)/COUNTIFS($G$3:$G$1500,G414,$B$3:$B$1500,B414),),)</f>
        <v>1.75</v>
      </c>
      <c r="M414" s="588">
        <f>IFERROR(IF(B414="Funkcna poziadavka",VLOOKUP(G414,MODULY_CBA!$B$3:$E$52,3,0),),)</f>
        <v>0.72</v>
      </c>
      <c r="N414" s="588">
        <f>IFERROR(IF(B414="funkcna poziadavka",VLOOKUP(G414,MODULY_CBA!$B$3:$E$52,2,0),),)</f>
        <v>0.86</v>
      </c>
      <c r="O414" s="589">
        <f t="shared" si="31"/>
        <v>4.1795999999999998</v>
      </c>
      <c r="P414" s="590">
        <f>IFERROR(O414*VLOOKUP(G414,MODULY_CBA!$B$3:$F$52,5,0),)</f>
        <v>62.693999999999996</v>
      </c>
      <c r="Q414" s="461">
        <f>VLOOKUP(G414,MODULY_CBA!$B$3:$I$52,7,0)</f>
        <v>2021</v>
      </c>
      <c r="R414" s="463"/>
      <c r="S414" s="463"/>
      <c r="T414" s="463"/>
      <c r="U414" s="463"/>
      <c r="V414" s="463"/>
      <c r="W414" s="463"/>
      <c r="X414" s="463"/>
      <c r="Y414" s="463"/>
      <c r="Z414" s="591"/>
      <c r="AA414" s="461"/>
      <c r="AB414" s="461"/>
      <c r="AC414" s="463"/>
      <c r="AD414" s="463"/>
      <c r="AE414" s="463"/>
      <c r="AF414" s="463"/>
      <c r="AG414" s="463"/>
      <c r="AH414" s="463"/>
      <c r="AI414" s="463"/>
    </row>
    <row r="415" spans="1:35">
      <c r="A415" s="584" t="s">
        <v>1264</v>
      </c>
      <c r="B415" s="585" t="s">
        <v>977</v>
      </c>
      <c r="C415" s="457" t="s">
        <v>351</v>
      </c>
      <c r="D415" s="579" t="s">
        <v>440</v>
      </c>
      <c r="E415" s="568" t="s">
        <v>792</v>
      </c>
      <c r="F415" s="586" t="s">
        <v>442</v>
      </c>
      <c r="G415" s="592" t="s">
        <v>351</v>
      </c>
      <c r="H415" s="588">
        <v>1</v>
      </c>
      <c r="I415" s="588">
        <v>5</v>
      </c>
      <c r="J415" s="588">
        <f t="shared" si="29"/>
        <v>1</v>
      </c>
      <c r="K415" s="588">
        <f t="shared" si="30"/>
        <v>5</v>
      </c>
      <c r="L415" s="589">
        <f>IFERROR(IF(B415="funkcna poziadavka",VLOOKUP(G415,MODULY_CBA!$B$3:$E$53,4,0)/COUNTIFS($G$3:$G$1500,G415,$B$3:$B$1500,B415),),)</f>
        <v>1.75</v>
      </c>
      <c r="M415" s="588">
        <f>IFERROR(IF(B415="Funkcna poziadavka",VLOOKUP(G415,MODULY_CBA!$B$3:$E$52,3,0),),)</f>
        <v>0.72</v>
      </c>
      <c r="N415" s="588">
        <f>IFERROR(IF(B415="funkcna poziadavka",VLOOKUP(G415,MODULY_CBA!$B$3:$E$52,2,0),),)</f>
        <v>0.86</v>
      </c>
      <c r="O415" s="589">
        <f t="shared" si="31"/>
        <v>4.1795999999999998</v>
      </c>
      <c r="P415" s="590">
        <f>IFERROR(O415*VLOOKUP(G415,MODULY_CBA!$B$3:$F$52,5,0),)</f>
        <v>62.693999999999996</v>
      </c>
      <c r="Q415" s="461">
        <f>VLOOKUP(G415,MODULY_CBA!$B$3:$I$52,7,0)</f>
        <v>2021</v>
      </c>
      <c r="R415" s="463"/>
      <c r="S415" s="463"/>
      <c r="T415" s="463"/>
      <c r="U415" s="463"/>
      <c r="V415" s="463"/>
      <c r="W415" s="463"/>
      <c r="X415" s="463"/>
      <c r="Y415" s="463"/>
      <c r="Z415" s="591"/>
      <c r="AA415" s="461"/>
      <c r="AB415" s="461"/>
      <c r="AC415" s="463"/>
      <c r="AD415" s="463"/>
      <c r="AE415" s="463"/>
      <c r="AF415" s="463"/>
      <c r="AG415" s="463"/>
      <c r="AH415" s="463"/>
      <c r="AI415" s="463"/>
    </row>
    <row r="416" spans="1:35">
      <c r="A416" s="584" t="s">
        <v>1265</v>
      </c>
      <c r="B416" s="585" t="s">
        <v>439</v>
      </c>
      <c r="C416" s="457" t="s">
        <v>351</v>
      </c>
      <c r="D416" s="579" t="s">
        <v>444</v>
      </c>
      <c r="E416" s="568" t="s">
        <v>753</v>
      </c>
      <c r="F416" s="586" t="s">
        <v>442</v>
      </c>
      <c r="G416" s="592" t="s">
        <v>351</v>
      </c>
      <c r="H416" s="588"/>
      <c r="I416" s="588"/>
      <c r="J416" s="588">
        <f t="shared" si="29"/>
        <v>0</v>
      </c>
      <c r="K416" s="588">
        <f t="shared" si="30"/>
        <v>0</v>
      </c>
      <c r="L416" s="589">
        <f>IFERROR(IF(B416="funkcna poziadavka",VLOOKUP(G416,MODULY_CBA!$B$3:$E$53,4,0)/COUNTIFS($G$3:$G$1500,G416,$B$3:$B$1500,B416),),)</f>
        <v>0</v>
      </c>
      <c r="M416" s="588">
        <f>IFERROR(IF(B416="Funkcna poziadavka",VLOOKUP(G416,MODULY_CBA!$B$3:$E$52,3,0),),)</f>
        <v>0</v>
      </c>
      <c r="N416" s="588">
        <f>IFERROR(IF(B416="funkcna poziadavka",VLOOKUP(G416,MODULY_CBA!$B$3:$E$52,2,0),),)</f>
        <v>0</v>
      </c>
      <c r="O416" s="589">
        <f t="shared" si="31"/>
        <v>0</v>
      </c>
      <c r="P416" s="590">
        <f>IFERROR(O416*VLOOKUP(G416,MODULY_CBA!$B$3:$F$52,5,0),)</f>
        <v>0</v>
      </c>
      <c r="Q416" s="461">
        <f>VLOOKUP(G416,MODULY_CBA!$B$3:$I$52,7,0)</f>
        <v>2021</v>
      </c>
      <c r="R416" s="463"/>
      <c r="S416" s="463"/>
      <c r="T416" s="463"/>
      <c r="U416" s="463"/>
      <c r="V416" s="463"/>
      <c r="W416" s="463"/>
      <c r="X416" s="463"/>
      <c r="Y416" s="463"/>
      <c r="Z416" s="591"/>
      <c r="AA416" s="461"/>
      <c r="AB416" s="461"/>
      <c r="AC416" s="463"/>
      <c r="AD416" s="463"/>
      <c r="AE416" s="463"/>
      <c r="AF416" s="463"/>
      <c r="AG416" s="463"/>
      <c r="AH416" s="463"/>
      <c r="AI416" s="463"/>
    </row>
    <row r="417" spans="1:35">
      <c r="A417" s="584" t="s">
        <v>1266</v>
      </c>
      <c r="B417" s="585" t="s">
        <v>439</v>
      </c>
      <c r="C417" s="457" t="s">
        <v>351</v>
      </c>
      <c r="D417" s="579" t="s">
        <v>447</v>
      </c>
      <c r="E417" s="579" t="s">
        <v>448</v>
      </c>
      <c r="F417" s="586" t="s">
        <v>442</v>
      </c>
      <c r="G417" s="592" t="s">
        <v>351</v>
      </c>
      <c r="H417" s="588"/>
      <c r="I417" s="588"/>
      <c r="J417" s="588">
        <f t="shared" si="29"/>
        <v>0</v>
      </c>
      <c r="K417" s="588">
        <f t="shared" si="30"/>
        <v>0</v>
      </c>
      <c r="L417" s="589">
        <f>IFERROR(IF(B417="funkcna poziadavka",VLOOKUP(G417,MODULY_CBA!$B$3:$E$53,4,0)/COUNTIFS($G$3:$G$1500,G417,$B$3:$B$1500,B417),),)</f>
        <v>0</v>
      </c>
      <c r="M417" s="588">
        <f>IFERROR(IF(B417="Funkcna poziadavka",VLOOKUP(G417,MODULY_CBA!$B$3:$E$52,3,0),),)</f>
        <v>0</v>
      </c>
      <c r="N417" s="588">
        <f>IFERROR(IF(B417="funkcna poziadavka",VLOOKUP(G417,MODULY_CBA!$B$3:$E$52,2,0),),)</f>
        <v>0</v>
      </c>
      <c r="O417" s="589">
        <f t="shared" si="31"/>
        <v>0</v>
      </c>
      <c r="P417" s="590">
        <f>IFERROR(O417*VLOOKUP(G417,MODULY_CBA!$B$3:$F$52,5,0),)</f>
        <v>0</v>
      </c>
      <c r="Q417" s="461">
        <f>VLOOKUP(G417,MODULY_CBA!$B$3:$I$52,7,0)</f>
        <v>2021</v>
      </c>
      <c r="R417" s="463"/>
      <c r="S417" s="463"/>
      <c r="T417" s="463"/>
      <c r="U417" s="463"/>
      <c r="V417" s="463"/>
      <c r="W417" s="463"/>
      <c r="X417" s="463"/>
      <c r="Y417" s="463"/>
      <c r="Z417" s="591"/>
      <c r="AA417" s="461"/>
      <c r="AB417" s="461"/>
      <c r="AC417" s="463"/>
      <c r="AD417" s="463"/>
      <c r="AE417" s="463"/>
      <c r="AF417" s="463"/>
      <c r="AG417" s="463"/>
      <c r="AH417" s="463"/>
      <c r="AI417" s="463"/>
    </row>
    <row r="418" spans="1:35">
      <c r="A418" s="584" t="s">
        <v>1267</v>
      </c>
      <c r="B418" s="585" t="s">
        <v>439</v>
      </c>
      <c r="C418" s="457" t="s">
        <v>351</v>
      </c>
      <c r="D418" s="579" t="s">
        <v>450</v>
      </c>
      <c r="E418" s="579" t="s">
        <v>451</v>
      </c>
      <c r="F418" s="586" t="s">
        <v>442</v>
      </c>
      <c r="G418" s="592" t="s">
        <v>351</v>
      </c>
      <c r="H418" s="588"/>
      <c r="I418" s="588"/>
      <c r="J418" s="588">
        <f t="shared" si="29"/>
        <v>0</v>
      </c>
      <c r="K418" s="588">
        <f t="shared" si="30"/>
        <v>0</v>
      </c>
      <c r="L418" s="589">
        <f>IFERROR(IF(B418="funkcna poziadavka",VLOOKUP(G418,MODULY_CBA!$B$3:$E$53,4,0)/COUNTIFS($G$3:$G$1500,G418,$B$3:$B$1500,B418),),)</f>
        <v>0</v>
      </c>
      <c r="M418" s="588">
        <f>IFERROR(IF(B418="Funkcna poziadavka",VLOOKUP(G418,MODULY_CBA!$B$3:$E$52,3,0),),)</f>
        <v>0</v>
      </c>
      <c r="N418" s="588">
        <f>IFERROR(IF(B418="funkcna poziadavka",VLOOKUP(G418,MODULY_CBA!$B$3:$E$52,2,0),),)</f>
        <v>0</v>
      </c>
      <c r="O418" s="589">
        <f t="shared" si="31"/>
        <v>0</v>
      </c>
      <c r="P418" s="590">
        <f>IFERROR(O418*VLOOKUP(G418,MODULY_CBA!$B$3:$F$52,5,0),)</f>
        <v>0</v>
      </c>
      <c r="Q418" s="461">
        <f>VLOOKUP(G418,MODULY_CBA!$B$3:$I$52,7,0)</f>
        <v>2021</v>
      </c>
      <c r="R418" s="463"/>
      <c r="S418" s="463"/>
      <c r="T418" s="463"/>
      <c r="U418" s="463"/>
      <c r="V418" s="463"/>
      <c r="W418" s="463"/>
      <c r="X418" s="463"/>
      <c r="Y418" s="463"/>
      <c r="Z418" s="591"/>
      <c r="AA418" s="461"/>
      <c r="AB418" s="461"/>
      <c r="AC418" s="463"/>
      <c r="AD418" s="463"/>
      <c r="AE418" s="463"/>
      <c r="AF418" s="463"/>
      <c r="AG418" s="463"/>
      <c r="AH418" s="463"/>
      <c r="AI418" s="463"/>
    </row>
    <row r="419" spans="1:35">
      <c r="A419" s="584" t="s">
        <v>1268</v>
      </c>
      <c r="B419" s="585" t="s">
        <v>439</v>
      </c>
      <c r="C419" s="457" t="s">
        <v>351</v>
      </c>
      <c r="D419" s="579" t="s">
        <v>453</v>
      </c>
      <c r="E419" s="579" t="s">
        <v>454</v>
      </c>
      <c r="F419" s="586" t="s">
        <v>442</v>
      </c>
      <c r="G419" s="592" t="s">
        <v>351</v>
      </c>
      <c r="H419" s="588"/>
      <c r="I419" s="588"/>
      <c r="J419" s="588">
        <f t="shared" si="29"/>
        <v>0</v>
      </c>
      <c r="K419" s="588">
        <f t="shared" si="30"/>
        <v>0</v>
      </c>
      <c r="L419" s="589">
        <f>IFERROR(IF(B419="funkcna poziadavka",VLOOKUP(G419,MODULY_CBA!$B$3:$E$53,4,0)/COUNTIFS($G$3:$G$1500,G419,$B$3:$B$1500,B419),),)</f>
        <v>0</v>
      </c>
      <c r="M419" s="588">
        <f>IFERROR(IF(B419="Funkcna poziadavka",VLOOKUP(G419,MODULY_CBA!$B$3:$E$52,3,0),),)</f>
        <v>0</v>
      </c>
      <c r="N419" s="588">
        <f>IFERROR(IF(B419="funkcna poziadavka",VLOOKUP(G419,MODULY_CBA!$B$3:$E$52,2,0),),)</f>
        <v>0</v>
      </c>
      <c r="O419" s="589">
        <f t="shared" si="31"/>
        <v>0</v>
      </c>
      <c r="P419" s="590">
        <f>IFERROR(O419*VLOOKUP(G419,MODULY_CBA!$B$3:$F$52,5,0),)</f>
        <v>0</v>
      </c>
      <c r="Q419" s="461">
        <f>VLOOKUP(G419,MODULY_CBA!$B$3:$I$52,7,0)</f>
        <v>2021</v>
      </c>
      <c r="R419" s="463"/>
      <c r="S419" s="463"/>
      <c r="T419" s="463"/>
      <c r="U419" s="463"/>
      <c r="V419" s="463"/>
      <c r="W419" s="463"/>
      <c r="X419" s="463"/>
      <c r="Y419" s="463"/>
      <c r="Z419" s="591"/>
      <c r="AA419" s="461"/>
      <c r="AB419" s="461"/>
      <c r="AC419" s="463"/>
      <c r="AD419" s="463"/>
      <c r="AE419" s="463"/>
      <c r="AF419" s="463"/>
      <c r="AG419" s="463"/>
      <c r="AH419" s="463"/>
      <c r="AI419" s="463"/>
    </row>
    <row r="420" spans="1:35">
      <c r="A420" s="584" t="s">
        <v>1269</v>
      </c>
      <c r="B420" s="585" t="s">
        <v>439</v>
      </c>
      <c r="C420" s="457" t="s">
        <v>351</v>
      </c>
      <c r="D420" s="568" t="s">
        <v>1270</v>
      </c>
      <c r="E420" s="568" t="s">
        <v>1271</v>
      </c>
      <c r="F420" s="586" t="s">
        <v>442</v>
      </c>
      <c r="G420" s="592" t="s">
        <v>351</v>
      </c>
      <c r="H420" s="588"/>
      <c r="I420" s="588"/>
      <c r="J420" s="588">
        <f t="shared" si="29"/>
        <v>0</v>
      </c>
      <c r="K420" s="588">
        <f t="shared" si="30"/>
        <v>0</v>
      </c>
      <c r="L420" s="589">
        <f>IFERROR(IF(B420="funkcna poziadavka",VLOOKUP(G420,MODULY_CBA!$B$3:$E$53,4,0)/COUNTIFS($G$3:$G$1500,G420,$B$3:$B$1500,B420),),)</f>
        <v>0</v>
      </c>
      <c r="M420" s="588">
        <f>IFERROR(IF(B420="Funkcna poziadavka",VLOOKUP(G420,MODULY_CBA!$B$3:$E$52,3,0),),)</f>
        <v>0</v>
      </c>
      <c r="N420" s="588">
        <f>IFERROR(IF(B420="funkcna poziadavka",VLOOKUP(G420,MODULY_CBA!$B$3:$E$52,2,0),),)</f>
        <v>0</v>
      </c>
      <c r="O420" s="589">
        <f t="shared" si="31"/>
        <v>0</v>
      </c>
      <c r="P420" s="590">
        <f>IFERROR(O420*VLOOKUP(G420,MODULY_CBA!$B$3:$F$52,5,0),)</f>
        <v>0</v>
      </c>
      <c r="Q420" s="461">
        <f>VLOOKUP(G420,MODULY_CBA!$B$3:$I$52,7,0)</f>
        <v>2021</v>
      </c>
      <c r="R420" s="463"/>
      <c r="S420" s="463"/>
      <c r="T420" s="463"/>
      <c r="U420" s="463"/>
      <c r="V420" s="463"/>
      <c r="W420" s="463"/>
      <c r="X420" s="463"/>
      <c r="Y420" s="463"/>
      <c r="Z420" s="591"/>
      <c r="AA420" s="461"/>
      <c r="AB420" s="461"/>
      <c r="AC420" s="463"/>
      <c r="AD420" s="463"/>
      <c r="AE420" s="463"/>
      <c r="AF420" s="463"/>
      <c r="AG420" s="463"/>
      <c r="AH420" s="463"/>
      <c r="AI420" s="463"/>
    </row>
    <row r="421" spans="1:35">
      <c r="A421" s="584" t="s">
        <v>1272</v>
      </c>
      <c r="B421" s="585" t="s">
        <v>439</v>
      </c>
      <c r="C421" s="457" t="s">
        <v>351</v>
      </c>
      <c r="D421" s="568" t="s">
        <v>1273</v>
      </c>
      <c r="E421" s="466" t="s">
        <v>1274</v>
      </c>
      <c r="F421" s="586" t="s">
        <v>442</v>
      </c>
      <c r="G421" s="592" t="s">
        <v>351</v>
      </c>
      <c r="H421" s="588"/>
      <c r="I421" s="588"/>
      <c r="J421" s="588">
        <f t="shared" si="29"/>
        <v>0</v>
      </c>
      <c r="K421" s="588">
        <f t="shared" si="30"/>
        <v>0</v>
      </c>
      <c r="L421" s="589">
        <f>IFERROR(IF(B421="funkcna poziadavka",VLOOKUP(G421,MODULY_CBA!$B$3:$E$53,4,0)/COUNTIFS($G$3:$G$1500,G421,$B$3:$B$1500,B421),),)</f>
        <v>0</v>
      </c>
      <c r="M421" s="588">
        <f>IFERROR(IF(B421="Funkcna poziadavka",VLOOKUP(G421,MODULY_CBA!$B$3:$E$52,3,0),),)</f>
        <v>0</v>
      </c>
      <c r="N421" s="588">
        <f>IFERROR(IF(B421="funkcna poziadavka",VLOOKUP(G421,MODULY_CBA!$B$3:$E$52,2,0),),)</f>
        <v>0</v>
      </c>
      <c r="O421" s="589">
        <f t="shared" si="31"/>
        <v>0</v>
      </c>
      <c r="P421" s="590">
        <f>IFERROR(O421*VLOOKUP(G421,MODULY_CBA!$B$3:$F$52,5,0),)</f>
        <v>0</v>
      </c>
      <c r="Q421" s="461">
        <f>VLOOKUP(G421,MODULY_CBA!$B$3:$I$52,7,0)</f>
        <v>2021</v>
      </c>
      <c r="R421" s="463"/>
      <c r="S421" s="463"/>
      <c r="T421" s="463"/>
      <c r="U421" s="463"/>
      <c r="V421" s="463"/>
      <c r="W421" s="463"/>
      <c r="X421" s="463"/>
      <c r="Y421" s="463"/>
      <c r="Z421" s="591"/>
      <c r="AA421" s="461"/>
      <c r="AB421" s="461"/>
      <c r="AC421" s="463"/>
      <c r="AD421" s="463"/>
      <c r="AE421" s="463"/>
      <c r="AF421" s="463"/>
      <c r="AG421" s="463"/>
      <c r="AH421" s="463"/>
      <c r="AI421" s="463"/>
    </row>
    <row r="422" spans="1:35">
      <c r="A422" s="584" t="s">
        <v>1275</v>
      </c>
      <c r="B422" s="585" t="s">
        <v>439</v>
      </c>
      <c r="C422" s="457" t="s">
        <v>351</v>
      </c>
      <c r="D422" s="568" t="s">
        <v>1276</v>
      </c>
      <c r="E422" s="457" t="s">
        <v>1277</v>
      </c>
      <c r="F422" s="586" t="s">
        <v>442</v>
      </c>
      <c r="G422" s="592" t="s">
        <v>351</v>
      </c>
      <c r="H422" s="588"/>
      <c r="I422" s="588"/>
      <c r="J422" s="588">
        <f t="shared" si="29"/>
        <v>0</v>
      </c>
      <c r="K422" s="588">
        <f t="shared" si="30"/>
        <v>0</v>
      </c>
      <c r="L422" s="589">
        <f>IFERROR(IF(B422="funkcna poziadavka",VLOOKUP(G422,MODULY_CBA!$B$3:$E$53,4,0)/COUNTIFS($G$3:$G$1500,G422,$B$3:$B$1500,B422),),)</f>
        <v>0</v>
      </c>
      <c r="M422" s="588">
        <f>IFERROR(IF(B422="Funkcna poziadavka",VLOOKUP(G422,MODULY_CBA!$B$3:$E$52,3,0),),)</f>
        <v>0</v>
      </c>
      <c r="N422" s="588">
        <f>IFERROR(IF(B422="funkcna poziadavka",VLOOKUP(G422,MODULY_CBA!$B$3:$E$52,2,0),),)</f>
        <v>0</v>
      </c>
      <c r="O422" s="589">
        <f t="shared" si="31"/>
        <v>0</v>
      </c>
      <c r="P422" s="590">
        <f>IFERROR(O422*VLOOKUP(G422,MODULY_CBA!$B$3:$F$52,5,0),)</f>
        <v>0</v>
      </c>
      <c r="Q422" s="461">
        <f>VLOOKUP(G422,MODULY_CBA!$B$3:$I$52,7,0)</f>
        <v>2021</v>
      </c>
      <c r="R422" s="463"/>
      <c r="S422" s="463"/>
      <c r="T422" s="463"/>
      <c r="U422" s="463"/>
      <c r="V422" s="463"/>
      <c r="W422" s="463"/>
      <c r="X422" s="463"/>
      <c r="Y422" s="463"/>
      <c r="Z422" s="591"/>
      <c r="AA422" s="461"/>
      <c r="AB422" s="461"/>
      <c r="AC422" s="463"/>
      <c r="AD422" s="463"/>
      <c r="AE422" s="463"/>
      <c r="AF422" s="463"/>
      <c r="AG422" s="463"/>
      <c r="AH422" s="463"/>
      <c r="AI422" s="463"/>
    </row>
    <row r="423" spans="1:35">
      <c r="A423" s="584" t="s">
        <v>1278</v>
      </c>
      <c r="B423" s="585" t="s">
        <v>439</v>
      </c>
      <c r="C423" s="457" t="s">
        <v>351</v>
      </c>
      <c r="D423" s="568" t="s">
        <v>1279</v>
      </c>
      <c r="E423" s="457" t="s">
        <v>1280</v>
      </c>
      <c r="F423" s="586" t="s">
        <v>442</v>
      </c>
      <c r="G423" s="592" t="s">
        <v>351</v>
      </c>
      <c r="H423" s="588"/>
      <c r="I423" s="588"/>
      <c r="J423" s="588">
        <f t="shared" si="29"/>
        <v>0</v>
      </c>
      <c r="K423" s="588">
        <f t="shared" si="30"/>
        <v>0</v>
      </c>
      <c r="L423" s="589">
        <f>IFERROR(IF(B423="funkcna poziadavka",VLOOKUP(G423,MODULY_CBA!$B$3:$E$53,4,0)/COUNTIFS($G$3:$G$1500,G423,$B$3:$B$1500,B423),),)</f>
        <v>0</v>
      </c>
      <c r="M423" s="588">
        <f>IFERROR(IF(B423="Funkcna poziadavka",VLOOKUP(G423,MODULY_CBA!$B$3:$E$52,3,0),),)</f>
        <v>0</v>
      </c>
      <c r="N423" s="588">
        <f>IFERROR(IF(B423="funkcna poziadavka",VLOOKUP(G423,MODULY_CBA!$B$3:$E$52,2,0),),)</f>
        <v>0</v>
      </c>
      <c r="O423" s="589">
        <f t="shared" si="31"/>
        <v>0</v>
      </c>
      <c r="P423" s="590">
        <f>IFERROR(O423*VLOOKUP(G423,MODULY_CBA!$B$3:$F$52,5,0),)</f>
        <v>0</v>
      </c>
      <c r="Q423" s="461">
        <f>VLOOKUP(G423,MODULY_CBA!$B$3:$I$52,7,0)</f>
        <v>2021</v>
      </c>
      <c r="R423" s="463"/>
      <c r="S423" s="463"/>
      <c r="T423" s="463"/>
      <c r="U423" s="463"/>
      <c r="V423" s="463"/>
      <c r="W423" s="463"/>
      <c r="X423" s="463"/>
      <c r="Y423" s="463"/>
      <c r="Z423" s="591"/>
      <c r="AA423" s="461"/>
      <c r="AB423" s="461"/>
      <c r="AC423" s="463"/>
      <c r="AD423" s="463"/>
      <c r="AE423" s="463"/>
      <c r="AF423" s="463"/>
      <c r="AG423" s="463"/>
      <c r="AH423" s="463"/>
      <c r="AI423" s="463"/>
    </row>
    <row r="424" spans="1:35">
      <c r="A424" s="584" t="s">
        <v>1281</v>
      </c>
      <c r="B424" s="585" t="s">
        <v>439</v>
      </c>
      <c r="C424" s="457" t="s">
        <v>351</v>
      </c>
      <c r="D424" s="568" t="s">
        <v>1282</v>
      </c>
      <c r="E424" s="457" t="s">
        <v>1283</v>
      </c>
      <c r="F424" s="586" t="s">
        <v>442</v>
      </c>
      <c r="G424" s="592" t="s">
        <v>351</v>
      </c>
      <c r="H424" s="588"/>
      <c r="I424" s="588"/>
      <c r="J424" s="588">
        <f t="shared" si="29"/>
        <v>0</v>
      </c>
      <c r="K424" s="588">
        <f t="shared" si="30"/>
        <v>0</v>
      </c>
      <c r="L424" s="589">
        <f>IFERROR(IF(B424="funkcna poziadavka",VLOOKUP(G424,MODULY_CBA!$B$3:$E$53,4,0)/COUNTIFS($G$3:$G$1500,G424,$B$3:$B$1500,B424),),)</f>
        <v>0</v>
      </c>
      <c r="M424" s="588">
        <f>IFERROR(IF(B424="Funkcna poziadavka",VLOOKUP(G424,MODULY_CBA!$B$3:$E$52,3,0),),)</f>
        <v>0</v>
      </c>
      <c r="N424" s="588">
        <f>IFERROR(IF(B424="funkcna poziadavka",VLOOKUP(G424,MODULY_CBA!$B$3:$E$52,2,0),),)</f>
        <v>0</v>
      </c>
      <c r="O424" s="589">
        <f t="shared" si="31"/>
        <v>0</v>
      </c>
      <c r="P424" s="590">
        <f>IFERROR(O424*VLOOKUP(G424,MODULY_CBA!$B$3:$F$52,5,0),)</f>
        <v>0</v>
      </c>
      <c r="Q424" s="461">
        <f>VLOOKUP(G424,MODULY_CBA!$B$3:$I$52,7,0)</f>
        <v>2021</v>
      </c>
      <c r="R424" s="463"/>
      <c r="S424" s="463"/>
      <c r="T424" s="463"/>
      <c r="U424" s="463"/>
      <c r="V424" s="463"/>
      <c r="W424" s="463"/>
      <c r="X424" s="463"/>
      <c r="Y424" s="463"/>
      <c r="Z424" s="591"/>
      <c r="AA424" s="461"/>
      <c r="AB424" s="461"/>
      <c r="AC424" s="463"/>
      <c r="AD424" s="463"/>
      <c r="AE424" s="463"/>
      <c r="AF424" s="463"/>
      <c r="AG424" s="463"/>
      <c r="AH424" s="463"/>
      <c r="AI424" s="463"/>
    </row>
    <row r="425" spans="1:35">
      <c r="A425" s="584" t="s">
        <v>1284</v>
      </c>
      <c r="B425" s="585" t="s">
        <v>439</v>
      </c>
      <c r="C425" s="457" t="s">
        <v>351</v>
      </c>
      <c r="D425" s="568" t="s">
        <v>1285</v>
      </c>
      <c r="E425" s="457" t="s">
        <v>1286</v>
      </c>
      <c r="F425" s="586" t="s">
        <v>442</v>
      </c>
      <c r="G425" s="592" t="s">
        <v>351</v>
      </c>
      <c r="H425" s="588"/>
      <c r="I425" s="588"/>
      <c r="J425" s="588">
        <f t="shared" si="29"/>
        <v>0</v>
      </c>
      <c r="K425" s="588">
        <f t="shared" si="30"/>
        <v>0</v>
      </c>
      <c r="L425" s="589">
        <f>IFERROR(IF(B425="funkcna poziadavka",VLOOKUP(G425,MODULY_CBA!$B$3:$E$53,4,0)/COUNTIFS($G$3:$G$1500,G425,$B$3:$B$1500,B425),),)</f>
        <v>0</v>
      </c>
      <c r="M425" s="588">
        <f>IFERROR(IF(B425="Funkcna poziadavka",VLOOKUP(G425,MODULY_CBA!$B$3:$E$52,3,0),),)</f>
        <v>0</v>
      </c>
      <c r="N425" s="588">
        <f>IFERROR(IF(B425="funkcna poziadavka",VLOOKUP(G425,MODULY_CBA!$B$3:$E$52,2,0),),)</f>
        <v>0</v>
      </c>
      <c r="O425" s="589">
        <f t="shared" si="31"/>
        <v>0</v>
      </c>
      <c r="P425" s="590">
        <f>IFERROR(O425*VLOOKUP(G425,MODULY_CBA!$B$3:$F$52,5,0),)</f>
        <v>0</v>
      </c>
      <c r="Q425" s="461">
        <f>VLOOKUP(G425,MODULY_CBA!$B$3:$I$52,7,0)</f>
        <v>2021</v>
      </c>
      <c r="R425" s="463"/>
      <c r="S425" s="463"/>
      <c r="T425" s="463"/>
      <c r="U425" s="463"/>
      <c r="V425" s="463"/>
      <c r="W425" s="463"/>
      <c r="X425" s="463"/>
      <c r="Y425" s="463"/>
      <c r="Z425" s="591"/>
      <c r="AA425" s="461"/>
      <c r="AB425" s="461"/>
      <c r="AC425" s="463"/>
      <c r="AD425" s="463"/>
      <c r="AE425" s="463"/>
      <c r="AF425" s="463"/>
      <c r="AG425" s="463"/>
      <c r="AH425" s="463"/>
      <c r="AI425" s="463"/>
    </row>
    <row r="426" spans="1:35">
      <c r="A426" s="584" t="s">
        <v>1287</v>
      </c>
      <c r="B426" s="585" t="s">
        <v>439</v>
      </c>
      <c r="C426" s="457" t="s">
        <v>351</v>
      </c>
      <c r="D426" s="579" t="s">
        <v>459</v>
      </c>
      <c r="E426" s="568" t="s">
        <v>767</v>
      </c>
      <c r="F426" s="586" t="s">
        <v>442</v>
      </c>
      <c r="G426" s="592" t="s">
        <v>351</v>
      </c>
      <c r="H426" s="588"/>
      <c r="I426" s="588"/>
      <c r="J426" s="588">
        <f t="shared" si="29"/>
        <v>0</v>
      </c>
      <c r="K426" s="588">
        <f t="shared" si="30"/>
        <v>0</v>
      </c>
      <c r="L426" s="589">
        <f>IFERROR(IF(B426="funkcna poziadavka",VLOOKUP(G426,MODULY_CBA!$B$3:$E$53,4,0)/COUNTIFS($G$3:$G$1500,G426,$B$3:$B$1500,B426),),)</f>
        <v>0</v>
      </c>
      <c r="M426" s="588">
        <f>IFERROR(IF(B426="Funkcna poziadavka",VLOOKUP(G426,MODULY_CBA!$B$3:$E$52,3,0),),)</f>
        <v>0</v>
      </c>
      <c r="N426" s="588">
        <f>IFERROR(IF(B426="funkcna poziadavka",VLOOKUP(G426,MODULY_CBA!$B$3:$E$52,2,0),),)</f>
        <v>0</v>
      </c>
      <c r="O426" s="589">
        <f t="shared" si="31"/>
        <v>0</v>
      </c>
      <c r="P426" s="590">
        <f>IFERROR(O426*VLOOKUP(G426,MODULY_CBA!$B$3:$F$52,5,0),)</f>
        <v>0</v>
      </c>
      <c r="Q426" s="461">
        <f>VLOOKUP(G426,MODULY_CBA!$B$3:$I$52,7,0)</f>
        <v>2021</v>
      </c>
      <c r="R426" s="463"/>
      <c r="S426" s="463"/>
      <c r="T426" s="463"/>
      <c r="U426" s="463"/>
      <c r="V426" s="463"/>
      <c r="W426" s="463"/>
      <c r="X426" s="463"/>
      <c r="Y426" s="463"/>
      <c r="Z426" s="591"/>
      <c r="AA426" s="461"/>
      <c r="AB426" s="461"/>
      <c r="AC426" s="463"/>
      <c r="AD426" s="463"/>
      <c r="AE426" s="463"/>
      <c r="AF426" s="463"/>
      <c r="AG426" s="463"/>
      <c r="AH426" s="463"/>
      <c r="AI426" s="463"/>
    </row>
    <row r="427" spans="1:35">
      <c r="A427" s="584" t="s">
        <v>1288</v>
      </c>
      <c r="B427" s="585" t="s">
        <v>439</v>
      </c>
      <c r="C427" s="457" t="s">
        <v>351</v>
      </c>
      <c r="D427" s="579" t="s">
        <v>462</v>
      </c>
      <c r="E427" s="568" t="s">
        <v>1045</v>
      </c>
      <c r="F427" s="586" t="s">
        <v>442</v>
      </c>
      <c r="G427" s="592" t="s">
        <v>351</v>
      </c>
      <c r="H427" s="588"/>
      <c r="I427" s="588"/>
      <c r="J427" s="588">
        <f t="shared" si="29"/>
        <v>0</v>
      </c>
      <c r="K427" s="588">
        <f t="shared" si="30"/>
        <v>0</v>
      </c>
      <c r="L427" s="589">
        <f>IFERROR(IF(B427="funkcna poziadavka",VLOOKUP(G427,MODULY_CBA!$B$3:$E$53,4,0)/COUNTIFS($G$3:$G$1500,G427,$B$3:$B$1500,B427),),)</f>
        <v>0</v>
      </c>
      <c r="M427" s="588">
        <f>IFERROR(IF(B427="Funkcna poziadavka",VLOOKUP(G427,MODULY_CBA!$B$3:$E$52,3,0),),)</f>
        <v>0</v>
      </c>
      <c r="N427" s="588">
        <f>IFERROR(IF(B427="funkcna poziadavka",VLOOKUP(G427,MODULY_CBA!$B$3:$E$52,2,0),),)</f>
        <v>0</v>
      </c>
      <c r="O427" s="589">
        <f t="shared" si="31"/>
        <v>0</v>
      </c>
      <c r="P427" s="590">
        <f>IFERROR(O427*VLOOKUP(G427,MODULY_CBA!$B$3:$F$52,5,0),)</f>
        <v>0</v>
      </c>
      <c r="Q427" s="461">
        <f>VLOOKUP(G427,MODULY_CBA!$B$3:$I$52,7,0)</f>
        <v>2021</v>
      </c>
      <c r="R427" s="463"/>
      <c r="S427" s="463"/>
      <c r="T427" s="463"/>
      <c r="U427" s="463"/>
      <c r="V427" s="463"/>
      <c r="W427" s="463"/>
      <c r="X427" s="463"/>
      <c r="Y427" s="463"/>
      <c r="Z427" s="591"/>
      <c r="AA427" s="461"/>
      <c r="AB427" s="461"/>
      <c r="AC427" s="463"/>
      <c r="AD427" s="463"/>
      <c r="AE427" s="463"/>
      <c r="AF427" s="463"/>
      <c r="AG427" s="463"/>
      <c r="AH427" s="463"/>
      <c r="AI427" s="463"/>
    </row>
    <row r="428" spans="1:35">
      <c r="A428" s="584" t="s">
        <v>1289</v>
      </c>
      <c r="B428" s="585" t="s">
        <v>439</v>
      </c>
      <c r="C428" s="457" t="s">
        <v>351</v>
      </c>
      <c r="D428" s="579" t="s">
        <v>465</v>
      </c>
      <c r="E428" s="568" t="s">
        <v>729</v>
      </c>
      <c r="F428" s="586" t="s">
        <v>442</v>
      </c>
      <c r="G428" s="592" t="s">
        <v>351</v>
      </c>
      <c r="H428" s="588"/>
      <c r="I428" s="588"/>
      <c r="J428" s="588">
        <f t="shared" si="29"/>
        <v>0</v>
      </c>
      <c r="K428" s="588">
        <f t="shared" si="30"/>
        <v>0</v>
      </c>
      <c r="L428" s="589">
        <f>IFERROR(IF(B428="funkcna poziadavka",VLOOKUP(G428,MODULY_CBA!$B$3:$E$53,4,0)/COUNTIFS($G$3:$G$1500,G428,$B$3:$B$1500,B428),),)</f>
        <v>0</v>
      </c>
      <c r="M428" s="588">
        <f>IFERROR(IF(B428="Funkcna poziadavka",VLOOKUP(G428,MODULY_CBA!$B$3:$E$52,3,0),),)</f>
        <v>0</v>
      </c>
      <c r="N428" s="588">
        <f>IFERROR(IF(B428="funkcna poziadavka",VLOOKUP(G428,MODULY_CBA!$B$3:$E$52,2,0),),)</f>
        <v>0</v>
      </c>
      <c r="O428" s="589">
        <f t="shared" si="31"/>
        <v>0</v>
      </c>
      <c r="P428" s="590">
        <f>IFERROR(O428*VLOOKUP(G428,MODULY_CBA!$B$3:$F$52,5,0),)</f>
        <v>0</v>
      </c>
      <c r="Q428" s="461">
        <f>VLOOKUP(G428,MODULY_CBA!$B$3:$I$52,7,0)</f>
        <v>2021</v>
      </c>
      <c r="R428" s="463"/>
      <c r="S428" s="463"/>
      <c r="T428" s="463"/>
      <c r="U428" s="463"/>
      <c r="V428" s="463"/>
      <c r="W428" s="463"/>
      <c r="X428" s="463"/>
      <c r="Y428" s="463"/>
      <c r="Z428" s="591"/>
      <c r="AA428" s="461"/>
      <c r="AB428" s="461"/>
      <c r="AC428" s="463"/>
      <c r="AD428" s="463"/>
      <c r="AE428" s="463"/>
      <c r="AF428" s="463"/>
      <c r="AG428" s="463"/>
      <c r="AH428" s="463"/>
      <c r="AI428" s="463"/>
    </row>
    <row r="429" spans="1:35">
      <c r="A429" s="584" t="s">
        <v>1290</v>
      </c>
      <c r="B429" s="585" t="s">
        <v>439</v>
      </c>
      <c r="C429" s="457" t="s">
        <v>351</v>
      </c>
      <c r="D429" s="579" t="s">
        <v>468</v>
      </c>
      <c r="E429" s="568" t="s">
        <v>1291</v>
      </c>
      <c r="F429" s="586" t="s">
        <v>442</v>
      </c>
      <c r="G429" s="592" t="s">
        <v>351</v>
      </c>
      <c r="H429" s="588"/>
      <c r="I429" s="588"/>
      <c r="J429" s="588">
        <f t="shared" si="29"/>
        <v>0</v>
      </c>
      <c r="K429" s="588">
        <f t="shared" si="30"/>
        <v>0</v>
      </c>
      <c r="L429" s="589">
        <f>IFERROR(IF(B429="funkcna poziadavka",VLOOKUP(G429,MODULY_CBA!$B$3:$E$53,4,0)/COUNTIFS($G$3:$G$1500,G429,$B$3:$B$1500,B429),),)</f>
        <v>0</v>
      </c>
      <c r="M429" s="588">
        <f>IFERROR(IF(B429="Funkcna poziadavka",VLOOKUP(G429,MODULY_CBA!$B$3:$E$52,3,0),),)</f>
        <v>0</v>
      </c>
      <c r="N429" s="588">
        <f>IFERROR(IF(B429="funkcna poziadavka",VLOOKUP(G429,MODULY_CBA!$B$3:$E$52,2,0),),)</f>
        <v>0</v>
      </c>
      <c r="O429" s="589">
        <f t="shared" si="31"/>
        <v>0</v>
      </c>
      <c r="P429" s="590">
        <f>IFERROR(O429*VLOOKUP(G429,MODULY_CBA!$B$3:$F$52,5,0),)</f>
        <v>0</v>
      </c>
      <c r="Q429" s="461">
        <f>VLOOKUP(G429,MODULY_CBA!$B$3:$I$52,7,0)</f>
        <v>2021</v>
      </c>
      <c r="R429" s="463"/>
      <c r="S429" s="463"/>
      <c r="T429" s="463"/>
      <c r="U429" s="463"/>
      <c r="V429" s="463"/>
      <c r="W429" s="463"/>
      <c r="X429" s="463"/>
      <c r="Y429" s="463"/>
      <c r="Z429" s="591"/>
      <c r="AA429" s="461"/>
      <c r="AB429" s="461"/>
      <c r="AC429" s="463"/>
      <c r="AD429" s="463"/>
      <c r="AE429" s="463"/>
      <c r="AF429" s="463"/>
      <c r="AG429" s="463"/>
      <c r="AH429" s="463"/>
      <c r="AI429" s="463"/>
    </row>
    <row r="430" spans="1:35">
      <c r="A430" s="584" t="s">
        <v>1292</v>
      </c>
      <c r="B430" s="585" t="s">
        <v>439</v>
      </c>
      <c r="C430" s="457" t="s">
        <v>351</v>
      </c>
      <c r="D430" s="579" t="s">
        <v>493</v>
      </c>
      <c r="E430" s="568" t="s">
        <v>1293</v>
      </c>
      <c r="F430" s="586" t="s">
        <v>442</v>
      </c>
      <c r="G430" s="592" t="s">
        <v>351</v>
      </c>
      <c r="H430" s="588"/>
      <c r="I430" s="588"/>
      <c r="J430" s="588">
        <f t="shared" si="29"/>
        <v>0</v>
      </c>
      <c r="K430" s="588">
        <f t="shared" si="30"/>
        <v>0</v>
      </c>
      <c r="L430" s="589">
        <f>IFERROR(IF(B430="funkcna poziadavka",VLOOKUP(G430,MODULY_CBA!$B$3:$E$53,4,0)/COUNTIFS($G$3:$G$1500,G430,$B$3:$B$1500,B430),),)</f>
        <v>0</v>
      </c>
      <c r="M430" s="588">
        <f>IFERROR(IF(B430="Funkcna poziadavka",VLOOKUP(G430,MODULY_CBA!$B$3:$E$52,3,0),),)</f>
        <v>0</v>
      </c>
      <c r="N430" s="588">
        <f>IFERROR(IF(B430="funkcna poziadavka",VLOOKUP(G430,MODULY_CBA!$B$3:$E$52,2,0),),)</f>
        <v>0</v>
      </c>
      <c r="O430" s="589">
        <f t="shared" si="31"/>
        <v>0</v>
      </c>
      <c r="P430" s="590">
        <f>IFERROR(O430*VLOOKUP(G430,MODULY_CBA!$B$3:$F$52,5,0),)</f>
        <v>0</v>
      </c>
      <c r="Q430" s="461">
        <f>VLOOKUP(G430,MODULY_CBA!$B$3:$I$52,7,0)</f>
        <v>2021</v>
      </c>
      <c r="R430" s="463"/>
      <c r="S430" s="463"/>
      <c r="T430" s="463"/>
      <c r="U430" s="463"/>
      <c r="V430" s="463"/>
      <c r="W430" s="463"/>
      <c r="X430" s="463"/>
      <c r="Y430" s="463"/>
      <c r="Z430" s="591"/>
      <c r="AA430" s="461"/>
      <c r="AB430" s="461"/>
      <c r="AC430" s="463"/>
      <c r="AD430" s="463"/>
      <c r="AE430" s="463"/>
      <c r="AF430" s="463"/>
      <c r="AG430" s="463"/>
      <c r="AH430" s="463"/>
      <c r="AI430" s="463"/>
    </row>
    <row r="431" spans="1:35">
      <c r="A431" s="584" t="s">
        <v>1294</v>
      </c>
      <c r="B431" s="585" t="s">
        <v>977</v>
      </c>
      <c r="C431" s="457" t="s">
        <v>351</v>
      </c>
      <c r="D431" s="579" t="s">
        <v>471</v>
      </c>
      <c r="E431" s="568" t="s">
        <v>735</v>
      </c>
      <c r="F431" s="586" t="s">
        <v>442</v>
      </c>
      <c r="G431" s="592" t="s">
        <v>351</v>
      </c>
      <c r="H431" s="588">
        <v>1</v>
      </c>
      <c r="I431" s="588">
        <v>5</v>
      </c>
      <c r="J431" s="588">
        <f t="shared" si="29"/>
        <v>1</v>
      </c>
      <c r="K431" s="588">
        <f t="shared" si="30"/>
        <v>5</v>
      </c>
      <c r="L431" s="589">
        <f>IFERROR(IF(B431="funkcna poziadavka",VLOOKUP(G431,MODULY_CBA!$B$3:$E$53,4,0)/COUNTIFS($G$3:$G$1500,G431,$B$3:$B$1500,B431),),)</f>
        <v>1.75</v>
      </c>
      <c r="M431" s="588">
        <f>IFERROR(IF(B431="Funkcna poziadavka",VLOOKUP(G431,MODULY_CBA!$B$3:$E$52,3,0),),)</f>
        <v>0.72</v>
      </c>
      <c r="N431" s="588">
        <f>IFERROR(IF(B431="funkcna poziadavka",VLOOKUP(G431,MODULY_CBA!$B$3:$E$52,2,0),),)</f>
        <v>0.86</v>
      </c>
      <c r="O431" s="589">
        <f t="shared" si="31"/>
        <v>4.1795999999999998</v>
      </c>
      <c r="P431" s="590">
        <f>IFERROR(O431*VLOOKUP(G431,MODULY_CBA!$B$3:$F$52,5,0),)</f>
        <v>62.693999999999996</v>
      </c>
      <c r="Q431" s="461">
        <f>VLOOKUP(G431,MODULY_CBA!$B$3:$I$52,7,0)</f>
        <v>2021</v>
      </c>
      <c r="R431" s="463"/>
      <c r="S431" s="463"/>
      <c r="T431" s="463"/>
      <c r="U431" s="463"/>
      <c r="V431" s="463"/>
      <c r="W431" s="463"/>
      <c r="X431" s="463"/>
      <c r="Y431" s="463"/>
      <c r="Z431" s="591"/>
      <c r="AA431" s="461"/>
      <c r="AB431" s="461"/>
      <c r="AC431" s="463"/>
      <c r="AD431" s="463"/>
      <c r="AE431" s="463"/>
      <c r="AF431" s="463"/>
      <c r="AG431" s="463"/>
      <c r="AH431" s="463"/>
      <c r="AI431" s="463"/>
    </row>
    <row r="432" spans="1:35">
      <c r="A432" s="584" t="s">
        <v>1295</v>
      </c>
      <c r="B432" s="585" t="s">
        <v>977</v>
      </c>
      <c r="C432" s="457" t="s">
        <v>351</v>
      </c>
      <c r="D432" s="579" t="s">
        <v>1296</v>
      </c>
      <c r="E432" s="568" t="s">
        <v>1054</v>
      </c>
      <c r="F432" s="586" t="s">
        <v>442</v>
      </c>
      <c r="G432" s="592" t="s">
        <v>351</v>
      </c>
      <c r="H432" s="588">
        <v>1</v>
      </c>
      <c r="I432" s="588">
        <v>5</v>
      </c>
      <c r="J432" s="588">
        <f t="shared" si="29"/>
        <v>1</v>
      </c>
      <c r="K432" s="588">
        <f t="shared" si="30"/>
        <v>5</v>
      </c>
      <c r="L432" s="589">
        <f>IFERROR(IF(B432="funkcna poziadavka",VLOOKUP(G432,MODULY_CBA!$B$3:$E$53,4,0)/COUNTIFS($G$3:$G$1500,G432,$B$3:$B$1500,B432),),)</f>
        <v>1.75</v>
      </c>
      <c r="M432" s="588">
        <f>IFERROR(IF(B432="Funkcna poziadavka",VLOOKUP(G432,MODULY_CBA!$B$3:$E$52,3,0),),)</f>
        <v>0.72</v>
      </c>
      <c r="N432" s="588">
        <f>IFERROR(IF(B432="funkcna poziadavka",VLOOKUP(G432,MODULY_CBA!$B$3:$E$52,2,0),),)</f>
        <v>0.86</v>
      </c>
      <c r="O432" s="589">
        <f t="shared" si="31"/>
        <v>4.1795999999999998</v>
      </c>
      <c r="P432" s="590">
        <f>IFERROR(O432*VLOOKUP(G432,MODULY_CBA!$B$3:$F$52,5,0),)</f>
        <v>62.693999999999996</v>
      </c>
      <c r="Q432" s="461">
        <f>VLOOKUP(G432,MODULY_CBA!$B$3:$I$52,7,0)</f>
        <v>2021</v>
      </c>
      <c r="R432" s="463"/>
      <c r="S432" s="463"/>
      <c r="T432" s="463"/>
      <c r="U432" s="463"/>
      <c r="V432" s="463"/>
      <c r="W432" s="463"/>
      <c r="X432" s="463"/>
      <c r="Y432" s="463"/>
      <c r="Z432" s="591"/>
      <c r="AA432" s="461"/>
      <c r="AB432" s="461"/>
      <c r="AC432" s="463"/>
      <c r="AD432" s="463"/>
      <c r="AE432" s="463"/>
      <c r="AF432" s="463"/>
      <c r="AG432" s="463"/>
      <c r="AH432" s="463"/>
      <c r="AI432" s="463"/>
    </row>
    <row r="433" spans="1:35">
      <c r="A433" s="584" t="s">
        <v>1297</v>
      </c>
      <c r="B433" s="585" t="s">
        <v>977</v>
      </c>
      <c r="C433" s="457" t="s">
        <v>351</v>
      </c>
      <c r="D433" s="579" t="s">
        <v>1298</v>
      </c>
      <c r="E433" s="568" t="s">
        <v>1299</v>
      </c>
      <c r="F433" s="586" t="s">
        <v>442</v>
      </c>
      <c r="G433" s="592" t="s">
        <v>351</v>
      </c>
      <c r="H433" s="588">
        <v>1</v>
      </c>
      <c r="I433" s="588">
        <v>5</v>
      </c>
      <c r="J433" s="588">
        <f t="shared" si="29"/>
        <v>1</v>
      </c>
      <c r="K433" s="588">
        <f t="shared" si="30"/>
        <v>5</v>
      </c>
      <c r="L433" s="589">
        <f>IFERROR(IF(B433="funkcna poziadavka",VLOOKUP(G433,MODULY_CBA!$B$3:$E$53,4,0)/COUNTIFS($G$3:$G$1500,G433,$B$3:$B$1500,B433),),)</f>
        <v>1.75</v>
      </c>
      <c r="M433" s="588">
        <f>IFERROR(IF(B433="Funkcna poziadavka",VLOOKUP(G433,MODULY_CBA!$B$3:$E$52,3,0),),)</f>
        <v>0.72</v>
      </c>
      <c r="N433" s="588">
        <f>IFERROR(IF(B433="funkcna poziadavka",VLOOKUP(G433,MODULY_CBA!$B$3:$E$52,2,0),),)</f>
        <v>0.86</v>
      </c>
      <c r="O433" s="589">
        <f t="shared" si="31"/>
        <v>4.1795999999999998</v>
      </c>
      <c r="P433" s="590">
        <f>IFERROR(O433*VLOOKUP(G433,MODULY_CBA!$B$3:$F$52,5,0),)</f>
        <v>62.693999999999996</v>
      </c>
      <c r="Q433" s="461">
        <f>VLOOKUP(G433,MODULY_CBA!$B$3:$I$52,7,0)</f>
        <v>2021</v>
      </c>
      <c r="R433" s="463"/>
      <c r="S433" s="463"/>
      <c r="T433" s="463"/>
      <c r="U433" s="463"/>
      <c r="V433" s="463"/>
      <c r="W433" s="463"/>
      <c r="X433" s="463"/>
      <c r="Y433" s="463"/>
      <c r="Z433" s="591"/>
      <c r="AA433" s="461"/>
      <c r="AB433" s="461"/>
      <c r="AC433" s="463"/>
      <c r="AD433" s="463"/>
      <c r="AE433" s="463"/>
      <c r="AF433" s="463"/>
      <c r="AG433" s="463"/>
      <c r="AH433" s="463"/>
      <c r="AI433" s="463"/>
    </row>
    <row r="434" spans="1:35">
      <c r="A434" s="584" t="s">
        <v>1300</v>
      </c>
      <c r="B434" s="585" t="s">
        <v>977</v>
      </c>
      <c r="C434" s="457" t="s">
        <v>351</v>
      </c>
      <c r="D434" s="579" t="s">
        <v>1301</v>
      </c>
      <c r="E434" s="568" t="s">
        <v>1302</v>
      </c>
      <c r="F434" s="586" t="s">
        <v>442</v>
      </c>
      <c r="G434" s="592" t="s">
        <v>351</v>
      </c>
      <c r="H434" s="588">
        <v>1</v>
      </c>
      <c r="I434" s="588">
        <v>5</v>
      </c>
      <c r="J434" s="588">
        <f t="shared" si="29"/>
        <v>1</v>
      </c>
      <c r="K434" s="588">
        <f t="shared" si="30"/>
        <v>5</v>
      </c>
      <c r="L434" s="589">
        <f>IFERROR(IF(B434="funkcna poziadavka",VLOOKUP(G434,MODULY_CBA!$B$3:$E$53,4,0)/COUNTIFS($G$3:$G$1500,G434,$B$3:$B$1500,B434),),)</f>
        <v>1.75</v>
      </c>
      <c r="M434" s="588">
        <f>IFERROR(IF(B434="Funkcna poziadavka",VLOOKUP(G434,MODULY_CBA!$B$3:$E$52,3,0),),)</f>
        <v>0.72</v>
      </c>
      <c r="N434" s="588">
        <f>IFERROR(IF(B434="funkcna poziadavka",VLOOKUP(G434,MODULY_CBA!$B$3:$E$52,2,0),),)</f>
        <v>0.86</v>
      </c>
      <c r="O434" s="589">
        <f t="shared" si="31"/>
        <v>4.1795999999999998</v>
      </c>
      <c r="P434" s="590">
        <f>IFERROR(O434*VLOOKUP(G434,MODULY_CBA!$B$3:$F$52,5,0),)</f>
        <v>62.693999999999996</v>
      </c>
      <c r="Q434" s="461">
        <f>VLOOKUP(G434,MODULY_CBA!$B$3:$I$52,7,0)</f>
        <v>2021</v>
      </c>
      <c r="R434" s="463"/>
      <c r="S434" s="463"/>
      <c r="T434" s="463"/>
      <c r="U434" s="463"/>
      <c r="V434" s="463"/>
      <c r="W434" s="463"/>
      <c r="X434" s="463"/>
      <c r="Y434" s="463"/>
      <c r="Z434" s="591"/>
      <c r="AA434" s="461"/>
      <c r="AB434" s="461"/>
      <c r="AC434" s="463"/>
      <c r="AD434" s="463"/>
      <c r="AE434" s="463"/>
      <c r="AF434" s="463"/>
      <c r="AG434" s="463"/>
      <c r="AH434" s="463"/>
      <c r="AI434" s="463"/>
    </row>
    <row r="435" spans="1:35">
      <c r="A435" s="584" t="s">
        <v>1303</v>
      </c>
      <c r="B435" s="585" t="s">
        <v>977</v>
      </c>
      <c r="C435" s="457" t="s">
        <v>351</v>
      </c>
      <c r="D435" s="579" t="s">
        <v>1304</v>
      </c>
      <c r="E435" s="568" t="s">
        <v>1305</v>
      </c>
      <c r="F435" s="586" t="s">
        <v>442</v>
      </c>
      <c r="G435" s="592" t="s">
        <v>351</v>
      </c>
      <c r="H435" s="588">
        <v>1</v>
      </c>
      <c r="I435" s="588">
        <v>5</v>
      </c>
      <c r="J435" s="588">
        <f t="shared" si="29"/>
        <v>1</v>
      </c>
      <c r="K435" s="588">
        <f t="shared" si="30"/>
        <v>5</v>
      </c>
      <c r="L435" s="589">
        <f>IFERROR(IF(B435="funkcna poziadavka",VLOOKUP(G435,MODULY_CBA!$B$3:$E$53,4,0)/COUNTIFS($G$3:$G$1500,G435,$B$3:$B$1500,B435),),)</f>
        <v>1.75</v>
      </c>
      <c r="M435" s="588">
        <f>IFERROR(IF(B435="Funkcna poziadavka",VLOOKUP(G435,MODULY_CBA!$B$3:$E$52,3,0),),)</f>
        <v>0.72</v>
      </c>
      <c r="N435" s="588">
        <f>IFERROR(IF(B435="funkcna poziadavka",VLOOKUP(G435,MODULY_CBA!$B$3:$E$52,2,0),),)</f>
        <v>0.86</v>
      </c>
      <c r="O435" s="589">
        <f t="shared" si="31"/>
        <v>4.1795999999999998</v>
      </c>
      <c r="P435" s="590">
        <f>IFERROR(O435*VLOOKUP(G435,MODULY_CBA!$B$3:$F$52,5,0),)</f>
        <v>62.693999999999996</v>
      </c>
      <c r="Q435" s="461">
        <f>VLOOKUP(G435,MODULY_CBA!$B$3:$I$52,7,0)</f>
        <v>2021</v>
      </c>
      <c r="R435" s="463"/>
      <c r="S435" s="463"/>
      <c r="T435" s="463"/>
      <c r="U435" s="463"/>
      <c r="V435" s="463"/>
      <c r="W435" s="463"/>
      <c r="X435" s="463"/>
      <c r="Y435" s="463"/>
      <c r="Z435" s="591"/>
      <c r="AA435" s="461"/>
      <c r="AB435" s="461"/>
      <c r="AC435" s="463"/>
      <c r="AD435" s="463"/>
      <c r="AE435" s="463"/>
      <c r="AF435" s="463"/>
      <c r="AG435" s="463"/>
      <c r="AH435" s="463"/>
      <c r="AI435" s="463"/>
    </row>
    <row r="436" spans="1:35">
      <c r="A436" s="584" t="s">
        <v>1306</v>
      </c>
      <c r="B436" s="585" t="s">
        <v>977</v>
      </c>
      <c r="C436" s="457" t="s">
        <v>351</v>
      </c>
      <c r="D436" s="579" t="s">
        <v>1307</v>
      </c>
      <c r="E436" s="457" t="s">
        <v>1308</v>
      </c>
      <c r="F436" s="586" t="s">
        <v>442</v>
      </c>
      <c r="G436" s="592" t="s">
        <v>351</v>
      </c>
      <c r="H436" s="588">
        <v>1</v>
      </c>
      <c r="I436" s="588">
        <v>5</v>
      </c>
      <c r="J436" s="588">
        <f t="shared" si="29"/>
        <v>1</v>
      </c>
      <c r="K436" s="588">
        <f t="shared" si="30"/>
        <v>5</v>
      </c>
      <c r="L436" s="589">
        <f>IFERROR(IF(B436="funkcna poziadavka",VLOOKUP(G436,MODULY_CBA!$B$3:$E$53,4,0)/COUNTIFS($G$3:$G$1500,G436,$B$3:$B$1500,B436),),)</f>
        <v>1.75</v>
      </c>
      <c r="M436" s="588">
        <f>IFERROR(IF(B436="Funkcna poziadavka",VLOOKUP(G436,MODULY_CBA!$B$3:$E$52,3,0),),)</f>
        <v>0.72</v>
      </c>
      <c r="N436" s="588">
        <f>IFERROR(IF(B436="funkcna poziadavka",VLOOKUP(G436,MODULY_CBA!$B$3:$E$52,2,0),),)</f>
        <v>0.86</v>
      </c>
      <c r="O436" s="589">
        <f t="shared" si="31"/>
        <v>4.1795999999999998</v>
      </c>
      <c r="P436" s="590">
        <f>IFERROR(O436*VLOOKUP(G436,MODULY_CBA!$B$3:$F$52,5,0),)</f>
        <v>62.693999999999996</v>
      </c>
      <c r="Q436" s="461">
        <f>VLOOKUP(G436,MODULY_CBA!$B$3:$I$52,7,0)</f>
        <v>2021</v>
      </c>
      <c r="R436" s="463"/>
      <c r="S436" s="463"/>
      <c r="T436" s="463"/>
      <c r="U436" s="463"/>
      <c r="V436" s="463"/>
      <c r="W436" s="463"/>
      <c r="X436" s="463"/>
      <c r="Y436" s="463"/>
      <c r="Z436" s="591"/>
      <c r="AA436" s="461"/>
      <c r="AB436" s="461"/>
      <c r="AC436" s="463"/>
      <c r="AD436" s="463"/>
      <c r="AE436" s="463"/>
      <c r="AF436" s="463"/>
      <c r="AG436" s="463"/>
      <c r="AH436" s="463"/>
      <c r="AI436" s="463"/>
    </row>
    <row r="437" spans="1:35">
      <c r="A437" s="584" t="s">
        <v>1309</v>
      </c>
      <c r="B437" s="585" t="s">
        <v>977</v>
      </c>
      <c r="C437" s="457" t="s">
        <v>351</v>
      </c>
      <c r="D437" s="579" t="s">
        <v>1310</v>
      </c>
      <c r="E437" s="457" t="s">
        <v>1311</v>
      </c>
      <c r="F437" s="586" t="s">
        <v>442</v>
      </c>
      <c r="G437" s="592" t="s">
        <v>351</v>
      </c>
      <c r="H437" s="588">
        <v>1</v>
      </c>
      <c r="I437" s="588">
        <v>5</v>
      </c>
      <c r="J437" s="588">
        <f t="shared" si="29"/>
        <v>1</v>
      </c>
      <c r="K437" s="588">
        <f t="shared" si="30"/>
        <v>5</v>
      </c>
      <c r="L437" s="589">
        <f>IFERROR(IF(B437="funkcna poziadavka",VLOOKUP(G437,MODULY_CBA!$B$3:$E$53,4,0)/COUNTIFS($G$3:$G$1500,G437,$B$3:$B$1500,B437),),)</f>
        <v>1.75</v>
      </c>
      <c r="M437" s="588">
        <f>IFERROR(IF(B437="Funkcna poziadavka",VLOOKUP(G437,MODULY_CBA!$B$3:$E$52,3,0),),)</f>
        <v>0.72</v>
      </c>
      <c r="N437" s="588">
        <f>IFERROR(IF(B437="funkcna poziadavka",VLOOKUP(G437,MODULY_CBA!$B$3:$E$52,2,0),),)</f>
        <v>0.86</v>
      </c>
      <c r="O437" s="589">
        <f t="shared" si="31"/>
        <v>4.1795999999999998</v>
      </c>
      <c r="P437" s="590">
        <f>IFERROR(O437*VLOOKUP(G437,MODULY_CBA!$B$3:$F$52,5,0),)</f>
        <v>62.693999999999996</v>
      </c>
      <c r="Q437" s="461">
        <f>VLOOKUP(G437,MODULY_CBA!$B$3:$I$52,7,0)</f>
        <v>2021</v>
      </c>
      <c r="R437" s="463"/>
      <c r="S437" s="463"/>
      <c r="T437" s="463"/>
      <c r="U437" s="463"/>
      <c r="V437" s="463"/>
      <c r="W437" s="463"/>
      <c r="X437" s="463"/>
      <c r="Y437" s="463"/>
      <c r="Z437" s="591"/>
      <c r="AA437" s="461"/>
      <c r="AB437" s="461"/>
      <c r="AC437" s="463"/>
      <c r="AD437" s="463"/>
      <c r="AE437" s="463"/>
      <c r="AF437" s="463"/>
      <c r="AG437" s="463"/>
      <c r="AH437" s="463"/>
      <c r="AI437" s="463"/>
    </row>
    <row r="438" spans="1:35">
      <c r="A438" s="584" t="s">
        <v>1312</v>
      </c>
      <c r="B438" s="585" t="s">
        <v>977</v>
      </c>
      <c r="C438" s="457" t="s">
        <v>351</v>
      </c>
      <c r="D438" s="579" t="s">
        <v>1313</v>
      </c>
      <c r="E438" s="457" t="s">
        <v>1314</v>
      </c>
      <c r="F438" s="586" t="s">
        <v>442</v>
      </c>
      <c r="G438" s="592" t="s">
        <v>351</v>
      </c>
      <c r="H438" s="588">
        <v>1</v>
      </c>
      <c r="I438" s="588">
        <v>5</v>
      </c>
      <c r="J438" s="588">
        <f t="shared" si="29"/>
        <v>1</v>
      </c>
      <c r="K438" s="588">
        <f t="shared" si="30"/>
        <v>5</v>
      </c>
      <c r="L438" s="589">
        <f>IFERROR(IF(B438="funkcna poziadavka",VLOOKUP(G438,MODULY_CBA!$B$3:$E$53,4,0)/COUNTIFS($G$3:$G$1500,G438,$B$3:$B$1500,B438),),)</f>
        <v>1.75</v>
      </c>
      <c r="M438" s="588">
        <f>IFERROR(IF(B438="Funkcna poziadavka",VLOOKUP(G438,MODULY_CBA!$B$3:$E$52,3,0),),)</f>
        <v>0.72</v>
      </c>
      <c r="N438" s="588">
        <f>IFERROR(IF(B438="funkcna poziadavka",VLOOKUP(G438,MODULY_CBA!$B$3:$E$52,2,0),),)</f>
        <v>0.86</v>
      </c>
      <c r="O438" s="589">
        <f t="shared" si="31"/>
        <v>4.1795999999999998</v>
      </c>
      <c r="P438" s="590">
        <f>IFERROR(O438*VLOOKUP(G438,MODULY_CBA!$B$3:$F$52,5,0),)</f>
        <v>62.693999999999996</v>
      </c>
      <c r="Q438" s="461">
        <f>VLOOKUP(G438,MODULY_CBA!$B$3:$I$52,7,0)</f>
        <v>2021</v>
      </c>
      <c r="R438" s="463"/>
      <c r="S438" s="463"/>
      <c r="T438" s="463"/>
      <c r="U438" s="463"/>
      <c r="V438" s="463"/>
      <c r="W438" s="463"/>
      <c r="X438" s="463"/>
      <c r="Y438" s="463"/>
      <c r="Z438" s="591"/>
      <c r="AA438" s="461"/>
      <c r="AB438" s="461"/>
      <c r="AC438" s="463"/>
      <c r="AD438" s="463"/>
      <c r="AE438" s="463"/>
      <c r="AF438" s="463"/>
      <c r="AG438" s="463"/>
      <c r="AH438" s="463"/>
      <c r="AI438" s="463"/>
    </row>
    <row r="439" spans="1:35">
      <c r="A439" s="584" t="s">
        <v>1315</v>
      </c>
      <c r="B439" s="585" t="s">
        <v>977</v>
      </c>
      <c r="C439" s="457" t="s">
        <v>351</v>
      </c>
      <c r="D439" s="579" t="s">
        <v>1316</v>
      </c>
      <c r="E439" s="457" t="s">
        <v>1317</v>
      </c>
      <c r="F439" s="586" t="s">
        <v>442</v>
      </c>
      <c r="G439" s="592" t="s">
        <v>351</v>
      </c>
      <c r="H439" s="588">
        <v>1</v>
      </c>
      <c r="I439" s="588">
        <v>5</v>
      </c>
      <c r="J439" s="588">
        <f t="shared" si="29"/>
        <v>1</v>
      </c>
      <c r="K439" s="588">
        <f t="shared" si="30"/>
        <v>5</v>
      </c>
      <c r="L439" s="589">
        <f>IFERROR(IF(B439="funkcna poziadavka",VLOOKUP(G439,MODULY_CBA!$B$3:$E$53,4,0)/COUNTIFS($G$3:$G$1500,G439,$B$3:$B$1500,B439),),)</f>
        <v>1.75</v>
      </c>
      <c r="M439" s="588">
        <f>IFERROR(IF(B439="Funkcna poziadavka",VLOOKUP(G439,MODULY_CBA!$B$3:$E$52,3,0),),)</f>
        <v>0.72</v>
      </c>
      <c r="N439" s="588">
        <f>IFERROR(IF(B439="funkcna poziadavka",VLOOKUP(G439,MODULY_CBA!$B$3:$E$52,2,0),),)</f>
        <v>0.86</v>
      </c>
      <c r="O439" s="589">
        <f t="shared" si="31"/>
        <v>4.1795999999999998</v>
      </c>
      <c r="P439" s="590">
        <f>IFERROR(O439*VLOOKUP(G439,MODULY_CBA!$B$3:$F$52,5,0),)</f>
        <v>62.693999999999996</v>
      </c>
      <c r="Q439" s="461">
        <f>VLOOKUP(G439,MODULY_CBA!$B$3:$I$52,7,0)</f>
        <v>2021</v>
      </c>
      <c r="R439" s="463"/>
      <c r="S439" s="463"/>
      <c r="T439" s="463"/>
      <c r="U439" s="463"/>
      <c r="V439" s="463"/>
      <c r="W439" s="463"/>
      <c r="X439" s="463"/>
      <c r="Y439" s="463"/>
      <c r="Z439" s="591"/>
      <c r="AA439" s="461"/>
      <c r="AB439" s="461"/>
      <c r="AC439" s="463"/>
      <c r="AD439" s="463"/>
      <c r="AE439" s="463"/>
      <c r="AF439" s="463"/>
      <c r="AG439" s="463"/>
      <c r="AH439" s="463"/>
      <c r="AI439" s="463"/>
    </row>
    <row r="440" spans="1:35">
      <c r="A440" s="584" t="s">
        <v>1318</v>
      </c>
      <c r="B440" s="585" t="s">
        <v>977</v>
      </c>
      <c r="C440" s="457" t="s">
        <v>351</v>
      </c>
      <c r="D440" s="457" t="s">
        <v>1319</v>
      </c>
      <c r="E440" s="457" t="s">
        <v>1320</v>
      </c>
      <c r="F440" s="586" t="s">
        <v>442</v>
      </c>
      <c r="G440" s="592" t="s">
        <v>351</v>
      </c>
      <c r="H440" s="588">
        <v>1</v>
      </c>
      <c r="I440" s="588">
        <v>5</v>
      </c>
      <c r="J440" s="588">
        <f t="shared" si="29"/>
        <v>1</v>
      </c>
      <c r="K440" s="588">
        <f t="shared" si="30"/>
        <v>5</v>
      </c>
      <c r="L440" s="589">
        <f>IFERROR(IF(B440="funkcna poziadavka",VLOOKUP(G440,MODULY_CBA!$B$3:$E$53,4,0)/COUNTIFS($G$3:$G$1500,G440,$B$3:$B$1500,B440),),)</f>
        <v>1.75</v>
      </c>
      <c r="M440" s="588">
        <f>IFERROR(IF(B440="Funkcna poziadavka",VLOOKUP(G440,MODULY_CBA!$B$3:$E$52,3,0),),)</f>
        <v>0.72</v>
      </c>
      <c r="N440" s="588">
        <f>IFERROR(IF(B440="funkcna poziadavka",VLOOKUP(G440,MODULY_CBA!$B$3:$E$52,2,0),),)</f>
        <v>0.86</v>
      </c>
      <c r="O440" s="589">
        <f t="shared" si="31"/>
        <v>4.1795999999999998</v>
      </c>
      <c r="P440" s="590">
        <f>IFERROR(O440*VLOOKUP(G440,MODULY_CBA!$B$3:$F$52,5,0),)</f>
        <v>62.693999999999996</v>
      </c>
      <c r="Q440" s="461">
        <f>VLOOKUP(G440,MODULY_CBA!$B$3:$I$52,7,0)</f>
        <v>2021</v>
      </c>
      <c r="R440" s="463"/>
      <c r="S440" s="463"/>
      <c r="T440" s="463"/>
      <c r="U440" s="463"/>
      <c r="V440" s="463"/>
      <c r="W440" s="463"/>
      <c r="X440" s="463"/>
      <c r="Y440" s="463"/>
      <c r="Z440" s="591"/>
      <c r="AA440" s="461"/>
      <c r="AB440" s="461"/>
      <c r="AC440" s="463"/>
      <c r="AD440" s="463"/>
      <c r="AE440" s="463"/>
      <c r="AF440" s="463"/>
      <c r="AG440" s="463"/>
      <c r="AH440" s="463"/>
      <c r="AI440" s="463"/>
    </row>
    <row r="441" spans="1:35">
      <c r="A441" s="584" t="s">
        <v>1321</v>
      </c>
      <c r="B441" s="585" t="s">
        <v>977</v>
      </c>
      <c r="C441" s="457" t="s">
        <v>353</v>
      </c>
      <c r="D441" s="457" t="s">
        <v>1322</v>
      </c>
      <c r="E441" s="466" t="s">
        <v>1323</v>
      </c>
      <c r="F441" s="586" t="s">
        <v>442</v>
      </c>
      <c r="G441" s="592" t="s">
        <v>353</v>
      </c>
      <c r="H441" s="588">
        <v>1</v>
      </c>
      <c r="I441" s="588">
        <v>5</v>
      </c>
      <c r="J441" s="588">
        <f t="shared" si="29"/>
        <v>1</v>
      </c>
      <c r="K441" s="588">
        <f t="shared" si="30"/>
        <v>5</v>
      </c>
      <c r="L441" s="589">
        <f>IFERROR(IF(B441="funkcna poziadavka",VLOOKUP(G441,MODULY_CBA!$B$3:$E$53,4,0)/COUNTIFS($G$3:$G$1500,G441,$B$3:$B$1500,B441),),)</f>
        <v>1.75</v>
      </c>
      <c r="M441" s="588">
        <f>IFERROR(IF(B441="Funkcna poziadavka",VLOOKUP(G441,MODULY_CBA!$B$3:$E$52,3,0),),)</f>
        <v>0.72</v>
      </c>
      <c r="N441" s="588">
        <f>IFERROR(IF(B441="funkcna poziadavka",VLOOKUP(G441,MODULY_CBA!$B$3:$E$52,2,0),),)</f>
        <v>0.86</v>
      </c>
      <c r="O441" s="589">
        <f t="shared" si="31"/>
        <v>4.1795999999999998</v>
      </c>
      <c r="P441" s="590">
        <f>IFERROR(O441*VLOOKUP(G441,MODULY_CBA!$B$3:$F$52,5,0),)</f>
        <v>62.693999999999996</v>
      </c>
      <c r="Q441" s="461">
        <f>VLOOKUP(G441,MODULY_CBA!$B$3:$I$52,7,0)</f>
        <v>2021</v>
      </c>
      <c r="R441" s="463"/>
      <c r="S441" s="463"/>
      <c r="T441" s="463"/>
      <c r="U441" s="463"/>
      <c r="V441" s="463"/>
      <c r="W441" s="463"/>
      <c r="X441" s="463"/>
      <c r="Y441" s="463"/>
      <c r="Z441" s="591"/>
      <c r="AA441" s="461"/>
      <c r="AB441" s="461"/>
      <c r="AC441" s="463"/>
      <c r="AD441" s="463"/>
      <c r="AE441" s="463"/>
      <c r="AF441" s="463"/>
      <c r="AG441" s="463"/>
      <c r="AH441" s="463"/>
      <c r="AI441" s="463"/>
    </row>
    <row r="442" spans="1:35">
      <c r="A442" s="584" t="s">
        <v>1324</v>
      </c>
      <c r="B442" s="585" t="s">
        <v>439</v>
      </c>
      <c r="C442" s="457" t="s">
        <v>353</v>
      </c>
      <c r="D442" s="579" t="s">
        <v>440</v>
      </c>
      <c r="E442" s="568" t="s">
        <v>792</v>
      </c>
      <c r="F442" s="586" t="s">
        <v>442</v>
      </c>
      <c r="G442" s="592" t="s">
        <v>353</v>
      </c>
      <c r="H442" s="588"/>
      <c r="I442" s="588"/>
      <c r="J442" s="588">
        <f t="shared" si="29"/>
        <v>0</v>
      </c>
      <c r="K442" s="588">
        <f t="shared" si="30"/>
        <v>0</v>
      </c>
      <c r="L442" s="589">
        <f>IFERROR(IF(B442="funkcna poziadavka",VLOOKUP(G442,MODULY_CBA!$B$3:$E$53,4,0)/COUNTIFS($G$3:$G$1500,G442,$B$3:$B$1500,B442),),)</f>
        <v>0</v>
      </c>
      <c r="M442" s="588">
        <f>IFERROR(IF(B442="Funkcna poziadavka",VLOOKUP(G442,MODULY_CBA!$B$3:$E$52,3,0),),)</f>
        <v>0</v>
      </c>
      <c r="N442" s="588">
        <f>IFERROR(IF(B442="funkcna poziadavka",VLOOKUP(G442,MODULY_CBA!$B$3:$E$52,2,0),),)</f>
        <v>0</v>
      </c>
      <c r="O442" s="589">
        <f t="shared" si="31"/>
        <v>0</v>
      </c>
      <c r="P442" s="590">
        <f>IFERROR(O442*VLOOKUP(G442,MODULY_CBA!$B$3:$F$52,5,0),)</f>
        <v>0</v>
      </c>
      <c r="Q442" s="461">
        <f>VLOOKUP(G442,MODULY_CBA!$B$3:$I$52,7,0)</f>
        <v>2021</v>
      </c>
      <c r="R442" s="463"/>
      <c r="S442" s="463"/>
      <c r="T442" s="463"/>
      <c r="U442" s="463"/>
      <c r="V442" s="463"/>
      <c r="W442" s="463"/>
      <c r="X442" s="463"/>
      <c r="Y442" s="463"/>
      <c r="Z442" s="591"/>
      <c r="AA442" s="461"/>
      <c r="AB442" s="461"/>
      <c r="AC442" s="463"/>
      <c r="AD442" s="463"/>
      <c r="AE442" s="463"/>
      <c r="AF442" s="463"/>
      <c r="AG442" s="463"/>
      <c r="AH442" s="463"/>
      <c r="AI442" s="463"/>
    </row>
    <row r="443" spans="1:35">
      <c r="A443" s="584" t="s">
        <v>1325</v>
      </c>
      <c r="B443" s="585" t="s">
        <v>439</v>
      </c>
      <c r="C443" s="457" t="s">
        <v>353</v>
      </c>
      <c r="D443" s="579" t="s">
        <v>444</v>
      </c>
      <c r="E443" s="568" t="s">
        <v>753</v>
      </c>
      <c r="F443" s="586" t="s">
        <v>442</v>
      </c>
      <c r="G443" s="592" t="s">
        <v>353</v>
      </c>
      <c r="H443" s="588"/>
      <c r="I443" s="588"/>
      <c r="J443" s="588">
        <f t="shared" si="29"/>
        <v>0</v>
      </c>
      <c r="K443" s="588">
        <f t="shared" si="30"/>
        <v>0</v>
      </c>
      <c r="L443" s="589">
        <f>IFERROR(IF(B443="funkcna poziadavka",VLOOKUP(G443,MODULY_CBA!$B$3:$E$53,4,0)/COUNTIFS($G$3:$G$1500,G443,$B$3:$B$1500,B443),),)</f>
        <v>0</v>
      </c>
      <c r="M443" s="588">
        <f>IFERROR(IF(B443="Funkcna poziadavka",VLOOKUP(G443,MODULY_CBA!$B$3:$E$52,3,0),),)</f>
        <v>0</v>
      </c>
      <c r="N443" s="588">
        <f>IFERROR(IF(B443="funkcna poziadavka",VLOOKUP(G443,MODULY_CBA!$B$3:$E$52,2,0),),)</f>
        <v>0</v>
      </c>
      <c r="O443" s="589">
        <f t="shared" si="31"/>
        <v>0</v>
      </c>
      <c r="P443" s="590">
        <f>IFERROR(O443*VLOOKUP(G443,MODULY_CBA!$B$3:$F$52,5,0),)</f>
        <v>0</v>
      </c>
      <c r="Q443" s="461">
        <f>VLOOKUP(G443,MODULY_CBA!$B$3:$I$52,7,0)</f>
        <v>2021</v>
      </c>
      <c r="R443" s="463"/>
      <c r="S443" s="463"/>
      <c r="T443" s="463"/>
      <c r="U443" s="463"/>
      <c r="V443" s="463"/>
      <c r="W443" s="463"/>
      <c r="X443" s="463"/>
      <c r="Y443" s="463"/>
      <c r="Z443" s="591"/>
      <c r="AA443" s="461"/>
      <c r="AB443" s="461"/>
      <c r="AC443" s="463"/>
      <c r="AD443" s="463"/>
      <c r="AE443" s="463"/>
      <c r="AF443" s="463"/>
      <c r="AG443" s="463"/>
      <c r="AH443" s="463"/>
      <c r="AI443" s="463"/>
    </row>
    <row r="444" spans="1:35">
      <c r="A444" s="584" t="s">
        <v>1326</v>
      </c>
      <c r="B444" s="585" t="s">
        <v>439</v>
      </c>
      <c r="C444" s="457" t="s">
        <v>353</v>
      </c>
      <c r="D444" s="579" t="s">
        <v>447</v>
      </c>
      <c r="E444" s="579" t="s">
        <v>448</v>
      </c>
      <c r="F444" s="586" t="s">
        <v>442</v>
      </c>
      <c r="G444" s="592" t="s">
        <v>353</v>
      </c>
      <c r="H444" s="588"/>
      <c r="I444" s="588"/>
      <c r="J444" s="588">
        <f t="shared" si="29"/>
        <v>0</v>
      </c>
      <c r="K444" s="588">
        <f t="shared" si="30"/>
        <v>0</v>
      </c>
      <c r="L444" s="589">
        <f>IFERROR(IF(B444="funkcna poziadavka",VLOOKUP(G444,MODULY_CBA!$B$3:$E$53,4,0)/COUNTIFS($G$3:$G$1500,G444,$B$3:$B$1500,B444),),)</f>
        <v>0</v>
      </c>
      <c r="M444" s="588">
        <f>IFERROR(IF(B444="Funkcna poziadavka",VLOOKUP(G444,MODULY_CBA!$B$3:$E$52,3,0),),)</f>
        <v>0</v>
      </c>
      <c r="N444" s="588">
        <f>IFERROR(IF(B444="funkcna poziadavka",VLOOKUP(G444,MODULY_CBA!$B$3:$E$52,2,0),),)</f>
        <v>0</v>
      </c>
      <c r="O444" s="589">
        <f t="shared" si="31"/>
        <v>0</v>
      </c>
      <c r="P444" s="590">
        <f>IFERROR(O444*VLOOKUP(G444,MODULY_CBA!$B$3:$F$52,5,0),)</f>
        <v>0</v>
      </c>
      <c r="Q444" s="461">
        <f>VLOOKUP(G444,MODULY_CBA!$B$3:$I$52,7,0)</f>
        <v>2021</v>
      </c>
      <c r="R444" s="463"/>
      <c r="S444" s="463"/>
      <c r="T444" s="463"/>
      <c r="U444" s="463"/>
      <c r="V444" s="463"/>
      <c r="W444" s="463"/>
      <c r="X444" s="463"/>
      <c r="Y444" s="463"/>
      <c r="Z444" s="591"/>
      <c r="AA444" s="461"/>
      <c r="AB444" s="461"/>
      <c r="AC444" s="463"/>
      <c r="AD444" s="463"/>
      <c r="AE444" s="463"/>
      <c r="AF444" s="463"/>
      <c r="AG444" s="463"/>
      <c r="AH444" s="463"/>
      <c r="AI444" s="463"/>
    </row>
    <row r="445" spans="1:35">
      <c r="A445" s="584" t="s">
        <v>1327</v>
      </c>
      <c r="B445" s="585" t="s">
        <v>439</v>
      </c>
      <c r="C445" s="457" t="s">
        <v>353</v>
      </c>
      <c r="D445" s="579" t="s">
        <v>450</v>
      </c>
      <c r="E445" s="579" t="s">
        <v>451</v>
      </c>
      <c r="F445" s="586" t="s">
        <v>442</v>
      </c>
      <c r="G445" s="592" t="s">
        <v>353</v>
      </c>
      <c r="H445" s="588"/>
      <c r="I445" s="588"/>
      <c r="J445" s="588">
        <f t="shared" si="29"/>
        <v>0</v>
      </c>
      <c r="K445" s="588">
        <f t="shared" si="30"/>
        <v>0</v>
      </c>
      <c r="L445" s="589">
        <f>IFERROR(IF(B445="funkcna poziadavka",VLOOKUP(G445,MODULY_CBA!$B$3:$E$53,4,0)/COUNTIFS($G$3:$G$1500,G445,$B$3:$B$1500,B445),),)</f>
        <v>0</v>
      </c>
      <c r="M445" s="588">
        <f>IFERROR(IF(B445="Funkcna poziadavka",VLOOKUP(G445,MODULY_CBA!$B$3:$E$52,3,0),),)</f>
        <v>0</v>
      </c>
      <c r="N445" s="588">
        <f>IFERROR(IF(B445="funkcna poziadavka",VLOOKUP(G445,MODULY_CBA!$B$3:$E$52,2,0),),)</f>
        <v>0</v>
      </c>
      <c r="O445" s="589">
        <f t="shared" si="31"/>
        <v>0</v>
      </c>
      <c r="P445" s="590">
        <f>IFERROR(O445*VLOOKUP(G445,MODULY_CBA!$B$3:$F$52,5,0),)</f>
        <v>0</v>
      </c>
      <c r="Q445" s="461">
        <f>VLOOKUP(G445,MODULY_CBA!$B$3:$I$52,7,0)</f>
        <v>2021</v>
      </c>
      <c r="R445" s="463"/>
      <c r="S445" s="463"/>
      <c r="T445" s="463"/>
      <c r="U445" s="463"/>
      <c r="V445" s="463"/>
      <c r="W445" s="463"/>
      <c r="X445" s="463"/>
      <c r="Y445" s="463"/>
      <c r="Z445" s="591"/>
      <c r="AA445" s="461"/>
      <c r="AB445" s="461"/>
      <c r="AC445" s="463"/>
      <c r="AD445" s="463"/>
      <c r="AE445" s="463"/>
      <c r="AF445" s="463"/>
      <c r="AG445" s="463"/>
      <c r="AH445" s="463"/>
      <c r="AI445" s="463"/>
    </row>
    <row r="446" spans="1:35">
      <c r="A446" s="584" t="s">
        <v>1328</v>
      </c>
      <c r="B446" s="585" t="s">
        <v>439</v>
      </c>
      <c r="C446" s="457" t="s">
        <v>353</v>
      </c>
      <c r="D446" s="579" t="s">
        <v>453</v>
      </c>
      <c r="E446" s="579" t="s">
        <v>454</v>
      </c>
      <c r="F446" s="586" t="s">
        <v>442</v>
      </c>
      <c r="G446" s="592" t="s">
        <v>353</v>
      </c>
      <c r="H446" s="588"/>
      <c r="I446" s="588"/>
      <c r="J446" s="588">
        <f t="shared" si="29"/>
        <v>0</v>
      </c>
      <c r="K446" s="588">
        <f t="shared" si="30"/>
        <v>0</v>
      </c>
      <c r="L446" s="589">
        <f>IFERROR(IF(B446="funkcna poziadavka",VLOOKUP(G446,MODULY_CBA!$B$3:$E$53,4,0)/COUNTIFS($G$3:$G$1500,G446,$B$3:$B$1500,B446),),)</f>
        <v>0</v>
      </c>
      <c r="M446" s="588">
        <f>IFERROR(IF(B446="Funkcna poziadavka",VLOOKUP(G446,MODULY_CBA!$B$3:$E$52,3,0),),)</f>
        <v>0</v>
      </c>
      <c r="N446" s="588">
        <f>IFERROR(IF(B446="funkcna poziadavka",VLOOKUP(G446,MODULY_CBA!$B$3:$E$52,2,0),),)</f>
        <v>0</v>
      </c>
      <c r="O446" s="589">
        <f t="shared" si="31"/>
        <v>0</v>
      </c>
      <c r="P446" s="590">
        <f>IFERROR(O446*VLOOKUP(G446,MODULY_CBA!$B$3:$F$52,5,0),)</f>
        <v>0</v>
      </c>
      <c r="Q446" s="461">
        <f>VLOOKUP(G446,MODULY_CBA!$B$3:$I$52,7,0)</f>
        <v>2021</v>
      </c>
      <c r="R446" s="463"/>
      <c r="S446" s="463"/>
      <c r="T446" s="463"/>
      <c r="U446" s="463"/>
      <c r="V446" s="463"/>
      <c r="W446" s="463"/>
      <c r="X446" s="463"/>
      <c r="Y446" s="463"/>
      <c r="Z446" s="591"/>
      <c r="AA446" s="461"/>
      <c r="AB446" s="461"/>
      <c r="AC446" s="463"/>
      <c r="AD446" s="463"/>
      <c r="AE446" s="463"/>
      <c r="AF446" s="463"/>
      <c r="AG446" s="463"/>
      <c r="AH446" s="463"/>
      <c r="AI446" s="463"/>
    </row>
    <row r="447" spans="1:35">
      <c r="A447" s="584" t="s">
        <v>1329</v>
      </c>
      <c r="B447" s="585" t="s">
        <v>439</v>
      </c>
      <c r="C447" s="457" t="s">
        <v>353</v>
      </c>
      <c r="D447" s="568" t="s">
        <v>1330</v>
      </c>
      <c r="E447" s="568" t="s">
        <v>1331</v>
      </c>
      <c r="F447" s="586" t="s">
        <v>442</v>
      </c>
      <c r="G447" s="592" t="s">
        <v>353</v>
      </c>
      <c r="H447" s="588"/>
      <c r="I447" s="588"/>
      <c r="J447" s="588">
        <f t="shared" si="29"/>
        <v>0</v>
      </c>
      <c r="K447" s="588">
        <f t="shared" si="30"/>
        <v>0</v>
      </c>
      <c r="L447" s="589">
        <f>IFERROR(IF(B447="funkcna poziadavka",VLOOKUP(G447,MODULY_CBA!$B$3:$E$53,4,0)/COUNTIFS($G$3:$G$1500,G447,$B$3:$B$1500,B447),),)</f>
        <v>0</v>
      </c>
      <c r="M447" s="588">
        <f>IFERROR(IF(B447="Funkcna poziadavka",VLOOKUP(G447,MODULY_CBA!$B$3:$E$52,3,0),),)</f>
        <v>0</v>
      </c>
      <c r="N447" s="588">
        <f>IFERROR(IF(B447="funkcna poziadavka",VLOOKUP(G447,MODULY_CBA!$B$3:$E$52,2,0),),)</f>
        <v>0</v>
      </c>
      <c r="O447" s="589">
        <f t="shared" si="31"/>
        <v>0</v>
      </c>
      <c r="P447" s="590">
        <f>IFERROR(O447*VLOOKUP(G447,MODULY_CBA!$B$3:$F$52,5,0),)</f>
        <v>0</v>
      </c>
      <c r="Q447" s="461">
        <f>VLOOKUP(G447,MODULY_CBA!$B$3:$I$52,7,0)</f>
        <v>2021</v>
      </c>
      <c r="R447" s="463"/>
      <c r="S447" s="463"/>
      <c r="T447" s="463"/>
      <c r="U447" s="463"/>
      <c r="V447" s="463"/>
      <c r="W447" s="463"/>
      <c r="X447" s="463"/>
      <c r="Y447" s="463"/>
      <c r="Z447" s="591"/>
      <c r="AA447" s="461"/>
      <c r="AB447" s="461"/>
      <c r="AC447" s="463"/>
      <c r="AD447" s="463"/>
      <c r="AE447" s="463"/>
      <c r="AF447" s="463"/>
      <c r="AG447" s="463"/>
      <c r="AH447" s="463"/>
      <c r="AI447" s="463"/>
    </row>
    <row r="448" spans="1:35">
      <c r="A448" s="584" t="s">
        <v>1332</v>
      </c>
      <c r="B448" s="585" t="s">
        <v>439</v>
      </c>
      <c r="C448" s="457" t="s">
        <v>353</v>
      </c>
      <c r="D448" s="568" t="s">
        <v>1333</v>
      </c>
      <c r="E448" s="466" t="s">
        <v>1334</v>
      </c>
      <c r="F448" s="586" t="s">
        <v>442</v>
      </c>
      <c r="G448" s="592" t="s">
        <v>353</v>
      </c>
      <c r="H448" s="588"/>
      <c r="I448" s="588"/>
      <c r="J448" s="588">
        <f t="shared" si="29"/>
        <v>0</v>
      </c>
      <c r="K448" s="588">
        <f t="shared" si="30"/>
        <v>0</v>
      </c>
      <c r="L448" s="589">
        <f>IFERROR(IF(B448="funkcna poziadavka",VLOOKUP(G448,MODULY_CBA!$B$3:$E$53,4,0)/COUNTIFS($G$3:$G$1500,G448,$B$3:$B$1500,B448),),)</f>
        <v>0</v>
      </c>
      <c r="M448" s="588">
        <f>IFERROR(IF(B448="Funkcna poziadavka",VLOOKUP(G448,MODULY_CBA!$B$3:$E$52,3,0),),)</f>
        <v>0</v>
      </c>
      <c r="N448" s="588">
        <f>IFERROR(IF(B448="funkcna poziadavka",VLOOKUP(G448,MODULY_CBA!$B$3:$E$52,2,0),),)</f>
        <v>0</v>
      </c>
      <c r="O448" s="589">
        <f t="shared" si="31"/>
        <v>0</v>
      </c>
      <c r="P448" s="590">
        <f>IFERROR(O448*VLOOKUP(G448,MODULY_CBA!$B$3:$F$52,5,0),)</f>
        <v>0</v>
      </c>
      <c r="Q448" s="461">
        <f>VLOOKUP(G448,MODULY_CBA!$B$3:$I$52,7,0)</f>
        <v>2021</v>
      </c>
      <c r="R448" s="463"/>
      <c r="S448" s="463"/>
      <c r="T448" s="463"/>
      <c r="U448" s="463"/>
      <c r="V448" s="463"/>
      <c r="W448" s="463"/>
      <c r="X448" s="463"/>
      <c r="Y448" s="463"/>
      <c r="Z448" s="591"/>
      <c r="AA448" s="461"/>
      <c r="AB448" s="461"/>
      <c r="AC448" s="463"/>
      <c r="AD448" s="463"/>
      <c r="AE448" s="463"/>
      <c r="AF448" s="463"/>
      <c r="AG448" s="463"/>
      <c r="AH448" s="463"/>
      <c r="AI448" s="463"/>
    </row>
    <row r="449" spans="1:35">
      <c r="A449" s="584" t="s">
        <v>1335</v>
      </c>
      <c r="B449" s="585" t="s">
        <v>439</v>
      </c>
      <c r="C449" s="457" t="s">
        <v>353</v>
      </c>
      <c r="D449" s="568" t="s">
        <v>1336</v>
      </c>
      <c r="E449" s="457" t="s">
        <v>1337</v>
      </c>
      <c r="F449" s="586" t="s">
        <v>442</v>
      </c>
      <c r="G449" s="592" t="s">
        <v>353</v>
      </c>
      <c r="H449" s="588"/>
      <c r="I449" s="588"/>
      <c r="J449" s="588">
        <f t="shared" si="29"/>
        <v>0</v>
      </c>
      <c r="K449" s="588">
        <f t="shared" si="30"/>
        <v>0</v>
      </c>
      <c r="L449" s="589">
        <f>IFERROR(IF(B449="funkcna poziadavka",VLOOKUP(G449,MODULY_CBA!$B$3:$E$53,4,0)/COUNTIFS($G$3:$G$1500,G449,$B$3:$B$1500,B449),),)</f>
        <v>0</v>
      </c>
      <c r="M449" s="588">
        <f>IFERROR(IF(B449="Funkcna poziadavka",VLOOKUP(G449,MODULY_CBA!$B$3:$E$52,3,0),),)</f>
        <v>0</v>
      </c>
      <c r="N449" s="588">
        <f>IFERROR(IF(B449="funkcna poziadavka",VLOOKUP(G449,MODULY_CBA!$B$3:$E$52,2,0),),)</f>
        <v>0</v>
      </c>
      <c r="O449" s="589">
        <f t="shared" si="31"/>
        <v>0</v>
      </c>
      <c r="P449" s="590">
        <f>IFERROR(O449*VLOOKUP(G449,MODULY_CBA!$B$3:$F$52,5,0),)</f>
        <v>0</v>
      </c>
      <c r="Q449" s="461">
        <f>VLOOKUP(G449,MODULY_CBA!$B$3:$I$52,7,0)</f>
        <v>2021</v>
      </c>
      <c r="R449" s="463"/>
      <c r="S449" s="463"/>
      <c r="T449" s="463"/>
      <c r="U449" s="463"/>
      <c r="V449" s="463"/>
      <c r="W449" s="463"/>
      <c r="X449" s="463"/>
      <c r="Y449" s="463"/>
      <c r="Z449" s="591"/>
      <c r="AA449" s="461"/>
      <c r="AB449" s="461"/>
      <c r="AC449" s="463"/>
      <c r="AD449" s="463"/>
      <c r="AE449" s="463"/>
      <c r="AF449" s="463"/>
      <c r="AG449" s="463"/>
      <c r="AH449" s="463"/>
      <c r="AI449" s="463"/>
    </row>
    <row r="450" spans="1:35">
      <c r="A450" s="584" t="s">
        <v>1338</v>
      </c>
      <c r="B450" s="585" t="s">
        <v>439</v>
      </c>
      <c r="C450" s="457" t="s">
        <v>353</v>
      </c>
      <c r="D450" s="568" t="s">
        <v>1339</v>
      </c>
      <c r="E450" s="457" t="s">
        <v>1340</v>
      </c>
      <c r="F450" s="586" t="s">
        <v>442</v>
      </c>
      <c r="G450" s="592" t="s">
        <v>353</v>
      </c>
      <c r="H450" s="588"/>
      <c r="I450" s="588"/>
      <c r="J450" s="588">
        <f t="shared" si="29"/>
        <v>0</v>
      </c>
      <c r="K450" s="588">
        <f t="shared" si="30"/>
        <v>0</v>
      </c>
      <c r="L450" s="589">
        <f>IFERROR(IF(B450="funkcna poziadavka",VLOOKUP(G450,MODULY_CBA!$B$3:$E$53,4,0)/COUNTIFS($G$3:$G$1500,G450,$B$3:$B$1500,B450),),)</f>
        <v>0</v>
      </c>
      <c r="M450" s="588">
        <f>IFERROR(IF(B450="Funkcna poziadavka",VLOOKUP(G450,MODULY_CBA!$B$3:$E$52,3,0),),)</f>
        <v>0</v>
      </c>
      <c r="N450" s="588">
        <f>IFERROR(IF(B450="funkcna poziadavka",VLOOKUP(G450,MODULY_CBA!$B$3:$E$52,2,0),),)</f>
        <v>0</v>
      </c>
      <c r="O450" s="589">
        <f t="shared" si="31"/>
        <v>0</v>
      </c>
      <c r="P450" s="590">
        <f>IFERROR(O450*VLOOKUP(G450,MODULY_CBA!$B$3:$F$52,5,0),)</f>
        <v>0</v>
      </c>
      <c r="Q450" s="461">
        <f>VLOOKUP(G450,MODULY_CBA!$B$3:$I$52,7,0)</f>
        <v>2021</v>
      </c>
      <c r="R450" s="463"/>
      <c r="S450" s="463"/>
      <c r="T450" s="463"/>
      <c r="U450" s="463"/>
      <c r="V450" s="463"/>
      <c r="W450" s="463"/>
      <c r="X450" s="463"/>
      <c r="Y450" s="463"/>
      <c r="Z450" s="591"/>
      <c r="AA450" s="461"/>
      <c r="AB450" s="461"/>
      <c r="AC450" s="463"/>
      <c r="AD450" s="463"/>
      <c r="AE450" s="463"/>
      <c r="AF450" s="463"/>
      <c r="AG450" s="463"/>
      <c r="AH450" s="463"/>
      <c r="AI450" s="463"/>
    </row>
    <row r="451" spans="1:35">
      <c r="A451" s="584" t="s">
        <v>1341</v>
      </c>
      <c r="B451" s="585" t="s">
        <v>439</v>
      </c>
      <c r="C451" s="457" t="s">
        <v>353</v>
      </c>
      <c r="D451" s="568" t="s">
        <v>1342</v>
      </c>
      <c r="E451" s="457" t="s">
        <v>1343</v>
      </c>
      <c r="F451" s="586" t="s">
        <v>442</v>
      </c>
      <c r="G451" s="592" t="s">
        <v>353</v>
      </c>
      <c r="H451" s="588"/>
      <c r="I451" s="588"/>
      <c r="J451" s="588">
        <f t="shared" si="29"/>
        <v>0</v>
      </c>
      <c r="K451" s="588">
        <f t="shared" si="30"/>
        <v>0</v>
      </c>
      <c r="L451" s="589">
        <f>IFERROR(IF(B451="funkcna poziadavka",VLOOKUP(G451,MODULY_CBA!$B$3:$E$53,4,0)/COUNTIFS($G$3:$G$1500,G451,$B$3:$B$1500,B451),),)</f>
        <v>0</v>
      </c>
      <c r="M451" s="588">
        <f>IFERROR(IF(B451="Funkcna poziadavka",VLOOKUP(G451,MODULY_CBA!$B$3:$E$52,3,0),),)</f>
        <v>0</v>
      </c>
      <c r="N451" s="588">
        <f>IFERROR(IF(B451="funkcna poziadavka",VLOOKUP(G451,MODULY_CBA!$B$3:$E$52,2,0),),)</f>
        <v>0</v>
      </c>
      <c r="O451" s="589">
        <f t="shared" si="31"/>
        <v>0</v>
      </c>
      <c r="P451" s="590">
        <f>IFERROR(O451*VLOOKUP(G451,MODULY_CBA!$B$3:$F$52,5,0),)</f>
        <v>0</v>
      </c>
      <c r="Q451" s="461">
        <f>VLOOKUP(G451,MODULY_CBA!$B$3:$I$52,7,0)</f>
        <v>2021</v>
      </c>
      <c r="R451" s="463"/>
      <c r="S451" s="463"/>
      <c r="T451" s="463"/>
      <c r="U451" s="463"/>
      <c r="V451" s="463"/>
      <c r="W451" s="463"/>
      <c r="X451" s="463"/>
      <c r="Y451" s="463"/>
      <c r="Z451" s="591"/>
      <c r="AA451" s="461"/>
      <c r="AB451" s="461"/>
      <c r="AC451" s="463"/>
      <c r="AD451" s="463"/>
      <c r="AE451" s="463"/>
      <c r="AF451" s="463"/>
      <c r="AG451" s="463"/>
      <c r="AH451" s="463"/>
      <c r="AI451" s="463"/>
    </row>
    <row r="452" spans="1:35">
      <c r="A452" s="584" t="s">
        <v>1344</v>
      </c>
      <c r="B452" s="585" t="s">
        <v>439</v>
      </c>
      <c r="C452" s="457" t="s">
        <v>353</v>
      </c>
      <c r="D452" s="568" t="s">
        <v>1345</v>
      </c>
      <c r="E452" s="457" t="s">
        <v>1346</v>
      </c>
      <c r="F452" s="586" t="s">
        <v>442</v>
      </c>
      <c r="G452" s="592" t="s">
        <v>353</v>
      </c>
      <c r="H452" s="588"/>
      <c r="I452" s="588"/>
      <c r="J452" s="588">
        <f t="shared" si="29"/>
        <v>0</v>
      </c>
      <c r="K452" s="588">
        <f t="shared" si="30"/>
        <v>0</v>
      </c>
      <c r="L452" s="589">
        <f>IFERROR(IF(B452="funkcna poziadavka",VLOOKUP(G452,MODULY_CBA!$B$3:$E$53,4,0)/COUNTIFS($G$3:$G$1500,G452,$B$3:$B$1500,B452),),)</f>
        <v>0</v>
      </c>
      <c r="M452" s="588">
        <f>IFERROR(IF(B452="Funkcna poziadavka",VLOOKUP(G452,MODULY_CBA!$B$3:$E$52,3,0),),)</f>
        <v>0</v>
      </c>
      <c r="N452" s="588">
        <f>IFERROR(IF(B452="funkcna poziadavka",VLOOKUP(G452,MODULY_CBA!$B$3:$E$52,2,0),),)</f>
        <v>0</v>
      </c>
      <c r="O452" s="589">
        <f t="shared" si="31"/>
        <v>0</v>
      </c>
      <c r="P452" s="590">
        <f>IFERROR(O452*VLOOKUP(G452,MODULY_CBA!$B$3:$F$52,5,0),)</f>
        <v>0</v>
      </c>
      <c r="Q452" s="461">
        <f>VLOOKUP(G452,MODULY_CBA!$B$3:$I$52,7,0)</f>
        <v>2021</v>
      </c>
      <c r="R452" s="463"/>
      <c r="S452" s="463"/>
      <c r="T452" s="463"/>
      <c r="U452" s="463"/>
      <c r="V452" s="463"/>
      <c r="W452" s="463"/>
      <c r="X452" s="463"/>
      <c r="Y452" s="463"/>
      <c r="Z452" s="591"/>
      <c r="AA452" s="461"/>
      <c r="AB452" s="461"/>
      <c r="AC452" s="463"/>
      <c r="AD452" s="463"/>
      <c r="AE452" s="463"/>
      <c r="AF452" s="463"/>
      <c r="AG452" s="463"/>
      <c r="AH452" s="463"/>
      <c r="AI452" s="463"/>
    </row>
    <row r="453" spans="1:35">
      <c r="A453" s="584" t="s">
        <v>1347</v>
      </c>
      <c r="B453" s="585" t="s">
        <v>439</v>
      </c>
      <c r="C453" s="457" t="s">
        <v>353</v>
      </c>
      <c r="D453" s="568" t="s">
        <v>1348</v>
      </c>
      <c r="E453" s="457" t="s">
        <v>1349</v>
      </c>
      <c r="F453" s="586" t="s">
        <v>442</v>
      </c>
      <c r="G453" s="592" t="s">
        <v>353</v>
      </c>
      <c r="H453" s="588"/>
      <c r="I453" s="588"/>
      <c r="J453" s="588">
        <f t="shared" si="29"/>
        <v>0</v>
      </c>
      <c r="K453" s="588">
        <f t="shared" si="30"/>
        <v>0</v>
      </c>
      <c r="L453" s="589">
        <f>IFERROR(IF(B453="funkcna poziadavka",VLOOKUP(G453,MODULY_CBA!$B$3:$E$53,4,0)/COUNTIFS($G$3:$G$1500,G453,$B$3:$B$1500,B453),),)</f>
        <v>0</v>
      </c>
      <c r="M453" s="588">
        <f>IFERROR(IF(B453="Funkcna poziadavka",VLOOKUP(G453,MODULY_CBA!$B$3:$E$52,3,0),),)</f>
        <v>0</v>
      </c>
      <c r="N453" s="588">
        <f>IFERROR(IF(B453="funkcna poziadavka",VLOOKUP(G453,MODULY_CBA!$B$3:$E$52,2,0),),)</f>
        <v>0</v>
      </c>
      <c r="O453" s="589">
        <f t="shared" si="31"/>
        <v>0</v>
      </c>
      <c r="P453" s="590">
        <f>IFERROR(O453*VLOOKUP(G453,MODULY_CBA!$B$3:$F$52,5,0),)</f>
        <v>0</v>
      </c>
      <c r="Q453" s="461">
        <f>VLOOKUP(G453,MODULY_CBA!$B$3:$I$52,7,0)</f>
        <v>2021</v>
      </c>
      <c r="R453" s="463"/>
      <c r="S453" s="463"/>
      <c r="T453" s="463"/>
      <c r="U453" s="463"/>
      <c r="V453" s="463"/>
      <c r="W453" s="463"/>
      <c r="X453" s="463"/>
      <c r="Y453" s="463"/>
      <c r="Z453" s="591"/>
      <c r="AA453" s="461"/>
      <c r="AB453" s="461"/>
      <c r="AC453" s="463"/>
      <c r="AD453" s="463"/>
      <c r="AE453" s="463"/>
      <c r="AF453" s="463"/>
      <c r="AG453" s="463"/>
      <c r="AH453" s="463"/>
      <c r="AI453" s="463"/>
    </row>
    <row r="454" spans="1:35">
      <c r="A454" s="584" t="s">
        <v>1350</v>
      </c>
      <c r="B454" s="585" t="s">
        <v>439</v>
      </c>
      <c r="C454" s="457" t="s">
        <v>353</v>
      </c>
      <c r="D454" s="568" t="s">
        <v>1351</v>
      </c>
      <c r="E454" s="457" t="s">
        <v>1352</v>
      </c>
      <c r="F454" s="586" t="s">
        <v>442</v>
      </c>
      <c r="G454" s="592" t="s">
        <v>353</v>
      </c>
      <c r="H454" s="588"/>
      <c r="I454" s="588"/>
      <c r="J454" s="588">
        <f t="shared" si="29"/>
        <v>0</v>
      </c>
      <c r="K454" s="588">
        <f t="shared" si="30"/>
        <v>0</v>
      </c>
      <c r="L454" s="589">
        <f>IFERROR(IF(B454="funkcna poziadavka",VLOOKUP(G454,MODULY_CBA!$B$3:$E$53,4,0)/COUNTIFS($G$3:$G$1500,G454,$B$3:$B$1500,B454),),)</f>
        <v>0</v>
      </c>
      <c r="M454" s="588">
        <f>IFERROR(IF(B454="Funkcna poziadavka",VLOOKUP(G454,MODULY_CBA!$B$3:$E$52,3,0),),)</f>
        <v>0</v>
      </c>
      <c r="N454" s="588">
        <f>IFERROR(IF(B454="funkcna poziadavka",VLOOKUP(G454,MODULY_CBA!$B$3:$E$52,2,0),),)</f>
        <v>0</v>
      </c>
      <c r="O454" s="589">
        <f t="shared" si="31"/>
        <v>0</v>
      </c>
      <c r="P454" s="590">
        <f>IFERROR(O454*VLOOKUP(G454,MODULY_CBA!$B$3:$F$52,5,0),)</f>
        <v>0</v>
      </c>
      <c r="Q454" s="461">
        <f>VLOOKUP(G454,MODULY_CBA!$B$3:$I$52,7,0)</f>
        <v>2021</v>
      </c>
      <c r="R454" s="463"/>
      <c r="S454" s="463"/>
      <c r="T454" s="463"/>
      <c r="U454" s="463"/>
      <c r="V454" s="463"/>
      <c r="W454" s="463"/>
      <c r="X454" s="463"/>
      <c r="Y454" s="463"/>
      <c r="Z454" s="591"/>
      <c r="AA454" s="461"/>
      <c r="AB454" s="461"/>
      <c r="AC454" s="463"/>
      <c r="AD454" s="463"/>
      <c r="AE454" s="463"/>
      <c r="AF454" s="463"/>
      <c r="AG454" s="463"/>
      <c r="AH454" s="463"/>
      <c r="AI454" s="463"/>
    </row>
    <row r="455" spans="1:35">
      <c r="A455" s="584" t="s">
        <v>1353</v>
      </c>
      <c r="B455" s="585" t="s">
        <v>439</v>
      </c>
      <c r="C455" s="457" t="s">
        <v>353</v>
      </c>
      <c r="D455" s="568" t="s">
        <v>1354</v>
      </c>
      <c r="E455" s="457" t="s">
        <v>1355</v>
      </c>
      <c r="F455" s="586" t="s">
        <v>442</v>
      </c>
      <c r="G455" s="592" t="s">
        <v>353</v>
      </c>
      <c r="H455" s="588"/>
      <c r="I455" s="588"/>
      <c r="J455" s="588">
        <f t="shared" si="29"/>
        <v>0</v>
      </c>
      <c r="K455" s="588">
        <f t="shared" si="30"/>
        <v>0</v>
      </c>
      <c r="L455" s="589">
        <f>IFERROR(IF(B455="funkcna poziadavka",VLOOKUP(G455,MODULY_CBA!$B$3:$E$53,4,0)/COUNTIFS($G$3:$G$1500,G455,$B$3:$B$1500,B455),),)</f>
        <v>0</v>
      </c>
      <c r="M455" s="588">
        <f>IFERROR(IF(B455="Funkcna poziadavka",VLOOKUP(G455,MODULY_CBA!$B$3:$E$52,3,0),),)</f>
        <v>0</v>
      </c>
      <c r="N455" s="588">
        <f>IFERROR(IF(B455="funkcna poziadavka",VLOOKUP(G455,MODULY_CBA!$B$3:$E$52,2,0),),)</f>
        <v>0</v>
      </c>
      <c r="O455" s="589">
        <f t="shared" si="31"/>
        <v>0</v>
      </c>
      <c r="P455" s="590">
        <f>IFERROR(O455*VLOOKUP(G455,MODULY_CBA!$B$3:$F$52,5,0),)</f>
        <v>0</v>
      </c>
      <c r="Q455" s="461">
        <f>VLOOKUP(G455,MODULY_CBA!$B$3:$I$52,7,0)</f>
        <v>2021</v>
      </c>
      <c r="R455" s="463"/>
      <c r="S455" s="463"/>
      <c r="T455" s="463"/>
      <c r="U455" s="463"/>
      <c r="V455" s="463"/>
      <c r="W455" s="463"/>
      <c r="X455" s="463"/>
      <c r="Y455" s="463"/>
      <c r="Z455" s="591"/>
      <c r="AA455" s="461"/>
      <c r="AB455" s="461"/>
      <c r="AC455" s="463"/>
      <c r="AD455" s="463"/>
      <c r="AE455" s="463"/>
      <c r="AF455" s="463"/>
      <c r="AG455" s="463"/>
      <c r="AH455" s="463"/>
      <c r="AI455" s="463"/>
    </row>
    <row r="456" spans="1:35">
      <c r="A456" s="584" t="s">
        <v>1356</v>
      </c>
      <c r="B456" s="585" t="s">
        <v>439</v>
      </c>
      <c r="C456" s="457" t="s">
        <v>353</v>
      </c>
      <c r="D456" s="579" t="s">
        <v>459</v>
      </c>
      <c r="E456" s="568" t="s">
        <v>767</v>
      </c>
      <c r="F456" s="586" t="s">
        <v>442</v>
      </c>
      <c r="G456" s="592" t="s">
        <v>353</v>
      </c>
      <c r="H456" s="588"/>
      <c r="I456" s="588"/>
      <c r="J456" s="588">
        <f t="shared" si="29"/>
        <v>0</v>
      </c>
      <c r="K456" s="588">
        <f t="shared" si="30"/>
        <v>0</v>
      </c>
      <c r="L456" s="589">
        <f>IFERROR(IF(B456="funkcna poziadavka",VLOOKUP(G456,MODULY_CBA!$B$3:$E$53,4,0)/COUNTIFS($G$3:$G$1500,G456,$B$3:$B$1500,B456),),)</f>
        <v>0</v>
      </c>
      <c r="M456" s="588">
        <f>IFERROR(IF(B456="Funkcna poziadavka",VLOOKUP(G456,MODULY_CBA!$B$3:$E$52,3,0),),)</f>
        <v>0</v>
      </c>
      <c r="N456" s="588">
        <f>IFERROR(IF(B456="funkcna poziadavka",VLOOKUP(G456,MODULY_CBA!$B$3:$E$52,2,0),),)</f>
        <v>0</v>
      </c>
      <c r="O456" s="589">
        <f t="shared" si="31"/>
        <v>0</v>
      </c>
      <c r="P456" s="590">
        <f>IFERROR(O456*VLOOKUP(G456,MODULY_CBA!$B$3:$F$52,5,0),)</f>
        <v>0</v>
      </c>
      <c r="Q456" s="461">
        <f>VLOOKUP(G456,MODULY_CBA!$B$3:$I$52,7,0)</f>
        <v>2021</v>
      </c>
      <c r="R456" s="463"/>
      <c r="S456" s="463"/>
      <c r="T456" s="463"/>
      <c r="U456" s="463"/>
      <c r="V456" s="463"/>
      <c r="W456" s="463"/>
      <c r="X456" s="463"/>
      <c r="Y456" s="463"/>
      <c r="Z456" s="591"/>
      <c r="AA456" s="461"/>
      <c r="AB456" s="461"/>
      <c r="AC456" s="463"/>
      <c r="AD456" s="463"/>
      <c r="AE456" s="463"/>
      <c r="AF456" s="463"/>
      <c r="AG456" s="463"/>
      <c r="AH456" s="463"/>
      <c r="AI456" s="463"/>
    </row>
    <row r="457" spans="1:35">
      <c r="A457" s="584" t="s">
        <v>1357</v>
      </c>
      <c r="B457" s="585" t="s">
        <v>439</v>
      </c>
      <c r="C457" s="457" t="s">
        <v>353</v>
      </c>
      <c r="D457" s="579" t="s">
        <v>462</v>
      </c>
      <c r="E457" s="568" t="s">
        <v>1045</v>
      </c>
      <c r="F457" s="586" t="s">
        <v>442</v>
      </c>
      <c r="G457" s="592" t="s">
        <v>353</v>
      </c>
      <c r="H457" s="588"/>
      <c r="I457" s="588"/>
      <c r="J457" s="588">
        <f t="shared" ref="J457:J520" si="32">IF(ISNUMBER(H457),H457,)</f>
        <v>0</v>
      </c>
      <c r="K457" s="588">
        <f t="shared" ref="K457:K520" si="33">J457*I457</f>
        <v>0</v>
      </c>
      <c r="L457" s="589">
        <f>IFERROR(IF(B457="funkcna poziadavka",VLOOKUP(G457,MODULY_CBA!$B$3:$E$53,4,0)/COUNTIFS($G$3:$G$1500,G457,$B$3:$B$1500,B457),),)</f>
        <v>0</v>
      </c>
      <c r="M457" s="588">
        <f>IFERROR(IF(B457="Funkcna poziadavka",VLOOKUP(G457,MODULY_CBA!$B$3:$E$52,3,0),),)</f>
        <v>0</v>
      </c>
      <c r="N457" s="588">
        <f>IFERROR(IF(B457="funkcna poziadavka",VLOOKUP(G457,MODULY_CBA!$B$3:$E$52,2,0),),)</f>
        <v>0</v>
      </c>
      <c r="O457" s="589">
        <f t="shared" ref="O457:O520" si="34">(K457+L457)*M457*N457</f>
        <v>0</v>
      </c>
      <c r="P457" s="590">
        <f>IFERROR(O457*VLOOKUP(G457,MODULY_CBA!$B$3:$F$52,5,0),)</f>
        <v>0</v>
      </c>
      <c r="Q457" s="461">
        <f>VLOOKUP(G457,MODULY_CBA!$B$3:$I$52,7,0)</f>
        <v>2021</v>
      </c>
      <c r="R457" s="463"/>
      <c r="S457" s="463"/>
      <c r="T457" s="463"/>
      <c r="U457" s="463"/>
      <c r="V457" s="463"/>
      <c r="W457" s="463"/>
      <c r="X457" s="463"/>
      <c r="Y457" s="463"/>
      <c r="Z457" s="591"/>
      <c r="AA457" s="461"/>
      <c r="AB457" s="461"/>
      <c r="AC457" s="463"/>
      <c r="AD457" s="463"/>
      <c r="AE457" s="463"/>
      <c r="AF457" s="463"/>
      <c r="AG457" s="463"/>
      <c r="AH457" s="463"/>
      <c r="AI457" s="463"/>
    </row>
    <row r="458" spans="1:35">
      <c r="A458" s="584" t="s">
        <v>1358</v>
      </c>
      <c r="B458" s="585" t="s">
        <v>439</v>
      </c>
      <c r="C458" s="457" t="s">
        <v>353</v>
      </c>
      <c r="D458" s="579" t="s">
        <v>465</v>
      </c>
      <c r="E458" s="568" t="s">
        <v>729</v>
      </c>
      <c r="F458" s="586" t="s">
        <v>442</v>
      </c>
      <c r="G458" s="592" t="s">
        <v>353</v>
      </c>
      <c r="H458" s="588"/>
      <c r="I458" s="588"/>
      <c r="J458" s="588">
        <f t="shared" si="32"/>
        <v>0</v>
      </c>
      <c r="K458" s="588">
        <f t="shared" si="33"/>
        <v>0</v>
      </c>
      <c r="L458" s="589">
        <f>IFERROR(IF(B458="funkcna poziadavka",VLOOKUP(G458,MODULY_CBA!$B$3:$E$53,4,0)/COUNTIFS($G$3:$G$1500,G458,$B$3:$B$1500,B458),),)</f>
        <v>0</v>
      </c>
      <c r="M458" s="588">
        <f>IFERROR(IF(B458="Funkcna poziadavka",VLOOKUP(G458,MODULY_CBA!$B$3:$E$52,3,0),),)</f>
        <v>0</v>
      </c>
      <c r="N458" s="588">
        <f>IFERROR(IF(B458="funkcna poziadavka",VLOOKUP(G458,MODULY_CBA!$B$3:$E$52,2,0),),)</f>
        <v>0</v>
      </c>
      <c r="O458" s="589">
        <f t="shared" si="34"/>
        <v>0</v>
      </c>
      <c r="P458" s="590">
        <f>IFERROR(O458*VLOOKUP(G458,MODULY_CBA!$B$3:$F$52,5,0),)</f>
        <v>0</v>
      </c>
      <c r="Q458" s="461">
        <f>VLOOKUP(G458,MODULY_CBA!$B$3:$I$52,7,0)</f>
        <v>2021</v>
      </c>
      <c r="R458" s="463"/>
      <c r="S458" s="463"/>
      <c r="T458" s="463"/>
      <c r="U458" s="463"/>
      <c r="V458" s="463"/>
      <c r="W458" s="463"/>
      <c r="X458" s="463"/>
      <c r="Y458" s="463"/>
      <c r="Z458" s="591"/>
      <c r="AA458" s="461"/>
      <c r="AB458" s="461"/>
      <c r="AC458" s="463"/>
      <c r="AD458" s="463"/>
      <c r="AE458" s="463"/>
      <c r="AF458" s="463"/>
      <c r="AG458" s="463"/>
      <c r="AH458" s="463"/>
      <c r="AI458" s="463"/>
    </row>
    <row r="459" spans="1:35">
      <c r="A459" s="584" t="s">
        <v>1359</v>
      </c>
      <c r="B459" s="585" t="s">
        <v>439</v>
      </c>
      <c r="C459" s="457" t="s">
        <v>353</v>
      </c>
      <c r="D459" s="579" t="s">
        <v>468</v>
      </c>
      <c r="E459" s="568" t="s">
        <v>1360</v>
      </c>
      <c r="F459" s="586" t="s">
        <v>442</v>
      </c>
      <c r="G459" s="592" t="s">
        <v>353</v>
      </c>
      <c r="H459" s="588"/>
      <c r="I459" s="588"/>
      <c r="J459" s="588">
        <f t="shared" si="32"/>
        <v>0</v>
      </c>
      <c r="K459" s="588">
        <f t="shared" si="33"/>
        <v>0</v>
      </c>
      <c r="L459" s="589">
        <f>IFERROR(IF(B459="funkcna poziadavka",VLOOKUP(G459,MODULY_CBA!$B$3:$E$53,4,0)/COUNTIFS($G$3:$G$1500,G459,$B$3:$B$1500,B459),),)</f>
        <v>0</v>
      </c>
      <c r="M459" s="588">
        <f>IFERROR(IF(B459="Funkcna poziadavka",VLOOKUP(G459,MODULY_CBA!$B$3:$E$52,3,0),),)</f>
        <v>0</v>
      </c>
      <c r="N459" s="588">
        <f>IFERROR(IF(B459="funkcna poziadavka",VLOOKUP(G459,MODULY_CBA!$B$3:$E$52,2,0),),)</f>
        <v>0</v>
      </c>
      <c r="O459" s="589">
        <f t="shared" si="34"/>
        <v>0</v>
      </c>
      <c r="P459" s="590">
        <f>IFERROR(O459*VLOOKUP(G459,MODULY_CBA!$B$3:$F$52,5,0),)</f>
        <v>0</v>
      </c>
      <c r="Q459" s="461">
        <f>VLOOKUP(G459,MODULY_CBA!$B$3:$I$52,7,0)</f>
        <v>2021</v>
      </c>
      <c r="R459" s="463"/>
      <c r="S459" s="463"/>
      <c r="T459" s="463"/>
      <c r="U459" s="463"/>
      <c r="V459" s="463"/>
      <c r="W459" s="463"/>
      <c r="X459" s="463"/>
      <c r="Y459" s="463"/>
      <c r="Z459" s="591"/>
      <c r="AA459" s="461"/>
      <c r="AB459" s="461"/>
      <c r="AC459" s="463"/>
      <c r="AD459" s="463"/>
      <c r="AE459" s="463"/>
      <c r="AF459" s="463"/>
      <c r="AG459" s="463"/>
      <c r="AH459" s="463"/>
      <c r="AI459" s="463"/>
    </row>
    <row r="460" spans="1:35">
      <c r="A460" s="584" t="s">
        <v>1361</v>
      </c>
      <c r="B460" s="585" t="s">
        <v>439</v>
      </c>
      <c r="C460" s="457" t="s">
        <v>353</v>
      </c>
      <c r="D460" s="579" t="s">
        <v>493</v>
      </c>
      <c r="E460" s="568" t="s">
        <v>1362</v>
      </c>
      <c r="F460" s="586" t="s">
        <v>442</v>
      </c>
      <c r="G460" s="592" t="s">
        <v>353</v>
      </c>
      <c r="H460" s="588"/>
      <c r="I460" s="588"/>
      <c r="J460" s="588">
        <f t="shared" si="32"/>
        <v>0</v>
      </c>
      <c r="K460" s="588">
        <f t="shared" si="33"/>
        <v>0</v>
      </c>
      <c r="L460" s="589">
        <f>IFERROR(IF(B460="funkcna poziadavka",VLOOKUP(G460,MODULY_CBA!$B$3:$E$53,4,0)/COUNTIFS($G$3:$G$1500,G460,$B$3:$B$1500,B460),),)</f>
        <v>0</v>
      </c>
      <c r="M460" s="588">
        <f>IFERROR(IF(B460="Funkcna poziadavka",VLOOKUP(G460,MODULY_CBA!$B$3:$E$52,3,0),),)</f>
        <v>0</v>
      </c>
      <c r="N460" s="588">
        <f>IFERROR(IF(B460="funkcna poziadavka",VLOOKUP(G460,MODULY_CBA!$B$3:$E$52,2,0),),)</f>
        <v>0</v>
      </c>
      <c r="O460" s="589">
        <f t="shared" si="34"/>
        <v>0</v>
      </c>
      <c r="P460" s="590">
        <f>IFERROR(O460*VLOOKUP(G460,MODULY_CBA!$B$3:$F$52,5,0),)</f>
        <v>0</v>
      </c>
      <c r="Q460" s="461">
        <f>VLOOKUP(G460,MODULY_CBA!$B$3:$I$52,7,0)</f>
        <v>2021</v>
      </c>
      <c r="R460" s="463"/>
      <c r="S460" s="463"/>
      <c r="T460" s="463"/>
      <c r="U460" s="463"/>
      <c r="V460" s="463"/>
      <c r="W460" s="463"/>
      <c r="X460" s="463"/>
      <c r="Y460" s="463"/>
      <c r="Z460" s="591"/>
      <c r="AA460" s="461"/>
      <c r="AB460" s="461"/>
      <c r="AC460" s="463"/>
      <c r="AD460" s="463"/>
      <c r="AE460" s="463"/>
      <c r="AF460" s="463"/>
      <c r="AG460" s="463"/>
      <c r="AH460" s="463"/>
      <c r="AI460" s="463"/>
    </row>
    <row r="461" spans="1:35">
      <c r="A461" s="584" t="s">
        <v>1363</v>
      </c>
      <c r="B461" s="585" t="s">
        <v>977</v>
      </c>
      <c r="C461" s="457" t="s">
        <v>353</v>
      </c>
      <c r="D461" s="579" t="s">
        <v>471</v>
      </c>
      <c r="E461" s="568" t="s">
        <v>735</v>
      </c>
      <c r="F461" s="586" t="s">
        <v>442</v>
      </c>
      <c r="G461" s="592" t="s">
        <v>353</v>
      </c>
      <c r="H461" s="588">
        <v>1</v>
      </c>
      <c r="I461" s="588">
        <v>5</v>
      </c>
      <c r="J461" s="588">
        <f t="shared" si="32"/>
        <v>1</v>
      </c>
      <c r="K461" s="588">
        <f t="shared" si="33"/>
        <v>5</v>
      </c>
      <c r="L461" s="589">
        <f>IFERROR(IF(B461="funkcna poziadavka",VLOOKUP(G461,MODULY_CBA!$B$3:$E$53,4,0)/COUNTIFS($G$3:$G$1500,G461,$B$3:$B$1500,B461),),)</f>
        <v>1.75</v>
      </c>
      <c r="M461" s="588">
        <f>IFERROR(IF(B461="Funkcna poziadavka",VLOOKUP(G461,MODULY_CBA!$B$3:$E$52,3,0),),)</f>
        <v>0.72</v>
      </c>
      <c r="N461" s="588">
        <f>IFERROR(IF(B461="funkcna poziadavka",VLOOKUP(G461,MODULY_CBA!$B$3:$E$52,2,0),),)</f>
        <v>0.86</v>
      </c>
      <c r="O461" s="589">
        <f t="shared" si="34"/>
        <v>4.1795999999999998</v>
      </c>
      <c r="P461" s="590">
        <f>IFERROR(O461*VLOOKUP(G461,MODULY_CBA!$B$3:$F$52,5,0),)</f>
        <v>62.693999999999996</v>
      </c>
      <c r="Q461" s="461">
        <f>VLOOKUP(G461,MODULY_CBA!$B$3:$I$52,7,0)</f>
        <v>2021</v>
      </c>
      <c r="R461" s="463"/>
      <c r="S461" s="463"/>
      <c r="T461" s="463"/>
      <c r="U461" s="463"/>
      <c r="V461" s="463"/>
      <c r="W461" s="463"/>
      <c r="X461" s="463"/>
      <c r="Y461" s="463"/>
      <c r="Z461" s="591"/>
      <c r="AA461" s="461"/>
      <c r="AB461" s="461"/>
      <c r="AC461" s="463"/>
      <c r="AD461" s="463"/>
      <c r="AE461" s="463"/>
      <c r="AF461" s="463"/>
      <c r="AG461" s="463"/>
      <c r="AH461" s="463"/>
      <c r="AI461" s="463"/>
    </row>
    <row r="462" spans="1:35">
      <c r="A462" s="584" t="s">
        <v>1364</v>
      </c>
      <c r="B462" s="585" t="s">
        <v>977</v>
      </c>
      <c r="C462" s="457" t="s">
        <v>353</v>
      </c>
      <c r="D462" s="579" t="s">
        <v>1296</v>
      </c>
      <c r="E462" s="568" t="s">
        <v>1365</v>
      </c>
      <c r="F462" s="586" t="s">
        <v>442</v>
      </c>
      <c r="G462" s="592" t="s">
        <v>353</v>
      </c>
      <c r="H462" s="588">
        <v>1</v>
      </c>
      <c r="I462" s="588">
        <v>5</v>
      </c>
      <c r="J462" s="588">
        <f t="shared" si="32"/>
        <v>1</v>
      </c>
      <c r="K462" s="588">
        <f t="shared" si="33"/>
        <v>5</v>
      </c>
      <c r="L462" s="589">
        <f>IFERROR(IF(B462="funkcna poziadavka",VLOOKUP(G462,MODULY_CBA!$B$3:$E$53,4,0)/COUNTIFS($G$3:$G$1500,G462,$B$3:$B$1500,B462),),)</f>
        <v>1.75</v>
      </c>
      <c r="M462" s="588">
        <f>IFERROR(IF(B462="Funkcna poziadavka",VLOOKUP(G462,MODULY_CBA!$B$3:$E$52,3,0),),)</f>
        <v>0.72</v>
      </c>
      <c r="N462" s="588">
        <f>IFERROR(IF(B462="funkcna poziadavka",VLOOKUP(G462,MODULY_CBA!$B$3:$E$52,2,0),),)</f>
        <v>0.86</v>
      </c>
      <c r="O462" s="589">
        <f t="shared" si="34"/>
        <v>4.1795999999999998</v>
      </c>
      <c r="P462" s="590">
        <f>IFERROR(O462*VLOOKUP(G462,MODULY_CBA!$B$3:$F$52,5,0),)</f>
        <v>62.693999999999996</v>
      </c>
      <c r="Q462" s="461">
        <f>VLOOKUP(G462,MODULY_CBA!$B$3:$I$52,7,0)</f>
        <v>2021</v>
      </c>
      <c r="R462" s="463"/>
      <c r="S462" s="463"/>
      <c r="T462" s="463"/>
      <c r="U462" s="463"/>
      <c r="V462" s="463"/>
      <c r="W462" s="463"/>
      <c r="X462" s="463"/>
      <c r="Y462" s="463"/>
      <c r="Z462" s="591"/>
      <c r="AA462" s="461"/>
      <c r="AB462" s="461"/>
      <c r="AC462" s="463"/>
      <c r="AD462" s="463"/>
      <c r="AE462" s="463"/>
      <c r="AF462" s="463"/>
      <c r="AG462" s="463"/>
      <c r="AH462" s="463"/>
      <c r="AI462" s="463"/>
    </row>
    <row r="463" spans="1:35">
      <c r="A463" s="584" t="s">
        <v>1366</v>
      </c>
      <c r="B463" s="585" t="s">
        <v>977</v>
      </c>
      <c r="C463" s="457" t="s">
        <v>353</v>
      </c>
      <c r="D463" s="579" t="s">
        <v>1367</v>
      </c>
      <c r="E463" s="568" t="s">
        <v>1368</v>
      </c>
      <c r="F463" s="586" t="s">
        <v>442</v>
      </c>
      <c r="G463" s="592" t="s">
        <v>353</v>
      </c>
      <c r="H463" s="588">
        <v>1</v>
      </c>
      <c r="I463" s="588">
        <v>5</v>
      </c>
      <c r="J463" s="588">
        <f t="shared" si="32"/>
        <v>1</v>
      </c>
      <c r="K463" s="588">
        <f t="shared" si="33"/>
        <v>5</v>
      </c>
      <c r="L463" s="589">
        <f>IFERROR(IF(B463="funkcna poziadavka",VLOOKUP(G463,MODULY_CBA!$B$3:$E$53,4,0)/COUNTIFS($G$3:$G$1500,G463,$B$3:$B$1500,B463),),)</f>
        <v>1.75</v>
      </c>
      <c r="M463" s="588">
        <f>IFERROR(IF(B463="Funkcna poziadavka",VLOOKUP(G463,MODULY_CBA!$B$3:$E$52,3,0),),)</f>
        <v>0.72</v>
      </c>
      <c r="N463" s="588">
        <f>IFERROR(IF(B463="funkcna poziadavka",VLOOKUP(G463,MODULY_CBA!$B$3:$E$52,2,0),),)</f>
        <v>0.86</v>
      </c>
      <c r="O463" s="589">
        <f t="shared" si="34"/>
        <v>4.1795999999999998</v>
      </c>
      <c r="P463" s="590">
        <f>IFERROR(O463*VLOOKUP(G463,MODULY_CBA!$B$3:$F$52,5,0),)</f>
        <v>62.693999999999996</v>
      </c>
      <c r="Q463" s="461">
        <f>VLOOKUP(G463,MODULY_CBA!$B$3:$I$52,7,0)</f>
        <v>2021</v>
      </c>
      <c r="R463" s="463"/>
      <c r="S463" s="463"/>
      <c r="T463" s="463"/>
      <c r="U463" s="463"/>
      <c r="V463" s="463"/>
      <c r="W463" s="463"/>
      <c r="X463" s="463"/>
      <c r="Y463" s="463"/>
      <c r="Z463" s="591"/>
      <c r="AA463" s="461"/>
      <c r="AB463" s="461"/>
      <c r="AC463" s="463"/>
      <c r="AD463" s="463"/>
      <c r="AE463" s="463"/>
      <c r="AF463" s="463"/>
      <c r="AG463" s="463"/>
      <c r="AH463" s="463"/>
      <c r="AI463" s="463"/>
    </row>
    <row r="464" spans="1:35">
      <c r="A464" s="584" t="s">
        <v>1369</v>
      </c>
      <c r="B464" s="585" t="s">
        <v>977</v>
      </c>
      <c r="C464" s="457" t="s">
        <v>353</v>
      </c>
      <c r="D464" s="579" t="s">
        <v>1370</v>
      </c>
      <c r="E464" s="568" t="s">
        <v>1371</v>
      </c>
      <c r="F464" s="586" t="s">
        <v>442</v>
      </c>
      <c r="G464" s="592" t="s">
        <v>353</v>
      </c>
      <c r="H464" s="588">
        <v>1</v>
      </c>
      <c r="I464" s="588">
        <v>5</v>
      </c>
      <c r="J464" s="588">
        <f t="shared" si="32"/>
        <v>1</v>
      </c>
      <c r="K464" s="588">
        <f t="shared" si="33"/>
        <v>5</v>
      </c>
      <c r="L464" s="589">
        <f>IFERROR(IF(B464="funkcna poziadavka",VLOOKUP(G464,MODULY_CBA!$B$3:$E$53,4,0)/COUNTIFS($G$3:$G$1500,G464,$B$3:$B$1500,B464),),)</f>
        <v>1.75</v>
      </c>
      <c r="M464" s="588">
        <f>IFERROR(IF(B464="Funkcna poziadavka",VLOOKUP(G464,MODULY_CBA!$B$3:$E$52,3,0),),)</f>
        <v>0.72</v>
      </c>
      <c r="N464" s="588">
        <f>IFERROR(IF(B464="funkcna poziadavka",VLOOKUP(G464,MODULY_CBA!$B$3:$E$52,2,0),),)</f>
        <v>0.86</v>
      </c>
      <c r="O464" s="589">
        <f t="shared" si="34"/>
        <v>4.1795999999999998</v>
      </c>
      <c r="P464" s="590">
        <f>IFERROR(O464*VLOOKUP(G464,MODULY_CBA!$B$3:$F$52,5,0),)</f>
        <v>62.693999999999996</v>
      </c>
      <c r="Q464" s="461">
        <f>VLOOKUP(G464,MODULY_CBA!$B$3:$I$52,7,0)</f>
        <v>2021</v>
      </c>
      <c r="R464" s="463"/>
      <c r="S464" s="463"/>
      <c r="T464" s="463"/>
      <c r="U464" s="463"/>
      <c r="V464" s="463"/>
      <c r="W464" s="463"/>
      <c r="X464" s="463"/>
      <c r="Y464" s="463"/>
      <c r="Z464" s="591"/>
      <c r="AA464" s="461"/>
      <c r="AB464" s="461"/>
      <c r="AC464" s="463"/>
      <c r="AD464" s="463"/>
      <c r="AE464" s="463"/>
      <c r="AF464" s="463"/>
      <c r="AG464" s="463"/>
      <c r="AH464" s="463"/>
      <c r="AI464" s="463"/>
    </row>
    <row r="465" spans="1:35">
      <c r="A465" s="584" t="s">
        <v>1372</v>
      </c>
      <c r="B465" s="585" t="s">
        <v>977</v>
      </c>
      <c r="C465" s="457" t="s">
        <v>353</v>
      </c>
      <c r="D465" s="579" t="s">
        <v>1373</v>
      </c>
      <c r="E465" s="568" t="s">
        <v>1374</v>
      </c>
      <c r="F465" s="586" t="s">
        <v>442</v>
      </c>
      <c r="G465" s="592" t="s">
        <v>353</v>
      </c>
      <c r="H465" s="588">
        <v>1</v>
      </c>
      <c r="I465" s="588">
        <v>5</v>
      </c>
      <c r="J465" s="588">
        <f t="shared" si="32"/>
        <v>1</v>
      </c>
      <c r="K465" s="588">
        <f t="shared" si="33"/>
        <v>5</v>
      </c>
      <c r="L465" s="589">
        <f>IFERROR(IF(B465="funkcna poziadavka",VLOOKUP(G465,MODULY_CBA!$B$3:$E$53,4,0)/COUNTIFS($G$3:$G$1500,G465,$B$3:$B$1500,B465),),)</f>
        <v>1.75</v>
      </c>
      <c r="M465" s="588">
        <f>IFERROR(IF(B465="Funkcna poziadavka",VLOOKUP(G465,MODULY_CBA!$B$3:$E$52,3,0),),)</f>
        <v>0.72</v>
      </c>
      <c r="N465" s="588">
        <f>IFERROR(IF(B465="funkcna poziadavka",VLOOKUP(G465,MODULY_CBA!$B$3:$E$52,2,0),),)</f>
        <v>0.86</v>
      </c>
      <c r="O465" s="589">
        <f t="shared" si="34"/>
        <v>4.1795999999999998</v>
      </c>
      <c r="P465" s="590">
        <f>IFERROR(O465*VLOOKUP(G465,MODULY_CBA!$B$3:$F$52,5,0),)</f>
        <v>62.693999999999996</v>
      </c>
      <c r="Q465" s="461">
        <f>VLOOKUP(G465,MODULY_CBA!$B$3:$I$52,7,0)</f>
        <v>2021</v>
      </c>
      <c r="R465" s="463"/>
      <c r="S465" s="463"/>
      <c r="T465" s="463"/>
      <c r="U465" s="463"/>
      <c r="V465" s="463"/>
      <c r="W465" s="463"/>
      <c r="X465" s="463"/>
      <c r="Y465" s="463"/>
      <c r="Z465" s="591"/>
      <c r="AA465" s="461"/>
      <c r="AB465" s="461"/>
      <c r="AC465" s="463"/>
      <c r="AD465" s="463"/>
      <c r="AE465" s="463"/>
      <c r="AF465" s="463"/>
      <c r="AG465" s="463"/>
      <c r="AH465" s="463"/>
      <c r="AI465" s="463"/>
    </row>
    <row r="466" spans="1:35">
      <c r="A466" s="584" t="s">
        <v>1375</v>
      </c>
      <c r="B466" s="585" t="s">
        <v>977</v>
      </c>
      <c r="C466" s="457" t="s">
        <v>353</v>
      </c>
      <c r="D466" s="579" t="s">
        <v>1376</v>
      </c>
      <c r="E466" s="457" t="s">
        <v>1377</v>
      </c>
      <c r="F466" s="586" t="s">
        <v>442</v>
      </c>
      <c r="G466" s="592" t="s">
        <v>353</v>
      </c>
      <c r="H466" s="588">
        <v>1</v>
      </c>
      <c r="I466" s="588">
        <v>5</v>
      </c>
      <c r="J466" s="588">
        <f t="shared" si="32"/>
        <v>1</v>
      </c>
      <c r="K466" s="588">
        <f t="shared" si="33"/>
        <v>5</v>
      </c>
      <c r="L466" s="589">
        <f>IFERROR(IF(B466="funkcna poziadavka",VLOOKUP(G466,MODULY_CBA!$B$3:$E$53,4,0)/COUNTIFS($G$3:$G$1500,G466,$B$3:$B$1500,B466),),)</f>
        <v>1.75</v>
      </c>
      <c r="M466" s="588">
        <f>IFERROR(IF(B466="Funkcna poziadavka",VLOOKUP(G466,MODULY_CBA!$B$3:$E$52,3,0),),)</f>
        <v>0.72</v>
      </c>
      <c r="N466" s="588">
        <f>IFERROR(IF(B466="funkcna poziadavka",VLOOKUP(G466,MODULY_CBA!$B$3:$E$52,2,0),),)</f>
        <v>0.86</v>
      </c>
      <c r="O466" s="589">
        <f t="shared" si="34"/>
        <v>4.1795999999999998</v>
      </c>
      <c r="P466" s="590">
        <f>IFERROR(O466*VLOOKUP(G466,MODULY_CBA!$B$3:$F$52,5,0),)</f>
        <v>62.693999999999996</v>
      </c>
      <c r="Q466" s="461">
        <f>VLOOKUP(G466,MODULY_CBA!$B$3:$I$52,7,0)</f>
        <v>2021</v>
      </c>
      <c r="R466" s="463"/>
      <c r="S466" s="463"/>
      <c r="T466" s="463"/>
      <c r="U466" s="463"/>
      <c r="V466" s="463"/>
      <c r="W466" s="463"/>
      <c r="X466" s="463"/>
      <c r="Y466" s="463"/>
      <c r="Z466" s="591"/>
      <c r="AA466" s="461"/>
      <c r="AB466" s="461"/>
      <c r="AC466" s="463"/>
      <c r="AD466" s="463"/>
      <c r="AE466" s="463"/>
      <c r="AF466" s="463"/>
      <c r="AG466" s="463"/>
      <c r="AH466" s="463"/>
      <c r="AI466" s="463"/>
    </row>
    <row r="467" spans="1:35">
      <c r="A467" s="584" t="s">
        <v>1378</v>
      </c>
      <c r="B467" s="585" t="s">
        <v>977</v>
      </c>
      <c r="C467" s="457" t="s">
        <v>353</v>
      </c>
      <c r="D467" s="579" t="s">
        <v>1379</v>
      </c>
      <c r="E467" s="457" t="s">
        <v>1380</v>
      </c>
      <c r="F467" s="586" t="s">
        <v>442</v>
      </c>
      <c r="G467" s="592" t="s">
        <v>353</v>
      </c>
      <c r="H467" s="588">
        <v>1</v>
      </c>
      <c r="I467" s="588">
        <v>5</v>
      </c>
      <c r="J467" s="588">
        <f t="shared" si="32"/>
        <v>1</v>
      </c>
      <c r="K467" s="588">
        <f t="shared" si="33"/>
        <v>5</v>
      </c>
      <c r="L467" s="589">
        <f>IFERROR(IF(B467="funkcna poziadavka",VLOOKUP(G467,MODULY_CBA!$B$3:$E$53,4,0)/COUNTIFS($G$3:$G$1500,G467,$B$3:$B$1500,B467),),)</f>
        <v>1.75</v>
      </c>
      <c r="M467" s="588">
        <f>IFERROR(IF(B467="Funkcna poziadavka",VLOOKUP(G467,MODULY_CBA!$B$3:$E$52,3,0),),)</f>
        <v>0.72</v>
      </c>
      <c r="N467" s="588">
        <f>IFERROR(IF(B467="funkcna poziadavka",VLOOKUP(G467,MODULY_CBA!$B$3:$E$52,2,0),),)</f>
        <v>0.86</v>
      </c>
      <c r="O467" s="589">
        <f t="shared" si="34"/>
        <v>4.1795999999999998</v>
      </c>
      <c r="P467" s="590">
        <f>IFERROR(O467*VLOOKUP(G467,MODULY_CBA!$B$3:$F$52,5,0),)</f>
        <v>62.693999999999996</v>
      </c>
      <c r="Q467" s="461">
        <f>VLOOKUP(G467,MODULY_CBA!$B$3:$I$52,7,0)</f>
        <v>2021</v>
      </c>
      <c r="R467" s="463"/>
      <c r="S467" s="463"/>
      <c r="T467" s="463"/>
      <c r="U467" s="463"/>
      <c r="V467" s="463"/>
      <c r="W467" s="463"/>
      <c r="X467" s="463"/>
      <c r="Y467" s="463"/>
      <c r="Z467" s="591"/>
      <c r="AA467" s="461"/>
      <c r="AB467" s="461"/>
      <c r="AC467" s="463"/>
      <c r="AD467" s="463"/>
      <c r="AE467" s="463"/>
      <c r="AF467" s="463"/>
      <c r="AG467" s="463"/>
      <c r="AH467" s="463"/>
      <c r="AI467" s="463"/>
    </row>
    <row r="468" spans="1:35">
      <c r="A468" s="584" t="s">
        <v>1381</v>
      </c>
      <c r="B468" s="585" t="s">
        <v>977</v>
      </c>
      <c r="C468" s="457" t="s">
        <v>353</v>
      </c>
      <c r="D468" s="579" t="s">
        <v>1382</v>
      </c>
      <c r="E468" s="457" t="s">
        <v>1383</v>
      </c>
      <c r="F468" s="586" t="s">
        <v>442</v>
      </c>
      <c r="G468" s="592" t="s">
        <v>353</v>
      </c>
      <c r="H468" s="588">
        <v>1</v>
      </c>
      <c r="I468" s="588">
        <v>5</v>
      </c>
      <c r="J468" s="588">
        <f t="shared" si="32"/>
        <v>1</v>
      </c>
      <c r="K468" s="588">
        <f t="shared" si="33"/>
        <v>5</v>
      </c>
      <c r="L468" s="589">
        <f>IFERROR(IF(B468="funkcna poziadavka",VLOOKUP(G468,MODULY_CBA!$B$3:$E$53,4,0)/COUNTIFS($G$3:$G$1500,G468,$B$3:$B$1500,B468),),)</f>
        <v>1.75</v>
      </c>
      <c r="M468" s="588">
        <f>IFERROR(IF(B468="Funkcna poziadavka",VLOOKUP(G468,MODULY_CBA!$B$3:$E$52,3,0),),)</f>
        <v>0.72</v>
      </c>
      <c r="N468" s="588">
        <f>IFERROR(IF(B468="funkcna poziadavka",VLOOKUP(G468,MODULY_CBA!$B$3:$E$52,2,0),),)</f>
        <v>0.86</v>
      </c>
      <c r="O468" s="589">
        <f t="shared" si="34"/>
        <v>4.1795999999999998</v>
      </c>
      <c r="P468" s="590">
        <f>IFERROR(O468*VLOOKUP(G468,MODULY_CBA!$B$3:$F$52,5,0),)</f>
        <v>62.693999999999996</v>
      </c>
      <c r="Q468" s="461">
        <f>VLOOKUP(G468,MODULY_CBA!$B$3:$I$52,7,0)</f>
        <v>2021</v>
      </c>
      <c r="R468" s="463"/>
      <c r="S468" s="463"/>
      <c r="T468" s="463"/>
      <c r="U468" s="463"/>
      <c r="V468" s="463"/>
      <c r="W468" s="463"/>
      <c r="X468" s="463"/>
      <c r="Y468" s="463"/>
      <c r="Z468" s="591"/>
      <c r="AA468" s="461"/>
      <c r="AB468" s="461"/>
      <c r="AC468" s="463"/>
      <c r="AD468" s="463"/>
      <c r="AE468" s="463"/>
      <c r="AF468" s="463"/>
      <c r="AG468" s="463"/>
      <c r="AH468" s="463"/>
      <c r="AI468" s="463"/>
    </row>
    <row r="469" spans="1:35">
      <c r="A469" s="584" t="s">
        <v>1384</v>
      </c>
      <c r="B469" s="585" t="s">
        <v>977</v>
      </c>
      <c r="C469" s="457" t="s">
        <v>353</v>
      </c>
      <c r="D469" s="457" t="s">
        <v>1385</v>
      </c>
      <c r="E469" s="457" t="s">
        <v>1386</v>
      </c>
      <c r="F469" s="586" t="s">
        <v>442</v>
      </c>
      <c r="G469" s="592" t="s">
        <v>353</v>
      </c>
      <c r="H469" s="588">
        <v>1</v>
      </c>
      <c r="I469" s="588">
        <v>5</v>
      </c>
      <c r="J469" s="588">
        <f t="shared" si="32"/>
        <v>1</v>
      </c>
      <c r="K469" s="588">
        <f t="shared" si="33"/>
        <v>5</v>
      </c>
      <c r="L469" s="589">
        <f>IFERROR(IF(B469="funkcna poziadavka",VLOOKUP(G469,MODULY_CBA!$B$3:$E$53,4,0)/COUNTIFS($G$3:$G$1500,G469,$B$3:$B$1500,B469),),)</f>
        <v>1.75</v>
      </c>
      <c r="M469" s="588">
        <f>IFERROR(IF(B469="Funkcna poziadavka",VLOOKUP(G469,MODULY_CBA!$B$3:$E$52,3,0),),)</f>
        <v>0.72</v>
      </c>
      <c r="N469" s="588">
        <f>IFERROR(IF(B469="funkcna poziadavka",VLOOKUP(G469,MODULY_CBA!$B$3:$E$52,2,0),),)</f>
        <v>0.86</v>
      </c>
      <c r="O469" s="589">
        <f t="shared" si="34"/>
        <v>4.1795999999999998</v>
      </c>
      <c r="P469" s="590">
        <f>IFERROR(O469*VLOOKUP(G469,MODULY_CBA!$B$3:$F$52,5,0),)</f>
        <v>62.693999999999996</v>
      </c>
      <c r="Q469" s="461">
        <f>VLOOKUP(G469,MODULY_CBA!$B$3:$I$52,7,0)</f>
        <v>2021</v>
      </c>
      <c r="R469" s="463"/>
      <c r="S469" s="463"/>
      <c r="T469" s="463"/>
      <c r="U469" s="463"/>
      <c r="V469" s="463"/>
      <c r="W469" s="463"/>
      <c r="X469" s="463"/>
      <c r="Y469" s="463"/>
      <c r="Z469" s="591"/>
      <c r="AA469" s="461"/>
      <c r="AB469" s="461"/>
      <c r="AC469" s="463"/>
      <c r="AD469" s="463"/>
      <c r="AE469" s="463"/>
      <c r="AF469" s="463"/>
      <c r="AG469" s="463"/>
      <c r="AH469" s="463"/>
      <c r="AI469" s="463"/>
    </row>
    <row r="470" spans="1:35">
      <c r="A470" s="584" t="s">
        <v>1387</v>
      </c>
      <c r="B470" s="585" t="s">
        <v>977</v>
      </c>
      <c r="C470" s="457" t="s">
        <v>353</v>
      </c>
      <c r="D470" s="457" t="s">
        <v>1388</v>
      </c>
      <c r="E470" s="457" t="s">
        <v>1389</v>
      </c>
      <c r="F470" s="586" t="s">
        <v>442</v>
      </c>
      <c r="G470" s="592" t="s">
        <v>353</v>
      </c>
      <c r="H470" s="588">
        <v>1</v>
      </c>
      <c r="I470" s="588">
        <v>5</v>
      </c>
      <c r="J470" s="588">
        <f t="shared" si="32"/>
        <v>1</v>
      </c>
      <c r="K470" s="588">
        <f t="shared" si="33"/>
        <v>5</v>
      </c>
      <c r="L470" s="589">
        <f>IFERROR(IF(B470="funkcna poziadavka",VLOOKUP(G470,MODULY_CBA!$B$3:$E$53,4,0)/COUNTIFS($G$3:$G$1500,G470,$B$3:$B$1500,B470),),)</f>
        <v>1.75</v>
      </c>
      <c r="M470" s="588">
        <f>IFERROR(IF(B470="Funkcna poziadavka",VLOOKUP(G470,MODULY_CBA!$B$3:$E$52,3,0),),)</f>
        <v>0.72</v>
      </c>
      <c r="N470" s="588">
        <f>IFERROR(IF(B470="funkcna poziadavka",VLOOKUP(G470,MODULY_CBA!$B$3:$E$52,2,0),),)</f>
        <v>0.86</v>
      </c>
      <c r="O470" s="589">
        <f t="shared" si="34"/>
        <v>4.1795999999999998</v>
      </c>
      <c r="P470" s="590">
        <f>IFERROR(O470*VLOOKUP(G470,MODULY_CBA!$B$3:$F$52,5,0),)</f>
        <v>62.693999999999996</v>
      </c>
      <c r="Q470" s="461">
        <f>VLOOKUP(G470,MODULY_CBA!$B$3:$I$52,7,0)</f>
        <v>2021</v>
      </c>
      <c r="R470" s="463"/>
      <c r="S470" s="463"/>
      <c r="T470" s="463"/>
      <c r="U470" s="463"/>
      <c r="V470" s="463"/>
      <c r="W470" s="463"/>
      <c r="X470" s="463"/>
      <c r="Y470" s="463"/>
      <c r="Z470" s="591"/>
      <c r="AA470" s="461"/>
      <c r="AB470" s="461"/>
      <c r="AC470" s="463"/>
      <c r="AD470" s="463"/>
      <c r="AE470" s="463"/>
      <c r="AF470" s="463"/>
      <c r="AG470" s="463"/>
      <c r="AH470" s="463"/>
      <c r="AI470" s="463"/>
    </row>
    <row r="471" spans="1:35">
      <c r="A471" s="584" t="s">
        <v>1390</v>
      </c>
      <c r="B471" s="585" t="s">
        <v>977</v>
      </c>
      <c r="C471" s="457" t="s">
        <v>353</v>
      </c>
      <c r="D471" s="457" t="s">
        <v>1391</v>
      </c>
      <c r="E471" s="457" t="s">
        <v>1392</v>
      </c>
      <c r="F471" s="586" t="s">
        <v>442</v>
      </c>
      <c r="G471" s="592" t="s">
        <v>353</v>
      </c>
      <c r="H471" s="588">
        <v>1</v>
      </c>
      <c r="I471" s="588">
        <v>5</v>
      </c>
      <c r="J471" s="588">
        <f t="shared" si="32"/>
        <v>1</v>
      </c>
      <c r="K471" s="588">
        <f t="shared" si="33"/>
        <v>5</v>
      </c>
      <c r="L471" s="589">
        <f>IFERROR(IF(B471="funkcna poziadavka",VLOOKUP(G471,MODULY_CBA!$B$3:$E$53,4,0)/COUNTIFS($G$3:$G$1500,G471,$B$3:$B$1500,B471),),)</f>
        <v>1.75</v>
      </c>
      <c r="M471" s="588">
        <f>IFERROR(IF(B471="Funkcna poziadavka",VLOOKUP(G471,MODULY_CBA!$B$3:$E$52,3,0),),)</f>
        <v>0.72</v>
      </c>
      <c r="N471" s="588">
        <f>IFERROR(IF(B471="funkcna poziadavka",VLOOKUP(G471,MODULY_CBA!$B$3:$E$52,2,0),),)</f>
        <v>0.86</v>
      </c>
      <c r="O471" s="589">
        <f t="shared" si="34"/>
        <v>4.1795999999999998</v>
      </c>
      <c r="P471" s="590">
        <f>IFERROR(O471*VLOOKUP(G471,MODULY_CBA!$B$3:$F$52,5,0),)</f>
        <v>62.693999999999996</v>
      </c>
      <c r="Q471" s="461">
        <f>VLOOKUP(G471,MODULY_CBA!$B$3:$I$52,7,0)</f>
        <v>2021</v>
      </c>
      <c r="R471" s="463"/>
      <c r="S471" s="463"/>
      <c r="T471" s="463"/>
      <c r="U471" s="463"/>
      <c r="V471" s="463"/>
      <c r="W471" s="463"/>
      <c r="X471" s="463"/>
      <c r="Y471" s="463"/>
      <c r="Z471" s="591"/>
      <c r="AA471" s="461"/>
      <c r="AB471" s="461"/>
      <c r="AC471" s="463"/>
      <c r="AD471" s="463"/>
      <c r="AE471" s="463"/>
      <c r="AF471" s="463"/>
      <c r="AG471" s="463"/>
      <c r="AH471" s="463"/>
      <c r="AI471" s="463"/>
    </row>
    <row r="472" spans="1:35">
      <c r="A472" s="584" t="s">
        <v>1393</v>
      </c>
      <c r="B472" s="585" t="s">
        <v>977</v>
      </c>
      <c r="C472" s="457" t="s">
        <v>355</v>
      </c>
      <c r="D472" s="457" t="s">
        <v>1394</v>
      </c>
      <c r="E472" s="466" t="s">
        <v>1395</v>
      </c>
      <c r="F472" s="586" t="s">
        <v>442</v>
      </c>
      <c r="G472" s="592" t="s">
        <v>355</v>
      </c>
      <c r="H472" s="588">
        <v>1</v>
      </c>
      <c r="I472" s="588">
        <v>5</v>
      </c>
      <c r="J472" s="588">
        <f t="shared" si="32"/>
        <v>1</v>
      </c>
      <c r="K472" s="588">
        <f t="shared" si="33"/>
        <v>5</v>
      </c>
      <c r="L472" s="589">
        <f>IFERROR(IF(B472="funkcna poziadavka",VLOOKUP(G472,MODULY_CBA!$B$3:$E$53,4,0)/COUNTIFS($G$3:$G$1500,G472,$B$3:$B$1500,B472),),)</f>
        <v>2.1</v>
      </c>
      <c r="M472" s="588">
        <f>IFERROR(IF(B472="Funkcna poziadavka",VLOOKUP(G472,MODULY_CBA!$B$3:$E$52,3,0),),)</f>
        <v>0.72</v>
      </c>
      <c r="N472" s="588">
        <f>IFERROR(IF(B472="funkcna poziadavka",VLOOKUP(G472,MODULY_CBA!$B$3:$E$52,2,0),),)</f>
        <v>0.86</v>
      </c>
      <c r="O472" s="589">
        <f t="shared" si="34"/>
        <v>4.3963199999999993</v>
      </c>
      <c r="P472" s="590">
        <f>IFERROR(O472*VLOOKUP(G472,MODULY_CBA!$B$3:$F$52,5,0),)</f>
        <v>65.944799999999987</v>
      </c>
      <c r="Q472" s="461">
        <f>VLOOKUP(G472,MODULY_CBA!$B$3:$I$52,7,0)</f>
        <v>2021</v>
      </c>
      <c r="R472" s="463"/>
      <c r="S472" s="463"/>
      <c r="T472" s="463"/>
      <c r="U472" s="463"/>
      <c r="V472" s="463"/>
      <c r="W472" s="463"/>
      <c r="X472" s="463"/>
      <c r="Y472" s="463"/>
      <c r="Z472" s="591"/>
      <c r="AA472" s="461"/>
      <c r="AB472" s="461"/>
      <c r="AC472" s="463"/>
      <c r="AD472" s="463"/>
      <c r="AE472" s="463"/>
      <c r="AF472" s="463"/>
      <c r="AG472" s="463"/>
      <c r="AH472" s="463"/>
      <c r="AI472" s="463"/>
    </row>
    <row r="473" spans="1:35">
      <c r="A473" s="584" t="s">
        <v>1396</v>
      </c>
      <c r="B473" s="585" t="s">
        <v>439</v>
      </c>
      <c r="C473" s="457" t="s">
        <v>355</v>
      </c>
      <c r="D473" s="579" t="s">
        <v>440</v>
      </c>
      <c r="E473" s="568" t="s">
        <v>792</v>
      </c>
      <c r="F473" s="586" t="s">
        <v>442</v>
      </c>
      <c r="G473" s="592" t="s">
        <v>355</v>
      </c>
      <c r="H473" s="588"/>
      <c r="I473" s="588"/>
      <c r="J473" s="588">
        <f t="shared" si="32"/>
        <v>0</v>
      </c>
      <c r="K473" s="588">
        <f t="shared" si="33"/>
        <v>0</v>
      </c>
      <c r="L473" s="589">
        <f>IFERROR(IF(B473="funkcna poziadavka",VLOOKUP(G473,MODULY_CBA!$B$3:$E$53,4,0)/COUNTIFS($G$3:$G$1500,G473,$B$3:$B$1500,B473),),)</f>
        <v>0</v>
      </c>
      <c r="M473" s="588">
        <f>IFERROR(IF(B473="Funkcna poziadavka",VLOOKUP(G473,MODULY_CBA!$B$3:$E$52,3,0),),)</f>
        <v>0</v>
      </c>
      <c r="N473" s="588">
        <f>IFERROR(IF(B473="funkcna poziadavka",VLOOKUP(G473,MODULY_CBA!$B$3:$E$52,2,0),),)</f>
        <v>0</v>
      </c>
      <c r="O473" s="589">
        <f t="shared" si="34"/>
        <v>0</v>
      </c>
      <c r="P473" s="590">
        <f>IFERROR(O473*VLOOKUP(G473,MODULY_CBA!$B$3:$F$52,5,0),)</f>
        <v>0</v>
      </c>
      <c r="Q473" s="461">
        <f>VLOOKUP(G473,MODULY_CBA!$B$3:$I$52,7,0)</f>
        <v>2021</v>
      </c>
      <c r="R473" s="463"/>
      <c r="S473" s="463"/>
      <c r="T473" s="463"/>
      <c r="U473" s="463"/>
      <c r="V473" s="463"/>
      <c r="W473" s="463"/>
      <c r="X473" s="463"/>
      <c r="Y473" s="463"/>
      <c r="Z473" s="591"/>
      <c r="AA473" s="461"/>
      <c r="AB473" s="461"/>
      <c r="AC473" s="463"/>
      <c r="AD473" s="463"/>
      <c r="AE473" s="463"/>
      <c r="AF473" s="463"/>
      <c r="AG473" s="463"/>
      <c r="AH473" s="463"/>
      <c r="AI473" s="463"/>
    </row>
    <row r="474" spans="1:35">
      <c r="A474" s="584" t="s">
        <v>1397</v>
      </c>
      <c r="B474" s="585" t="s">
        <v>439</v>
      </c>
      <c r="C474" s="457" t="s">
        <v>355</v>
      </c>
      <c r="D474" s="579" t="s">
        <v>444</v>
      </c>
      <c r="E474" s="568" t="s">
        <v>753</v>
      </c>
      <c r="F474" s="586" t="s">
        <v>442</v>
      </c>
      <c r="G474" s="592" t="s">
        <v>355</v>
      </c>
      <c r="H474" s="588"/>
      <c r="I474" s="588"/>
      <c r="J474" s="588">
        <f t="shared" si="32"/>
        <v>0</v>
      </c>
      <c r="K474" s="588">
        <f t="shared" si="33"/>
        <v>0</v>
      </c>
      <c r="L474" s="589">
        <f>IFERROR(IF(B474="funkcna poziadavka",VLOOKUP(G474,MODULY_CBA!$B$3:$E$53,4,0)/COUNTIFS($G$3:$G$1500,G474,$B$3:$B$1500,B474),),)</f>
        <v>0</v>
      </c>
      <c r="M474" s="588">
        <f>IFERROR(IF(B474="Funkcna poziadavka",VLOOKUP(G474,MODULY_CBA!$B$3:$E$52,3,0),),)</f>
        <v>0</v>
      </c>
      <c r="N474" s="588">
        <f>IFERROR(IF(B474="funkcna poziadavka",VLOOKUP(G474,MODULY_CBA!$B$3:$E$52,2,0),),)</f>
        <v>0</v>
      </c>
      <c r="O474" s="589">
        <f t="shared" si="34"/>
        <v>0</v>
      </c>
      <c r="P474" s="590">
        <f>IFERROR(O474*VLOOKUP(G474,MODULY_CBA!$B$3:$F$52,5,0),)</f>
        <v>0</v>
      </c>
      <c r="Q474" s="461">
        <f>VLOOKUP(G474,MODULY_CBA!$B$3:$I$52,7,0)</f>
        <v>2021</v>
      </c>
      <c r="R474" s="463"/>
      <c r="S474" s="463"/>
      <c r="T474" s="463"/>
      <c r="U474" s="463"/>
      <c r="V474" s="463"/>
      <c r="W474" s="463"/>
      <c r="X474" s="463"/>
      <c r="Y474" s="463"/>
      <c r="Z474" s="591"/>
      <c r="AA474" s="461"/>
      <c r="AB474" s="461"/>
      <c r="AC474" s="463"/>
      <c r="AD474" s="463"/>
      <c r="AE474" s="463"/>
      <c r="AF474" s="463"/>
      <c r="AG474" s="463"/>
      <c r="AH474" s="463"/>
      <c r="AI474" s="463"/>
    </row>
    <row r="475" spans="1:35">
      <c r="A475" s="584" t="s">
        <v>1398</v>
      </c>
      <c r="B475" s="585" t="s">
        <v>439</v>
      </c>
      <c r="C475" s="457" t="s">
        <v>355</v>
      </c>
      <c r="D475" s="579" t="s">
        <v>447</v>
      </c>
      <c r="E475" s="579" t="s">
        <v>448</v>
      </c>
      <c r="F475" s="586" t="s">
        <v>442</v>
      </c>
      <c r="G475" s="592" t="s">
        <v>355</v>
      </c>
      <c r="H475" s="588"/>
      <c r="I475" s="588"/>
      <c r="J475" s="588">
        <f t="shared" si="32"/>
        <v>0</v>
      </c>
      <c r="K475" s="588">
        <f t="shared" si="33"/>
        <v>0</v>
      </c>
      <c r="L475" s="589">
        <f>IFERROR(IF(B475="funkcna poziadavka",VLOOKUP(G475,MODULY_CBA!$B$3:$E$53,4,0)/COUNTIFS($G$3:$G$1500,G475,$B$3:$B$1500,B475),),)</f>
        <v>0</v>
      </c>
      <c r="M475" s="588">
        <f>IFERROR(IF(B475="Funkcna poziadavka",VLOOKUP(G475,MODULY_CBA!$B$3:$E$52,3,0),),)</f>
        <v>0</v>
      </c>
      <c r="N475" s="588">
        <f>IFERROR(IF(B475="funkcna poziadavka",VLOOKUP(G475,MODULY_CBA!$B$3:$E$52,2,0),),)</f>
        <v>0</v>
      </c>
      <c r="O475" s="589">
        <f t="shared" si="34"/>
        <v>0</v>
      </c>
      <c r="P475" s="590">
        <f>IFERROR(O475*VLOOKUP(G475,MODULY_CBA!$B$3:$F$52,5,0),)</f>
        <v>0</v>
      </c>
      <c r="Q475" s="461">
        <f>VLOOKUP(G475,MODULY_CBA!$B$3:$I$52,7,0)</f>
        <v>2021</v>
      </c>
      <c r="R475" s="463"/>
      <c r="S475" s="463"/>
      <c r="T475" s="463"/>
      <c r="U475" s="463"/>
      <c r="V475" s="463"/>
      <c r="W475" s="463"/>
      <c r="X475" s="463"/>
      <c r="Y475" s="463"/>
      <c r="Z475" s="591"/>
      <c r="AA475" s="461"/>
      <c r="AB475" s="461"/>
      <c r="AC475" s="463"/>
      <c r="AD475" s="463"/>
      <c r="AE475" s="463"/>
      <c r="AF475" s="463"/>
      <c r="AG475" s="463"/>
      <c r="AH475" s="463"/>
      <c r="AI475" s="463"/>
    </row>
    <row r="476" spans="1:35">
      <c r="A476" s="584" t="s">
        <v>1399</v>
      </c>
      <c r="B476" s="585" t="s">
        <v>439</v>
      </c>
      <c r="C476" s="457" t="s">
        <v>355</v>
      </c>
      <c r="D476" s="579" t="s">
        <v>450</v>
      </c>
      <c r="E476" s="579" t="s">
        <v>451</v>
      </c>
      <c r="F476" s="586" t="s">
        <v>442</v>
      </c>
      <c r="G476" s="592" t="s">
        <v>355</v>
      </c>
      <c r="H476" s="588"/>
      <c r="I476" s="588"/>
      <c r="J476" s="588">
        <f t="shared" si="32"/>
        <v>0</v>
      </c>
      <c r="K476" s="588">
        <f t="shared" si="33"/>
        <v>0</v>
      </c>
      <c r="L476" s="589">
        <f>IFERROR(IF(B476="funkcna poziadavka",VLOOKUP(G476,MODULY_CBA!$B$3:$E$53,4,0)/COUNTIFS($G$3:$G$1500,G476,$B$3:$B$1500,B476),),)</f>
        <v>0</v>
      </c>
      <c r="M476" s="588">
        <f>IFERROR(IF(B476="Funkcna poziadavka",VLOOKUP(G476,MODULY_CBA!$B$3:$E$52,3,0),),)</f>
        <v>0</v>
      </c>
      <c r="N476" s="588">
        <f>IFERROR(IF(B476="funkcna poziadavka",VLOOKUP(G476,MODULY_CBA!$B$3:$E$52,2,0),),)</f>
        <v>0</v>
      </c>
      <c r="O476" s="589">
        <f t="shared" si="34"/>
        <v>0</v>
      </c>
      <c r="P476" s="590">
        <f>IFERROR(O476*VLOOKUP(G476,MODULY_CBA!$B$3:$F$52,5,0),)</f>
        <v>0</v>
      </c>
      <c r="Q476" s="461">
        <f>VLOOKUP(G476,MODULY_CBA!$B$3:$I$52,7,0)</f>
        <v>2021</v>
      </c>
      <c r="R476" s="463"/>
      <c r="S476" s="463"/>
      <c r="T476" s="463"/>
      <c r="U476" s="463"/>
      <c r="V476" s="463"/>
      <c r="W476" s="463"/>
      <c r="X476" s="463"/>
      <c r="Y476" s="463"/>
      <c r="Z476" s="591"/>
      <c r="AA476" s="461"/>
      <c r="AB476" s="461"/>
      <c r="AC476" s="463"/>
      <c r="AD476" s="463"/>
      <c r="AE476" s="463"/>
      <c r="AF476" s="463"/>
      <c r="AG476" s="463"/>
      <c r="AH476" s="463"/>
      <c r="AI476" s="463"/>
    </row>
    <row r="477" spans="1:35">
      <c r="A477" s="584" t="s">
        <v>1400</v>
      </c>
      <c r="B477" s="585" t="s">
        <v>439</v>
      </c>
      <c r="C477" s="457" t="s">
        <v>355</v>
      </c>
      <c r="D477" s="579" t="s">
        <v>453</v>
      </c>
      <c r="E477" s="579" t="s">
        <v>454</v>
      </c>
      <c r="F477" s="586" t="s">
        <v>442</v>
      </c>
      <c r="G477" s="592" t="s">
        <v>355</v>
      </c>
      <c r="H477" s="588"/>
      <c r="I477" s="588"/>
      <c r="J477" s="588">
        <f t="shared" si="32"/>
        <v>0</v>
      </c>
      <c r="K477" s="588">
        <f t="shared" si="33"/>
        <v>0</v>
      </c>
      <c r="L477" s="589">
        <f>IFERROR(IF(B477="funkcna poziadavka",VLOOKUP(G477,MODULY_CBA!$B$3:$E$53,4,0)/COUNTIFS($G$3:$G$1500,G477,$B$3:$B$1500,B477),),)</f>
        <v>0</v>
      </c>
      <c r="M477" s="588">
        <f>IFERROR(IF(B477="Funkcna poziadavka",VLOOKUP(G477,MODULY_CBA!$B$3:$E$52,3,0),),)</f>
        <v>0</v>
      </c>
      <c r="N477" s="588">
        <f>IFERROR(IF(B477="funkcna poziadavka",VLOOKUP(G477,MODULY_CBA!$B$3:$E$52,2,0),),)</f>
        <v>0</v>
      </c>
      <c r="O477" s="589">
        <f t="shared" si="34"/>
        <v>0</v>
      </c>
      <c r="P477" s="590">
        <f>IFERROR(O477*VLOOKUP(G477,MODULY_CBA!$B$3:$F$52,5,0),)</f>
        <v>0</v>
      </c>
      <c r="Q477" s="461">
        <f>VLOOKUP(G477,MODULY_CBA!$B$3:$I$52,7,0)</f>
        <v>2021</v>
      </c>
      <c r="R477" s="463"/>
      <c r="S477" s="463"/>
      <c r="T477" s="463"/>
      <c r="U477" s="463"/>
      <c r="V477" s="463"/>
      <c r="W477" s="463"/>
      <c r="X477" s="463"/>
      <c r="Y477" s="463"/>
      <c r="Z477" s="591"/>
      <c r="AA477" s="461"/>
      <c r="AB477" s="461"/>
      <c r="AC477" s="463"/>
      <c r="AD477" s="463"/>
      <c r="AE477" s="463"/>
      <c r="AF477" s="463"/>
      <c r="AG477" s="463"/>
      <c r="AH477" s="463"/>
      <c r="AI477" s="463"/>
    </row>
    <row r="478" spans="1:35">
      <c r="A478" s="584" t="s">
        <v>1401</v>
      </c>
      <c r="B478" s="585" t="s">
        <v>439</v>
      </c>
      <c r="C478" s="457" t="s">
        <v>355</v>
      </c>
      <c r="D478" s="568" t="s">
        <v>1402</v>
      </c>
      <c r="E478" s="568" t="s">
        <v>1403</v>
      </c>
      <c r="F478" s="586" t="s">
        <v>442</v>
      </c>
      <c r="G478" s="592" t="s">
        <v>355</v>
      </c>
      <c r="H478" s="588"/>
      <c r="I478" s="588"/>
      <c r="J478" s="588">
        <f t="shared" si="32"/>
        <v>0</v>
      </c>
      <c r="K478" s="588">
        <f t="shared" si="33"/>
        <v>0</v>
      </c>
      <c r="L478" s="589">
        <f>IFERROR(IF(B478="funkcna poziadavka",VLOOKUP(G478,MODULY_CBA!$B$3:$E$53,4,0)/COUNTIFS($G$3:$G$1500,G478,$B$3:$B$1500,B478),),)</f>
        <v>0</v>
      </c>
      <c r="M478" s="588">
        <f>IFERROR(IF(B478="Funkcna poziadavka",VLOOKUP(G478,MODULY_CBA!$B$3:$E$52,3,0),),)</f>
        <v>0</v>
      </c>
      <c r="N478" s="588">
        <f>IFERROR(IF(B478="funkcna poziadavka",VLOOKUP(G478,MODULY_CBA!$B$3:$E$52,2,0),),)</f>
        <v>0</v>
      </c>
      <c r="O478" s="589">
        <f t="shared" si="34"/>
        <v>0</v>
      </c>
      <c r="P478" s="590">
        <f>IFERROR(O478*VLOOKUP(G478,MODULY_CBA!$B$3:$F$52,5,0),)</f>
        <v>0</v>
      </c>
      <c r="Q478" s="461">
        <f>VLOOKUP(G478,MODULY_CBA!$B$3:$I$52,7,0)</f>
        <v>2021</v>
      </c>
      <c r="R478" s="463"/>
      <c r="S478" s="463"/>
      <c r="T478" s="463"/>
      <c r="U478" s="463"/>
      <c r="V478" s="463"/>
      <c r="W478" s="463"/>
      <c r="X478" s="463"/>
      <c r="Y478" s="463"/>
      <c r="Z478" s="591"/>
      <c r="AA478" s="461"/>
      <c r="AB478" s="461"/>
      <c r="AC478" s="463"/>
      <c r="AD478" s="463"/>
      <c r="AE478" s="463"/>
      <c r="AF478" s="463"/>
      <c r="AG478" s="463"/>
      <c r="AH478" s="463"/>
      <c r="AI478" s="463"/>
    </row>
    <row r="479" spans="1:35">
      <c r="A479" s="584" t="s">
        <v>1404</v>
      </c>
      <c r="B479" s="585" t="s">
        <v>439</v>
      </c>
      <c r="C479" s="457" t="s">
        <v>355</v>
      </c>
      <c r="D479" s="568" t="s">
        <v>1405</v>
      </c>
      <c r="E479" s="466" t="s">
        <v>1406</v>
      </c>
      <c r="F479" s="586" t="s">
        <v>442</v>
      </c>
      <c r="G479" s="592" t="s">
        <v>355</v>
      </c>
      <c r="H479" s="588"/>
      <c r="I479" s="588"/>
      <c r="J479" s="588">
        <f t="shared" si="32"/>
        <v>0</v>
      </c>
      <c r="K479" s="588">
        <f t="shared" si="33"/>
        <v>0</v>
      </c>
      <c r="L479" s="589">
        <f>IFERROR(IF(B479="funkcna poziadavka",VLOOKUP(G479,MODULY_CBA!$B$3:$E$53,4,0)/COUNTIFS($G$3:$G$1500,G479,$B$3:$B$1500,B479),),)</f>
        <v>0</v>
      </c>
      <c r="M479" s="588">
        <f>IFERROR(IF(B479="Funkcna poziadavka",VLOOKUP(G479,MODULY_CBA!$B$3:$E$52,3,0),),)</f>
        <v>0</v>
      </c>
      <c r="N479" s="588">
        <f>IFERROR(IF(B479="funkcna poziadavka",VLOOKUP(G479,MODULY_CBA!$B$3:$E$52,2,0),),)</f>
        <v>0</v>
      </c>
      <c r="O479" s="589">
        <f t="shared" si="34"/>
        <v>0</v>
      </c>
      <c r="P479" s="590">
        <f>IFERROR(O479*VLOOKUP(G479,MODULY_CBA!$B$3:$F$52,5,0),)</f>
        <v>0</v>
      </c>
      <c r="Q479" s="461">
        <f>VLOOKUP(G479,MODULY_CBA!$B$3:$I$52,7,0)</f>
        <v>2021</v>
      </c>
      <c r="R479" s="463"/>
      <c r="S479" s="463"/>
      <c r="T479" s="463"/>
      <c r="U479" s="463"/>
      <c r="V479" s="463"/>
      <c r="W479" s="463"/>
      <c r="X479" s="463"/>
      <c r="Y479" s="463"/>
      <c r="Z479" s="591"/>
      <c r="AA479" s="461"/>
      <c r="AB479" s="461"/>
      <c r="AC479" s="463"/>
      <c r="AD479" s="463"/>
      <c r="AE479" s="463"/>
      <c r="AF479" s="463"/>
      <c r="AG479" s="463"/>
      <c r="AH479" s="463"/>
      <c r="AI479" s="463"/>
    </row>
    <row r="480" spans="1:35">
      <c r="A480" s="584" t="s">
        <v>1407</v>
      </c>
      <c r="B480" s="585" t="s">
        <v>439</v>
      </c>
      <c r="C480" s="457" t="s">
        <v>355</v>
      </c>
      <c r="D480" s="568" t="s">
        <v>1408</v>
      </c>
      <c r="E480" s="457" t="s">
        <v>1409</v>
      </c>
      <c r="F480" s="586" t="s">
        <v>442</v>
      </c>
      <c r="G480" s="592" t="s">
        <v>355</v>
      </c>
      <c r="H480" s="588"/>
      <c r="I480" s="588"/>
      <c r="J480" s="588">
        <f t="shared" si="32"/>
        <v>0</v>
      </c>
      <c r="K480" s="588">
        <f t="shared" si="33"/>
        <v>0</v>
      </c>
      <c r="L480" s="589">
        <f>IFERROR(IF(B480="funkcna poziadavka",VLOOKUP(G480,MODULY_CBA!$B$3:$E$53,4,0)/COUNTIFS($G$3:$G$1500,G480,$B$3:$B$1500,B480),),)</f>
        <v>0</v>
      </c>
      <c r="M480" s="588">
        <f>IFERROR(IF(B480="Funkcna poziadavka",VLOOKUP(G480,MODULY_CBA!$B$3:$E$52,3,0),),)</f>
        <v>0</v>
      </c>
      <c r="N480" s="588">
        <f>IFERROR(IF(B480="funkcna poziadavka",VLOOKUP(G480,MODULY_CBA!$B$3:$E$52,2,0),),)</f>
        <v>0</v>
      </c>
      <c r="O480" s="589">
        <f t="shared" si="34"/>
        <v>0</v>
      </c>
      <c r="P480" s="590">
        <f>IFERROR(O480*VLOOKUP(G480,MODULY_CBA!$B$3:$F$52,5,0),)</f>
        <v>0</v>
      </c>
      <c r="Q480" s="461">
        <f>VLOOKUP(G480,MODULY_CBA!$B$3:$I$52,7,0)</f>
        <v>2021</v>
      </c>
      <c r="R480" s="463"/>
      <c r="S480" s="463"/>
      <c r="T480" s="463"/>
      <c r="U480" s="463"/>
      <c r="V480" s="463"/>
      <c r="W480" s="463"/>
      <c r="X480" s="463"/>
      <c r="Y480" s="463"/>
      <c r="Z480" s="591"/>
      <c r="AA480" s="461"/>
      <c r="AB480" s="461"/>
      <c r="AC480" s="463"/>
      <c r="AD480" s="463"/>
      <c r="AE480" s="463"/>
      <c r="AF480" s="463"/>
      <c r="AG480" s="463"/>
      <c r="AH480" s="463"/>
      <c r="AI480" s="463"/>
    </row>
    <row r="481" spans="1:35">
      <c r="A481" s="584" t="s">
        <v>1410</v>
      </c>
      <c r="B481" s="585" t="s">
        <v>439</v>
      </c>
      <c r="C481" s="457" t="s">
        <v>355</v>
      </c>
      <c r="D481" s="568" t="s">
        <v>1041</v>
      </c>
      <c r="E481" s="457" t="s">
        <v>1411</v>
      </c>
      <c r="F481" s="586" t="s">
        <v>442</v>
      </c>
      <c r="G481" s="592" t="s">
        <v>355</v>
      </c>
      <c r="H481" s="588"/>
      <c r="I481" s="588"/>
      <c r="J481" s="588">
        <f t="shared" si="32"/>
        <v>0</v>
      </c>
      <c r="K481" s="588">
        <f t="shared" si="33"/>
        <v>0</v>
      </c>
      <c r="L481" s="589">
        <f>IFERROR(IF(B481="funkcna poziadavka",VLOOKUP(G481,MODULY_CBA!$B$3:$E$53,4,0)/COUNTIFS($G$3:$G$1500,G481,$B$3:$B$1500,B481),),)</f>
        <v>0</v>
      </c>
      <c r="M481" s="588">
        <f>IFERROR(IF(B481="Funkcna poziadavka",VLOOKUP(G481,MODULY_CBA!$B$3:$E$52,3,0),),)</f>
        <v>0</v>
      </c>
      <c r="N481" s="588">
        <f>IFERROR(IF(B481="funkcna poziadavka",VLOOKUP(G481,MODULY_CBA!$B$3:$E$52,2,0),),)</f>
        <v>0</v>
      </c>
      <c r="O481" s="589">
        <f t="shared" si="34"/>
        <v>0</v>
      </c>
      <c r="P481" s="590">
        <f>IFERROR(O481*VLOOKUP(G481,MODULY_CBA!$B$3:$F$52,5,0),)</f>
        <v>0</v>
      </c>
      <c r="Q481" s="461">
        <f>VLOOKUP(G481,MODULY_CBA!$B$3:$I$52,7,0)</f>
        <v>2021</v>
      </c>
      <c r="R481" s="463"/>
      <c r="S481" s="463"/>
      <c r="T481" s="463"/>
      <c r="U481" s="463"/>
      <c r="V481" s="463"/>
      <c r="W481" s="463"/>
      <c r="X481" s="463"/>
      <c r="Y481" s="463"/>
      <c r="Z481" s="591"/>
      <c r="AA481" s="461"/>
      <c r="AB481" s="461"/>
      <c r="AC481" s="463"/>
      <c r="AD481" s="463"/>
      <c r="AE481" s="463"/>
      <c r="AF481" s="463"/>
      <c r="AG481" s="463"/>
      <c r="AH481" s="463"/>
      <c r="AI481" s="463"/>
    </row>
    <row r="482" spans="1:35">
      <c r="A482" s="584" t="s">
        <v>1412</v>
      </c>
      <c r="B482" s="585" t="s">
        <v>439</v>
      </c>
      <c r="C482" s="457" t="s">
        <v>355</v>
      </c>
      <c r="D482" s="579" t="s">
        <v>459</v>
      </c>
      <c r="E482" s="568" t="s">
        <v>767</v>
      </c>
      <c r="F482" s="586" t="s">
        <v>442</v>
      </c>
      <c r="G482" s="592" t="s">
        <v>355</v>
      </c>
      <c r="H482" s="588"/>
      <c r="I482" s="588"/>
      <c r="J482" s="588">
        <f t="shared" si="32"/>
        <v>0</v>
      </c>
      <c r="K482" s="588">
        <f t="shared" si="33"/>
        <v>0</v>
      </c>
      <c r="L482" s="589">
        <f>IFERROR(IF(B482="funkcna poziadavka",VLOOKUP(G482,MODULY_CBA!$B$3:$E$53,4,0)/COUNTIFS($G$3:$G$1500,G482,$B$3:$B$1500,B482),),)</f>
        <v>0</v>
      </c>
      <c r="M482" s="588">
        <f>IFERROR(IF(B482="Funkcna poziadavka",VLOOKUP(G482,MODULY_CBA!$B$3:$E$52,3,0),),)</f>
        <v>0</v>
      </c>
      <c r="N482" s="588">
        <f>IFERROR(IF(B482="funkcna poziadavka",VLOOKUP(G482,MODULY_CBA!$B$3:$E$52,2,0),),)</f>
        <v>0</v>
      </c>
      <c r="O482" s="589">
        <f t="shared" si="34"/>
        <v>0</v>
      </c>
      <c r="P482" s="590">
        <f>IFERROR(O482*VLOOKUP(G482,MODULY_CBA!$B$3:$F$52,5,0),)</f>
        <v>0</v>
      </c>
      <c r="Q482" s="461">
        <f>VLOOKUP(G482,MODULY_CBA!$B$3:$I$52,7,0)</f>
        <v>2021</v>
      </c>
      <c r="R482" s="463"/>
      <c r="S482" s="463"/>
      <c r="T482" s="463"/>
      <c r="U482" s="463"/>
      <c r="V482" s="463"/>
      <c r="W482" s="463"/>
      <c r="X482" s="463"/>
      <c r="Y482" s="463"/>
      <c r="Z482" s="591"/>
      <c r="AA482" s="461"/>
      <c r="AB482" s="461"/>
      <c r="AC482" s="463"/>
      <c r="AD482" s="463"/>
      <c r="AE482" s="463"/>
      <c r="AF482" s="463"/>
      <c r="AG482" s="463"/>
      <c r="AH482" s="463"/>
      <c r="AI482" s="463"/>
    </row>
    <row r="483" spans="1:35">
      <c r="A483" s="584" t="s">
        <v>1413</v>
      </c>
      <c r="B483" s="585" t="s">
        <v>439</v>
      </c>
      <c r="C483" s="457" t="s">
        <v>355</v>
      </c>
      <c r="D483" s="579" t="s">
        <v>462</v>
      </c>
      <c r="E483" s="568" t="s">
        <v>1414</v>
      </c>
      <c r="F483" s="586" t="s">
        <v>442</v>
      </c>
      <c r="G483" s="592" t="s">
        <v>355</v>
      </c>
      <c r="H483" s="588"/>
      <c r="I483" s="588"/>
      <c r="J483" s="588">
        <f t="shared" si="32"/>
        <v>0</v>
      </c>
      <c r="K483" s="588">
        <f t="shared" si="33"/>
        <v>0</v>
      </c>
      <c r="L483" s="589">
        <f>IFERROR(IF(B483="funkcna poziadavka",VLOOKUP(G483,MODULY_CBA!$B$3:$E$53,4,0)/COUNTIFS($G$3:$G$1500,G483,$B$3:$B$1500,B483),),)</f>
        <v>0</v>
      </c>
      <c r="M483" s="588">
        <f>IFERROR(IF(B483="Funkcna poziadavka",VLOOKUP(G483,MODULY_CBA!$B$3:$E$52,3,0),),)</f>
        <v>0</v>
      </c>
      <c r="N483" s="588">
        <f>IFERROR(IF(B483="funkcna poziadavka",VLOOKUP(G483,MODULY_CBA!$B$3:$E$52,2,0),),)</f>
        <v>0</v>
      </c>
      <c r="O483" s="589">
        <f t="shared" si="34"/>
        <v>0</v>
      </c>
      <c r="P483" s="590">
        <f>IFERROR(O483*VLOOKUP(G483,MODULY_CBA!$B$3:$F$52,5,0),)</f>
        <v>0</v>
      </c>
      <c r="Q483" s="461">
        <f>VLOOKUP(G483,MODULY_CBA!$B$3:$I$52,7,0)</f>
        <v>2021</v>
      </c>
      <c r="R483" s="463"/>
      <c r="S483" s="463"/>
      <c r="T483" s="463"/>
      <c r="U483" s="463"/>
      <c r="V483" s="463"/>
      <c r="W483" s="463"/>
      <c r="X483" s="463"/>
      <c r="Y483" s="463"/>
      <c r="Z483" s="591"/>
      <c r="AA483" s="461"/>
      <c r="AB483" s="461"/>
      <c r="AC483" s="463"/>
      <c r="AD483" s="463"/>
      <c r="AE483" s="463"/>
      <c r="AF483" s="463"/>
      <c r="AG483" s="463"/>
      <c r="AH483" s="463"/>
      <c r="AI483" s="463"/>
    </row>
    <row r="484" spans="1:35">
      <c r="A484" s="584" t="s">
        <v>1415</v>
      </c>
      <c r="B484" s="585" t="s">
        <v>439</v>
      </c>
      <c r="C484" s="457" t="s">
        <v>355</v>
      </c>
      <c r="D484" s="579" t="s">
        <v>465</v>
      </c>
      <c r="E484" s="568" t="s">
        <v>729</v>
      </c>
      <c r="F484" s="586" t="s">
        <v>442</v>
      </c>
      <c r="G484" s="592" t="s">
        <v>355</v>
      </c>
      <c r="H484" s="588"/>
      <c r="I484" s="588"/>
      <c r="J484" s="588">
        <f t="shared" si="32"/>
        <v>0</v>
      </c>
      <c r="K484" s="588">
        <f t="shared" si="33"/>
        <v>0</v>
      </c>
      <c r="L484" s="589">
        <f>IFERROR(IF(B484="funkcna poziadavka",VLOOKUP(G484,MODULY_CBA!$B$3:$E$53,4,0)/COUNTIFS($G$3:$G$1500,G484,$B$3:$B$1500,B484),),)</f>
        <v>0</v>
      </c>
      <c r="M484" s="588">
        <f>IFERROR(IF(B484="Funkcna poziadavka",VLOOKUP(G484,MODULY_CBA!$B$3:$E$52,3,0),),)</f>
        <v>0</v>
      </c>
      <c r="N484" s="588">
        <f>IFERROR(IF(B484="funkcna poziadavka",VLOOKUP(G484,MODULY_CBA!$B$3:$E$52,2,0),),)</f>
        <v>0</v>
      </c>
      <c r="O484" s="589">
        <f t="shared" si="34"/>
        <v>0</v>
      </c>
      <c r="P484" s="590">
        <f>IFERROR(O484*VLOOKUP(G484,MODULY_CBA!$B$3:$F$52,5,0),)</f>
        <v>0</v>
      </c>
      <c r="Q484" s="461">
        <f>VLOOKUP(G484,MODULY_CBA!$B$3:$I$52,7,0)</f>
        <v>2021</v>
      </c>
      <c r="R484" s="463"/>
      <c r="S484" s="463"/>
      <c r="T484" s="463"/>
      <c r="U484" s="463"/>
      <c r="V484" s="463"/>
      <c r="W484" s="463"/>
      <c r="X484" s="463"/>
      <c r="Y484" s="463"/>
      <c r="Z484" s="591"/>
      <c r="AA484" s="461"/>
      <c r="AB484" s="461"/>
      <c r="AC484" s="463"/>
      <c r="AD484" s="463"/>
      <c r="AE484" s="463"/>
      <c r="AF484" s="463"/>
      <c r="AG484" s="463"/>
      <c r="AH484" s="463"/>
      <c r="AI484" s="463"/>
    </row>
    <row r="485" spans="1:35">
      <c r="A485" s="584" t="s">
        <v>1416</v>
      </c>
      <c r="B485" s="585" t="s">
        <v>439</v>
      </c>
      <c r="C485" s="457" t="s">
        <v>355</v>
      </c>
      <c r="D485" s="579" t="s">
        <v>468</v>
      </c>
      <c r="E485" s="568" t="s">
        <v>1417</v>
      </c>
      <c r="F485" s="586" t="s">
        <v>442</v>
      </c>
      <c r="G485" s="592" t="s">
        <v>355</v>
      </c>
      <c r="H485" s="588"/>
      <c r="I485" s="588"/>
      <c r="J485" s="588">
        <f t="shared" si="32"/>
        <v>0</v>
      </c>
      <c r="K485" s="588">
        <f t="shared" si="33"/>
        <v>0</v>
      </c>
      <c r="L485" s="589">
        <f>IFERROR(IF(B485="funkcna poziadavka",VLOOKUP(G485,MODULY_CBA!$B$3:$E$53,4,0)/COUNTIFS($G$3:$G$1500,G485,$B$3:$B$1500,B485),),)</f>
        <v>0</v>
      </c>
      <c r="M485" s="588">
        <f>IFERROR(IF(B485="Funkcna poziadavka",VLOOKUP(G485,MODULY_CBA!$B$3:$E$52,3,0),),)</f>
        <v>0</v>
      </c>
      <c r="N485" s="588">
        <f>IFERROR(IF(B485="funkcna poziadavka",VLOOKUP(G485,MODULY_CBA!$B$3:$E$52,2,0),),)</f>
        <v>0</v>
      </c>
      <c r="O485" s="589">
        <f t="shared" si="34"/>
        <v>0</v>
      </c>
      <c r="P485" s="590">
        <f>IFERROR(O485*VLOOKUP(G485,MODULY_CBA!$B$3:$F$52,5,0),)</f>
        <v>0</v>
      </c>
      <c r="Q485" s="461">
        <f>VLOOKUP(G485,MODULY_CBA!$B$3:$I$52,7,0)</f>
        <v>2021</v>
      </c>
      <c r="R485" s="463"/>
      <c r="S485" s="463"/>
      <c r="T485" s="463"/>
      <c r="U485" s="463"/>
      <c r="V485" s="463"/>
      <c r="W485" s="463"/>
      <c r="X485" s="463"/>
      <c r="Y485" s="463"/>
      <c r="Z485" s="591"/>
      <c r="AA485" s="461"/>
      <c r="AB485" s="461"/>
      <c r="AC485" s="463"/>
      <c r="AD485" s="463"/>
      <c r="AE485" s="463"/>
      <c r="AF485" s="463"/>
      <c r="AG485" s="463"/>
      <c r="AH485" s="463"/>
      <c r="AI485" s="463"/>
    </row>
    <row r="486" spans="1:35">
      <c r="A486" s="584" t="s">
        <v>1418</v>
      </c>
      <c r="B486" s="585" t="s">
        <v>439</v>
      </c>
      <c r="C486" s="457" t="s">
        <v>355</v>
      </c>
      <c r="D486" s="579" t="s">
        <v>493</v>
      </c>
      <c r="E486" s="568" t="s">
        <v>1419</v>
      </c>
      <c r="F486" s="586" t="s">
        <v>442</v>
      </c>
      <c r="G486" s="592" t="s">
        <v>355</v>
      </c>
      <c r="H486" s="588"/>
      <c r="I486" s="588"/>
      <c r="J486" s="588">
        <f t="shared" si="32"/>
        <v>0</v>
      </c>
      <c r="K486" s="588">
        <f t="shared" si="33"/>
        <v>0</v>
      </c>
      <c r="L486" s="589">
        <f>IFERROR(IF(B486="funkcna poziadavka",VLOOKUP(G486,MODULY_CBA!$B$3:$E$53,4,0)/COUNTIFS($G$3:$G$1500,G486,$B$3:$B$1500,B486),),)</f>
        <v>0</v>
      </c>
      <c r="M486" s="588">
        <f>IFERROR(IF(B486="Funkcna poziadavka",VLOOKUP(G486,MODULY_CBA!$B$3:$E$52,3,0),),)</f>
        <v>0</v>
      </c>
      <c r="N486" s="588">
        <f>IFERROR(IF(B486="funkcna poziadavka",VLOOKUP(G486,MODULY_CBA!$B$3:$E$52,2,0),),)</f>
        <v>0</v>
      </c>
      <c r="O486" s="589">
        <f t="shared" si="34"/>
        <v>0</v>
      </c>
      <c r="P486" s="590">
        <f>IFERROR(O486*VLOOKUP(G486,MODULY_CBA!$B$3:$F$52,5,0),)</f>
        <v>0</v>
      </c>
      <c r="Q486" s="461">
        <f>VLOOKUP(G486,MODULY_CBA!$B$3:$I$52,7,0)</f>
        <v>2021</v>
      </c>
      <c r="R486" s="463"/>
      <c r="S486" s="463"/>
      <c r="T486" s="463"/>
      <c r="U486" s="463"/>
      <c r="V486" s="463"/>
      <c r="W486" s="463"/>
      <c r="X486" s="463"/>
      <c r="Y486" s="463"/>
      <c r="Z486" s="591"/>
      <c r="AA486" s="461"/>
      <c r="AB486" s="461"/>
      <c r="AC486" s="463"/>
      <c r="AD486" s="463"/>
      <c r="AE486" s="463"/>
      <c r="AF486" s="463"/>
      <c r="AG486" s="463"/>
      <c r="AH486" s="463"/>
      <c r="AI486" s="463"/>
    </row>
    <row r="487" spans="1:35">
      <c r="A487" s="584" t="s">
        <v>1420</v>
      </c>
      <c r="B487" s="585" t="s">
        <v>977</v>
      </c>
      <c r="C487" s="457" t="s">
        <v>355</v>
      </c>
      <c r="D487" s="579" t="s">
        <v>471</v>
      </c>
      <c r="E487" s="568" t="s">
        <v>735</v>
      </c>
      <c r="F487" s="586" t="s">
        <v>442</v>
      </c>
      <c r="G487" s="592" t="s">
        <v>355</v>
      </c>
      <c r="H487" s="588">
        <v>1</v>
      </c>
      <c r="I487" s="588">
        <v>5</v>
      </c>
      <c r="J487" s="588">
        <f t="shared" si="32"/>
        <v>1</v>
      </c>
      <c r="K487" s="588">
        <f t="shared" si="33"/>
        <v>5</v>
      </c>
      <c r="L487" s="589">
        <f>IFERROR(IF(B487="funkcna poziadavka",VLOOKUP(G487,MODULY_CBA!$B$3:$E$53,4,0)/COUNTIFS($G$3:$G$1500,G487,$B$3:$B$1500,B487),),)</f>
        <v>2.1</v>
      </c>
      <c r="M487" s="588">
        <f>IFERROR(IF(B487="Funkcna poziadavka",VLOOKUP(G487,MODULY_CBA!$B$3:$E$52,3,0),),)</f>
        <v>0.72</v>
      </c>
      <c r="N487" s="588">
        <f>IFERROR(IF(B487="funkcna poziadavka",VLOOKUP(G487,MODULY_CBA!$B$3:$E$52,2,0),),)</f>
        <v>0.86</v>
      </c>
      <c r="O487" s="589">
        <f t="shared" si="34"/>
        <v>4.3963199999999993</v>
      </c>
      <c r="P487" s="590">
        <f>IFERROR(O487*VLOOKUP(G487,MODULY_CBA!$B$3:$F$52,5,0),)</f>
        <v>65.944799999999987</v>
      </c>
      <c r="Q487" s="461">
        <f>VLOOKUP(G487,MODULY_CBA!$B$3:$I$52,7,0)</f>
        <v>2021</v>
      </c>
      <c r="R487" s="463"/>
      <c r="S487" s="463"/>
      <c r="T487" s="463"/>
      <c r="U487" s="463"/>
      <c r="V487" s="463"/>
      <c r="W487" s="463"/>
      <c r="X487" s="463"/>
      <c r="Y487" s="463"/>
      <c r="Z487" s="591"/>
      <c r="AA487" s="461"/>
      <c r="AB487" s="461"/>
      <c r="AC487" s="463"/>
      <c r="AD487" s="463"/>
      <c r="AE487" s="463"/>
      <c r="AF487" s="463"/>
      <c r="AG487" s="463"/>
      <c r="AH487" s="463"/>
      <c r="AI487" s="463"/>
    </row>
    <row r="488" spans="1:35">
      <c r="A488" s="584" t="s">
        <v>1421</v>
      </c>
      <c r="B488" s="585" t="s">
        <v>977</v>
      </c>
      <c r="C488" s="457" t="s">
        <v>355</v>
      </c>
      <c r="D488" s="579" t="s">
        <v>1422</v>
      </c>
      <c r="E488" s="568" t="s">
        <v>1423</v>
      </c>
      <c r="F488" s="586" t="s">
        <v>442</v>
      </c>
      <c r="G488" s="592" t="s">
        <v>355</v>
      </c>
      <c r="H488" s="588">
        <v>1</v>
      </c>
      <c r="I488" s="588">
        <v>5</v>
      </c>
      <c r="J488" s="588">
        <f t="shared" si="32"/>
        <v>1</v>
      </c>
      <c r="K488" s="588">
        <f t="shared" si="33"/>
        <v>5</v>
      </c>
      <c r="L488" s="589">
        <f>IFERROR(IF(B488="funkcna poziadavka",VLOOKUP(G488,MODULY_CBA!$B$3:$E$53,4,0)/COUNTIFS($G$3:$G$1500,G488,$B$3:$B$1500,B488),),)</f>
        <v>2.1</v>
      </c>
      <c r="M488" s="588">
        <f>IFERROR(IF(B488="Funkcna poziadavka",VLOOKUP(G488,MODULY_CBA!$B$3:$E$52,3,0),),)</f>
        <v>0.72</v>
      </c>
      <c r="N488" s="588">
        <f>IFERROR(IF(B488="funkcna poziadavka",VLOOKUP(G488,MODULY_CBA!$B$3:$E$52,2,0),),)</f>
        <v>0.86</v>
      </c>
      <c r="O488" s="589">
        <f t="shared" si="34"/>
        <v>4.3963199999999993</v>
      </c>
      <c r="P488" s="590">
        <f>IFERROR(O488*VLOOKUP(G488,MODULY_CBA!$B$3:$F$52,5,0),)</f>
        <v>65.944799999999987</v>
      </c>
      <c r="Q488" s="461">
        <f>VLOOKUP(G488,MODULY_CBA!$B$3:$I$52,7,0)</f>
        <v>2021</v>
      </c>
      <c r="R488" s="463"/>
      <c r="S488" s="463"/>
      <c r="T488" s="463"/>
      <c r="U488" s="463"/>
      <c r="V488" s="463"/>
      <c r="W488" s="463"/>
      <c r="X488" s="463"/>
      <c r="Y488" s="463"/>
      <c r="Z488" s="591"/>
      <c r="AA488" s="461"/>
      <c r="AB488" s="461"/>
      <c r="AC488" s="463"/>
      <c r="AD488" s="463"/>
      <c r="AE488" s="463"/>
      <c r="AF488" s="463"/>
      <c r="AG488" s="463"/>
      <c r="AH488" s="463"/>
      <c r="AI488" s="463"/>
    </row>
    <row r="489" spans="1:35">
      <c r="A489" s="584" t="s">
        <v>1424</v>
      </c>
      <c r="B489" s="585" t="s">
        <v>439</v>
      </c>
      <c r="C489" s="457" t="s">
        <v>355</v>
      </c>
      <c r="D489" s="579" t="s">
        <v>1425</v>
      </c>
      <c r="E489" s="568" t="s">
        <v>1426</v>
      </c>
      <c r="F489" s="586" t="s">
        <v>442</v>
      </c>
      <c r="G489" s="592" t="s">
        <v>355</v>
      </c>
      <c r="H489" s="588"/>
      <c r="I489" s="588"/>
      <c r="J489" s="588">
        <f t="shared" si="32"/>
        <v>0</v>
      </c>
      <c r="K489" s="588">
        <f t="shared" si="33"/>
        <v>0</v>
      </c>
      <c r="L489" s="589">
        <f>IFERROR(IF(B489="funkcna poziadavka",VLOOKUP(G489,MODULY_CBA!$B$3:$E$53,4,0)/COUNTIFS($G$3:$G$1500,G489,$B$3:$B$1500,B489),),)</f>
        <v>0</v>
      </c>
      <c r="M489" s="588">
        <f>IFERROR(IF(B489="Funkcna poziadavka",VLOOKUP(G489,MODULY_CBA!$B$3:$E$52,3,0),),)</f>
        <v>0</v>
      </c>
      <c r="N489" s="588">
        <f>IFERROR(IF(B489="funkcna poziadavka",VLOOKUP(G489,MODULY_CBA!$B$3:$E$52,2,0),),)</f>
        <v>0</v>
      </c>
      <c r="O489" s="589">
        <f t="shared" si="34"/>
        <v>0</v>
      </c>
      <c r="P489" s="590">
        <f>IFERROR(O489*VLOOKUP(G489,MODULY_CBA!$B$3:$F$52,5,0),)</f>
        <v>0</v>
      </c>
      <c r="Q489" s="461">
        <f>VLOOKUP(G489,MODULY_CBA!$B$3:$I$52,7,0)</f>
        <v>2021</v>
      </c>
      <c r="R489" s="463"/>
      <c r="S489" s="463"/>
      <c r="T489" s="463"/>
      <c r="U489" s="463"/>
      <c r="V489" s="463"/>
      <c r="W489" s="463"/>
      <c r="X489" s="463"/>
      <c r="Y489" s="463"/>
      <c r="Z489" s="591"/>
      <c r="AA489" s="461"/>
      <c r="AB489" s="461"/>
      <c r="AC489" s="463"/>
      <c r="AD489" s="463"/>
      <c r="AE489" s="463"/>
      <c r="AF489" s="463"/>
      <c r="AG489" s="463"/>
      <c r="AH489" s="463"/>
      <c r="AI489" s="463"/>
    </row>
    <row r="490" spans="1:35">
      <c r="A490" s="584" t="s">
        <v>1427</v>
      </c>
      <c r="B490" s="585" t="s">
        <v>977</v>
      </c>
      <c r="C490" s="457" t="s">
        <v>355</v>
      </c>
      <c r="D490" s="579" t="s">
        <v>1370</v>
      </c>
      <c r="E490" s="568" t="s">
        <v>1371</v>
      </c>
      <c r="F490" s="586" t="s">
        <v>442</v>
      </c>
      <c r="G490" s="592" t="s">
        <v>355</v>
      </c>
      <c r="H490" s="588">
        <v>1</v>
      </c>
      <c r="I490" s="588">
        <v>5</v>
      </c>
      <c r="J490" s="588">
        <f t="shared" si="32"/>
        <v>1</v>
      </c>
      <c r="K490" s="588">
        <f t="shared" si="33"/>
        <v>5</v>
      </c>
      <c r="L490" s="589">
        <f>IFERROR(IF(B490="funkcna poziadavka",VLOOKUP(G490,MODULY_CBA!$B$3:$E$53,4,0)/COUNTIFS($G$3:$G$1500,G490,$B$3:$B$1500,B490),),)</f>
        <v>2.1</v>
      </c>
      <c r="M490" s="588">
        <f>IFERROR(IF(B490="Funkcna poziadavka",VLOOKUP(G490,MODULY_CBA!$B$3:$E$52,3,0),),)</f>
        <v>0.72</v>
      </c>
      <c r="N490" s="588">
        <f>IFERROR(IF(B490="funkcna poziadavka",VLOOKUP(G490,MODULY_CBA!$B$3:$E$52,2,0),),)</f>
        <v>0.86</v>
      </c>
      <c r="O490" s="589">
        <f t="shared" si="34"/>
        <v>4.3963199999999993</v>
      </c>
      <c r="P490" s="590">
        <f>IFERROR(O490*VLOOKUP(G490,MODULY_CBA!$B$3:$F$52,5,0),)</f>
        <v>65.944799999999987</v>
      </c>
      <c r="Q490" s="461">
        <f>VLOOKUP(G490,MODULY_CBA!$B$3:$I$52,7,0)</f>
        <v>2021</v>
      </c>
      <c r="R490" s="463"/>
      <c r="S490" s="463"/>
      <c r="T490" s="463"/>
      <c r="U490" s="463"/>
      <c r="V490" s="463"/>
      <c r="W490" s="463"/>
      <c r="X490" s="463"/>
      <c r="Y490" s="463"/>
      <c r="Z490" s="591"/>
      <c r="AA490" s="461"/>
      <c r="AB490" s="461"/>
      <c r="AC490" s="463"/>
      <c r="AD490" s="463"/>
      <c r="AE490" s="463"/>
      <c r="AF490" s="463"/>
      <c r="AG490" s="463"/>
      <c r="AH490" s="463"/>
      <c r="AI490" s="463"/>
    </row>
    <row r="491" spans="1:35">
      <c r="A491" s="584" t="s">
        <v>1428</v>
      </c>
      <c r="B491" s="585" t="s">
        <v>977</v>
      </c>
      <c r="C491" s="457" t="s">
        <v>355</v>
      </c>
      <c r="D491" s="579" t="s">
        <v>1429</v>
      </c>
      <c r="E491" s="568" t="s">
        <v>1430</v>
      </c>
      <c r="F491" s="586" t="s">
        <v>442</v>
      </c>
      <c r="G491" s="592" t="s">
        <v>355</v>
      </c>
      <c r="H491" s="588">
        <v>1</v>
      </c>
      <c r="I491" s="588">
        <v>5</v>
      </c>
      <c r="J491" s="588">
        <f t="shared" si="32"/>
        <v>1</v>
      </c>
      <c r="K491" s="588">
        <f t="shared" si="33"/>
        <v>5</v>
      </c>
      <c r="L491" s="589">
        <f>IFERROR(IF(B491="funkcna poziadavka",VLOOKUP(G491,MODULY_CBA!$B$3:$E$53,4,0)/COUNTIFS($G$3:$G$1500,G491,$B$3:$B$1500,B491),),)</f>
        <v>2.1</v>
      </c>
      <c r="M491" s="588">
        <f>IFERROR(IF(B491="Funkcna poziadavka",VLOOKUP(G491,MODULY_CBA!$B$3:$E$52,3,0),),)</f>
        <v>0.72</v>
      </c>
      <c r="N491" s="588">
        <f>IFERROR(IF(B491="funkcna poziadavka",VLOOKUP(G491,MODULY_CBA!$B$3:$E$52,2,0),),)</f>
        <v>0.86</v>
      </c>
      <c r="O491" s="589">
        <f t="shared" si="34"/>
        <v>4.3963199999999993</v>
      </c>
      <c r="P491" s="590">
        <f>IFERROR(O491*VLOOKUP(G491,MODULY_CBA!$B$3:$F$52,5,0),)</f>
        <v>65.944799999999987</v>
      </c>
      <c r="Q491" s="461">
        <f>VLOOKUP(G491,MODULY_CBA!$B$3:$I$52,7,0)</f>
        <v>2021</v>
      </c>
      <c r="R491" s="463"/>
      <c r="S491" s="463"/>
      <c r="T491" s="463"/>
      <c r="U491" s="463"/>
      <c r="V491" s="463"/>
      <c r="W491" s="463"/>
      <c r="X491" s="463"/>
      <c r="Y491" s="463"/>
      <c r="Z491" s="591"/>
      <c r="AA491" s="461"/>
      <c r="AB491" s="461"/>
      <c r="AC491" s="463"/>
      <c r="AD491" s="463"/>
      <c r="AE491" s="463"/>
      <c r="AF491" s="463"/>
      <c r="AG491" s="463"/>
      <c r="AH491" s="463"/>
      <c r="AI491" s="463"/>
    </row>
    <row r="492" spans="1:35">
      <c r="A492" s="584" t="s">
        <v>1431</v>
      </c>
      <c r="B492" s="585" t="s">
        <v>977</v>
      </c>
      <c r="C492" s="457" t="s">
        <v>355</v>
      </c>
      <c r="D492" s="579" t="s">
        <v>1432</v>
      </c>
      <c r="E492" s="457" t="s">
        <v>1433</v>
      </c>
      <c r="F492" s="586" t="s">
        <v>442</v>
      </c>
      <c r="G492" s="592" t="s">
        <v>355</v>
      </c>
      <c r="H492" s="588">
        <v>1</v>
      </c>
      <c r="I492" s="588">
        <v>5</v>
      </c>
      <c r="J492" s="588">
        <f t="shared" si="32"/>
        <v>1</v>
      </c>
      <c r="K492" s="588">
        <f t="shared" si="33"/>
        <v>5</v>
      </c>
      <c r="L492" s="589">
        <f>IFERROR(IF(B492="funkcna poziadavka",VLOOKUP(G492,MODULY_CBA!$B$3:$E$53,4,0)/COUNTIFS($G$3:$G$1500,G492,$B$3:$B$1500,B492),),)</f>
        <v>2.1</v>
      </c>
      <c r="M492" s="588">
        <f>IFERROR(IF(B492="Funkcna poziadavka",VLOOKUP(G492,MODULY_CBA!$B$3:$E$52,3,0),),)</f>
        <v>0.72</v>
      </c>
      <c r="N492" s="588">
        <f>IFERROR(IF(B492="funkcna poziadavka",VLOOKUP(G492,MODULY_CBA!$B$3:$E$52,2,0),),)</f>
        <v>0.86</v>
      </c>
      <c r="O492" s="589">
        <f t="shared" si="34"/>
        <v>4.3963199999999993</v>
      </c>
      <c r="P492" s="590">
        <f>IFERROR(O492*VLOOKUP(G492,MODULY_CBA!$B$3:$F$52,5,0),)</f>
        <v>65.944799999999987</v>
      </c>
      <c r="Q492" s="461">
        <f>VLOOKUP(G492,MODULY_CBA!$B$3:$I$52,7,0)</f>
        <v>2021</v>
      </c>
      <c r="R492" s="463"/>
      <c r="S492" s="463"/>
      <c r="T492" s="463"/>
      <c r="U492" s="463"/>
      <c r="V492" s="463"/>
      <c r="W492" s="463"/>
      <c r="X492" s="463"/>
      <c r="Y492" s="463"/>
      <c r="Z492" s="591"/>
      <c r="AA492" s="461"/>
      <c r="AB492" s="461"/>
      <c r="AC492" s="463"/>
      <c r="AD492" s="463"/>
      <c r="AE492" s="463"/>
      <c r="AF492" s="463"/>
      <c r="AG492" s="463"/>
      <c r="AH492" s="463"/>
      <c r="AI492" s="463"/>
    </row>
    <row r="493" spans="1:35">
      <c r="A493" s="584" t="s">
        <v>1434</v>
      </c>
      <c r="B493" s="585" t="s">
        <v>977</v>
      </c>
      <c r="C493" s="457" t="s">
        <v>355</v>
      </c>
      <c r="D493" s="579" t="s">
        <v>1316</v>
      </c>
      <c r="E493" s="457" t="s">
        <v>1435</v>
      </c>
      <c r="F493" s="586" t="s">
        <v>442</v>
      </c>
      <c r="G493" s="592" t="s">
        <v>355</v>
      </c>
      <c r="H493" s="588">
        <v>1</v>
      </c>
      <c r="I493" s="588">
        <v>5</v>
      </c>
      <c r="J493" s="588">
        <f t="shared" si="32"/>
        <v>1</v>
      </c>
      <c r="K493" s="588">
        <f t="shared" si="33"/>
        <v>5</v>
      </c>
      <c r="L493" s="589">
        <f>IFERROR(IF(B493="funkcna poziadavka",VLOOKUP(G493,MODULY_CBA!$B$3:$E$53,4,0)/COUNTIFS($G$3:$G$1500,G493,$B$3:$B$1500,B493),),)</f>
        <v>2.1</v>
      </c>
      <c r="M493" s="588">
        <f>IFERROR(IF(B493="Funkcna poziadavka",VLOOKUP(G493,MODULY_CBA!$B$3:$E$52,3,0),),)</f>
        <v>0.72</v>
      </c>
      <c r="N493" s="588">
        <f>IFERROR(IF(B493="funkcna poziadavka",VLOOKUP(G493,MODULY_CBA!$B$3:$E$52,2,0),),)</f>
        <v>0.86</v>
      </c>
      <c r="O493" s="589">
        <f t="shared" si="34"/>
        <v>4.3963199999999993</v>
      </c>
      <c r="P493" s="590">
        <f>IFERROR(O493*VLOOKUP(G493,MODULY_CBA!$B$3:$F$52,5,0),)</f>
        <v>65.944799999999987</v>
      </c>
      <c r="Q493" s="461">
        <f>VLOOKUP(G493,MODULY_CBA!$B$3:$I$52,7,0)</f>
        <v>2021</v>
      </c>
      <c r="R493" s="463"/>
      <c r="S493" s="463"/>
      <c r="T493" s="463"/>
      <c r="U493" s="463"/>
      <c r="V493" s="463"/>
      <c r="W493" s="463"/>
      <c r="X493" s="463"/>
      <c r="Y493" s="463"/>
      <c r="Z493" s="591"/>
      <c r="AA493" s="461"/>
      <c r="AB493" s="461"/>
      <c r="AC493" s="463"/>
      <c r="AD493" s="463"/>
      <c r="AE493" s="463"/>
      <c r="AF493" s="463"/>
      <c r="AG493" s="463"/>
      <c r="AH493" s="463"/>
      <c r="AI493" s="463"/>
    </row>
    <row r="494" spans="1:35">
      <c r="A494" s="584" t="s">
        <v>1436</v>
      </c>
      <c r="B494" s="585" t="s">
        <v>977</v>
      </c>
      <c r="C494" s="457" t="s">
        <v>357</v>
      </c>
      <c r="D494" s="579" t="s">
        <v>1437</v>
      </c>
      <c r="E494" s="457" t="s">
        <v>1438</v>
      </c>
      <c r="F494" s="586" t="s">
        <v>442</v>
      </c>
      <c r="G494" s="592" t="s">
        <v>357</v>
      </c>
      <c r="H494" s="588">
        <v>1</v>
      </c>
      <c r="I494" s="588">
        <v>5</v>
      </c>
      <c r="J494" s="588">
        <f t="shared" si="32"/>
        <v>1</v>
      </c>
      <c r="K494" s="588">
        <f t="shared" si="33"/>
        <v>5</v>
      </c>
      <c r="L494" s="589">
        <f>IFERROR(IF(B494="funkcna poziadavka",VLOOKUP(G494,MODULY_CBA!$B$3:$E$53,4,0)/COUNTIFS($G$3:$G$1500,G494,$B$3:$B$1500,B494),),)</f>
        <v>3.5</v>
      </c>
      <c r="M494" s="588">
        <f>IFERROR(IF(B494="Funkcna poziadavka",VLOOKUP(G494,MODULY_CBA!$B$3:$E$52,3,0),),)</f>
        <v>0.72</v>
      </c>
      <c r="N494" s="588">
        <f>IFERROR(IF(B494="funkcna poziadavka",VLOOKUP(G494,MODULY_CBA!$B$3:$E$52,2,0),),)</f>
        <v>0.86</v>
      </c>
      <c r="O494" s="589">
        <f t="shared" si="34"/>
        <v>5.2632000000000003</v>
      </c>
      <c r="P494" s="590">
        <f>IFERROR(O494*VLOOKUP(G494,MODULY_CBA!$B$3:$F$52,5,0),)</f>
        <v>78.948000000000008</v>
      </c>
      <c r="Q494" s="461">
        <f>VLOOKUP(G494,MODULY_CBA!$B$3:$I$52,7,0)</f>
        <v>2021</v>
      </c>
      <c r="R494" s="463"/>
      <c r="S494" s="463"/>
      <c r="T494" s="463"/>
      <c r="U494" s="463"/>
      <c r="V494" s="463"/>
      <c r="W494" s="463"/>
      <c r="X494" s="463"/>
      <c r="Y494" s="463"/>
      <c r="Z494" s="591"/>
      <c r="AA494" s="461"/>
      <c r="AB494" s="461"/>
      <c r="AC494" s="463"/>
      <c r="AD494" s="463"/>
      <c r="AE494" s="463"/>
      <c r="AF494" s="463"/>
      <c r="AG494" s="463"/>
      <c r="AH494" s="463"/>
      <c r="AI494" s="463"/>
    </row>
    <row r="495" spans="1:35">
      <c r="A495" s="584" t="s">
        <v>1439</v>
      </c>
      <c r="B495" s="585" t="s">
        <v>439</v>
      </c>
      <c r="C495" s="457" t="s">
        <v>357</v>
      </c>
      <c r="D495" s="579" t="s">
        <v>440</v>
      </c>
      <c r="E495" s="568" t="s">
        <v>792</v>
      </c>
      <c r="F495" s="586" t="s">
        <v>442</v>
      </c>
      <c r="G495" s="592" t="s">
        <v>357</v>
      </c>
      <c r="H495" s="588"/>
      <c r="I495" s="588"/>
      <c r="J495" s="588">
        <f t="shared" si="32"/>
        <v>0</v>
      </c>
      <c r="K495" s="588">
        <f t="shared" si="33"/>
        <v>0</v>
      </c>
      <c r="L495" s="589">
        <f>IFERROR(IF(B495="funkcna poziadavka",VLOOKUP(G495,MODULY_CBA!$B$3:$E$53,4,0)/COUNTIFS($G$3:$G$1500,G495,$B$3:$B$1500,B495),),)</f>
        <v>0</v>
      </c>
      <c r="M495" s="588">
        <f>IFERROR(IF(B495="Funkcna poziadavka",VLOOKUP(G495,MODULY_CBA!$B$3:$E$52,3,0),),)</f>
        <v>0</v>
      </c>
      <c r="N495" s="588">
        <f>IFERROR(IF(B495="funkcna poziadavka",VLOOKUP(G495,MODULY_CBA!$B$3:$E$52,2,0),),)</f>
        <v>0</v>
      </c>
      <c r="O495" s="589">
        <f t="shared" si="34"/>
        <v>0</v>
      </c>
      <c r="P495" s="590">
        <f>IFERROR(O495*VLOOKUP(G495,MODULY_CBA!$B$3:$F$52,5,0),)</f>
        <v>0</v>
      </c>
      <c r="Q495" s="461">
        <f>VLOOKUP(G495,MODULY_CBA!$B$3:$I$52,7,0)</f>
        <v>2021</v>
      </c>
      <c r="R495" s="463"/>
      <c r="S495" s="463"/>
      <c r="T495" s="463"/>
      <c r="U495" s="463"/>
      <c r="V495" s="463"/>
      <c r="W495" s="463"/>
      <c r="X495" s="463"/>
      <c r="Y495" s="463"/>
      <c r="Z495" s="591"/>
      <c r="AA495" s="461"/>
      <c r="AB495" s="461"/>
      <c r="AC495" s="463"/>
      <c r="AD495" s="463"/>
      <c r="AE495" s="463"/>
      <c r="AF495" s="463"/>
      <c r="AG495" s="463"/>
      <c r="AH495" s="463"/>
      <c r="AI495" s="463"/>
    </row>
    <row r="496" spans="1:35">
      <c r="A496" s="584" t="s">
        <v>1440</v>
      </c>
      <c r="B496" s="585" t="s">
        <v>439</v>
      </c>
      <c r="C496" s="457" t="s">
        <v>357</v>
      </c>
      <c r="D496" s="579" t="s">
        <v>444</v>
      </c>
      <c r="E496" s="568" t="s">
        <v>753</v>
      </c>
      <c r="F496" s="586" t="s">
        <v>442</v>
      </c>
      <c r="G496" s="592" t="s">
        <v>357</v>
      </c>
      <c r="H496" s="588"/>
      <c r="I496" s="588"/>
      <c r="J496" s="588">
        <f t="shared" si="32"/>
        <v>0</v>
      </c>
      <c r="K496" s="588">
        <f t="shared" si="33"/>
        <v>0</v>
      </c>
      <c r="L496" s="589">
        <f>IFERROR(IF(B496="funkcna poziadavka",VLOOKUP(G496,MODULY_CBA!$B$3:$E$53,4,0)/COUNTIFS($G$3:$G$1500,G496,$B$3:$B$1500,B496),),)</f>
        <v>0</v>
      </c>
      <c r="M496" s="588">
        <f>IFERROR(IF(B496="Funkcna poziadavka",VLOOKUP(G496,MODULY_CBA!$B$3:$E$52,3,0),),)</f>
        <v>0</v>
      </c>
      <c r="N496" s="588">
        <f>IFERROR(IF(B496="funkcna poziadavka",VLOOKUP(G496,MODULY_CBA!$B$3:$E$52,2,0),),)</f>
        <v>0</v>
      </c>
      <c r="O496" s="589">
        <f t="shared" si="34"/>
        <v>0</v>
      </c>
      <c r="P496" s="590">
        <f>IFERROR(O496*VLOOKUP(G496,MODULY_CBA!$B$3:$F$52,5,0),)</f>
        <v>0</v>
      </c>
      <c r="Q496" s="461">
        <f>VLOOKUP(G496,MODULY_CBA!$B$3:$I$52,7,0)</f>
        <v>2021</v>
      </c>
      <c r="R496" s="463"/>
      <c r="S496" s="463"/>
      <c r="T496" s="463"/>
      <c r="U496" s="463"/>
      <c r="V496" s="463"/>
      <c r="W496" s="463"/>
      <c r="X496" s="463"/>
      <c r="Y496" s="463"/>
      <c r="Z496" s="591"/>
      <c r="AA496" s="461"/>
      <c r="AB496" s="461"/>
      <c r="AC496" s="463"/>
      <c r="AD496" s="463"/>
      <c r="AE496" s="463"/>
      <c r="AF496" s="463"/>
      <c r="AG496" s="463"/>
      <c r="AH496" s="463"/>
      <c r="AI496" s="463"/>
    </row>
    <row r="497" spans="1:35">
      <c r="A497" s="584" t="s">
        <v>1441</v>
      </c>
      <c r="B497" s="585" t="s">
        <v>439</v>
      </c>
      <c r="C497" s="457" t="s">
        <v>357</v>
      </c>
      <c r="D497" s="579" t="s">
        <v>447</v>
      </c>
      <c r="E497" s="579" t="s">
        <v>1442</v>
      </c>
      <c r="F497" s="586" t="s">
        <v>442</v>
      </c>
      <c r="G497" s="592" t="s">
        <v>357</v>
      </c>
      <c r="H497" s="588"/>
      <c r="I497" s="588"/>
      <c r="J497" s="588">
        <f t="shared" si="32"/>
        <v>0</v>
      </c>
      <c r="K497" s="588">
        <f t="shared" si="33"/>
        <v>0</v>
      </c>
      <c r="L497" s="589">
        <f>IFERROR(IF(B497="funkcna poziadavka",VLOOKUP(G497,MODULY_CBA!$B$3:$E$53,4,0)/COUNTIFS($G$3:$G$1500,G497,$B$3:$B$1500,B497),),)</f>
        <v>0</v>
      </c>
      <c r="M497" s="588">
        <f>IFERROR(IF(B497="Funkcna poziadavka",VLOOKUP(G497,MODULY_CBA!$B$3:$E$52,3,0),),)</f>
        <v>0</v>
      </c>
      <c r="N497" s="588">
        <f>IFERROR(IF(B497="funkcna poziadavka",VLOOKUP(G497,MODULY_CBA!$B$3:$E$52,2,0),),)</f>
        <v>0</v>
      </c>
      <c r="O497" s="589">
        <f t="shared" si="34"/>
        <v>0</v>
      </c>
      <c r="P497" s="590">
        <f>IFERROR(O497*VLOOKUP(G497,MODULY_CBA!$B$3:$F$52,5,0),)</f>
        <v>0</v>
      </c>
      <c r="Q497" s="461">
        <f>VLOOKUP(G497,MODULY_CBA!$B$3:$I$52,7,0)</f>
        <v>2021</v>
      </c>
      <c r="R497" s="463"/>
      <c r="S497" s="463"/>
      <c r="T497" s="463"/>
      <c r="U497" s="463"/>
      <c r="V497" s="463"/>
      <c r="W497" s="463"/>
      <c r="X497" s="463"/>
      <c r="Y497" s="463"/>
      <c r="Z497" s="591"/>
      <c r="AA497" s="461"/>
      <c r="AB497" s="461"/>
      <c r="AC497" s="463"/>
      <c r="AD497" s="463"/>
      <c r="AE497" s="463"/>
      <c r="AF497" s="463"/>
      <c r="AG497" s="463"/>
      <c r="AH497" s="463"/>
      <c r="AI497" s="463"/>
    </row>
    <row r="498" spans="1:35">
      <c r="A498" s="584" t="s">
        <v>1443</v>
      </c>
      <c r="B498" s="585" t="s">
        <v>439</v>
      </c>
      <c r="C498" s="457" t="s">
        <v>357</v>
      </c>
      <c r="D498" s="579" t="s">
        <v>450</v>
      </c>
      <c r="E498" s="579" t="s">
        <v>451</v>
      </c>
      <c r="F498" s="586" t="s">
        <v>442</v>
      </c>
      <c r="G498" s="592" t="s">
        <v>357</v>
      </c>
      <c r="H498" s="588"/>
      <c r="I498" s="588"/>
      <c r="J498" s="588">
        <f t="shared" si="32"/>
        <v>0</v>
      </c>
      <c r="K498" s="588">
        <f t="shared" si="33"/>
        <v>0</v>
      </c>
      <c r="L498" s="589">
        <f>IFERROR(IF(B498="funkcna poziadavka",VLOOKUP(G498,MODULY_CBA!$B$3:$E$53,4,0)/COUNTIFS($G$3:$G$1500,G498,$B$3:$B$1500,B498),),)</f>
        <v>0</v>
      </c>
      <c r="M498" s="588">
        <f>IFERROR(IF(B498="Funkcna poziadavka",VLOOKUP(G498,MODULY_CBA!$B$3:$E$52,3,0),),)</f>
        <v>0</v>
      </c>
      <c r="N498" s="588">
        <f>IFERROR(IF(B498="funkcna poziadavka",VLOOKUP(G498,MODULY_CBA!$B$3:$E$52,2,0),),)</f>
        <v>0</v>
      </c>
      <c r="O498" s="589">
        <f t="shared" si="34"/>
        <v>0</v>
      </c>
      <c r="P498" s="590">
        <f>IFERROR(O498*VLOOKUP(G498,MODULY_CBA!$B$3:$F$52,5,0),)</f>
        <v>0</v>
      </c>
      <c r="Q498" s="461">
        <f>VLOOKUP(G498,MODULY_CBA!$B$3:$I$52,7,0)</f>
        <v>2021</v>
      </c>
      <c r="R498" s="463"/>
      <c r="S498" s="463"/>
      <c r="T498" s="463"/>
      <c r="U498" s="463"/>
      <c r="V498" s="463"/>
      <c r="W498" s="463"/>
      <c r="X498" s="463"/>
      <c r="Y498" s="463"/>
      <c r="Z498" s="591"/>
      <c r="AA498" s="461"/>
      <c r="AB498" s="461"/>
      <c r="AC498" s="463"/>
      <c r="AD498" s="463"/>
      <c r="AE498" s="463"/>
      <c r="AF498" s="463"/>
      <c r="AG498" s="463"/>
      <c r="AH498" s="463"/>
      <c r="AI498" s="463"/>
    </row>
    <row r="499" spans="1:35">
      <c r="A499" s="584" t="s">
        <v>1444</v>
      </c>
      <c r="B499" s="585" t="s">
        <v>439</v>
      </c>
      <c r="C499" s="457" t="s">
        <v>357</v>
      </c>
      <c r="D499" s="579" t="s">
        <v>453</v>
      </c>
      <c r="E499" s="579" t="s">
        <v>454</v>
      </c>
      <c r="F499" s="586" t="s">
        <v>442</v>
      </c>
      <c r="G499" s="592" t="s">
        <v>357</v>
      </c>
      <c r="H499" s="588"/>
      <c r="I499" s="588"/>
      <c r="J499" s="588">
        <f t="shared" si="32"/>
        <v>0</v>
      </c>
      <c r="K499" s="588">
        <f t="shared" si="33"/>
        <v>0</v>
      </c>
      <c r="L499" s="589">
        <f>IFERROR(IF(B499="funkcna poziadavka",VLOOKUP(G499,MODULY_CBA!$B$3:$E$53,4,0)/COUNTIFS($G$3:$G$1500,G499,$B$3:$B$1500,B499),),)</f>
        <v>0</v>
      </c>
      <c r="M499" s="588">
        <f>IFERROR(IF(B499="Funkcna poziadavka",VLOOKUP(G499,MODULY_CBA!$B$3:$E$52,3,0),),)</f>
        <v>0</v>
      </c>
      <c r="N499" s="588">
        <f>IFERROR(IF(B499="funkcna poziadavka",VLOOKUP(G499,MODULY_CBA!$B$3:$E$52,2,0),),)</f>
        <v>0</v>
      </c>
      <c r="O499" s="589">
        <f t="shared" si="34"/>
        <v>0</v>
      </c>
      <c r="P499" s="590">
        <f>IFERROR(O499*VLOOKUP(G499,MODULY_CBA!$B$3:$F$52,5,0),)</f>
        <v>0</v>
      </c>
      <c r="Q499" s="461">
        <f>VLOOKUP(G499,MODULY_CBA!$B$3:$I$52,7,0)</f>
        <v>2021</v>
      </c>
      <c r="R499" s="463"/>
      <c r="S499" s="463"/>
      <c r="T499" s="463"/>
      <c r="U499" s="463"/>
      <c r="V499" s="463"/>
      <c r="W499" s="463"/>
      <c r="X499" s="463"/>
      <c r="Y499" s="463"/>
      <c r="Z499" s="591"/>
      <c r="AA499" s="461"/>
      <c r="AB499" s="461"/>
      <c r="AC499" s="463"/>
      <c r="AD499" s="463"/>
      <c r="AE499" s="463"/>
      <c r="AF499" s="463"/>
      <c r="AG499" s="463"/>
      <c r="AH499" s="463"/>
      <c r="AI499" s="463"/>
    </row>
    <row r="500" spans="1:35">
      <c r="A500" s="584" t="s">
        <v>1445</v>
      </c>
      <c r="B500" s="585" t="s">
        <v>439</v>
      </c>
      <c r="C500" s="457" t="s">
        <v>357</v>
      </c>
      <c r="D500" s="568" t="s">
        <v>1446</v>
      </c>
      <c r="E500" s="568" t="s">
        <v>1447</v>
      </c>
      <c r="F500" s="586" t="s">
        <v>442</v>
      </c>
      <c r="G500" s="592" t="s">
        <v>357</v>
      </c>
      <c r="H500" s="588"/>
      <c r="I500" s="588"/>
      <c r="J500" s="588">
        <f t="shared" si="32"/>
        <v>0</v>
      </c>
      <c r="K500" s="588">
        <f t="shared" si="33"/>
        <v>0</v>
      </c>
      <c r="L500" s="589">
        <f>IFERROR(IF(B500="funkcna poziadavka",VLOOKUP(G500,MODULY_CBA!$B$3:$E$53,4,0)/COUNTIFS($G$3:$G$1500,G500,$B$3:$B$1500,B500),),)</f>
        <v>0</v>
      </c>
      <c r="M500" s="588">
        <f>IFERROR(IF(B500="Funkcna poziadavka",VLOOKUP(G500,MODULY_CBA!$B$3:$E$52,3,0),),)</f>
        <v>0</v>
      </c>
      <c r="N500" s="588">
        <f>IFERROR(IF(B500="funkcna poziadavka",VLOOKUP(G500,MODULY_CBA!$B$3:$E$52,2,0),),)</f>
        <v>0</v>
      </c>
      <c r="O500" s="589">
        <f t="shared" si="34"/>
        <v>0</v>
      </c>
      <c r="P500" s="590">
        <f>IFERROR(O500*VLOOKUP(G500,MODULY_CBA!$B$3:$F$52,5,0),)</f>
        <v>0</v>
      </c>
      <c r="Q500" s="461">
        <f>VLOOKUP(G500,MODULY_CBA!$B$3:$I$52,7,0)</f>
        <v>2021</v>
      </c>
      <c r="R500" s="463"/>
      <c r="S500" s="463"/>
      <c r="T500" s="463"/>
      <c r="U500" s="463"/>
      <c r="V500" s="463"/>
      <c r="W500" s="463"/>
      <c r="X500" s="463"/>
      <c r="Y500" s="463"/>
      <c r="Z500" s="591"/>
      <c r="AA500" s="461"/>
      <c r="AB500" s="461"/>
      <c r="AC500" s="463"/>
      <c r="AD500" s="463"/>
      <c r="AE500" s="463"/>
      <c r="AF500" s="463"/>
      <c r="AG500" s="463"/>
      <c r="AH500" s="463"/>
      <c r="AI500" s="463"/>
    </row>
    <row r="501" spans="1:35">
      <c r="A501" s="584" t="s">
        <v>1448</v>
      </c>
      <c r="B501" s="585" t="s">
        <v>439</v>
      </c>
      <c r="C501" s="457" t="s">
        <v>357</v>
      </c>
      <c r="D501" s="579" t="s">
        <v>459</v>
      </c>
      <c r="E501" s="568" t="s">
        <v>767</v>
      </c>
      <c r="F501" s="586" t="s">
        <v>442</v>
      </c>
      <c r="G501" s="592" t="s">
        <v>357</v>
      </c>
      <c r="H501" s="588"/>
      <c r="I501" s="588"/>
      <c r="J501" s="588">
        <f t="shared" si="32"/>
        <v>0</v>
      </c>
      <c r="K501" s="588">
        <f t="shared" si="33"/>
        <v>0</v>
      </c>
      <c r="L501" s="589">
        <f>IFERROR(IF(B501="funkcna poziadavka",VLOOKUP(G501,MODULY_CBA!$B$3:$E$53,4,0)/COUNTIFS($G$3:$G$1500,G501,$B$3:$B$1500,B501),),)</f>
        <v>0</v>
      </c>
      <c r="M501" s="588">
        <f>IFERROR(IF(B501="Funkcna poziadavka",VLOOKUP(G501,MODULY_CBA!$B$3:$E$52,3,0),),)</f>
        <v>0</v>
      </c>
      <c r="N501" s="588">
        <f>IFERROR(IF(B501="funkcna poziadavka",VLOOKUP(G501,MODULY_CBA!$B$3:$E$52,2,0),),)</f>
        <v>0</v>
      </c>
      <c r="O501" s="589">
        <f t="shared" si="34"/>
        <v>0</v>
      </c>
      <c r="P501" s="590">
        <f>IFERROR(O501*VLOOKUP(G501,MODULY_CBA!$B$3:$F$52,5,0),)</f>
        <v>0</v>
      </c>
      <c r="Q501" s="461">
        <f>VLOOKUP(G501,MODULY_CBA!$B$3:$I$52,7,0)</f>
        <v>2021</v>
      </c>
      <c r="R501" s="463"/>
      <c r="S501" s="463"/>
      <c r="T501" s="463"/>
      <c r="U501" s="463"/>
      <c r="V501" s="463"/>
      <c r="W501" s="463"/>
      <c r="X501" s="463"/>
      <c r="Y501" s="463"/>
      <c r="Z501" s="591"/>
      <c r="AA501" s="461"/>
      <c r="AB501" s="461"/>
      <c r="AC501" s="463"/>
      <c r="AD501" s="463"/>
      <c r="AE501" s="463"/>
      <c r="AF501" s="463"/>
      <c r="AG501" s="463"/>
      <c r="AH501" s="463"/>
      <c r="AI501" s="463"/>
    </row>
    <row r="502" spans="1:35">
      <c r="A502" s="584" t="s">
        <v>1449</v>
      </c>
      <c r="B502" s="585" t="s">
        <v>439</v>
      </c>
      <c r="C502" s="457" t="s">
        <v>357</v>
      </c>
      <c r="D502" s="579" t="s">
        <v>462</v>
      </c>
      <c r="E502" s="568" t="s">
        <v>933</v>
      </c>
      <c r="F502" s="586" t="s">
        <v>442</v>
      </c>
      <c r="G502" s="592" t="s">
        <v>357</v>
      </c>
      <c r="H502" s="588"/>
      <c r="I502" s="588"/>
      <c r="J502" s="588">
        <f t="shared" si="32"/>
        <v>0</v>
      </c>
      <c r="K502" s="588">
        <f t="shared" si="33"/>
        <v>0</v>
      </c>
      <c r="L502" s="589">
        <f>IFERROR(IF(B502="funkcna poziadavka",VLOOKUP(G502,MODULY_CBA!$B$3:$E$53,4,0)/COUNTIFS($G$3:$G$1500,G502,$B$3:$B$1500,B502),),)</f>
        <v>0</v>
      </c>
      <c r="M502" s="588">
        <f>IFERROR(IF(B502="Funkcna poziadavka",VLOOKUP(G502,MODULY_CBA!$B$3:$E$52,3,0),),)</f>
        <v>0</v>
      </c>
      <c r="N502" s="588">
        <f>IFERROR(IF(B502="funkcna poziadavka",VLOOKUP(G502,MODULY_CBA!$B$3:$E$52,2,0),),)</f>
        <v>0</v>
      </c>
      <c r="O502" s="589">
        <f t="shared" si="34"/>
        <v>0</v>
      </c>
      <c r="P502" s="590">
        <f>IFERROR(O502*VLOOKUP(G502,MODULY_CBA!$B$3:$F$52,5,0),)</f>
        <v>0</v>
      </c>
      <c r="Q502" s="461">
        <f>VLOOKUP(G502,MODULY_CBA!$B$3:$I$52,7,0)</f>
        <v>2021</v>
      </c>
      <c r="R502" s="463"/>
      <c r="S502" s="463"/>
      <c r="T502" s="463"/>
      <c r="U502" s="463"/>
      <c r="V502" s="463"/>
      <c r="W502" s="463"/>
      <c r="X502" s="463"/>
      <c r="Y502" s="463"/>
      <c r="Z502" s="591"/>
      <c r="AA502" s="461"/>
      <c r="AB502" s="461"/>
      <c r="AC502" s="463"/>
      <c r="AD502" s="463"/>
      <c r="AE502" s="463"/>
      <c r="AF502" s="463"/>
      <c r="AG502" s="463"/>
      <c r="AH502" s="463"/>
      <c r="AI502" s="463"/>
    </row>
    <row r="503" spans="1:35">
      <c r="A503" s="584" t="s">
        <v>1450</v>
      </c>
      <c r="B503" s="585" t="s">
        <v>439</v>
      </c>
      <c r="C503" s="457" t="s">
        <v>357</v>
      </c>
      <c r="D503" s="579" t="s">
        <v>465</v>
      </c>
      <c r="E503" s="568" t="s">
        <v>729</v>
      </c>
      <c r="F503" s="586" t="s">
        <v>442</v>
      </c>
      <c r="G503" s="592" t="s">
        <v>357</v>
      </c>
      <c r="H503" s="588"/>
      <c r="I503" s="588"/>
      <c r="J503" s="588">
        <f t="shared" si="32"/>
        <v>0</v>
      </c>
      <c r="K503" s="588">
        <f t="shared" si="33"/>
        <v>0</v>
      </c>
      <c r="L503" s="589">
        <f>IFERROR(IF(B503="funkcna poziadavka",VLOOKUP(G503,MODULY_CBA!$B$3:$E$53,4,0)/COUNTIFS($G$3:$G$1500,G503,$B$3:$B$1500,B503),),)</f>
        <v>0</v>
      </c>
      <c r="M503" s="588">
        <f>IFERROR(IF(B503="Funkcna poziadavka",VLOOKUP(G503,MODULY_CBA!$B$3:$E$52,3,0),),)</f>
        <v>0</v>
      </c>
      <c r="N503" s="588">
        <f>IFERROR(IF(B503="funkcna poziadavka",VLOOKUP(G503,MODULY_CBA!$B$3:$E$52,2,0),),)</f>
        <v>0</v>
      </c>
      <c r="O503" s="589">
        <f t="shared" si="34"/>
        <v>0</v>
      </c>
      <c r="P503" s="590">
        <f>IFERROR(O503*VLOOKUP(G503,MODULY_CBA!$B$3:$F$52,5,0),)</f>
        <v>0</v>
      </c>
      <c r="Q503" s="461">
        <f>VLOOKUP(G503,MODULY_CBA!$B$3:$I$52,7,0)</f>
        <v>2021</v>
      </c>
      <c r="R503" s="463"/>
      <c r="S503" s="463"/>
      <c r="T503" s="463"/>
      <c r="U503" s="463"/>
      <c r="V503" s="463"/>
      <c r="W503" s="463"/>
      <c r="X503" s="463"/>
      <c r="Y503" s="463"/>
      <c r="Z503" s="591"/>
      <c r="AA503" s="461"/>
      <c r="AB503" s="461"/>
      <c r="AC503" s="463"/>
      <c r="AD503" s="463"/>
      <c r="AE503" s="463"/>
      <c r="AF503" s="463"/>
      <c r="AG503" s="463"/>
      <c r="AH503" s="463"/>
      <c r="AI503" s="463"/>
    </row>
    <row r="504" spans="1:35">
      <c r="A504" s="584" t="s">
        <v>1451</v>
      </c>
      <c r="B504" s="585" t="s">
        <v>439</v>
      </c>
      <c r="C504" s="457" t="s">
        <v>357</v>
      </c>
      <c r="D504" s="579" t="s">
        <v>468</v>
      </c>
      <c r="E504" s="568" t="s">
        <v>1452</v>
      </c>
      <c r="F504" s="586" t="s">
        <v>442</v>
      </c>
      <c r="G504" s="592" t="s">
        <v>357</v>
      </c>
      <c r="H504" s="588"/>
      <c r="I504" s="588"/>
      <c r="J504" s="588">
        <f t="shared" si="32"/>
        <v>0</v>
      </c>
      <c r="K504" s="588">
        <f t="shared" si="33"/>
        <v>0</v>
      </c>
      <c r="L504" s="589">
        <f>IFERROR(IF(B504="funkcna poziadavka",VLOOKUP(G504,MODULY_CBA!$B$3:$E$53,4,0)/COUNTIFS($G$3:$G$1500,G504,$B$3:$B$1500,B504),),)</f>
        <v>0</v>
      </c>
      <c r="M504" s="588">
        <f>IFERROR(IF(B504="Funkcna poziadavka",VLOOKUP(G504,MODULY_CBA!$B$3:$E$52,3,0),),)</f>
        <v>0</v>
      </c>
      <c r="N504" s="588">
        <f>IFERROR(IF(B504="funkcna poziadavka",VLOOKUP(G504,MODULY_CBA!$B$3:$E$52,2,0),),)</f>
        <v>0</v>
      </c>
      <c r="O504" s="589">
        <f t="shared" si="34"/>
        <v>0</v>
      </c>
      <c r="P504" s="590">
        <f>IFERROR(O504*VLOOKUP(G504,MODULY_CBA!$B$3:$F$52,5,0),)</f>
        <v>0</v>
      </c>
      <c r="Q504" s="461">
        <f>VLOOKUP(G504,MODULY_CBA!$B$3:$I$52,7,0)</f>
        <v>2021</v>
      </c>
      <c r="R504" s="463"/>
      <c r="S504" s="463"/>
      <c r="T504" s="463"/>
      <c r="U504" s="463"/>
      <c r="V504" s="463"/>
      <c r="W504" s="463"/>
      <c r="X504" s="463"/>
      <c r="Y504" s="463"/>
      <c r="Z504" s="591"/>
      <c r="AA504" s="461"/>
      <c r="AB504" s="461"/>
      <c r="AC504" s="463"/>
      <c r="AD504" s="463"/>
      <c r="AE504" s="463"/>
      <c r="AF504" s="463"/>
      <c r="AG504" s="463"/>
      <c r="AH504" s="463"/>
      <c r="AI504" s="463"/>
    </row>
    <row r="505" spans="1:35">
      <c r="A505" s="584" t="s">
        <v>1453</v>
      </c>
      <c r="B505" s="585" t="s">
        <v>977</v>
      </c>
      <c r="C505" s="457" t="s">
        <v>357</v>
      </c>
      <c r="D505" s="579" t="s">
        <v>471</v>
      </c>
      <c r="E505" s="568" t="s">
        <v>735</v>
      </c>
      <c r="F505" s="586" t="s">
        <v>442</v>
      </c>
      <c r="G505" s="592" t="s">
        <v>357</v>
      </c>
      <c r="H505" s="588">
        <v>1</v>
      </c>
      <c r="I505" s="588">
        <v>5</v>
      </c>
      <c r="J505" s="588">
        <f t="shared" si="32"/>
        <v>1</v>
      </c>
      <c r="K505" s="588">
        <f t="shared" si="33"/>
        <v>5</v>
      </c>
      <c r="L505" s="589">
        <f>IFERROR(IF(B505="funkcna poziadavka",VLOOKUP(G505,MODULY_CBA!$B$3:$E$53,4,0)/COUNTIFS($G$3:$G$1500,G505,$B$3:$B$1500,B505),),)</f>
        <v>3.5</v>
      </c>
      <c r="M505" s="588">
        <f>IFERROR(IF(B505="Funkcna poziadavka",VLOOKUP(G505,MODULY_CBA!$B$3:$E$52,3,0),),)</f>
        <v>0.72</v>
      </c>
      <c r="N505" s="588">
        <f>IFERROR(IF(B505="funkcna poziadavka",VLOOKUP(G505,MODULY_CBA!$B$3:$E$52,2,0),),)</f>
        <v>0.86</v>
      </c>
      <c r="O505" s="589">
        <f t="shared" si="34"/>
        <v>5.2632000000000003</v>
      </c>
      <c r="P505" s="590">
        <f>IFERROR(O505*VLOOKUP(G505,MODULY_CBA!$B$3:$F$52,5,0),)</f>
        <v>78.948000000000008</v>
      </c>
      <c r="Q505" s="461">
        <f>VLOOKUP(G505,MODULY_CBA!$B$3:$I$52,7,0)</f>
        <v>2021</v>
      </c>
      <c r="R505" s="463"/>
      <c r="S505" s="463"/>
      <c r="T505" s="463"/>
      <c r="U505" s="463"/>
      <c r="V505" s="463"/>
      <c r="W505" s="463"/>
      <c r="X505" s="463"/>
      <c r="Y505" s="463"/>
      <c r="Z505" s="591"/>
      <c r="AA505" s="461"/>
      <c r="AB505" s="461"/>
      <c r="AC505" s="463"/>
      <c r="AD505" s="463"/>
      <c r="AE505" s="463"/>
      <c r="AF505" s="463"/>
      <c r="AG505" s="463"/>
      <c r="AH505" s="463"/>
      <c r="AI505" s="463"/>
    </row>
    <row r="506" spans="1:35">
      <c r="A506" s="584" t="s">
        <v>1454</v>
      </c>
      <c r="B506" s="585" t="s">
        <v>977</v>
      </c>
      <c r="C506" s="457" t="s">
        <v>357</v>
      </c>
      <c r="D506" s="579" t="s">
        <v>1455</v>
      </c>
      <c r="E506" s="568" t="s">
        <v>1456</v>
      </c>
      <c r="F506" s="586" t="s">
        <v>442</v>
      </c>
      <c r="G506" s="592" t="s">
        <v>357</v>
      </c>
      <c r="H506" s="588">
        <v>1</v>
      </c>
      <c r="I506" s="588">
        <v>5</v>
      </c>
      <c r="J506" s="588">
        <f t="shared" si="32"/>
        <v>1</v>
      </c>
      <c r="K506" s="588">
        <f t="shared" si="33"/>
        <v>5</v>
      </c>
      <c r="L506" s="589">
        <f>IFERROR(IF(B506="funkcna poziadavka",VLOOKUP(G506,MODULY_CBA!$B$3:$E$53,4,0)/COUNTIFS($G$3:$G$1500,G506,$B$3:$B$1500,B506),),)</f>
        <v>3.5</v>
      </c>
      <c r="M506" s="588">
        <f>IFERROR(IF(B506="Funkcna poziadavka",VLOOKUP(G506,MODULY_CBA!$B$3:$E$52,3,0),),)</f>
        <v>0.72</v>
      </c>
      <c r="N506" s="588">
        <f>IFERROR(IF(B506="funkcna poziadavka",VLOOKUP(G506,MODULY_CBA!$B$3:$E$52,2,0),),)</f>
        <v>0.86</v>
      </c>
      <c r="O506" s="589">
        <f t="shared" si="34"/>
        <v>5.2632000000000003</v>
      </c>
      <c r="P506" s="590">
        <f>IFERROR(O506*VLOOKUP(G506,MODULY_CBA!$B$3:$F$52,5,0),)</f>
        <v>78.948000000000008</v>
      </c>
      <c r="Q506" s="461">
        <f>VLOOKUP(G506,MODULY_CBA!$B$3:$I$52,7,0)</f>
        <v>2021</v>
      </c>
      <c r="R506" s="463"/>
      <c r="S506" s="463"/>
      <c r="T506" s="463"/>
      <c r="U506" s="463"/>
      <c r="V506" s="463"/>
      <c r="W506" s="463"/>
      <c r="X506" s="463"/>
      <c r="Y506" s="463"/>
      <c r="Z506" s="591"/>
      <c r="AA506" s="461"/>
      <c r="AB506" s="461"/>
      <c r="AC506" s="463"/>
      <c r="AD506" s="463"/>
      <c r="AE506" s="463"/>
      <c r="AF506" s="463"/>
      <c r="AG506" s="463"/>
      <c r="AH506" s="463"/>
      <c r="AI506" s="463"/>
    </row>
    <row r="507" spans="1:35">
      <c r="A507" s="584" t="s">
        <v>1457</v>
      </c>
      <c r="B507" s="585" t="s">
        <v>977</v>
      </c>
      <c r="C507" s="457" t="s">
        <v>357</v>
      </c>
      <c r="D507" s="579" t="s">
        <v>1429</v>
      </c>
      <c r="E507" s="568" t="s">
        <v>1458</v>
      </c>
      <c r="F507" s="586" t="s">
        <v>442</v>
      </c>
      <c r="G507" s="592" t="s">
        <v>357</v>
      </c>
      <c r="H507" s="588">
        <v>1</v>
      </c>
      <c r="I507" s="588">
        <v>5</v>
      </c>
      <c r="J507" s="588">
        <f t="shared" si="32"/>
        <v>1</v>
      </c>
      <c r="K507" s="588">
        <f t="shared" si="33"/>
        <v>5</v>
      </c>
      <c r="L507" s="589">
        <f>IFERROR(IF(B507="funkcna poziadavka",VLOOKUP(G507,MODULY_CBA!$B$3:$E$53,4,0)/COUNTIFS($G$3:$G$1500,G507,$B$3:$B$1500,B507),),)</f>
        <v>3.5</v>
      </c>
      <c r="M507" s="588">
        <f>IFERROR(IF(B507="Funkcna poziadavka",VLOOKUP(G507,MODULY_CBA!$B$3:$E$52,3,0),),)</f>
        <v>0.72</v>
      </c>
      <c r="N507" s="588">
        <f>IFERROR(IF(B507="funkcna poziadavka",VLOOKUP(G507,MODULY_CBA!$B$3:$E$52,2,0),),)</f>
        <v>0.86</v>
      </c>
      <c r="O507" s="589">
        <f t="shared" si="34"/>
        <v>5.2632000000000003</v>
      </c>
      <c r="P507" s="590">
        <f>IFERROR(O507*VLOOKUP(G507,MODULY_CBA!$B$3:$F$52,5,0),)</f>
        <v>78.948000000000008</v>
      </c>
      <c r="Q507" s="461">
        <f>VLOOKUP(G507,MODULY_CBA!$B$3:$I$52,7,0)</f>
        <v>2021</v>
      </c>
      <c r="R507" s="463"/>
      <c r="S507" s="463"/>
      <c r="T507" s="463"/>
      <c r="U507" s="463"/>
      <c r="V507" s="463"/>
      <c r="W507" s="463"/>
      <c r="X507" s="463"/>
      <c r="Y507" s="463"/>
      <c r="Z507" s="591"/>
      <c r="AA507" s="461"/>
      <c r="AB507" s="461"/>
      <c r="AC507" s="463"/>
      <c r="AD507" s="463"/>
      <c r="AE507" s="463"/>
      <c r="AF507" s="463"/>
      <c r="AG507" s="463"/>
      <c r="AH507" s="463"/>
      <c r="AI507" s="463"/>
    </row>
    <row r="508" spans="1:35">
      <c r="A508" s="584" t="s">
        <v>1459</v>
      </c>
      <c r="B508" s="585" t="s">
        <v>977</v>
      </c>
      <c r="C508" s="457" t="s">
        <v>357</v>
      </c>
      <c r="D508" s="579" t="s">
        <v>1460</v>
      </c>
      <c r="E508" s="568" t="s">
        <v>1461</v>
      </c>
      <c r="F508" s="586" t="s">
        <v>442</v>
      </c>
      <c r="G508" s="592" t="s">
        <v>357</v>
      </c>
      <c r="H508" s="588">
        <v>1</v>
      </c>
      <c r="I508" s="588">
        <v>5</v>
      </c>
      <c r="J508" s="588">
        <f t="shared" si="32"/>
        <v>1</v>
      </c>
      <c r="K508" s="588">
        <f t="shared" si="33"/>
        <v>5</v>
      </c>
      <c r="L508" s="589">
        <f>IFERROR(IF(B508="funkcna poziadavka",VLOOKUP(G508,MODULY_CBA!$B$3:$E$53,4,0)/COUNTIFS($G$3:$G$1500,G508,$B$3:$B$1500,B508),),)</f>
        <v>3.5</v>
      </c>
      <c r="M508" s="588">
        <f>IFERROR(IF(B508="Funkcna poziadavka",VLOOKUP(G508,MODULY_CBA!$B$3:$E$52,3,0),),)</f>
        <v>0.72</v>
      </c>
      <c r="N508" s="588">
        <f>IFERROR(IF(B508="funkcna poziadavka",VLOOKUP(G508,MODULY_CBA!$B$3:$E$52,2,0),),)</f>
        <v>0.86</v>
      </c>
      <c r="O508" s="589">
        <f t="shared" si="34"/>
        <v>5.2632000000000003</v>
      </c>
      <c r="P508" s="590">
        <f>IFERROR(O508*VLOOKUP(G508,MODULY_CBA!$B$3:$F$52,5,0),)</f>
        <v>78.948000000000008</v>
      </c>
      <c r="Q508" s="461">
        <f>VLOOKUP(G508,MODULY_CBA!$B$3:$I$52,7,0)</f>
        <v>2021</v>
      </c>
      <c r="R508" s="463"/>
      <c r="S508" s="463"/>
      <c r="T508" s="463"/>
      <c r="U508" s="463"/>
      <c r="V508" s="463"/>
      <c r="W508" s="463"/>
      <c r="X508" s="463"/>
      <c r="Y508" s="463"/>
      <c r="Z508" s="591"/>
      <c r="AA508" s="461"/>
      <c r="AB508" s="461"/>
      <c r="AC508" s="463"/>
      <c r="AD508" s="463"/>
      <c r="AE508" s="463"/>
      <c r="AF508" s="463"/>
      <c r="AG508" s="463"/>
      <c r="AH508" s="463"/>
      <c r="AI508" s="463"/>
    </row>
    <row r="509" spans="1:35">
      <c r="A509" s="584" t="s">
        <v>1462</v>
      </c>
      <c r="B509" s="585" t="s">
        <v>977</v>
      </c>
      <c r="C509" s="457" t="s">
        <v>359</v>
      </c>
      <c r="D509" s="579" t="s">
        <v>440</v>
      </c>
      <c r="E509" s="568" t="s">
        <v>792</v>
      </c>
      <c r="F509" s="586" t="s">
        <v>442</v>
      </c>
      <c r="G509" s="592" t="s">
        <v>359</v>
      </c>
      <c r="H509" s="588">
        <v>1</v>
      </c>
      <c r="I509" s="588">
        <v>5</v>
      </c>
      <c r="J509" s="588">
        <f t="shared" si="32"/>
        <v>1</v>
      </c>
      <c r="K509" s="588">
        <f t="shared" si="33"/>
        <v>5</v>
      </c>
      <c r="L509" s="589">
        <f>IFERROR(IF(B509="funkcna poziadavka",VLOOKUP(G509,MODULY_CBA!$B$3:$E$53,4,0)/COUNTIFS($G$3:$G$1500,G509,$B$3:$B$1500,B509),),)</f>
        <v>4.2</v>
      </c>
      <c r="M509" s="588">
        <f>IFERROR(IF(B509="Funkcna poziadavka",VLOOKUP(G509,MODULY_CBA!$B$3:$E$52,3,0),),)</f>
        <v>0.72</v>
      </c>
      <c r="N509" s="588">
        <f>IFERROR(IF(B509="funkcna poziadavka",VLOOKUP(G509,MODULY_CBA!$B$3:$E$52,2,0),),)</f>
        <v>0.86</v>
      </c>
      <c r="O509" s="589">
        <f t="shared" si="34"/>
        <v>5.6966399999999995</v>
      </c>
      <c r="P509" s="590">
        <f>IFERROR(O509*VLOOKUP(G509,MODULY_CBA!$B$3:$F$52,5,0),)</f>
        <v>85.44959999999999</v>
      </c>
      <c r="Q509" s="461">
        <f>VLOOKUP(G509,MODULY_CBA!$B$3:$I$52,7,0)</f>
        <v>2021</v>
      </c>
      <c r="R509" s="463"/>
      <c r="S509" s="463"/>
      <c r="T509" s="463"/>
      <c r="U509" s="463"/>
      <c r="V509" s="463"/>
      <c r="W509" s="463"/>
      <c r="X509" s="463"/>
      <c r="Y509" s="463"/>
      <c r="Z509" s="591"/>
      <c r="AA509" s="461"/>
      <c r="AB509" s="461"/>
      <c r="AC509" s="463"/>
      <c r="AD509" s="463"/>
      <c r="AE509" s="463"/>
      <c r="AF509" s="463"/>
      <c r="AG509" s="463"/>
      <c r="AH509" s="463"/>
      <c r="AI509" s="463"/>
    </row>
    <row r="510" spans="1:35">
      <c r="A510" s="584" t="s">
        <v>1463</v>
      </c>
      <c r="B510" s="585" t="s">
        <v>439</v>
      </c>
      <c r="C510" s="457" t="s">
        <v>359</v>
      </c>
      <c r="D510" s="579" t="s">
        <v>444</v>
      </c>
      <c r="E510" s="568" t="s">
        <v>753</v>
      </c>
      <c r="F510" s="586" t="s">
        <v>442</v>
      </c>
      <c r="G510" s="592" t="s">
        <v>359</v>
      </c>
      <c r="H510" s="588"/>
      <c r="I510" s="588"/>
      <c r="J510" s="588">
        <f t="shared" si="32"/>
        <v>0</v>
      </c>
      <c r="K510" s="588">
        <f t="shared" si="33"/>
        <v>0</v>
      </c>
      <c r="L510" s="589">
        <f>IFERROR(IF(B510="funkcna poziadavka",VLOOKUP(G510,MODULY_CBA!$B$3:$E$53,4,0)/COUNTIFS($G$3:$G$1500,G510,$B$3:$B$1500,B510),),)</f>
        <v>0</v>
      </c>
      <c r="M510" s="588">
        <f>IFERROR(IF(B510="Funkcna poziadavka",VLOOKUP(G510,MODULY_CBA!$B$3:$E$52,3,0),),)</f>
        <v>0</v>
      </c>
      <c r="N510" s="588">
        <f>IFERROR(IF(B510="funkcna poziadavka",VLOOKUP(G510,MODULY_CBA!$B$3:$E$52,2,0),),)</f>
        <v>0</v>
      </c>
      <c r="O510" s="589">
        <f t="shared" si="34"/>
        <v>0</v>
      </c>
      <c r="P510" s="590">
        <f>IFERROR(O510*VLOOKUP(G510,MODULY_CBA!$B$3:$F$52,5,0),)</f>
        <v>0</v>
      </c>
      <c r="Q510" s="461">
        <f>VLOOKUP(G510,MODULY_CBA!$B$3:$I$52,7,0)</f>
        <v>2021</v>
      </c>
      <c r="R510" s="463"/>
      <c r="S510" s="463"/>
      <c r="T510" s="463"/>
      <c r="U510" s="463"/>
      <c r="V510" s="463"/>
      <c r="W510" s="463"/>
      <c r="X510" s="463"/>
      <c r="Y510" s="463"/>
      <c r="Z510" s="591"/>
      <c r="AA510" s="461"/>
      <c r="AB510" s="461"/>
      <c r="AC510" s="463"/>
      <c r="AD510" s="463"/>
      <c r="AE510" s="463"/>
      <c r="AF510" s="463"/>
      <c r="AG510" s="463"/>
      <c r="AH510" s="463"/>
      <c r="AI510" s="463"/>
    </row>
    <row r="511" spans="1:35">
      <c r="A511" s="584" t="s">
        <v>1464</v>
      </c>
      <c r="B511" s="585" t="s">
        <v>439</v>
      </c>
      <c r="C511" s="457" t="s">
        <v>359</v>
      </c>
      <c r="D511" s="579" t="s">
        <v>447</v>
      </c>
      <c r="E511" s="579" t="s">
        <v>448</v>
      </c>
      <c r="F511" s="586" t="s">
        <v>442</v>
      </c>
      <c r="G511" s="592" t="s">
        <v>359</v>
      </c>
      <c r="H511" s="588"/>
      <c r="I511" s="588"/>
      <c r="J511" s="588">
        <f t="shared" si="32"/>
        <v>0</v>
      </c>
      <c r="K511" s="588">
        <f t="shared" si="33"/>
        <v>0</v>
      </c>
      <c r="L511" s="589">
        <f>IFERROR(IF(B511="funkcna poziadavka",VLOOKUP(G511,MODULY_CBA!$B$3:$E$53,4,0)/COUNTIFS($G$3:$G$1500,G511,$B$3:$B$1500,B511),),)</f>
        <v>0</v>
      </c>
      <c r="M511" s="588">
        <f>IFERROR(IF(B511="Funkcna poziadavka",VLOOKUP(G511,MODULY_CBA!$B$3:$E$52,3,0),),)</f>
        <v>0</v>
      </c>
      <c r="N511" s="588">
        <f>IFERROR(IF(B511="funkcna poziadavka",VLOOKUP(G511,MODULY_CBA!$B$3:$E$52,2,0),),)</f>
        <v>0</v>
      </c>
      <c r="O511" s="589">
        <f t="shared" si="34"/>
        <v>0</v>
      </c>
      <c r="P511" s="590">
        <f>IFERROR(O511*VLOOKUP(G511,MODULY_CBA!$B$3:$F$52,5,0),)</f>
        <v>0</v>
      </c>
      <c r="Q511" s="461">
        <f>VLOOKUP(G511,MODULY_CBA!$B$3:$I$52,7,0)</f>
        <v>2021</v>
      </c>
      <c r="R511" s="463"/>
      <c r="S511" s="463"/>
      <c r="T511" s="463"/>
      <c r="U511" s="463"/>
      <c r="V511" s="463"/>
      <c r="W511" s="463"/>
      <c r="X511" s="463"/>
      <c r="Y511" s="463"/>
      <c r="Z511" s="591"/>
      <c r="AA511" s="461"/>
      <c r="AB511" s="461"/>
      <c r="AC511" s="463"/>
      <c r="AD511" s="463"/>
      <c r="AE511" s="463"/>
      <c r="AF511" s="463"/>
      <c r="AG511" s="463"/>
      <c r="AH511" s="463"/>
      <c r="AI511" s="463"/>
    </row>
    <row r="512" spans="1:35">
      <c r="A512" s="584" t="s">
        <v>1465</v>
      </c>
      <c r="B512" s="585" t="s">
        <v>439</v>
      </c>
      <c r="C512" s="457" t="s">
        <v>359</v>
      </c>
      <c r="D512" s="579" t="s">
        <v>450</v>
      </c>
      <c r="E512" s="579" t="s">
        <v>451</v>
      </c>
      <c r="F512" s="586" t="s">
        <v>442</v>
      </c>
      <c r="G512" s="592" t="s">
        <v>359</v>
      </c>
      <c r="H512" s="588"/>
      <c r="I512" s="588"/>
      <c r="J512" s="588">
        <f t="shared" si="32"/>
        <v>0</v>
      </c>
      <c r="K512" s="588">
        <f t="shared" si="33"/>
        <v>0</v>
      </c>
      <c r="L512" s="589">
        <f>IFERROR(IF(B512="funkcna poziadavka",VLOOKUP(G512,MODULY_CBA!$B$3:$E$53,4,0)/COUNTIFS($G$3:$G$1500,G512,$B$3:$B$1500,B512),),)</f>
        <v>0</v>
      </c>
      <c r="M512" s="588">
        <f>IFERROR(IF(B512="Funkcna poziadavka",VLOOKUP(G512,MODULY_CBA!$B$3:$E$52,3,0),),)</f>
        <v>0</v>
      </c>
      <c r="N512" s="588">
        <f>IFERROR(IF(B512="funkcna poziadavka",VLOOKUP(G512,MODULY_CBA!$B$3:$E$52,2,0),),)</f>
        <v>0</v>
      </c>
      <c r="O512" s="589">
        <f t="shared" si="34"/>
        <v>0</v>
      </c>
      <c r="P512" s="590">
        <f>IFERROR(O512*VLOOKUP(G512,MODULY_CBA!$B$3:$F$52,5,0),)</f>
        <v>0</v>
      </c>
      <c r="Q512" s="461">
        <f>VLOOKUP(G512,MODULY_CBA!$B$3:$I$52,7,0)</f>
        <v>2021</v>
      </c>
      <c r="R512" s="463"/>
      <c r="S512" s="463"/>
      <c r="T512" s="463"/>
      <c r="U512" s="463"/>
      <c r="V512" s="463"/>
      <c r="W512" s="463"/>
      <c r="X512" s="463"/>
      <c r="Y512" s="463"/>
      <c r="Z512" s="591"/>
      <c r="AA512" s="461"/>
      <c r="AB512" s="461"/>
      <c r="AC512" s="463"/>
      <c r="AD512" s="463"/>
      <c r="AE512" s="463"/>
      <c r="AF512" s="463"/>
      <c r="AG512" s="463"/>
      <c r="AH512" s="463"/>
      <c r="AI512" s="463"/>
    </row>
    <row r="513" spans="1:35">
      <c r="A513" s="584" t="s">
        <v>1466</v>
      </c>
      <c r="B513" s="585" t="s">
        <v>439</v>
      </c>
      <c r="C513" s="457" t="s">
        <v>359</v>
      </c>
      <c r="D513" s="579" t="s">
        <v>453</v>
      </c>
      <c r="E513" s="579" t="s">
        <v>454</v>
      </c>
      <c r="F513" s="586" t="s">
        <v>442</v>
      </c>
      <c r="G513" s="592" t="s">
        <v>359</v>
      </c>
      <c r="H513" s="588"/>
      <c r="I513" s="588"/>
      <c r="J513" s="588">
        <f t="shared" si="32"/>
        <v>0</v>
      </c>
      <c r="K513" s="588">
        <f t="shared" si="33"/>
        <v>0</v>
      </c>
      <c r="L513" s="589">
        <f>IFERROR(IF(B513="funkcna poziadavka",VLOOKUP(G513,MODULY_CBA!$B$3:$E$53,4,0)/COUNTIFS($G$3:$G$1500,G513,$B$3:$B$1500,B513),),)</f>
        <v>0</v>
      </c>
      <c r="M513" s="588">
        <f>IFERROR(IF(B513="Funkcna poziadavka",VLOOKUP(G513,MODULY_CBA!$B$3:$E$52,3,0),),)</f>
        <v>0</v>
      </c>
      <c r="N513" s="588">
        <f>IFERROR(IF(B513="funkcna poziadavka",VLOOKUP(G513,MODULY_CBA!$B$3:$E$52,2,0),),)</f>
        <v>0</v>
      </c>
      <c r="O513" s="589">
        <f t="shared" si="34"/>
        <v>0</v>
      </c>
      <c r="P513" s="590">
        <f>IFERROR(O513*VLOOKUP(G513,MODULY_CBA!$B$3:$F$52,5,0),)</f>
        <v>0</v>
      </c>
      <c r="Q513" s="461">
        <f>VLOOKUP(G513,MODULY_CBA!$B$3:$I$52,7,0)</f>
        <v>2021</v>
      </c>
      <c r="R513" s="463"/>
      <c r="S513" s="463"/>
      <c r="T513" s="463"/>
      <c r="U513" s="463"/>
      <c r="V513" s="463"/>
      <c r="W513" s="463"/>
      <c r="X513" s="463"/>
      <c r="Y513" s="463"/>
      <c r="Z513" s="591"/>
      <c r="AA513" s="461"/>
      <c r="AB513" s="461"/>
      <c r="AC513" s="463"/>
      <c r="AD513" s="463"/>
      <c r="AE513" s="463"/>
      <c r="AF513" s="463"/>
      <c r="AG513" s="463"/>
      <c r="AH513" s="463"/>
      <c r="AI513" s="463"/>
    </row>
    <row r="514" spans="1:35">
      <c r="A514" s="584" t="s">
        <v>1467</v>
      </c>
      <c r="B514" s="585" t="s">
        <v>439</v>
      </c>
      <c r="C514" s="457" t="s">
        <v>359</v>
      </c>
      <c r="D514" s="568" t="s">
        <v>1468</v>
      </c>
      <c r="E514" s="568" t="s">
        <v>1469</v>
      </c>
      <c r="F514" s="586" t="s">
        <v>442</v>
      </c>
      <c r="G514" s="592" t="s">
        <v>359</v>
      </c>
      <c r="H514" s="588"/>
      <c r="I514" s="588"/>
      <c r="J514" s="588">
        <f t="shared" si="32"/>
        <v>0</v>
      </c>
      <c r="K514" s="588">
        <f t="shared" si="33"/>
        <v>0</v>
      </c>
      <c r="L514" s="589">
        <f>IFERROR(IF(B514="funkcna poziadavka",VLOOKUP(G514,MODULY_CBA!$B$3:$E$53,4,0)/COUNTIFS($G$3:$G$1500,G514,$B$3:$B$1500,B514),),)</f>
        <v>0</v>
      </c>
      <c r="M514" s="588">
        <f>IFERROR(IF(B514="Funkcna poziadavka",VLOOKUP(G514,MODULY_CBA!$B$3:$E$52,3,0),),)</f>
        <v>0</v>
      </c>
      <c r="N514" s="588">
        <f>IFERROR(IF(B514="funkcna poziadavka",VLOOKUP(G514,MODULY_CBA!$B$3:$E$52,2,0),),)</f>
        <v>0</v>
      </c>
      <c r="O514" s="589">
        <f t="shared" si="34"/>
        <v>0</v>
      </c>
      <c r="P514" s="590">
        <f>IFERROR(O514*VLOOKUP(G514,MODULY_CBA!$B$3:$F$52,5,0),)</f>
        <v>0</v>
      </c>
      <c r="Q514" s="461">
        <f>VLOOKUP(G514,MODULY_CBA!$B$3:$I$52,7,0)</f>
        <v>2021</v>
      </c>
      <c r="R514" s="463"/>
      <c r="S514" s="463"/>
      <c r="T514" s="463"/>
      <c r="U514" s="463"/>
      <c r="V514" s="463"/>
      <c r="W514" s="463"/>
      <c r="X514" s="463"/>
      <c r="Y514" s="463"/>
      <c r="Z514" s="591"/>
      <c r="AA514" s="461"/>
      <c r="AB514" s="461"/>
      <c r="AC514" s="463"/>
      <c r="AD514" s="463"/>
      <c r="AE514" s="463"/>
      <c r="AF514" s="463"/>
      <c r="AG514" s="463"/>
      <c r="AH514" s="463"/>
      <c r="AI514" s="463"/>
    </row>
    <row r="515" spans="1:35">
      <c r="A515" s="584" t="s">
        <v>1470</v>
      </c>
      <c r="B515" s="585" t="s">
        <v>439</v>
      </c>
      <c r="C515" s="457" t="s">
        <v>359</v>
      </c>
      <c r="D515" s="579" t="s">
        <v>459</v>
      </c>
      <c r="E515" s="568" t="s">
        <v>767</v>
      </c>
      <c r="F515" s="586" t="s">
        <v>442</v>
      </c>
      <c r="G515" s="592" t="s">
        <v>359</v>
      </c>
      <c r="H515" s="588"/>
      <c r="I515" s="588"/>
      <c r="J515" s="588">
        <f t="shared" si="32"/>
        <v>0</v>
      </c>
      <c r="K515" s="588">
        <f t="shared" si="33"/>
        <v>0</v>
      </c>
      <c r="L515" s="589">
        <f>IFERROR(IF(B515="funkcna poziadavka",VLOOKUP(G515,MODULY_CBA!$B$3:$E$53,4,0)/COUNTIFS($G$3:$G$1500,G515,$B$3:$B$1500,B515),),)</f>
        <v>0</v>
      </c>
      <c r="M515" s="588">
        <f>IFERROR(IF(B515="Funkcna poziadavka",VLOOKUP(G515,MODULY_CBA!$B$3:$E$52,3,0),),)</f>
        <v>0</v>
      </c>
      <c r="N515" s="588">
        <f>IFERROR(IF(B515="funkcna poziadavka",VLOOKUP(G515,MODULY_CBA!$B$3:$E$52,2,0),),)</f>
        <v>0</v>
      </c>
      <c r="O515" s="589">
        <f t="shared" si="34"/>
        <v>0</v>
      </c>
      <c r="P515" s="590">
        <f>IFERROR(O515*VLOOKUP(G515,MODULY_CBA!$B$3:$F$52,5,0),)</f>
        <v>0</v>
      </c>
      <c r="Q515" s="461">
        <f>VLOOKUP(G515,MODULY_CBA!$B$3:$I$52,7,0)</f>
        <v>2021</v>
      </c>
      <c r="R515" s="463"/>
      <c r="S515" s="463"/>
      <c r="T515" s="463"/>
      <c r="U515" s="463"/>
      <c r="V515" s="463"/>
      <c r="W515" s="463"/>
      <c r="X515" s="463"/>
      <c r="Y515" s="463"/>
      <c r="Z515" s="591"/>
      <c r="AA515" s="461"/>
      <c r="AB515" s="461"/>
      <c r="AC515" s="463"/>
      <c r="AD515" s="463"/>
      <c r="AE515" s="463"/>
      <c r="AF515" s="463"/>
      <c r="AG515" s="463"/>
      <c r="AH515" s="463"/>
      <c r="AI515" s="463"/>
    </row>
    <row r="516" spans="1:35">
      <c r="A516" s="584" t="s">
        <v>1471</v>
      </c>
      <c r="B516" s="585" t="s">
        <v>439</v>
      </c>
      <c r="C516" s="457" t="s">
        <v>359</v>
      </c>
      <c r="D516" s="579" t="s">
        <v>462</v>
      </c>
      <c r="E516" s="568" t="s">
        <v>933</v>
      </c>
      <c r="F516" s="586" t="s">
        <v>442</v>
      </c>
      <c r="G516" s="592" t="s">
        <v>359</v>
      </c>
      <c r="H516" s="588"/>
      <c r="I516" s="588"/>
      <c r="J516" s="588">
        <f t="shared" si="32"/>
        <v>0</v>
      </c>
      <c r="K516" s="588">
        <f t="shared" si="33"/>
        <v>0</v>
      </c>
      <c r="L516" s="589">
        <f>IFERROR(IF(B516="funkcna poziadavka",VLOOKUP(G516,MODULY_CBA!$B$3:$E$53,4,0)/COUNTIFS($G$3:$G$1500,G516,$B$3:$B$1500,B516),),)</f>
        <v>0</v>
      </c>
      <c r="M516" s="588">
        <f>IFERROR(IF(B516="Funkcna poziadavka",VLOOKUP(G516,MODULY_CBA!$B$3:$E$52,3,0),),)</f>
        <v>0</v>
      </c>
      <c r="N516" s="588">
        <f>IFERROR(IF(B516="funkcna poziadavka",VLOOKUP(G516,MODULY_CBA!$B$3:$E$52,2,0),),)</f>
        <v>0</v>
      </c>
      <c r="O516" s="589">
        <f t="shared" si="34"/>
        <v>0</v>
      </c>
      <c r="P516" s="590">
        <f>IFERROR(O516*VLOOKUP(G516,MODULY_CBA!$B$3:$F$52,5,0),)</f>
        <v>0</v>
      </c>
      <c r="Q516" s="461">
        <f>VLOOKUP(G516,MODULY_CBA!$B$3:$I$52,7,0)</f>
        <v>2021</v>
      </c>
      <c r="R516" s="463"/>
      <c r="S516" s="463"/>
      <c r="T516" s="463"/>
      <c r="U516" s="463"/>
      <c r="V516" s="463"/>
      <c r="W516" s="463"/>
      <c r="X516" s="463"/>
      <c r="Y516" s="463"/>
      <c r="Z516" s="591"/>
      <c r="AA516" s="461"/>
      <c r="AB516" s="461"/>
      <c r="AC516" s="463"/>
      <c r="AD516" s="463"/>
      <c r="AE516" s="463"/>
      <c r="AF516" s="463"/>
      <c r="AG516" s="463"/>
      <c r="AH516" s="463"/>
      <c r="AI516" s="463"/>
    </row>
    <row r="517" spans="1:35">
      <c r="A517" s="584" t="s">
        <v>1472</v>
      </c>
      <c r="B517" s="585" t="s">
        <v>439</v>
      </c>
      <c r="C517" s="457" t="s">
        <v>359</v>
      </c>
      <c r="D517" s="579" t="s">
        <v>465</v>
      </c>
      <c r="E517" s="568" t="s">
        <v>729</v>
      </c>
      <c r="F517" s="586" t="s">
        <v>442</v>
      </c>
      <c r="G517" s="592" t="s">
        <v>359</v>
      </c>
      <c r="H517" s="588"/>
      <c r="I517" s="588"/>
      <c r="J517" s="588">
        <f t="shared" si="32"/>
        <v>0</v>
      </c>
      <c r="K517" s="588">
        <f t="shared" si="33"/>
        <v>0</v>
      </c>
      <c r="L517" s="589">
        <f>IFERROR(IF(B517="funkcna poziadavka",VLOOKUP(G517,MODULY_CBA!$B$3:$E$53,4,0)/COUNTIFS($G$3:$G$1500,G517,$B$3:$B$1500,B517),),)</f>
        <v>0</v>
      </c>
      <c r="M517" s="588">
        <f>IFERROR(IF(B517="Funkcna poziadavka",VLOOKUP(G517,MODULY_CBA!$B$3:$E$52,3,0),),)</f>
        <v>0</v>
      </c>
      <c r="N517" s="588">
        <f>IFERROR(IF(B517="funkcna poziadavka",VLOOKUP(G517,MODULY_CBA!$B$3:$E$52,2,0),),)</f>
        <v>0</v>
      </c>
      <c r="O517" s="589">
        <f t="shared" si="34"/>
        <v>0</v>
      </c>
      <c r="P517" s="590">
        <f>IFERROR(O517*VLOOKUP(G517,MODULY_CBA!$B$3:$F$52,5,0),)</f>
        <v>0</v>
      </c>
      <c r="Q517" s="461">
        <f>VLOOKUP(G517,MODULY_CBA!$B$3:$I$52,7,0)</f>
        <v>2021</v>
      </c>
      <c r="R517" s="463"/>
      <c r="S517" s="463"/>
      <c r="T517" s="463"/>
      <c r="U517" s="463"/>
      <c r="V517" s="463"/>
      <c r="W517" s="463"/>
      <c r="X517" s="463"/>
      <c r="Y517" s="463"/>
      <c r="Z517" s="591"/>
      <c r="AA517" s="461"/>
      <c r="AB517" s="461"/>
      <c r="AC517" s="463"/>
      <c r="AD517" s="463"/>
      <c r="AE517" s="463"/>
      <c r="AF517" s="463"/>
      <c r="AG517" s="463"/>
      <c r="AH517" s="463"/>
      <c r="AI517" s="463"/>
    </row>
    <row r="518" spans="1:35">
      <c r="A518" s="584" t="s">
        <v>1473</v>
      </c>
      <c r="B518" s="585" t="s">
        <v>439</v>
      </c>
      <c r="C518" s="457" t="s">
        <v>359</v>
      </c>
      <c r="D518" s="579" t="s">
        <v>468</v>
      </c>
      <c r="E518" s="568" t="s">
        <v>1474</v>
      </c>
      <c r="F518" s="586" t="s">
        <v>442</v>
      </c>
      <c r="G518" s="592" t="s">
        <v>359</v>
      </c>
      <c r="H518" s="588"/>
      <c r="I518" s="588"/>
      <c r="J518" s="588">
        <f t="shared" si="32"/>
        <v>0</v>
      </c>
      <c r="K518" s="588">
        <f t="shared" si="33"/>
        <v>0</v>
      </c>
      <c r="L518" s="589">
        <f>IFERROR(IF(B518="funkcna poziadavka",VLOOKUP(G518,MODULY_CBA!$B$3:$E$53,4,0)/COUNTIFS($G$3:$G$1500,G518,$B$3:$B$1500,B518),),)</f>
        <v>0</v>
      </c>
      <c r="M518" s="588">
        <f>IFERROR(IF(B518="Funkcna poziadavka",VLOOKUP(G518,MODULY_CBA!$B$3:$E$52,3,0),),)</f>
        <v>0</v>
      </c>
      <c r="N518" s="588">
        <f>IFERROR(IF(B518="funkcna poziadavka",VLOOKUP(G518,MODULY_CBA!$B$3:$E$52,2,0),),)</f>
        <v>0</v>
      </c>
      <c r="O518" s="589">
        <f t="shared" si="34"/>
        <v>0</v>
      </c>
      <c r="P518" s="590">
        <f>IFERROR(O518*VLOOKUP(G518,MODULY_CBA!$B$3:$F$52,5,0),)</f>
        <v>0</v>
      </c>
      <c r="Q518" s="461">
        <f>VLOOKUP(G518,MODULY_CBA!$B$3:$I$52,7,0)</f>
        <v>2021</v>
      </c>
      <c r="R518" s="463"/>
      <c r="S518" s="463"/>
      <c r="T518" s="463"/>
      <c r="U518" s="463"/>
      <c r="V518" s="463"/>
      <c r="W518" s="463"/>
      <c r="X518" s="463"/>
      <c r="Y518" s="463"/>
      <c r="Z518" s="591"/>
      <c r="AA518" s="461"/>
      <c r="AB518" s="461"/>
      <c r="AC518" s="463"/>
      <c r="AD518" s="463"/>
      <c r="AE518" s="463"/>
      <c r="AF518" s="463"/>
      <c r="AG518" s="463"/>
      <c r="AH518" s="463"/>
      <c r="AI518" s="463"/>
    </row>
    <row r="519" spans="1:35">
      <c r="A519" s="584" t="s">
        <v>1475</v>
      </c>
      <c r="B519" s="585" t="s">
        <v>977</v>
      </c>
      <c r="C519" s="457" t="s">
        <v>359</v>
      </c>
      <c r="D519" s="579" t="s">
        <v>471</v>
      </c>
      <c r="E519" s="568" t="s">
        <v>735</v>
      </c>
      <c r="F519" s="586" t="s">
        <v>442</v>
      </c>
      <c r="G519" s="592" t="s">
        <v>359</v>
      </c>
      <c r="H519" s="588">
        <v>1</v>
      </c>
      <c r="I519" s="588">
        <v>5</v>
      </c>
      <c r="J519" s="588">
        <f t="shared" si="32"/>
        <v>1</v>
      </c>
      <c r="K519" s="588">
        <f t="shared" si="33"/>
        <v>5</v>
      </c>
      <c r="L519" s="589">
        <f>IFERROR(IF(B519="funkcna poziadavka",VLOOKUP(G519,MODULY_CBA!$B$3:$E$53,4,0)/COUNTIFS($G$3:$G$1500,G519,$B$3:$B$1500,B519),),)</f>
        <v>4.2</v>
      </c>
      <c r="M519" s="588">
        <f>IFERROR(IF(B519="Funkcna poziadavka",VLOOKUP(G519,MODULY_CBA!$B$3:$E$52,3,0),),)</f>
        <v>0.72</v>
      </c>
      <c r="N519" s="588">
        <f>IFERROR(IF(B519="funkcna poziadavka",VLOOKUP(G519,MODULY_CBA!$B$3:$E$52,2,0),),)</f>
        <v>0.86</v>
      </c>
      <c r="O519" s="589">
        <f t="shared" si="34"/>
        <v>5.6966399999999995</v>
      </c>
      <c r="P519" s="590">
        <f>IFERROR(O519*VLOOKUP(G519,MODULY_CBA!$B$3:$F$52,5,0),)</f>
        <v>85.44959999999999</v>
      </c>
      <c r="Q519" s="461">
        <f>VLOOKUP(G519,MODULY_CBA!$B$3:$I$52,7,0)</f>
        <v>2021</v>
      </c>
      <c r="R519" s="463"/>
      <c r="S519" s="463"/>
      <c r="T519" s="463"/>
      <c r="U519" s="463"/>
      <c r="V519" s="463"/>
      <c r="W519" s="463"/>
      <c r="X519" s="463"/>
      <c r="Y519" s="463"/>
      <c r="Z519" s="591"/>
      <c r="AA519" s="461"/>
      <c r="AB519" s="461"/>
      <c r="AC519" s="463"/>
      <c r="AD519" s="463"/>
      <c r="AE519" s="463"/>
      <c r="AF519" s="463"/>
      <c r="AG519" s="463"/>
      <c r="AH519" s="463"/>
      <c r="AI519" s="463"/>
    </row>
    <row r="520" spans="1:35">
      <c r="A520" s="584" t="s">
        <v>1476</v>
      </c>
      <c r="B520" s="585" t="s">
        <v>977</v>
      </c>
      <c r="C520" s="457" t="s">
        <v>359</v>
      </c>
      <c r="D520" s="579" t="s">
        <v>1477</v>
      </c>
      <c r="E520" s="568" t="s">
        <v>1478</v>
      </c>
      <c r="F520" s="586" t="s">
        <v>442</v>
      </c>
      <c r="G520" s="592" t="s">
        <v>359</v>
      </c>
      <c r="H520" s="588">
        <v>1</v>
      </c>
      <c r="I520" s="588">
        <v>5</v>
      </c>
      <c r="J520" s="588">
        <f t="shared" si="32"/>
        <v>1</v>
      </c>
      <c r="K520" s="588">
        <f t="shared" si="33"/>
        <v>5</v>
      </c>
      <c r="L520" s="589">
        <f>IFERROR(IF(B520="funkcna poziadavka",VLOOKUP(G520,MODULY_CBA!$B$3:$E$53,4,0)/COUNTIFS($G$3:$G$1500,G520,$B$3:$B$1500,B520),),)</f>
        <v>4.2</v>
      </c>
      <c r="M520" s="588">
        <f>IFERROR(IF(B520="Funkcna poziadavka",VLOOKUP(G520,MODULY_CBA!$B$3:$E$52,3,0),),)</f>
        <v>0.72</v>
      </c>
      <c r="N520" s="588">
        <f>IFERROR(IF(B520="funkcna poziadavka",VLOOKUP(G520,MODULY_CBA!$B$3:$E$52,2,0),),)</f>
        <v>0.86</v>
      </c>
      <c r="O520" s="589">
        <f t="shared" si="34"/>
        <v>5.6966399999999995</v>
      </c>
      <c r="P520" s="590">
        <f>IFERROR(O520*VLOOKUP(G520,MODULY_CBA!$B$3:$F$52,5,0),)</f>
        <v>85.44959999999999</v>
      </c>
      <c r="Q520" s="461">
        <f>VLOOKUP(G520,MODULY_CBA!$B$3:$I$52,7,0)</f>
        <v>2021</v>
      </c>
      <c r="R520" s="463"/>
      <c r="S520" s="463"/>
      <c r="T520" s="463"/>
      <c r="U520" s="463"/>
      <c r="V520" s="463"/>
      <c r="W520" s="463"/>
      <c r="X520" s="463"/>
      <c r="Y520" s="463"/>
      <c r="Z520" s="591"/>
      <c r="AA520" s="461"/>
      <c r="AB520" s="461"/>
      <c r="AC520" s="463"/>
      <c r="AD520" s="463"/>
      <c r="AE520" s="463"/>
      <c r="AF520" s="463"/>
      <c r="AG520" s="463"/>
      <c r="AH520" s="463"/>
      <c r="AI520" s="463"/>
    </row>
    <row r="521" spans="1:35">
      <c r="A521" s="584" t="s">
        <v>1479</v>
      </c>
      <c r="B521" s="585" t="s">
        <v>977</v>
      </c>
      <c r="C521" s="457" t="s">
        <v>359</v>
      </c>
      <c r="D521" s="579" t="s">
        <v>1429</v>
      </c>
      <c r="E521" s="568" t="s">
        <v>1480</v>
      </c>
      <c r="F521" s="586" t="s">
        <v>442</v>
      </c>
      <c r="G521" s="592" t="s">
        <v>359</v>
      </c>
      <c r="H521" s="588">
        <v>1</v>
      </c>
      <c r="I521" s="588">
        <v>5</v>
      </c>
      <c r="J521" s="588">
        <f t="shared" ref="J521:J584" si="35">IF(ISNUMBER(H521),H521,)</f>
        <v>1</v>
      </c>
      <c r="K521" s="588">
        <f t="shared" ref="K521:K584" si="36">J521*I521</f>
        <v>5</v>
      </c>
      <c r="L521" s="589">
        <f>IFERROR(IF(B521="funkcna poziadavka",VLOOKUP(G521,MODULY_CBA!$B$3:$E$53,4,0)/COUNTIFS($G$3:$G$1500,G521,$B$3:$B$1500,B521),),)</f>
        <v>4.2</v>
      </c>
      <c r="M521" s="588">
        <f>IFERROR(IF(B521="Funkcna poziadavka",VLOOKUP(G521,MODULY_CBA!$B$3:$E$52,3,0),),)</f>
        <v>0.72</v>
      </c>
      <c r="N521" s="588">
        <f>IFERROR(IF(B521="funkcna poziadavka",VLOOKUP(G521,MODULY_CBA!$B$3:$E$52,2,0),),)</f>
        <v>0.86</v>
      </c>
      <c r="O521" s="589">
        <f t="shared" ref="O521:O584" si="37">(K521+L521)*M521*N521</f>
        <v>5.6966399999999995</v>
      </c>
      <c r="P521" s="590">
        <f>IFERROR(O521*VLOOKUP(G521,MODULY_CBA!$B$3:$F$52,5,0),)</f>
        <v>85.44959999999999</v>
      </c>
      <c r="Q521" s="461">
        <f>VLOOKUP(G521,MODULY_CBA!$B$3:$I$52,7,0)</f>
        <v>2021</v>
      </c>
      <c r="R521" s="463"/>
      <c r="S521" s="463"/>
      <c r="T521" s="463"/>
      <c r="U521" s="463"/>
      <c r="V521" s="463"/>
      <c r="W521" s="463"/>
      <c r="X521" s="463"/>
      <c r="Y521" s="463"/>
      <c r="Z521" s="591"/>
      <c r="AA521" s="461"/>
      <c r="AB521" s="461"/>
      <c r="AC521" s="463"/>
      <c r="AD521" s="463"/>
      <c r="AE521" s="463"/>
      <c r="AF521" s="463"/>
      <c r="AG521" s="463"/>
      <c r="AH521" s="463"/>
      <c r="AI521" s="463"/>
    </row>
    <row r="522" spans="1:35">
      <c r="A522" s="584" t="s">
        <v>1481</v>
      </c>
      <c r="B522" s="585" t="s">
        <v>977</v>
      </c>
      <c r="C522" s="457" t="s">
        <v>361</v>
      </c>
      <c r="D522" s="579" t="s">
        <v>440</v>
      </c>
      <c r="E522" s="568" t="s">
        <v>792</v>
      </c>
      <c r="F522" s="586" t="s">
        <v>442</v>
      </c>
      <c r="G522" s="592" t="s">
        <v>361</v>
      </c>
      <c r="H522" s="588">
        <v>1</v>
      </c>
      <c r="I522" s="588">
        <v>5</v>
      </c>
      <c r="J522" s="588">
        <f t="shared" si="35"/>
        <v>1</v>
      </c>
      <c r="K522" s="588">
        <f t="shared" si="36"/>
        <v>5</v>
      </c>
      <c r="L522" s="589">
        <f>IFERROR(IF(B522="funkcna poziadavka",VLOOKUP(G522,MODULY_CBA!$B$3:$E$53,4,0)/COUNTIFS($G$3:$G$1500,G522,$B$3:$B$1500,B522),),)</f>
        <v>4.2</v>
      </c>
      <c r="M522" s="588">
        <f>IFERROR(IF(B522="Funkcna poziadavka",VLOOKUP(G522,MODULY_CBA!$B$3:$E$52,3,0),),)</f>
        <v>0.72</v>
      </c>
      <c r="N522" s="588">
        <f>IFERROR(IF(B522="funkcna poziadavka",VLOOKUP(G522,MODULY_CBA!$B$3:$E$52,2,0),),)</f>
        <v>0.86</v>
      </c>
      <c r="O522" s="589">
        <f t="shared" si="37"/>
        <v>5.6966399999999995</v>
      </c>
      <c r="P522" s="590">
        <f>IFERROR(O522*VLOOKUP(G522,MODULY_CBA!$B$3:$F$52,5,0),)</f>
        <v>85.44959999999999</v>
      </c>
      <c r="Q522" s="461">
        <f>VLOOKUP(G522,MODULY_CBA!$B$3:$I$52,7,0)</f>
        <v>2021</v>
      </c>
      <c r="R522" s="463"/>
      <c r="S522" s="463"/>
      <c r="T522" s="463"/>
      <c r="U522" s="463"/>
      <c r="V522" s="463"/>
      <c r="W522" s="463"/>
      <c r="X522" s="463"/>
      <c r="Y522" s="463"/>
      <c r="Z522" s="591"/>
      <c r="AA522" s="461"/>
      <c r="AB522" s="461"/>
      <c r="AC522" s="463"/>
      <c r="AD522" s="463"/>
      <c r="AE522" s="463"/>
      <c r="AF522" s="463"/>
      <c r="AG522" s="463"/>
      <c r="AH522" s="463"/>
      <c r="AI522" s="463"/>
    </row>
    <row r="523" spans="1:35">
      <c r="A523" s="584" t="s">
        <v>1482</v>
      </c>
      <c r="B523" s="585" t="s">
        <v>439</v>
      </c>
      <c r="C523" s="457" t="s">
        <v>361</v>
      </c>
      <c r="D523" s="579" t="s">
        <v>444</v>
      </c>
      <c r="E523" s="568" t="s">
        <v>753</v>
      </c>
      <c r="F523" s="586" t="s">
        <v>442</v>
      </c>
      <c r="G523" s="592" t="s">
        <v>361</v>
      </c>
      <c r="H523" s="588"/>
      <c r="I523" s="588"/>
      <c r="J523" s="588">
        <f t="shared" si="35"/>
        <v>0</v>
      </c>
      <c r="K523" s="588">
        <f t="shared" si="36"/>
        <v>0</v>
      </c>
      <c r="L523" s="589">
        <f>IFERROR(IF(B523="funkcna poziadavka",VLOOKUP(G523,MODULY_CBA!$B$3:$E$53,4,0)/COUNTIFS($G$3:$G$1500,G523,$B$3:$B$1500,B523),),)</f>
        <v>0</v>
      </c>
      <c r="M523" s="588">
        <f>IFERROR(IF(B523="Funkcna poziadavka",VLOOKUP(G523,MODULY_CBA!$B$3:$E$52,3,0),),)</f>
        <v>0</v>
      </c>
      <c r="N523" s="588">
        <f>IFERROR(IF(B523="funkcna poziadavka",VLOOKUP(G523,MODULY_CBA!$B$3:$E$52,2,0),),)</f>
        <v>0</v>
      </c>
      <c r="O523" s="589">
        <f t="shared" si="37"/>
        <v>0</v>
      </c>
      <c r="P523" s="590">
        <f>IFERROR(O523*VLOOKUP(G523,MODULY_CBA!$B$3:$F$52,5,0),)</f>
        <v>0</v>
      </c>
      <c r="Q523" s="461">
        <f>VLOOKUP(G523,MODULY_CBA!$B$3:$I$52,7,0)</f>
        <v>2021</v>
      </c>
      <c r="R523" s="463"/>
      <c r="S523" s="463"/>
      <c r="T523" s="463"/>
      <c r="U523" s="463"/>
      <c r="V523" s="463"/>
      <c r="W523" s="463"/>
      <c r="X523" s="463"/>
      <c r="Y523" s="463"/>
      <c r="Z523" s="591"/>
      <c r="AA523" s="461"/>
      <c r="AB523" s="461"/>
      <c r="AC523" s="463"/>
      <c r="AD523" s="463"/>
      <c r="AE523" s="463"/>
      <c r="AF523" s="463"/>
      <c r="AG523" s="463"/>
      <c r="AH523" s="463"/>
      <c r="AI523" s="463"/>
    </row>
    <row r="524" spans="1:35">
      <c r="A524" s="584" t="s">
        <v>1483</v>
      </c>
      <c r="B524" s="585" t="s">
        <v>439</v>
      </c>
      <c r="C524" s="457" t="s">
        <v>361</v>
      </c>
      <c r="D524" s="579" t="s">
        <v>447</v>
      </c>
      <c r="E524" s="579" t="s">
        <v>448</v>
      </c>
      <c r="F524" s="586" t="s">
        <v>442</v>
      </c>
      <c r="G524" s="592" t="s">
        <v>361</v>
      </c>
      <c r="H524" s="588"/>
      <c r="I524" s="588"/>
      <c r="J524" s="588">
        <f t="shared" si="35"/>
        <v>0</v>
      </c>
      <c r="K524" s="588">
        <f t="shared" si="36"/>
        <v>0</v>
      </c>
      <c r="L524" s="589">
        <f>IFERROR(IF(B524="funkcna poziadavka",VLOOKUP(G524,MODULY_CBA!$B$3:$E$53,4,0)/COUNTIFS($G$3:$G$1500,G524,$B$3:$B$1500,B524),),)</f>
        <v>0</v>
      </c>
      <c r="M524" s="588">
        <f>IFERROR(IF(B524="Funkcna poziadavka",VLOOKUP(G524,MODULY_CBA!$B$3:$E$52,3,0),),)</f>
        <v>0</v>
      </c>
      <c r="N524" s="588">
        <f>IFERROR(IF(B524="funkcna poziadavka",VLOOKUP(G524,MODULY_CBA!$B$3:$E$52,2,0),),)</f>
        <v>0</v>
      </c>
      <c r="O524" s="589">
        <f t="shared" si="37"/>
        <v>0</v>
      </c>
      <c r="P524" s="590">
        <f>IFERROR(O524*VLOOKUP(G524,MODULY_CBA!$B$3:$F$52,5,0),)</f>
        <v>0</v>
      </c>
      <c r="Q524" s="461">
        <f>VLOOKUP(G524,MODULY_CBA!$B$3:$I$52,7,0)</f>
        <v>2021</v>
      </c>
      <c r="R524" s="463"/>
      <c r="S524" s="463"/>
      <c r="T524" s="463"/>
      <c r="U524" s="463"/>
      <c r="V524" s="463"/>
      <c r="W524" s="463"/>
      <c r="X524" s="463"/>
      <c r="Y524" s="463"/>
      <c r="Z524" s="591"/>
      <c r="AA524" s="461"/>
      <c r="AB524" s="461"/>
      <c r="AC524" s="463"/>
      <c r="AD524" s="463"/>
      <c r="AE524" s="463"/>
      <c r="AF524" s="463"/>
      <c r="AG524" s="463"/>
      <c r="AH524" s="463"/>
      <c r="AI524" s="463"/>
    </row>
    <row r="525" spans="1:35">
      <c r="A525" s="584" t="s">
        <v>1484</v>
      </c>
      <c r="B525" s="585" t="s">
        <v>439</v>
      </c>
      <c r="C525" s="457" t="s">
        <v>361</v>
      </c>
      <c r="D525" s="579" t="s">
        <v>450</v>
      </c>
      <c r="E525" s="579" t="s">
        <v>451</v>
      </c>
      <c r="F525" s="586" t="s">
        <v>442</v>
      </c>
      <c r="G525" s="592" t="s">
        <v>361</v>
      </c>
      <c r="H525" s="588"/>
      <c r="I525" s="588"/>
      <c r="J525" s="588">
        <f t="shared" si="35"/>
        <v>0</v>
      </c>
      <c r="K525" s="588">
        <f t="shared" si="36"/>
        <v>0</v>
      </c>
      <c r="L525" s="589">
        <f>IFERROR(IF(B525="funkcna poziadavka",VLOOKUP(G525,MODULY_CBA!$B$3:$E$53,4,0)/COUNTIFS($G$3:$G$1500,G525,$B$3:$B$1500,B525),),)</f>
        <v>0</v>
      </c>
      <c r="M525" s="588">
        <f>IFERROR(IF(B525="Funkcna poziadavka",VLOOKUP(G525,MODULY_CBA!$B$3:$E$52,3,0),),)</f>
        <v>0</v>
      </c>
      <c r="N525" s="588">
        <f>IFERROR(IF(B525="funkcna poziadavka",VLOOKUP(G525,MODULY_CBA!$B$3:$E$52,2,0),),)</f>
        <v>0</v>
      </c>
      <c r="O525" s="589">
        <f t="shared" si="37"/>
        <v>0</v>
      </c>
      <c r="P525" s="590">
        <f>IFERROR(O525*VLOOKUP(G525,MODULY_CBA!$B$3:$F$52,5,0),)</f>
        <v>0</v>
      </c>
      <c r="Q525" s="461">
        <f>VLOOKUP(G525,MODULY_CBA!$B$3:$I$52,7,0)</f>
        <v>2021</v>
      </c>
      <c r="R525" s="463"/>
      <c r="S525" s="463"/>
      <c r="T525" s="463"/>
      <c r="U525" s="463"/>
      <c r="V525" s="463"/>
      <c r="W525" s="463"/>
      <c r="X525" s="463"/>
      <c r="Y525" s="463"/>
      <c r="Z525" s="591"/>
      <c r="AA525" s="461"/>
      <c r="AB525" s="461"/>
      <c r="AC525" s="463"/>
      <c r="AD525" s="463"/>
      <c r="AE525" s="463"/>
      <c r="AF525" s="463"/>
      <c r="AG525" s="463"/>
      <c r="AH525" s="463"/>
      <c r="AI525" s="463"/>
    </row>
    <row r="526" spans="1:35">
      <c r="A526" s="584" t="s">
        <v>1485</v>
      </c>
      <c r="B526" s="585" t="s">
        <v>439</v>
      </c>
      <c r="C526" s="457" t="s">
        <v>361</v>
      </c>
      <c r="D526" s="579" t="s">
        <v>453</v>
      </c>
      <c r="E526" s="579" t="s">
        <v>454</v>
      </c>
      <c r="F526" s="586" t="s">
        <v>442</v>
      </c>
      <c r="G526" s="592" t="s">
        <v>361</v>
      </c>
      <c r="H526" s="588"/>
      <c r="I526" s="588"/>
      <c r="J526" s="588">
        <f t="shared" si="35"/>
        <v>0</v>
      </c>
      <c r="K526" s="588">
        <f t="shared" si="36"/>
        <v>0</v>
      </c>
      <c r="L526" s="589">
        <f>IFERROR(IF(B526="funkcna poziadavka",VLOOKUP(G526,MODULY_CBA!$B$3:$E$53,4,0)/COUNTIFS($G$3:$G$1500,G526,$B$3:$B$1500,B526),),)</f>
        <v>0</v>
      </c>
      <c r="M526" s="588">
        <f>IFERROR(IF(B526="Funkcna poziadavka",VLOOKUP(G526,MODULY_CBA!$B$3:$E$52,3,0),),)</f>
        <v>0</v>
      </c>
      <c r="N526" s="588">
        <f>IFERROR(IF(B526="funkcna poziadavka",VLOOKUP(G526,MODULY_CBA!$B$3:$E$52,2,0),),)</f>
        <v>0</v>
      </c>
      <c r="O526" s="589">
        <f t="shared" si="37"/>
        <v>0</v>
      </c>
      <c r="P526" s="590">
        <f>IFERROR(O526*VLOOKUP(G526,MODULY_CBA!$B$3:$F$52,5,0),)</f>
        <v>0</v>
      </c>
      <c r="Q526" s="461">
        <f>VLOOKUP(G526,MODULY_CBA!$B$3:$I$52,7,0)</f>
        <v>2021</v>
      </c>
      <c r="R526" s="463"/>
      <c r="S526" s="463"/>
      <c r="T526" s="463"/>
      <c r="U526" s="463"/>
      <c r="V526" s="463"/>
      <c r="W526" s="463"/>
      <c r="X526" s="463"/>
      <c r="Y526" s="463"/>
      <c r="Z526" s="591"/>
      <c r="AA526" s="461"/>
      <c r="AB526" s="461"/>
      <c r="AC526" s="463"/>
      <c r="AD526" s="463"/>
      <c r="AE526" s="463"/>
      <c r="AF526" s="463"/>
      <c r="AG526" s="463"/>
      <c r="AH526" s="463"/>
      <c r="AI526" s="463"/>
    </row>
    <row r="527" spans="1:35">
      <c r="A527" s="584" t="s">
        <v>1486</v>
      </c>
      <c r="B527" s="585" t="s">
        <v>439</v>
      </c>
      <c r="C527" s="457" t="s">
        <v>361</v>
      </c>
      <c r="D527" s="568" t="s">
        <v>1487</v>
      </c>
      <c r="E527" s="568" t="s">
        <v>1488</v>
      </c>
      <c r="F527" s="586" t="s">
        <v>442</v>
      </c>
      <c r="G527" s="592" t="s">
        <v>361</v>
      </c>
      <c r="H527" s="588"/>
      <c r="I527" s="588"/>
      <c r="J527" s="588">
        <f t="shared" si="35"/>
        <v>0</v>
      </c>
      <c r="K527" s="588">
        <f t="shared" si="36"/>
        <v>0</v>
      </c>
      <c r="L527" s="589">
        <f>IFERROR(IF(B527="funkcna poziadavka",VLOOKUP(G527,MODULY_CBA!$B$3:$E$53,4,0)/COUNTIFS($G$3:$G$1500,G527,$B$3:$B$1500,B527),),)</f>
        <v>0</v>
      </c>
      <c r="M527" s="588">
        <f>IFERROR(IF(B527="Funkcna poziadavka",VLOOKUP(G527,MODULY_CBA!$B$3:$E$52,3,0),),)</f>
        <v>0</v>
      </c>
      <c r="N527" s="588">
        <f>IFERROR(IF(B527="funkcna poziadavka",VLOOKUP(G527,MODULY_CBA!$B$3:$E$52,2,0),),)</f>
        <v>0</v>
      </c>
      <c r="O527" s="589">
        <f t="shared" si="37"/>
        <v>0</v>
      </c>
      <c r="P527" s="590">
        <f>IFERROR(O527*VLOOKUP(G527,MODULY_CBA!$B$3:$F$52,5,0),)</f>
        <v>0</v>
      </c>
      <c r="Q527" s="461">
        <f>VLOOKUP(G527,MODULY_CBA!$B$3:$I$52,7,0)</f>
        <v>2021</v>
      </c>
      <c r="R527" s="463"/>
      <c r="S527" s="463"/>
      <c r="T527" s="463"/>
      <c r="U527" s="463"/>
      <c r="V527" s="463"/>
      <c r="W527" s="463"/>
      <c r="X527" s="463"/>
      <c r="Y527" s="463"/>
      <c r="Z527" s="591"/>
      <c r="AA527" s="461"/>
      <c r="AB527" s="461"/>
      <c r="AC527" s="463"/>
      <c r="AD527" s="463"/>
      <c r="AE527" s="463"/>
      <c r="AF527" s="463"/>
      <c r="AG527" s="463"/>
      <c r="AH527" s="463"/>
      <c r="AI527" s="463"/>
    </row>
    <row r="528" spans="1:35">
      <c r="A528" s="584" t="s">
        <v>1489</v>
      </c>
      <c r="B528" s="585" t="s">
        <v>439</v>
      </c>
      <c r="C528" s="457" t="s">
        <v>361</v>
      </c>
      <c r="D528" s="579" t="s">
        <v>459</v>
      </c>
      <c r="E528" s="568" t="s">
        <v>767</v>
      </c>
      <c r="F528" s="586" t="s">
        <v>442</v>
      </c>
      <c r="G528" s="592" t="s">
        <v>361</v>
      </c>
      <c r="H528" s="588"/>
      <c r="I528" s="588"/>
      <c r="J528" s="588">
        <f t="shared" si="35"/>
        <v>0</v>
      </c>
      <c r="K528" s="588">
        <f t="shared" si="36"/>
        <v>0</v>
      </c>
      <c r="L528" s="589">
        <f>IFERROR(IF(B528="funkcna poziadavka",VLOOKUP(G528,MODULY_CBA!$B$3:$E$53,4,0)/COUNTIFS($G$3:$G$1500,G528,$B$3:$B$1500,B528),),)</f>
        <v>0</v>
      </c>
      <c r="M528" s="588">
        <f>IFERROR(IF(B528="Funkcna poziadavka",VLOOKUP(G528,MODULY_CBA!$B$3:$E$52,3,0),),)</f>
        <v>0</v>
      </c>
      <c r="N528" s="588">
        <f>IFERROR(IF(B528="funkcna poziadavka",VLOOKUP(G528,MODULY_CBA!$B$3:$E$52,2,0),),)</f>
        <v>0</v>
      </c>
      <c r="O528" s="589">
        <f t="shared" si="37"/>
        <v>0</v>
      </c>
      <c r="P528" s="590">
        <f>IFERROR(O528*VLOOKUP(G528,MODULY_CBA!$B$3:$F$52,5,0),)</f>
        <v>0</v>
      </c>
      <c r="Q528" s="461">
        <f>VLOOKUP(G528,MODULY_CBA!$B$3:$I$52,7,0)</f>
        <v>2021</v>
      </c>
      <c r="R528" s="463"/>
      <c r="S528" s="463"/>
      <c r="T528" s="463"/>
      <c r="U528" s="463"/>
      <c r="V528" s="463"/>
      <c r="W528" s="463"/>
      <c r="X528" s="463"/>
      <c r="Y528" s="463"/>
      <c r="Z528" s="591"/>
      <c r="AA528" s="461"/>
      <c r="AB528" s="461"/>
      <c r="AC528" s="463"/>
      <c r="AD528" s="463"/>
      <c r="AE528" s="463"/>
      <c r="AF528" s="463"/>
      <c r="AG528" s="463"/>
      <c r="AH528" s="463"/>
      <c r="AI528" s="463"/>
    </row>
    <row r="529" spans="1:35">
      <c r="A529" s="584" t="s">
        <v>1490</v>
      </c>
      <c r="B529" s="585" t="s">
        <v>439</v>
      </c>
      <c r="C529" s="457" t="s">
        <v>361</v>
      </c>
      <c r="D529" s="579" t="s">
        <v>462</v>
      </c>
      <c r="E529" s="568" t="s">
        <v>933</v>
      </c>
      <c r="F529" s="586" t="s">
        <v>442</v>
      </c>
      <c r="G529" s="592" t="s">
        <v>361</v>
      </c>
      <c r="H529" s="588"/>
      <c r="I529" s="588"/>
      <c r="J529" s="588">
        <f t="shared" si="35"/>
        <v>0</v>
      </c>
      <c r="K529" s="588">
        <f t="shared" si="36"/>
        <v>0</v>
      </c>
      <c r="L529" s="589">
        <f>IFERROR(IF(B529="funkcna poziadavka",VLOOKUP(G529,MODULY_CBA!$B$3:$E$53,4,0)/COUNTIFS($G$3:$G$1500,G529,$B$3:$B$1500,B529),),)</f>
        <v>0</v>
      </c>
      <c r="M529" s="588">
        <f>IFERROR(IF(B529="Funkcna poziadavka",VLOOKUP(G529,MODULY_CBA!$B$3:$E$52,3,0),),)</f>
        <v>0</v>
      </c>
      <c r="N529" s="588">
        <f>IFERROR(IF(B529="funkcna poziadavka",VLOOKUP(G529,MODULY_CBA!$B$3:$E$52,2,0),),)</f>
        <v>0</v>
      </c>
      <c r="O529" s="589">
        <f t="shared" si="37"/>
        <v>0</v>
      </c>
      <c r="P529" s="590">
        <f>IFERROR(O529*VLOOKUP(G529,MODULY_CBA!$B$3:$F$52,5,0),)</f>
        <v>0</v>
      </c>
      <c r="Q529" s="461">
        <f>VLOOKUP(G529,MODULY_CBA!$B$3:$I$52,7,0)</f>
        <v>2021</v>
      </c>
      <c r="R529" s="463"/>
      <c r="S529" s="463"/>
      <c r="T529" s="463"/>
      <c r="U529" s="463"/>
      <c r="V529" s="463"/>
      <c r="W529" s="463"/>
      <c r="X529" s="463"/>
      <c r="Y529" s="463"/>
      <c r="Z529" s="591"/>
      <c r="AA529" s="461"/>
      <c r="AB529" s="461"/>
      <c r="AC529" s="463"/>
      <c r="AD529" s="463"/>
      <c r="AE529" s="463"/>
      <c r="AF529" s="463"/>
      <c r="AG529" s="463"/>
      <c r="AH529" s="463"/>
      <c r="AI529" s="463"/>
    </row>
    <row r="530" spans="1:35">
      <c r="A530" s="584" t="s">
        <v>1491</v>
      </c>
      <c r="B530" s="585" t="s">
        <v>439</v>
      </c>
      <c r="C530" s="457" t="s">
        <v>361</v>
      </c>
      <c r="D530" s="579" t="s">
        <v>465</v>
      </c>
      <c r="E530" s="568" t="s">
        <v>729</v>
      </c>
      <c r="F530" s="586" t="s">
        <v>442</v>
      </c>
      <c r="G530" s="592" t="s">
        <v>361</v>
      </c>
      <c r="H530" s="588"/>
      <c r="I530" s="588"/>
      <c r="J530" s="588">
        <f t="shared" si="35"/>
        <v>0</v>
      </c>
      <c r="K530" s="588">
        <f t="shared" si="36"/>
        <v>0</v>
      </c>
      <c r="L530" s="589">
        <f>IFERROR(IF(B530="funkcna poziadavka",VLOOKUP(G530,MODULY_CBA!$B$3:$E$53,4,0)/COUNTIFS($G$3:$G$1500,G530,$B$3:$B$1500,B530),),)</f>
        <v>0</v>
      </c>
      <c r="M530" s="588">
        <f>IFERROR(IF(B530="Funkcna poziadavka",VLOOKUP(G530,MODULY_CBA!$B$3:$E$52,3,0),),)</f>
        <v>0</v>
      </c>
      <c r="N530" s="588">
        <f>IFERROR(IF(B530="funkcna poziadavka",VLOOKUP(G530,MODULY_CBA!$B$3:$E$52,2,0),),)</f>
        <v>0</v>
      </c>
      <c r="O530" s="589">
        <f t="shared" si="37"/>
        <v>0</v>
      </c>
      <c r="P530" s="590">
        <f>IFERROR(O530*VLOOKUP(G530,MODULY_CBA!$B$3:$F$52,5,0),)</f>
        <v>0</v>
      </c>
      <c r="Q530" s="461">
        <f>VLOOKUP(G530,MODULY_CBA!$B$3:$I$52,7,0)</f>
        <v>2021</v>
      </c>
      <c r="R530" s="463"/>
      <c r="S530" s="463"/>
      <c r="T530" s="463"/>
      <c r="U530" s="463"/>
      <c r="V530" s="463"/>
      <c r="W530" s="463"/>
      <c r="X530" s="463"/>
      <c r="Y530" s="463"/>
      <c r="Z530" s="591"/>
      <c r="AA530" s="461"/>
      <c r="AB530" s="461"/>
      <c r="AC530" s="463"/>
      <c r="AD530" s="463"/>
      <c r="AE530" s="463"/>
      <c r="AF530" s="463"/>
      <c r="AG530" s="463"/>
      <c r="AH530" s="463"/>
      <c r="AI530" s="463"/>
    </row>
    <row r="531" spans="1:35">
      <c r="A531" s="584" t="s">
        <v>1492</v>
      </c>
      <c r="B531" s="585" t="s">
        <v>439</v>
      </c>
      <c r="C531" s="457" t="s">
        <v>361</v>
      </c>
      <c r="D531" s="579" t="s">
        <v>468</v>
      </c>
      <c r="E531" s="568" t="s">
        <v>1493</v>
      </c>
      <c r="F531" s="586" t="s">
        <v>442</v>
      </c>
      <c r="G531" s="592" t="s">
        <v>361</v>
      </c>
      <c r="H531" s="588"/>
      <c r="I531" s="588"/>
      <c r="J531" s="588">
        <f t="shared" si="35"/>
        <v>0</v>
      </c>
      <c r="K531" s="588">
        <f t="shared" si="36"/>
        <v>0</v>
      </c>
      <c r="L531" s="589">
        <f>IFERROR(IF(B531="funkcna poziadavka",VLOOKUP(G531,MODULY_CBA!$B$3:$E$53,4,0)/COUNTIFS($G$3:$G$1500,G531,$B$3:$B$1500,B531),),)</f>
        <v>0</v>
      </c>
      <c r="M531" s="588">
        <f>IFERROR(IF(B531="Funkcna poziadavka",VLOOKUP(G531,MODULY_CBA!$B$3:$E$52,3,0),),)</f>
        <v>0</v>
      </c>
      <c r="N531" s="588">
        <f>IFERROR(IF(B531="funkcna poziadavka",VLOOKUP(G531,MODULY_CBA!$B$3:$E$52,2,0),),)</f>
        <v>0</v>
      </c>
      <c r="O531" s="589">
        <f t="shared" si="37"/>
        <v>0</v>
      </c>
      <c r="P531" s="590">
        <f>IFERROR(O531*VLOOKUP(G531,MODULY_CBA!$B$3:$F$52,5,0),)</f>
        <v>0</v>
      </c>
      <c r="Q531" s="461">
        <f>VLOOKUP(G531,MODULY_CBA!$B$3:$I$52,7,0)</f>
        <v>2021</v>
      </c>
      <c r="R531" s="463"/>
      <c r="S531" s="463"/>
      <c r="T531" s="463"/>
      <c r="U531" s="463"/>
      <c r="V531" s="463"/>
      <c r="W531" s="463"/>
      <c r="X531" s="463"/>
      <c r="Y531" s="463"/>
      <c r="Z531" s="591"/>
      <c r="AA531" s="461"/>
      <c r="AB531" s="461"/>
      <c r="AC531" s="463"/>
      <c r="AD531" s="463"/>
      <c r="AE531" s="463"/>
      <c r="AF531" s="463"/>
      <c r="AG531" s="463"/>
      <c r="AH531" s="463"/>
      <c r="AI531" s="463"/>
    </row>
    <row r="532" spans="1:35">
      <c r="A532" s="584" t="s">
        <v>1494</v>
      </c>
      <c r="B532" s="585" t="s">
        <v>977</v>
      </c>
      <c r="C532" s="457" t="s">
        <v>361</v>
      </c>
      <c r="D532" s="579" t="s">
        <v>471</v>
      </c>
      <c r="E532" s="568" t="s">
        <v>735</v>
      </c>
      <c r="F532" s="586" t="s">
        <v>442</v>
      </c>
      <c r="G532" s="592" t="s">
        <v>361</v>
      </c>
      <c r="H532" s="588">
        <v>1</v>
      </c>
      <c r="I532" s="588">
        <v>5</v>
      </c>
      <c r="J532" s="588">
        <f t="shared" si="35"/>
        <v>1</v>
      </c>
      <c r="K532" s="588">
        <f t="shared" si="36"/>
        <v>5</v>
      </c>
      <c r="L532" s="589">
        <f>IFERROR(IF(B532="funkcna poziadavka",VLOOKUP(G532,MODULY_CBA!$B$3:$E$53,4,0)/COUNTIFS($G$3:$G$1500,G532,$B$3:$B$1500,B532),),)</f>
        <v>4.2</v>
      </c>
      <c r="M532" s="588">
        <f>IFERROR(IF(B532="Funkcna poziadavka",VLOOKUP(G532,MODULY_CBA!$B$3:$E$52,3,0),),)</f>
        <v>0.72</v>
      </c>
      <c r="N532" s="588">
        <f>IFERROR(IF(B532="funkcna poziadavka",VLOOKUP(G532,MODULY_CBA!$B$3:$E$52,2,0),),)</f>
        <v>0.86</v>
      </c>
      <c r="O532" s="589">
        <f t="shared" si="37"/>
        <v>5.6966399999999995</v>
      </c>
      <c r="P532" s="590">
        <f>IFERROR(O532*VLOOKUP(G532,MODULY_CBA!$B$3:$F$52,5,0),)</f>
        <v>85.44959999999999</v>
      </c>
      <c r="Q532" s="461">
        <f>VLOOKUP(G532,MODULY_CBA!$B$3:$I$52,7,0)</f>
        <v>2021</v>
      </c>
      <c r="R532" s="463"/>
      <c r="S532" s="463"/>
      <c r="T532" s="463"/>
      <c r="U532" s="463"/>
      <c r="V532" s="463"/>
      <c r="W532" s="463"/>
      <c r="X532" s="463"/>
      <c r="Y532" s="463"/>
      <c r="Z532" s="591"/>
      <c r="AA532" s="461"/>
      <c r="AB532" s="461"/>
      <c r="AC532" s="463"/>
      <c r="AD532" s="463"/>
      <c r="AE532" s="463"/>
      <c r="AF532" s="463"/>
      <c r="AG532" s="463"/>
      <c r="AH532" s="463"/>
      <c r="AI532" s="463"/>
    </row>
    <row r="533" spans="1:35">
      <c r="A533" s="584" t="s">
        <v>1495</v>
      </c>
      <c r="B533" s="585" t="s">
        <v>977</v>
      </c>
      <c r="C533" s="457" t="s">
        <v>361</v>
      </c>
      <c r="D533" s="579" t="s">
        <v>1496</v>
      </c>
      <c r="E533" s="568" t="s">
        <v>1497</v>
      </c>
      <c r="F533" s="586" t="s">
        <v>442</v>
      </c>
      <c r="G533" s="592" t="s">
        <v>361</v>
      </c>
      <c r="H533" s="588">
        <v>1</v>
      </c>
      <c r="I533" s="588">
        <v>5</v>
      </c>
      <c r="J533" s="588">
        <f t="shared" si="35"/>
        <v>1</v>
      </c>
      <c r="K533" s="588">
        <f t="shared" si="36"/>
        <v>5</v>
      </c>
      <c r="L533" s="589">
        <f>IFERROR(IF(B533="funkcna poziadavka",VLOOKUP(G533,MODULY_CBA!$B$3:$E$53,4,0)/COUNTIFS($G$3:$G$1500,G533,$B$3:$B$1500,B533),),)</f>
        <v>4.2</v>
      </c>
      <c r="M533" s="588">
        <f>IFERROR(IF(B533="Funkcna poziadavka",VLOOKUP(G533,MODULY_CBA!$B$3:$E$52,3,0),),)</f>
        <v>0.72</v>
      </c>
      <c r="N533" s="588">
        <f>IFERROR(IF(B533="funkcna poziadavka",VLOOKUP(G533,MODULY_CBA!$B$3:$E$52,2,0),),)</f>
        <v>0.86</v>
      </c>
      <c r="O533" s="589">
        <f t="shared" si="37"/>
        <v>5.6966399999999995</v>
      </c>
      <c r="P533" s="590">
        <f>IFERROR(O533*VLOOKUP(G533,MODULY_CBA!$B$3:$F$52,5,0),)</f>
        <v>85.44959999999999</v>
      </c>
      <c r="Q533" s="461">
        <f>VLOOKUP(G533,MODULY_CBA!$B$3:$I$52,7,0)</f>
        <v>2021</v>
      </c>
      <c r="R533" s="463"/>
      <c r="S533" s="463"/>
      <c r="T533" s="463"/>
      <c r="U533" s="463"/>
      <c r="V533" s="463"/>
      <c r="W533" s="463"/>
      <c r="X533" s="463"/>
      <c r="Y533" s="463"/>
      <c r="Z533" s="591"/>
      <c r="AA533" s="461"/>
      <c r="AB533" s="461"/>
      <c r="AC533" s="463"/>
      <c r="AD533" s="463"/>
      <c r="AE533" s="463"/>
      <c r="AF533" s="463"/>
      <c r="AG533" s="463"/>
      <c r="AH533" s="463"/>
      <c r="AI533" s="463"/>
    </row>
    <row r="534" spans="1:35">
      <c r="A534" s="584" t="s">
        <v>1498</v>
      </c>
      <c r="B534" s="585" t="s">
        <v>977</v>
      </c>
      <c r="C534" s="457" t="s">
        <v>361</v>
      </c>
      <c r="D534" s="579" t="s">
        <v>1429</v>
      </c>
      <c r="E534" s="568" t="s">
        <v>1499</v>
      </c>
      <c r="F534" s="586" t="s">
        <v>442</v>
      </c>
      <c r="G534" s="592" t="s">
        <v>361</v>
      </c>
      <c r="H534" s="588">
        <v>1</v>
      </c>
      <c r="I534" s="588">
        <v>5</v>
      </c>
      <c r="J534" s="588">
        <f t="shared" si="35"/>
        <v>1</v>
      </c>
      <c r="K534" s="588">
        <f t="shared" si="36"/>
        <v>5</v>
      </c>
      <c r="L534" s="589">
        <f>IFERROR(IF(B534="funkcna poziadavka",VLOOKUP(G534,MODULY_CBA!$B$3:$E$53,4,0)/COUNTIFS($G$3:$G$1500,G534,$B$3:$B$1500,B534),),)</f>
        <v>4.2</v>
      </c>
      <c r="M534" s="588">
        <f>IFERROR(IF(B534="Funkcna poziadavka",VLOOKUP(G534,MODULY_CBA!$B$3:$E$52,3,0),),)</f>
        <v>0.72</v>
      </c>
      <c r="N534" s="588">
        <f>IFERROR(IF(B534="funkcna poziadavka",VLOOKUP(G534,MODULY_CBA!$B$3:$E$52,2,0),),)</f>
        <v>0.86</v>
      </c>
      <c r="O534" s="589">
        <f t="shared" si="37"/>
        <v>5.6966399999999995</v>
      </c>
      <c r="P534" s="590">
        <f>IFERROR(O534*VLOOKUP(G534,MODULY_CBA!$B$3:$F$52,5,0),)</f>
        <v>85.44959999999999</v>
      </c>
      <c r="Q534" s="461">
        <f>VLOOKUP(G534,MODULY_CBA!$B$3:$I$52,7,0)</f>
        <v>2021</v>
      </c>
      <c r="R534" s="463"/>
      <c r="S534" s="463"/>
      <c r="T534" s="463"/>
      <c r="U534" s="463"/>
      <c r="V534" s="463"/>
      <c r="W534" s="463"/>
      <c r="X534" s="463"/>
      <c r="Y534" s="463"/>
      <c r="Z534" s="591"/>
      <c r="AA534" s="461"/>
      <c r="AB534" s="461"/>
      <c r="AC534" s="463"/>
      <c r="AD534" s="463"/>
      <c r="AE534" s="463"/>
      <c r="AF534" s="463"/>
      <c r="AG534" s="463"/>
      <c r="AH534" s="463"/>
      <c r="AI534" s="463"/>
    </row>
    <row r="535" spans="1:35">
      <c r="A535" s="584" t="s">
        <v>1500</v>
      </c>
      <c r="B535" s="585" t="s">
        <v>977</v>
      </c>
      <c r="C535" s="457" t="s">
        <v>363</v>
      </c>
      <c r="D535" s="579" t="s">
        <v>440</v>
      </c>
      <c r="E535" s="568" t="s">
        <v>792</v>
      </c>
      <c r="F535" s="586" t="s">
        <v>442</v>
      </c>
      <c r="G535" s="592" t="s">
        <v>363</v>
      </c>
      <c r="H535" s="588">
        <v>1</v>
      </c>
      <c r="I535" s="588">
        <v>5</v>
      </c>
      <c r="J535" s="588">
        <f t="shared" si="35"/>
        <v>1</v>
      </c>
      <c r="K535" s="588">
        <f t="shared" si="36"/>
        <v>5</v>
      </c>
      <c r="L535" s="589">
        <f>IFERROR(IF(B535="funkcna poziadavka",VLOOKUP(G535,MODULY_CBA!$B$3:$E$53,4,0)/COUNTIFS($G$3:$G$1500,G535,$B$3:$B$1500,B535),),)</f>
        <v>4.2</v>
      </c>
      <c r="M535" s="588">
        <f>IFERROR(IF(B535="Funkcna poziadavka",VLOOKUP(G535,MODULY_CBA!$B$3:$E$52,3,0),),)</f>
        <v>0.72</v>
      </c>
      <c r="N535" s="588">
        <f>IFERROR(IF(B535="funkcna poziadavka",VLOOKUP(G535,MODULY_CBA!$B$3:$E$52,2,0),),)</f>
        <v>0.90500000000000003</v>
      </c>
      <c r="O535" s="589">
        <f t="shared" si="37"/>
        <v>5.99472</v>
      </c>
      <c r="P535" s="590">
        <f>IFERROR(O535*VLOOKUP(G535,MODULY_CBA!$B$3:$F$52,5,0),)</f>
        <v>89.9208</v>
      </c>
      <c r="Q535" s="461">
        <f>VLOOKUP(G535,MODULY_CBA!$B$3:$I$52,7,0)</f>
        <v>2022</v>
      </c>
      <c r="R535" s="463"/>
      <c r="S535" s="463"/>
      <c r="T535" s="463"/>
      <c r="U535" s="463"/>
      <c r="V535" s="463"/>
      <c r="W535" s="463"/>
      <c r="X535" s="463"/>
      <c r="Y535" s="463"/>
      <c r="Z535" s="591"/>
      <c r="AA535" s="461"/>
      <c r="AB535" s="461"/>
      <c r="AC535" s="463"/>
      <c r="AD535" s="463"/>
      <c r="AE535" s="463"/>
      <c r="AF535" s="463"/>
      <c r="AG535" s="463"/>
      <c r="AH535" s="463"/>
      <c r="AI535" s="463"/>
    </row>
    <row r="536" spans="1:35">
      <c r="A536" s="584" t="s">
        <v>1501</v>
      </c>
      <c r="B536" s="585" t="s">
        <v>439</v>
      </c>
      <c r="C536" s="457" t="s">
        <v>363</v>
      </c>
      <c r="D536" s="579" t="s">
        <v>444</v>
      </c>
      <c r="E536" s="568" t="s">
        <v>753</v>
      </c>
      <c r="F536" s="586" t="s">
        <v>442</v>
      </c>
      <c r="G536" s="592" t="s">
        <v>363</v>
      </c>
      <c r="H536" s="588"/>
      <c r="I536" s="588"/>
      <c r="J536" s="588">
        <f t="shared" si="35"/>
        <v>0</v>
      </c>
      <c r="K536" s="588">
        <f t="shared" si="36"/>
        <v>0</v>
      </c>
      <c r="L536" s="589">
        <f>IFERROR(IF(B536="funkcna poziadavka",VLOOKUP(G536,MODULY_CBA!$B$3:$E$53,4,0)/COUNTIFS($G$3:$G$1500,G536,$B$3:$B$1500,B536),),)</f>
        <v>0</v>
      </c>
      <c r="M536" s="588">
        <f>IFERROR(IF(B536="Funkcna poziadavka",VLOOKUP(G536,MODULY_CBA!$B$3:$E$52,3,0),),)</f>
        <v>0</v>
      </c>
      <c r="N536" s="588">
        <f>IFERROR(IF(B536="funkcna poziadavka",VLOOKUP(G536,MODULY_CBA!$B$3:$E$52,2,0),),)</f>
        <v>0</v>
      </c>
      <c r="O536" s="589">
        <f t="shared" si="37"/>
        <v>0</v>
      </c>
      <c r="P536" s="590">
        <f>IFERROR(O536*VLOOKUP(G536,MODULY_CBA!$B$3:$F$52,5,0),)</f>
        <v>0</v>
      </c>
      <c r="Q536" s="461">
        <f>VLOOKUP(G536,MODULY_CBA!$B$3:$I$52,7,0)</f>
        <v>2022</v>
      </c>
      <c r="R536" s="463"/>
      <c r="S536" s="463"/>
      <c r="T536" s="463"/>
      <c r="U536" s="463"/>
      <c r="V536" s="463"/>
      <c r="W536" s="463"/>
      <c r="X536" s="463"/>
      <c r="Y536" s="463"/>
      <c r="Z536" s="591"/>
      <c r="AA536" s="461"/>
      <c r="AB536" s="461"/>
      <c r="AC536" s="463"/>
      <c r="AD536" s="463"/>
      <c r="AE536" s="463"/>
      <c r="AF536" s="463"/>
      <c r="AG536" s="463"/>
      <c r="AH536" s="463"/>
      <c r="AI536" s="463"/>
    </row>
    <row r="537" spans="1:35">
      <c r="A537" s="584" t="s">
        <v>1502</v>
      </c>
      <c r="B537" s="585" t="s">
        <v>439</v>
      </c>
      <c r="C537" s="457" t="s">
        <v>363</v>
      </c>
      <c r="D537" s="579" t="s">
        <v>447</v>
      </c>
      <c r="E537" s="579" t="s">
        <v>448</v>
      </c>
      <c r="F537" s="586" t="s">
        <v>442</v>
      </c>
      <c r="G537" s="592" t="s">
        <v>363</v>
      </c>
      <c r="H537" s="588"/>
      <c r="I537" s="588"/>
      <c r="J537" s="588">
        <f t="shared" si="35"/>
        <v>0</v>
      </c>
      <c r="K537" s="588">
        <f t="shared" si="36"/>
        <v>0</v>
      </c>
      <c r="L537" s="589">
        <f>IFERROR(IF(B537="funkcna poziadavka",VLOOKUP(G537,MODULY_CBA!$B$3:$E$53,4,0)/COUNTIFS($G$3:$G$1500,G537,$B$3:$B$1500,B537),),)</f>
        <v>0</v>
      </c>
      <c r="M537" s="588">
        <f>IFERROR(IF(B537="Funkcna poziadavka",VLOOKUP(G537,MODULY_CBA!$B$3:$E$52,3,0),),)</f>
        <v>0</v>
      </c>
      <c r="N537" s="588">
        <f>IFERROR(IF(B537="funkcna poziadavka",VLOOKUP(G537,MODULY_CBA!$B$3:$E$52,2,0),),)</f>
        <v>0</v>
      </c>
      <c r="O537" s="589">
        <f t="shared" si="37"/>
        <v>0</v>
      </c>
      <c r="P537" s="590">
        <f>IFERROR(O537*VLOOKUP(G537,MODULY_CBA!$B$3:$F$52,5,0),)</f>
        <v>0</v>
      </c>
      <c r="Q537" s="461">
        <f>VLOOKUP(G537,MODULY_CBA!$B$3:$I$52,7,0)</f>
        <v>2022</v>
      </c>
      <c r="R537" s="463"/>
      <c r="S537" s="463"/>
      <c r="T537" s="463"/>
      <c r="U537" s="463"/>
      <c r="V537" s="463"/>
      <c r="W537" s="463"/>
      <c r="X537" s="463"/>
      <c r="Y537" s="463"/>
      <c r="Z537" s="591"/>
      <c r="AA537" s="461"/>
      <c r="AB537" s="461"/>
      <c r="AC537" s="463"/>
      <c r="AD537" s="463"/>
      <c r="AE537" s="463"/>
      <c r="AF537" s="463"/>
      <c r="AG537" s="463"/>
      <c r="AH537" s="463"/>
      <c r="AI537" s="463"/>
    </row>
    <row r="538" spans="1:35">
      <c r="A538" s="584" t="s">
        <v>1503</v>
      </c>
      <c r="B538" s="585" t="s">
        <v>439</v>
      </c>
      <c r="C538" s="457" t="s">
        <v>363</v>
      </c>
      <c r="D538" s="579" t="s">
        <v>450</v>
      </c>
      <c r="E538" s="579" t="s">
        <v>451</v>
      </c>
      <c r="F538" s="586" t="s">
        <v>442</v>
      </c>
      <c r="G538" s="592" t="s">
        <v>363</v>
      </c>
      <c r="H538" s="588"/>
      <c r="I538" s="588"/>
      <c r="J538" s="588">
        <f t="shared" si="35"/>
        <v>0</v>
      </c>
      <c r="K538" s="588">
        <f t="shared" si="36"/>
        <v>0</v>
      </c>
      <c r="L538" s="589">
        <f>IFERROR(IF(B538="funkcna poziadavka",VLOOKUP(G538,MODULY_CBA!$B$3:$E$53,4,0)/COUNTIFS($G$3:$G$1500,G538,$B$3:$B$1500,B538),),)</f>
        <v>0</v>
      </c>
      <c r="M538" s="588">
        <f>IFERROR(IF(B538="Funkcna poziadavka",VLOOKUP(G538,MODULY_CBA!$B$3:$E$52,3,0),),)</f>
        <v>0</v>
      </c>
      <c r="N538" s="588">
        <f>IFERROR(IF(B538="funkcna poziadavka",VLOOKUP(G538,MODULY_CBA!$B$3:$E$52,2,0),),)</f>
        <v>0</v>
      </c>
      <c r="O538" s="589">
        <f t="shared" si="37"/>
        <v>0</v>
      </c>
      <c r="P538" s="590">
        <f>IFERROR(O538*VLOOKUP(G538,MODULY_CBA!$B$3:$F$52,5,0),)</f>
        <v>0</v>
      </c>
      <c r="Q538" s="461">
        <f>VLOOKUP(G538,MODULY_CBA!$B$3:$I$52,7,0)</f>
        <v>2022</v>
      </c>
      <c r="R538" s="463"/>
      <c r="S538" s="463"/>
      <c r="T538" s="463"/>
      <c r="U538" s="463"/>
      <c r="V538" s="463"/>
      <c r="W538" s="463"/>
      <c r="X538" s="463"/>
      <c r="Y538" s="463"/>
      <c r="Z538" s="591"/>
      <c r="AA538" s="461"/>
      <c r="AB538" s="461"/>
      <c r="AC538" s="463"/>
      <c r="AD538" s="463"/>
      <c r="AE538" s="463"/>
      <c r="AF538" s="463"/>
      <c r="AG538" s="463"/>
      <c r="AH538" s="463"/>
      <c r="AI538" s="463"/>
    </row>
    <row r="539" spans="1:35">
      <c r="A539" s="584" t="s">
        <v>1504</v>
      </c>
      <c r="B539" s="585" t="s">
        <v>439</v>
      </c>
      <c r="C539" s="457" t="s">
        <v>363</v>
      </c>
      <c r="D539" s="579" t="s">
        <v>453</v>
      </c>
      <c r="E539" s="579" t="s">
        <v>454</v>
      </c>
      <c r="F539" s="586" t="s">
        <v>442</v>
      </c>
      <c r="G539" s="592" t="s">
        <v>363</v>
      </c>
      <c r="H539" s="588"/>
      <c r="I539" s="588"/>
      <c r="J539" s="588">
        <f t="shared" si="35"/>
        <v>0</v>
      </c>
      <c r="K539" s="588">
        <f t="shared" si="36"/>
        <v>0</v>
      </c>
      <c r="L539" s="589">
        <f>IFERROR(IF(B539="funkcna poziadavka",VLOOKUP(G539,MODULY_CBA!$B$3:$E$53,4,0)/COUNTIFS($G$3:$G$1500,G539,$B$3:$B$1500,B539),),)</f>
        <v>0</v>
      </c>
      <c r="M539" s="588">
        <f>IFERROR(IF(B539="Funkcna poziadavka",VLOOKUP(G539,MODULY_CBA!$B$3:$E$52,3,0),),)</f>
        <v>0</v>
      </c>
      <c r="N539" s="588">
        <f>IFERROR(IF(B539="funkcna poziadavka",VLOOKUP(G539,MODULY_CBA!$B$3:$E$52,2,0),),)</f>
        <v>0</v>
      </c>
      <c r="O539" s="589">
        <f t="shared" si="37"/>
        <v>0</v>
      </c>
      <c r="P539" s="590">
        <f>IFERROR(O539*VLOOKUP(G539,MODULY_CBA!$B$3:$F$52,5,0),)</f>
        <v>0</v>
      </c>
      <c r="Q539" s="461">
        <f>VLOOKUP(G539,MODULY_CBA!$B$3:$I$52,7,0)</f>
        <v>2022</v>
      </c>
      <c r="R539" s="463"/>
      <c r="S539" s="463"/>
      <c r="T539" s="463"/>
      <c r="U539" s="463"/>
      <c r="V539" s="463"/>
      <c r="W539" s="463"/>
      <c r="X539" s="463"/>
      <c r="Y539" s="463"/>
      <c r="Z539" s="591"/>
      <c r="AA539" s="461"/>
      <c r="AB539" s="461"/>
      <c r="AC539" s="463"/>
      <c r="AD539" s="463"/>
      <c r="AE539" s="463"/>
      <c r="AF539" s="463"/>
      <c r="AG539" s="463"/>
      <c r="AH539" s="463"/>
      <c r="AI539" s="463"/>
    </row>
    <row r="540" spans="1:35">
      <c r="A540" s="584" t="s">
        <v>1505</v>
      </c>
      <c r="B540" s="585" t="s">
        <v>439</v>
      </c>
      <c r="C540" s="457" t="s">
        <v>363</v>
      </c>
      <c r="D540" s="568" t="s">
        <v>1506</v>
      </c>
      <c r="E540" s="568" t="s">
        <v>1507</v>
      </c>
      <c r="F540" s="586" t="s">
        <v>442</v>
      </c>
      <c r="G540" s="592" t="s">
        <v>363</v>
      </c>
      <c r="H540" s="588"/>
      <c r="I540" s="588"/>
      <c r="J540" s="588">
        <f t="shared" si="35"/>
        <v>0</v>
      </c>
      <c r="K540" s="588">
        <f t="shared" si="36"/>
        <v>0</v>
      </c>
      <c r="L540" s="589">
        <f>IFERROR(IF(B540="funkcna poziadavka",VLOOKUP(G540,MODULY_CBA!$B$3:$E$53,4,0)/COUNTIFS($G$3:$G$1500,G540,$B$3:$B$1500,B540),),)</f>
        <v>0</v>
      </c>
      <c r="M540" s="588">
        <f>IFERROR(IF(B540="Funkcna poziadavka",VLOOKUP(G540,MODULY_CBA!$B$3:$E$52,3,0),),)</f>
        <v>0</v>
      </c>
      <c r="N540" s="588">
        <f>IFERROR(IF(B540="funkcna poziadavka",VLOOKUP(G540,MODULY_CBA!$B$3:$E$52,2,0),),)</f>
        <v>0</v>
      </c>
      <c r="O540" s="589">
        <f t="shared" si="37"/>
        <v>0</v>
      </c>
      <c r="P540" s="590">
        <f>IFERROR(O540*VLOOKUP(G540,MODULY_CBA!$B$3:$F$52,5,0),)</f>
        <v>0</v>
      </c>
      <c r="Q540" s="461">
        <f>VLOOKUP(G540,MODULY_CBA!$B$3:$I$52,7,0)</f>
        <v>2022</v>
      </c>
      <c r="R540" s="463"/>
      <c r="S540" s="463"/>
      <c r="T540" s="463"/>
      <c r="U540" s="463"/>
      <c r="V540" s="463"/>
      <c r="W540" s="463"/>
      <c r="X540" s="463"/>
      <c r="Y540" s="463"/>
      <c r="Z540" s="591"/>
      <c r="AA540" s="461"/>
      <c r="AB540" s="461"/>
      <c r="AC540" s="463"/>
      <c r="AD540" s="463"/>
      <c r="AE540" s="463"/>
      <c r="AF540" s="463"/>
      <c r="AG540" s="463"/>
      <c r="AH540" s="463"/>
      <c r="AI540" s="463"/>
    </row>
    <row r="541" spans="1:35">
      <c r="A541" s="584" t="s">
        <v>1508</v>
      </c>
      <c r="B541" s="585" t="s">
        <v>439</v>
      </c>
      <c r="C541" s="457" t="s">
        <v>363</v>
      </c>
      <c r="D541" s="568" t="s">
        <v>1509</v>
      </c>
      <c r="E541" s="457" t="s">
        <v>1510</v>
      </c>
      <c r="F541" s="586" t="s">
        <v>442</v>
      </c>
      <c r="G541" s="592" t="s">
        <v>363</v>
      </c>
      <c r="H541" s="588"/>
      <c r="I541" s="588"/>
      <c r="J541" s="588">
        <f t="shared" si="35"/>
        <v>0</v>
      </c>
      <c r="K541" s="588">
        <f t="shared" si="36"/>
        <v>0</v>
      </c>
      <c r="L541" s="589">
        <f>IFERROR(IF(B541="funkcna poziadavka",VLOOKUP(G541,MODULY_CBA!$B$3:$E$53,4,0)/COUNTIFS($G$3:$G$1500,G541,$B$3:$B$1500,B541),),)</f>
        <v>0</v>
      </c>
      <c r="M541" s="588">
        <f>IFERROR(IF(B541="Funkcna poziadavka",VLOOKUP(G541,MODULY_CBA!$B$3:$E$52,3,0),),)</f>
        <v>0</v>
      </c>
      <c r="N541" s="588">
        <f>IFERROR(IF(B541="funkcna poziadavka",VLOOKUP(G541,MODULY_CBA!$B$3:$E$52,2,0),),)</f>
        <v>0</v>
      </c>
      <c r="O541" s="589">
        <f t="shared" si="37"/>
        <v>0</v>
      </c>
      <c r="P541" s="590">
        <f>IFERROR(O541*VLOOKUP(G541,MODULY_CBA!$B$3:$F$52,5,0),)</f>
        <v>0</v>
      </c>
      <c r="Q541" s="461">
        <f>VLOOKUP(G541,MODULY_CBA!$B$3:$I$52,7,0)</f>
        <v>2022</v>
      </c>
      <c r="R541" s="463"/>
      <c r="S541" s="463"/>
      <c r="T541" s="463"/>
      <c r="U541" s="463"/>
      <c r="V541" s="463"/>
      <c r="W541" s="463"/>
      <c r="X541" s="463"/>
      <c r="Y541" s="463"/>
      <c r="Z541" s="591"/>
      <c r="AA541" s="461"/>
      <c r="AB541" s="461"/>
      <c r="AC541" s="463"/>
      <c r="AD541" s="463"/>
      <c r="AE541" s="463"/>
      <c r="AF541" s="463"/>
      <c r="AG541" s="463"/>
      <c r="AH541" s="463"/>
      <c r="AI541" s="463"/>
    </row>
    <row r="542" spans="1:35">
      <c r="A542" s="584" t="s">
        <v>1511</v>
      </c>
      <c r="B542" s="585" t="s">
        <v>439</v>
      </c>
      <c r="C542" s="457" t="s">
        <v>363</v>
      </c>
      <c r="D542" s="579" t="s">
        <v>459</v>
      </c>
      <c r="E542" s="568" t="s">
        <v>767</v>
      </c>
      <c r="F542" s="586" t="s">
        <v>442</v>
      </c>
      <c r="G542" s="592" t="s">
        <v>363</v>
      </c>
      <c r="H542" s="588"/>
      <c r="I542" s="588"/>
      <c r="J542" s="588">
        <f t="shared" si="35"/>
        <v>0</v>
      </c>
      <c r="K542" s="588">
        <f t="shared" si="36"/>
        <v>0</v>
      </c>
      <c r="L542" s="589">
        <f>IFERROR(IF(B542="funkcna poziadavka",VLOOKUP(G542,MODULY_CBA!$B$3:$E$53,4,0)/COUNTIFS($G$3:$G$1500,G542,$B$3:$B$1500,B542),),)</f>
        <v>0</v>
      </c>
      <c r="M542" s="588">
        <f>IFERROR(IF(B542="Funkcna poziadavka",VLOOKUP(G542,MODULY_CBA!$B$3:$E$52,3,0),),)</f>
        <v>0</v>
      </c>
      <c r="N542" s="588">
        <f>IFERROR(IF(B542="funkcna poziadavka",VLOOKUP(G542,MODULY_CBA!$B$3:$E$52,2,0),),)</f>
        <v>0</v>
      </c>
      <c r="O542" s="589">
        <f t="shared" si="37"/>
        <v>0</v>
      </c>
      <c r="P542" s="590">
        <f>IFERROR(O542*VLOOKUP(G542,MODULY_CBA!$B$3:$F$52,5,0),)</f>
        <v>0</v>
      </c>
      <c r="Q542" s="461">
        <f>VLOOKUP(G542,MODULY_CBA!$B$3:$I$52,7,0)</f>
        <v>2022</v>
      </c>
      <c r="R542" s="463"/>
      <c r="S542" s="463"/>
      <c r="T542" s="463"/>
      <c r="U542" s="463"/>
      <c r="V542" s="463"/>
      <c r="W542" s="463"/>
      <c r="X542" s="463"/>
      <c r="Y542" s="463"/>
      <c r="Z542" s="591"/>
      <c r="AA542" s="461"/>
      <c r="AB542" s="461"/>
      <c r="AC542" s="463"/>
      <c r="AD542" s="463"/>
      <c r="AE542" s="463"/>
      <c r="AF542" s="463"/>
      <c r="AG542" s="463"/>
      <c r="AH542" s="463"/>
      <c r="AI542" s="463"/>
    </row>
    <row r="543" spans="1:35">
      <c r="A543" s="584" t="s">
        <v>1512</v>
      </c>
      <c r="B543" s="585" t="s">
        <v>439</v>
      </c>
      <c r="C543" s="457" t="s">
        <v>363</v>
      </c>
      <c r="D543" s="579" t="s">
        <v>462</v>
      </c>
      <c r="E543" s="568" t="s">
        <v>933</v>
      </c>
      <c r="F543" s="586" t="s">
        <v>442</v>
      </c>
      <c r="G543" s="592" t="s">
        <v>363</v>
      </c>
      <c r="H543" s="588"/>
      <c r="I543" s="588"/>
      <c r="J543" s="588">
        <f t="shared" si="35"/>
        <v>0</v>
      </c>
      <c r="K543" s="588">
        <f t="shared" si="36"/>
        <v>0</v>
      </c>
      <c r="L543" s="589">
        <f>IFERROR(IF(B543="funkcna poziadavka",VLOOKUP(G543,MODULY_CBA!$B$3:$E$53,4,0)/COUNTIFS($G$3:$G$1500,G543,$B$3:$B$1500,B543),),)</f>
        <v>0</v>
      </c>
      <c r="M543" s="588">
        <f>IFERROR(IF(B543="Funkcna poziadavka",VLOOKUP(G543,MODULY_CBA!$B$3:$E$52,3,0),),)</f>
        <v>0</v>
      </c>
      <c r="N543" s="588">
        <f>IFERROR(IF(B543="funkcna poziadavka",VLOOKUP(G543,MODULY_CBA!$B$3:$E$52,2,0),),)</f>
        <v>0</v>
      </c>
      <c r="O543" s="589">
        <f t="shared" si="37"/>
        <v>0</v>
      </c>
      <c r="P543" s="590">
        <f>IFERROR(O543*VLOOKUP(G543,MODULY_CBA!$B$3:$F$52,5,0),)</f>
        <v>0</v>
      </c>
      <c r="Q543" s="461">
        <f>VLOOKUP(G543,MODULY_CBA!$B$3:$I$52,7,0)</f>
        <v>2022</v>
      </c>
      <c r="R543" s="463"/>
      <c r="S543" s="463"/>
      <c r="T543" s="463"/>
      <c r="U543" s="463"/>
      <c r="V543" s="463"/>
      <c r="W543" s="463"/>
      <c r="X543" s="463"/>
      <c r="Y543" s="463"/>
      <c r="Z543" s="591"/>
      <c r="AA543" s="461"/>
      <c r="AB543" s="461"/>
      <c r="AC543" s="463"/>
      <c r="AD543" s="463"/>
      <c r="AE543" s="463"/>
      <c r="AF543" s="463"/>
      <c r="AG543" s="463"/>
      <c r="AH543" s="463"/>
      <c r="AI543" s="463"/>
    </row>
    <row r="544" spans="1:35">
      <c r="A544" s="584" t="s">
        <v>1513</v>
      </c>
      <c r="B544" s="585" t="s">
        <v>439</v>
      </c>
      <c r="C544" s="457" t="s">
        <v>363</v>
      </c>
      <c r="D544" s="579" t="s">
        <v>465</v>
      </c>
      <c r="E544" s="568" t="s">
        <v>729</v>
      </c>
      <c r="F544" s="586" t="s">
        <v>442</v>
      </c>
      <c r="G544" s="592" t="s">
        <v>363</v>
      </c>
      <c r="H544" s="588"/>
      <c r="I544" s="588"/>
      <c r="J544" s="588">
        <f t="shared" si="35"/>
        <v>0</v>
      </c>
      <c r="K544" s="588">
        <f t="shared" si="36"/>
        <v>0</v>
      </c>
      <c r="L544" s="589">
        <f>IFERROR(IF(B544="funkcna poziadavka",VLOOKUP(G544,MODULY_CBA!$B$3:$E$53,4,0)/COUNTIFS($G$3:$G$1500,G544,$B$3:$B$1500,B544),),)</f>
        <v>0</v>
      </c>
      <c r="M544" s="588">
        <f>IFERROR(IF(B544="Funkcna poziadavka",VLOOKUP(G544,MODULY_CBA!$B$3:$E$52,3,0),),)</f>
        <v>0</v>
      </c>
      <c r="N544" s="588">
        <f>IFERROR(IF(B544="funkcna poziadavka",VLOOKUP(G544,MODULY_CBA!$B$3:$E$52,2,0),),)</f>
        <v>0</v>
      </c>
      <c r="O544" s="589">
        <f t="shared" si="37"/>
        <v>0</v>
      </c>
      <c r="P544" s="590">
        <f>IFERROR(O544*VLOOKUP(G544,MODULY_CBA!$B$3:$F$52,5,0),)</f>
        <v>0</v>
      </c>
      <c r="Q544" s="461">
        <f>VLOOKUP(G544,MODULY_CBA!$B$3:$I$52,7,0)</f>
        <v>2022</v>
      </c>
      <c r="R544" s="463"/>
      <c r="S544" s="463"/>
      <c r="T544" s="463"/>
      <c r="U544" s="463"/>
      <c r="V544" s="463"/>
      <c r="W544" s="463"/>
      <c r="X544" s="463"/>
      <c r="Y544" s="463"/>
      <c r="Z544" s="591"/>
      <c r="AA544" s="461"/>
      <c r="AB544" s="461"/>
      <c r="AC544" s="463"/>
      <c r="AD544" s="463"/>
      <c r="AE544" s="463"/>
      <c r="AF544" s="463"/>
      <c r="AG544" s="463"/>
      <c r="AH544" s="463"/>
      <c r="AI544" s="463"/>
    </row>
    <row r="545" spans="1:35">
      <c r="A545" s="584" t="s">
        <v>1514</v>
      </c>
      <c r="B545" s="585" t="s">
        <v>439</v>
      </c>
      <c r="C545" s="457" t="s">
        <v>363</v>
      </c>
      <c r="D545" s="579" t="s">
        <v>468</v>
      </c>
      <c r="E545" s="568" t="s">
        <v>1493</v>
      </c>
      <c r="F545" s="586" t="s">
        <v>442</v>
      </c>
      <c r="G545" s="592" t="s">
        <v>363</v>
      </c>
      <c r="H545" s="588"/>
      <c r="I545" s="588"/>
      <c r="J545" s="588">
        <f t="shared" si="35"/>
        <v>0</v>
      </c>
      <c r="K545" s="588">
        <f t="shared" si="36"/>
        <v>0</v>
      </c>
      <c r="L545" s="589">
        <f>IFERROR(IF(B545="funkcna poziadavka",VLOOKUP(G545,MODULY_CBA!$B$3:$E$53,4,0)/COUNTIFS($G$3:$G$1500,G545,$B$3:$B$1500,B545),),)</f>
        <v>0</v>
      </c>
      <c r="M545" s="588">
        <f>IFERROR(IF(B545="Funkcna poziadavka",VLOOKUP(G545,MODULY_CBA!$B$3:$E$52,3,0),),)</f>
        <v>0</v>
      </c>
      <c r="N545" s="588">
        <f>IFERROR(IF(B545="funkcna poziadavka",VLOOKUP(G545,MODULY_CBA!$B$3:$E$52,2,0),),)</f>
        <v>0</v>
      </c>
      <c r="O545" s="589">
        <f t="shared" si="37"/>
        <v>0</v>
      </c>
      <c r="P545" s="590">
        <f>IFERROR(O545*VLOOKUP(G545,MODULY_CBA!$B$3:$F$52,5,0),)</f>
        <v>0</v>
      </c>
      <c r="Q545" s="461">
        <f>VLOOKUP(G545,MODULY_CBA!$B$3:$I$52,7,0)</f>
        <v>2022</v>
      </c>
      <c r="R545" s="463"/>
      <c r="S545" s="463"/>
      <c r="T545" s="463"/>
      <c r="U545" s="463"/>
      <c r="V545" s="463"/>
      <c r="W545" s="463"/>
      <c r="X545" s="463"/>
      <c r="Y545" s="463"/>
      <c r="Z545" s="591"/>
      <c r="AA545" s="461"/>
      <c r="AB545" s="461"/>
      <c r="AC545" s="463"/>
      <c r="AD545" s="463"/>
      <c r="AE545" s="463"/>
      <c r="AF545" s="463"/>
      <c r="AG545" s="463"/>
      <c r="AH545" s="463"/>
      <c r="AI545" s="463"/>
    </row>
    <row r="546" spans="1:35">
      <c r="A546" s="584" t="s">
        <v>1515</v>
      </c>
      <c r="B546" s="585" t="s">
        <v>977</v>
      </c>
      <c r="C546" s="457" t="s">
        <v>363</v>
      </c>
      <c r="D546" s="579" t="s">
        <v>471</v>
      </c>
      <c r="E546" s="568" t="s">
        <v>735</v>
      </c>
      <c r="F546" s="586" t="s">
        <v>442</v>
      </c>
      <c r="G546" s="592" t="s">
        <v>363</v>
      </c>
      <c r="H546" s="588">
        <v>1</v>
      </c>
      <c r="I546" s="588">
        <v>5</v>
      </c>
      <c r="J546" s="588">
        <f t="shared" si="35"/>
        <v>1</v>
      </c>
      <c r="K546" s="588">
        <f t="shared" si="36"/>
        <v>5</v>
      </c>
      <c r="L546" s="589">
        <f>IFERROR(IF(B546="funkcna poziadavka",VLOOKUP(G546,MODULY_CBA!$B$3:$E$53,4,0)/COUNTIFS($G$3:$G$1500,G546,$B$3:$B$1500,B546),),)</f>
        <v>4.2</v>
      </c>
      <c r="M546" s="588">
        <f>IFERROR(IF(B546="Funkcna poziadavka",VLOOKUP(G546,MODULY_CBA!$B$3:$E$52,3,0),),)</f>
        <v>0.72</v>
      </c>
      <c r="N546" s="588">
        <f>IFERROR(IF(B546="funkcna poziadavka",VLOOKUP(G546,MODULY_CBA!$B$3:$E$52,2,0),),)</f>
        <v>0.90500000000000003</v>
      </c>
      <c r="O546" s="589">
        <f t="shared" si="37"/>
        <v>5.99472</v>
      </c>
      <c r="P546" s="590">
        <f>IFERROR(O546*VLOOKUP(G546,MODULY_CBA!$B$3:$F$52,5,0),)</f>
        <v>89.9208</v>
      </c>
      <c r="Q546" s="461">
        <f>VLOOKUP(G546,MODULY_CBA!$B$3:$I$52,7,0)</f>
        <v>2022</v>
      </c>
      <c r="R546" s="463"/>
      <c r="S546" s="463"/>
      <c r="T546" s="463"/>
      <c r="U546" s="463"/>
      <c r="V546" s="463"/>
      <c r="W546" s="463"/>
      <c r="X546" s="463"/>
      <c r="Y546" s="463"/>
      <c r="Z546" s="591"/>
      <c r="AA546" s="461"/>
      <c r="AB546" s="461"/>
      <c r="AC546" s="463"/>
      <c r="AD546" s="463"/>
      <c r="AE546" s="463"/>
      <c r="AF546" s="463"/>
      <c r="AG546" s="463"/>
      <c r="AH546" s="463"/>
      <c r="AI546" s="463"/>
    </row>
    <row r="547" spans="1:35">
      <c r="A547" s="584" t="s">
        <v>1516</v>
      </c>
      <c r="B547" s="585" t="s">
        <v>977</v>
      </c>
      <c r="C547" s="457" t="s">
        <v>363</v>
      </c>
      <c r="D547" s="579" t="s">
        <v>1496</v>
      </c>
      <c r="E547" s="568" t="s">
        <v>1497</v>
      </c>
      <c r="F547" s="586" t="s">
        <v>442</v>
      </c>
      <c r="G547" s="592" t="s">
        <v>363</v>
      </c>
      <c r="H547" s="588">
        <v>1</v>
      </c>
      <c r="I547" s="588">
        <v>5</v>
      </c>
      <c r="J547" s="588">
        <f t="shared" si="35"/>
        <v>1</v>
      </c>
      <c r="K547" s="588">
        <f t="shared" si="36"/>
        <v>5</v>
      </c>
      <c r="L547" s="589">
        <f>IFERROR(IF(B547="funkcna poziadavka",VLOOKUP(G547,MODULY_CBA!$B$3:$E$53,4,0)/COUNTIFS($G$3:$G$1500,G547,$B$3:$B$1500,B547),),)</f>
        <v>4.2</v>
      </c>
      <c r="M547" s="588">
        <f>IFERROR(IF(B547="Funkcna poziadavka",VLOOKUP(G547,MODULY_CBA!$B$3:$E$52,3,0),),)</f>
        <v>0.72</v>
      </c>
      <c r="N547" s="588">
        <f>IFERROR(IF(B547="funkcna poziadavka",VLOOKUP(G547,MODULY_CBA!$B$3:$E$52,2,0),),)</f>
        <v>0.90500000000000003</v>
      </c>
      <c r="O547" s="589">
        <f t="shared" si="37"/>
        <v>5.99472</v>
      </c>
      <c r="P547" s="590">
        <f>IFERROR(O547*VLOOKUP(G547,MODULY_CBA!$B$3:$F$52,5,0),)</f>
        <v>89.9208</v>
      </c>
      <c r="Q547" s="461">
        <f>VLOOKUP(G547,MODULY_CBA!$B$3:$I$52,7,0)</f>
        <v>2022</v>
      </c>
      <c r="R547" s="463"/>
      <c r="S547" s="463"/>
      <c r="T547" s="463"/>
      <c r="U547" s="463"/>
      <c r="V547" s="463"/>
      <c r="W547" s="463"/>
      <c r="X547" s="463"/>
      <c r="Y547" s="463"/>
      <c r="Z547" s="591"/>
      <c r="AA547" s="461"/>
      <c r="AB547" s="461"/>
      <c r="AC547" s="463"/>
      <c r="AD547" s="463"/>
      <c r="AE547" s="463"/>
      <c r="AF547" s="463"/>
      <c r="AG547" s="463"/>
      <c r="AH547" s="463"/>
      <c r="AI547" s="463"/>
    </row>
    <row r="548" spans="1:35">
      <c r="A548" s="584" t="s">
        <v>1517</v>
      </c>
      <c r="B548" s="585" t="s">
        <v>977</v>
      </c>
      <c r="C548" s="457" t="s">
        <v>363</v>
      </c>
      <c r="D548" s="579" t="s">
        <v>1429</v>
      </c>
      <c r="E548" s="568" t="s">
        <v>1518</v>
      </c>
      <c r="F548" s="586" t="s">
        <v>442</v>
      </c>
      <c r="G548" s="592" t="s">
        <v>363</v>
      </c>
      <c r="H548" s="588">
        <v>1</v>
      </c>
      <c r="I548" s="588">
        <v>5</v>
      </c>
      <c r="J548" s="588">
        <f t="shared" si="35"/>
        <v>1</v>
      </c>
      <c r="K548" s="588">
        <f t="shared" si="36"/>
        <v>5</v>
      </c>
      <c r="L548" s="589">
        <f>IFERROR(IF(B548="funkcna poziadavka",VLOOKUP(G548,MODULY_CBA!$B$3:$E$53,4,0)/COUNTIFS($G$3:$G$1500,G548,$B$3:$B$1500,B548),),)</f>
        <v>4.2</v>
      </c>
      <c r="M548" s="588">
        <f>IFERROR(IF(B548="Funkcna poziadavka",VLOOKUP(G548,MODULY_CBA!$B$3:$E$52,3,0),),)</f>
        <v>0.72</v>
      </c>
      <c r="N548" s="588">
        <f>IFERROR(IF(B548="funkcna poziadavka",VLOOKUP(G548,MODULY_CBA!$B$3:$E$52,2,0),),)</f>
        <v>0.90500000000000003</v>
      </c>
      <c r="O548" s="589">
        <f t="shared" si="37"/>
        <v>5.99472</v>
      </c>
      <c r="P548" s="590">
        <f>IFERROR(O548*VLOOKUP(G548,MODULY_CBA!$B$3:$F$52,5,0),)</f>
        <v>89.9208</v>
      </c>
      <c r="Q548" s="461">
        <f>VLOOKUP(G548,MODULY_CBA!$B$3:$I$52,7,0)</f>
        <v>2022</v>
      </c>
      <c r="R548" s="463"/>
      <c r="S548" s="463"/>
      <c r="T548" s="463"/>
      <c r="U548" s="463"/>
      <c r="V548" s="463"/>
      <c r="W548" s="463"/>
      <c r="X548" s="463"/>
      <c r="Y548" s="463"/>
      <c r="Z548" s="591"/>
      <c r="AA548" s="461"/>
      <c r="AB548" s="461"/>
      <c r="AC548" s="463"/>
      <c r="AD548" s="463"/>
      <c r="AE548" s="463"/>
      <c r="AF548" s="463"/>
      <c r="AG548" s="463"/>
      <c r="AH548" s="463"/>
      <c r="AI548" s="463"/>
    </row>
    <row r="549" spans="1:35">
      <c r="A549" s="584" t="s">
        <v>1519</v>
      </c>
      <c r="B549" s="585" t="s">
        <v>977</v>
      </c>
      <c r="C549" s="457" t="s">
        <v>363</v>
      </c>
      <c r="D549" s="579" t="s">
        <v>1520</v>
      </c>
      <c r="E549" s="457" t="s">
        <v>1521</v>
      </c>
      <c r="F549" s="586" t="s">
        <v>442</v>
      </c>
      <c r="G549" s="592" t="s">
        <v>363</v>
      </c>
      <c r="H549" s="588">
        <v>1</v>
      </c>
      <c r="I549" s="588">
        <v>5</v>
      </c>
      <c r="J549" s="588">
        <f t="shared" si="35"/>
        <v>1</v>
      </c>
      <c r="K549" s="588">
        <f t="shared" si="36"/>
        <v>5</v>
      </c>
      <c r="L549" s="589">
        <f>IFERROR(IF(B549="funkcna poziadavka",VLOOKUP(G549,MODULY_CBA!$B$3:$E$53,4,0)/COUNTIFS($G$3:$G$1500,G549,$B$3:$B$1500,B549),),)</f>
        <v>4.2</v>
      </c>
      <c r="M549" s="588">
        <f>IFERROR(IF(B549="Funkcna poziadavka",VLOOKUP(G549,MODULY_CBA!$B$3:$E$52,3,0),),)</f>
        <v>0.72</v>
      </c>
      <c r="N549" s="588">
        <f>IFERROR(IF(B549="funkcna poziadavka",VLOOKUP(G549,MODULY_CBA!$B$3:$E$52,2,0),),)</f>
        <v>0.90500000000000003</v>
      </c>
      <c r="O549" s="589">
        <f t="shared" si="37"/>
        <v>5.99472</v>
      </c>
      <c r="P549" s="590">
        <f>IFERROR(O549*VLOOKUP(G549,MODULY_CBA!$B$3:$F$52,5,0),)</f>
        <v>89.9208</v>
      </c>
      <c r="Q549" s="461">
        <f>VLOOKUP(G549,MODULY_CBA!$B$3:$I$52,7,0)</f>
        <v>2022</v>
      </c>
      <c r="R549" s="463"/>
      <c r="S549" s="463"/>
      <c r="T549" s="463"/>
      <c r="U549" s="463"/>
      <c r="V549" s="463"/>
      <c r="W549" s="463"/>
      <c r="X549" s="463"/>
      <c r="Y549" s="463"/>
      <c r="Z549" s="591"/>
      <c r="AA549" s="461"/>
      <c r="AB549" s="461"/>
      <c r="AC549" s="463"/>
      <c r="AD549" s="463"/>
      <c r="AE549" s="463"/>
      <c r="AF549" s="463"/>
      <c r="AG549" s="463"/>
      <c r="AH549" s="463"/>
      <c r="AI549" s="463"/>
    </row>
    <row r="550" spans="1:35">
      <c r="A550" s="584" t="s">
        <v>1522</v>
      </c>
      <c r="B550" s="585" t="s">
        <v>439</v>
      </c>
      <c r="C550" s="457" t="s">
        <v>365</v>
      </c>
      <c r="D550" s="457" t="s">
        <v>1523</v>
      </c>
      <c r="E550" s="457" t="s">
        <v>1524</v>
      </c>
      <c r="F550" s="586" t="s">
        <v>442</v>
      </c>
      <c r="G550" s="592" t="s">
        <v>365</v>
      </c>
      <c r="H550" s="588"/>
      <c r="I550" s="588"/>
      <c r="J550" s="588">
        <f t="shared" si="35"/>
        <v>0</v>
      </c>
      <c r="K550" s="588">
        <f t="shared" si="36"/>
        <v>0</v>
      </c>
      <c r="L550" s="589">
        <f>IFERROR(IF(B550="funkcna poziadavka",VLOOKUP(G550,MODULY_CBA!$B$3:$E$53,4,0)/COUNTIFS($G$3:$G$1500,G550,$B$3:$B$1500,B550),),)</f>
        <v>0</v>
      </c>
      <c r="M550" s="588">
        <f>IFERROR(IF(B550="Funkcna poziadavka",VLOOKUP(G550,MODULY_CBA!$B$3:$E$52,3,0),),)</f>
        <v>0</v>
      </c>
      <c r="N550" s="588">
        <f>IFERROR(IF(B550="funkcna poziadavka",VLOOKUP(G550,MODULY_CBA!$B$3:$E$52,2,0),),)</f>
        <v>0</v>
      </c>
      <c r="O550" s="589">
        <f t="shared" si="37"/>
        <v>0</v>
      </c>
      <c r="P550" s="590">
        <f>IFERROR(O550*VLOOKUP(G550,MODULY_CBA!$B$3:$F$52,5,0),)</f>
        <v>0</v>
      </c>
      <c r="Q550" s="461">
        <f>VLOOKUP(G550,MODULY_CBA!$B$3:$I$52,7,0)</f>
        <v>2022</v>
      </c>
      <c r="R550" s="463"/>
      <c r="S550" s="463"/>
      <c r="T550" s="463"/>
      <c r="U550" s="463"/>
      <c r="V550" s="463"/>
      <c r="W550" s="463"/>
      <c r="X550" s="463"/>
      <c r="Y550" s="463"/>
      <c r="Z550" s="591"/>
      <c r="AA550" s="461"/>
      <c r="AB550" s="461"/>
      <c r="AC550" s="463"/>
      <c r="AD550" s="463"/>
      <c r="AE550" s="463"/>
      <c r="AF550" s="463"/>
      <c r="AG550" s="463"/>
      <c r="AH550" s="463"/>
      <c r="AI550" s="463"/>
    </row>
    <row r="551" spans="1:35">
      <c r="A551" s="584" t="s">
        <v>1525</v>
      </c>
      <c r="B551" s="585" t="s">
        <v>977</v>
      </c>
      <c r="C551" s="457" t="s">
        <v>365</v>
      </c>
      <c r="D551" s="579" t="s">
        <v>440</v>
      </c>
      <c r="E551" s="568" t="s">
        <v>792</v>
      </c>
      <c r="F551" s="586" t="s">
        <v>442</v>
      </c>
      <c r="G551" s="592" t="s">
        <v>365</v>
      </c>
      <c r="H551" s="588">
        <v>1</v>
      </c>
      <c r="I551" s="588">
        <v>10</v>
      </c>
      <c r="J551" s="588">
        <f t="shared" si="35"/>
        <v>1</v>
      </c>
      <c r="K551" s="588">
        <f t="shared" si="36"/>
        <v>10</v>
      </c>
      <c r="L551" s="589">
        <f>IFERROR(IF(B551="funkcna poziadavka",VLOOKUP(G551,MODULY_CBA!$B$3:$E$53,4,0)/COUNTIFS($G$3:$G$1500,G551,$B$3:$B$1500,B551),),)</f>
        <v>0.47727272727272729</v>
      </c>
      <c r="M551" s="588">
        <f>IFERROR(IF(B551="Funkcna poziadavka",VLOOKUP(G551,MODULY_CBA!$B$3:$E$52,3,0),),)</f>
        <v>0.72</v>
      </c>
      <c r="N551" s="588">
        <f>IFERROR(IF(B551="funkcna poziadavka",VLOOKUP(G551,MODULY_CBA!$B$3:$E$52,2,0),),)</f>
        <v>1.04</v>
      </c>
      <c r="O551" s="589">
        <f t="shared" si="37"/>
        <v>7.845381818181818</v>
      </c>
      <c r="P551" s="590">
        <f>IFERROR(O551*VLOOKUP(G551,MODULY_CBA!$B$3:$F$52,5,0),)</f>
        <v>117.68072727272727</v>
      </c>
      <c r="Q551" s="461">
        <f>VLOOKUP(G551,MODULY_CBA!$B$3:$I$52,7,0)</f>
        <v>2022</v>
      </c>
      <c r="R551" s="463"/>
      <c r="S551" s="463"/>
      <c r="T551" s="463"/>
      <c r="U551" s="463"/>
      <c r="V551" s="463"/>
      <c r="W551" s="463"/>
      <c r="X551" s="463"/>
      <c r="Y551" s="463"/>
      <c r="Z551" s="591"/>
      <c r="AA551" s="461"/>
      <c r="AB551" s="461"/>
      <c r="AC551" s="463"/>
      <c r="AD551" s="463"/>
      <c r="AE551" s="463"/>
      <c r="AF551" s="463"/>
      <c r="AG551" s="463"/>
      <c r="AH551" s="463"/>
      <c r="AI551" s="463"/>
    </row>
    <row r="552" spans="1:35">
      <c r="A552" s="584" t="s">
        <v>1526</v>
      </c>
      <c r="B552" s="585" t="s">
        <v>439</v>
      </c>
      <c r="C552" s="457" t="s">
        <v>365</v>
      </c>
      <c r="D552" s="579" t="s">
        <v>444</v>
      </c>
      <c r="E552" s="568" t="s">
        <v>1527</v>
      </c>
      <c r="F552" s="586" t="s">
        <v>442</v>
      </c>
      <c r="G552" s="592" t="s">
        <v>365</v>
      </c>
      <c r="H552" s="588"/>
      <c r="I552" s="588"/>
      <c r="J552" s="588">
        <f t="shared" si="35"/>
        <v>0</v>
      </c>
      <c r="K552" s="588">
        <f t="shared" si="36"/>
        <v>0</v>
      </c>
      <c r="L552" s="589">
        <f>IFERROR(IF(B552="funkcna poziadavka",VLOOKUP(G552,MODULY_CBA!$B$3:$E$53,4,0)/COUNTIFS($G$3:$G$1500,G552,$B$3:$B$1500,B552),),)</f>
        <v>0</v>
      </c>
      <c r="M552" s="588">
        <f>IFERROR(IF(B552="Funkcna poziadavka",VLOOKUP(G552,MODULY_CBA!$B$3:$E$52,3,0),),)</f>
        <v>0</v>
      </c>
      <c r="N552" s="588">
        <f>IFERROR(IF(B552="funkcna poziadavka",VLOOKUP(G552,MODULY_CBA!$B$3:$E$52,2,0),),)</f>
        <v>0</v>
      </c>
      <c r="O552" s="589">
        <f t="shared" si="37"/>
        <v>0</v>
      </c>
      <c r="P552" s="590">
        <f>IFERROR(O552*VLOOKUP(G552,MODULY_CBA!$B$3:$F$52,5,0),)</f>
        <v>0</v>
      </c>
      <c r="Q552" s="461">
        <f>VLOOKUP(G552,MODULY_CBA!$B$3:$I$52,7,0)</f>
        <v>2022</v>
      </c>
      <c r="R552" s="463"/>
      <c r="S552" s="463"/>
      <c r="T552" s="463"/>
      <c r="U552" s="463"/>
      <c r="V552" s="463"/>
      <c r="W552" s="463"/>
      <c r="X552" s="463"/>
      <c r="Y552" s="463"/>
      <c r="Z552" s="591"/>
      <c r="AA552" s="461"/>
      <c r="AB552" s="461"/>
      <c r="AC552" s="463"/>
      <c r="AD552" s="463"/>
      <c r="AE552" s="463"/>
      <c r="AF552" s="463"/>
      <c r="AG552" s="463"/>
      <c r="AH552" s="463"/>
      <c r="AI552" s="463"/>
    </row>
    <row r="553" spans="1:35">
      <c r="A553" s="584" t="s">
        <v>1528</v>
      </c>
      <c r="B553" s="585" t="s">
        <v>439</v>
      </c>
      <c r="C553" s="457" t="s">
        <v>365</v>
      </c>
      <c r="D553" s="568" t="s">
        <v>1529</v>
      </c>
      <c r="E553" s="457" t="s">
        <v>1530</v>
      </c>
      <c r="F553" s="586" t="s">
        <v>442</v>
      </c>
      <c r="G553" s="592" t="s">
        <v>365</v>
      </c>
      <c r="H553" s="588"/>
      <c r="I553" s="588"/>
      <c r="J553" s="588">
        <f t="shared" si="35"/>
        <v>0</v>
      </c>
      <c r="K553" s="588">
        <f t="shared" si="36"/>
        <v>0</v>
      </c>
      <c r="L553" s="589">
        <f>IFERROR(IF(B553="funkcna poziadavka",VLOOKUP(G553,MODULY_CBA!$B$3:$E$53,4,0)/COUNTIFS($G$3:$G$1500,G553,$B$3:$B$1500,B553),),)</f>
        <v>0</v>
      </c>
      <c r="M553" s="588">
        <f>IFERROR(IF(B553="Funkcna poziadavka",VLOOKUP(G553,MODULY_CBA!$B$3:$E$52,3,0),),)</f>
        <v>0</v>
      </c>
      <c r="N553" s="588">
        <f>IFERROR(IF(B553="funkcna poziadavka",VLOOKUP(G553,MODULY_CBA!$B$3:$E$52,2,0),),)</f>
        <v>0</v>
      </c>
      <c r="O553" s="589">
        <f t="shared" si="37"/>
        <v>0</v>
      </c>
      <c r="P553" s="590">
        <f>IFERROR(O553*VLOOKUP(G553,MODULY_CBA!$B$3:$F$52,5,0),)</f>
        <v>0</v>
      </c>
      <c r="Q553" s="461">
        <f>VLOOKUP(G553,MODULY_CBA!$B$3:$I$52,7,0)</f>
        <v>2022</v>
      </c>
      <c r="R553" s="463"/>
      <c r="S553" s="463"/>
      <c r="T553" s="463"/>
      <c r="U553" s="463"/>
      <c r="V553" s="463"/>
      <c r="W553" s="463"/>
      <c r="X553" s="463"/>
      <c r="Y553" s="463"/>
      <c r="Z553" s="591"/>
      <c r="AA553" s="461"/>
      <c r="AB553" s="461"/>
      <c r="AC553" s="463"/>
      <c r="AD553" s="463"/>
      <c r="AE553" s="463"/>
      <c r="AF553" s="463"/>
      <c r="AG553" s="463"/>
      <c r="AH553" s="463"/>
      <c r="AI553" s="463"/>
    </row>
    <row r="554" spans="1:35">
      <c r="A554" s="584" t="s">
        <v>1531</v>
      </c>
      <c r="B554" s="585" t="s">
        <v>439</v>
      </c>
      <c r="C554" s="457" t="s">
        <v>365</v>
      </c>
      <c r="D554" s="568" t="s">
        <v>1532</v>
      </c>
      <c r="E554" s="457" t="s">
        <v>1533</v>
      </c>
      <c r="F554" s="586" t="s">
        <v>442</v>
      </c>
      <c r="G554" s="592" t="s">
        <v>365</v>
      </c>
      <c r="H554" s="588"/>
      <c r="I554" s="588"/>
      <c r="J554" s="588">
        <f t="shared" si="35"/>
        <v>0</v>
      </c>
      <c r="K554" s="588">
        <f t="shared" si="36"/>
        <v>0</v>
      </c>
      <c r="L554" s="589">
        <f>IFERROR(IF(B554="funkcna poziadavka",VLOOKUP(G554,MODULY_CBA!$B$3:$E$53,4,0)/COUNTIFS($G$3:$G$1500,G554,$B$3:$B$1500,B554),),)</f>
        <v>0</v>
      </c>
      <c r="M554" s="588">
        <f>IFERROR(IF(B554="Funkcna poziadavka",VLOOKUP(G554,MODULY_CBA!$B$3:$E$52,3,0),),)</f>
        <v>0</v>
      </c>
      <c r="N554" s="588">
        <f>IFERROR(IF(B554="funkcna poziadavka",VLOOKUP(G554,MODULY_CBA!$B$3:$E$52,2,0),),)</f>
        <v>0</v>
      </c>
      <c r="O554" s="589">
        <f t="shared" si="37"/>
        <v>0</v>
      </c>
      <c r="P554" s="590">
        <f>IFERROR(O554*VLOOKUP(G554,MODULY_CBA!$B$3:$F$52,5,0),)</f>
        <v>0</v>
      </c>
      <c r="Q554" s="461">
        <f>VLOOKUP(G554,MODULY_CBA!$B$3:$I$52,7,0)</f>
        <v>2022</v>
      </c>
      <c r="R554" s="463"/>
      <c r="S554" s="463"/>
      <c r="T554" s="463"/>
      <c r="U554" s="463"/>
      <c r="V554" s="463"/>
      <c r="W554" s="463"/>
      <c r="X554" s="463"/>
      <c r="Y554" s="463"/>
      <c r="Z554" s="591"/>
      <c r="AA554" s="461"/>
      <c r="AB554" s="461"/>
      <c r="AC554" s="463"/>
      <c r="AD554" s="463"/>
      <c r="AE554" s="463"/>
      <c r="AF554" s="463"/>
      <c r="AG554" s="463"/>
      <c r="AH554" s="463"/>
      <c r="AI554" s="463"/>
    </row>
    <row r="555" spans="1:35">
      <c r="A555" s="584" t="s">
        <v>1534</v>
      </c>
      <c r="B555" s="585" t="s">
        <v>439</v>
      </c>
      <c r="C555" s="457" t="s">
        <v>365</v>
      </c>
      <c r="D555" s="568" t="s">
        <v>1535</v>
      </c>
      <c r="E555" s="457" t="s">
        <v>1536</v>
      </c>
      <c r="F555" s="586" t="s">
        <v>442</v>
      </c>
      <c r="G555" s="592" t="s">
        <v>365</v>
      </c>
      <c r="H555" s="588"/>
      <c r="I555" s="588"/>
      <c r="J555" s="588">
        <f t="shared" si="35"/>
        <v>0</v>
      </c>
      <c r="K555" s="588">
        <f t="shared" si="36"/>
        <v>0</v>
      </c>
      <c r="L555" s="589">
        <f>IFERROR(IF(B555="funkcna poziadavka",VLOOKUP(G555,MODULY_CBA!$B$3:$E$53,4,0)/COUNTIFS($G$3:$G$1500,G555,$B$3:$B$1500,B555),),)</f>
        <v>0</v>
      </c>
      <c r="M555" s="588">
        <f>IFERROR(IF(B555="Funkcna poziadavka",VLOOKUP(G555,MODULY_CBA!$B$3:$E$52,3,0),),)</f>
        <v>0</v>
      </c>
      <c r="N555" s="588">
        <f>IFERROR(IF(B555="funkcna poziadavka",VLOOKUP(G555,MODULY_CBA!$B$3:$E$52,2,0),),)</f>
        <v>0</v>
      </c>
      <c r="O555" s="589">
        <f t="shared" si="37"/>
        <v>0</v>
      </c>
      <c r="P555" s="590">
        <f>IFERROR(O555*VLOOKUP(G555,MODULY_CBA!$B$3:$F$52,5,0),)</f>
        <v>0</v>
      </c>
      <c r="Q555" s="461">
        <f>VLOOKUP(G555,MODULY_CBA!$B$3:$I$52,7,0)</f>
        <v>2022</v>
      </c>
      <c r="R555" s="463"/>
      <c r="S555" s="463"/>
      <c r="T555" s="463"/>
      <c r="U555" s="463"/>
      <c r="V555" s="463"/>
      <c r="W555" s="463"/>
      <c r="X555" s="463"/>
      <c r="Y555" s="463"/>
      <c r="Z555" s="591"/>
      <c r="AA555" s="461"/>
      <c r="AB555" s="461"/>
      <c r="AC555" s="463"/>
      <c r="AD555" s="463"/>
      <c r="AE555" s="463"/>
      <c r="AF555" s="463"/>
      <c r="AG555" s="463"/>
      <c r="AH555" s="463"/>
      <c r="AI555" s="463"/>
    </row>
    <row r="556" spans="1:35">
      <c r="A556" s="584" t="s">
        <v>1537</v>
      </c>
      <c r="B556" s="585" t="s">
        <v>439</v>
      </c>
      <c r="C556" s="457" t="s">
        <v>365</v>
      </c>
      <c r="D556" s="568" t="s">
        <v>1538</v>
      </c>
      <c r="E556" s="457" t="s">
        <v>1539</v>
      </c>
      <c r="F556" s="586" t="s">
        <v>442</v>
      </c>
      <c r="G556" s="592" t="s">
        <v>365</v>
      </c>
      <c r="H556" s="588"/>
      <c r="I556" s="588"/>
      <c r="J556" s="588">
        <f t="shared" si="35"/>
        <v>0</v>
      </c>
      <c r="K556" s="588">
        <f t="shared" si="36"/>
        <v>0</v>
      </c>
      <c r="L556" s="589">
        <f>IFERROR(IF(B556="funkcna poziadavka",VLOOKUP(G556,MODULY_CBA!$B$3:$E$53,4,0)/COUNTIFS($G$3:$G$1500,G556,$B$3:$B$1500,B556),),)</f>
        <v>0</v>
      </c>
      <c r="M556" s="588">
        <f>IFERROR(IF(B556="Funkcna poziadavka",VLOOKUP(G556,MODULY_CBA!$B$3:$E$52,3,0),),)</f>
        <v>0</v>
      </c>
      <c r="N556" s="588">
        <f>IFERROR(IF(B556="funkcna poziadavka",VLOOKUP(G556,MODULY_CBA!$B$3:$E$52,2,0),),)</f>
        <v>0</v>
      </c>
      <c r="O556" s="589">
        <f t="shared" si="37"/>
        <v>0</v>
      </c>
      <c r="P556" s="590">
        <f>IFERROR(O556*VLOOKUP(G556,MODULY_CBA!$B$3:$F$52,5,0),)</f>
        <v>0</v>
      </c>
      <c r="Q556" s="461">
        <f>VLOOKUP(G556,MODULY_CBA!$B$3:$I$52,7,0)</f>
        <v>2022</v>
      </c>
      <c r="R556" s="463"/>
      <c r="S556" s="463"/>
      <c r="T556" s="463"/>
      <c r="U556" s="463"/>
      <c r="V556" s="463"/>
      <c r="W556" s="463"/>
      <c r="X556" s="463"/>
      <c r="Y556" s="463"/>
      <c r="Z556" s="591"/>
      <c r="AA556" s="461"/>
      <c r="AB556" s="461"/>
      <c r="AC556" s="463"/>
      <c r="AD556" s="463"/>
      <c r="AE556" s="463"/>
      <c r="AF556" s="463"/>
      <c r="AG556" s="463"/>
      <c r="AH556" s="463"/>
      <c r="AI556" s="463"/>
    </row>
    <row r="557" spans="1:35">
      <c r="A557" s="584" t="s">
        <v>1540</v>
      </c>
      <c r="B557" s="585" t="s">
        <v>439</v>
      </c>
      <c r="C557" s="457" t="s">
        <v>365</v>
      </c>
      <c r="D557" s="568" t="s">
        <v>1541</v>
      </c>
      <c r="E557" s="457" t="s">
        <v>1542</v>
      </c>
      <c r="F557" s="586" t="s">
        <v>442</v>
      </c>
      <c r="G557" s="592" t="s">
        <v>365</v>
      </c>
      <c r="H557" s="588"/>
      <c r="I557" s="588"/>
      <c r="J557" s="588">
        <f t="shared" si="35"/>
        <v>0</v>
      </c>
      <c r="K557" s="588">
        <f t="shared" si="36"/>
        <v>0</v>
      </c>
      <c r="L557" s="589">
        <f>IFERROR(IF(B557="funkcna poziadavka",VLOOKUP(G557,MODULY_CBA!$B$3:$E$53,4,0)/COUNTIFS($G$3:$G$1500,G557,$B$3:$B$1500,B557),),)</f>
        <v>0</v>
      </c>
      <c r="M557" s="588">
        <f>IFERROR(IF(B557="Funkcna poziadavka",VLOOKUP(G557,MODULY_CBA!$B$3:$E$52,3,0),),)</f>
        <v>0</v>
      </c>
      <c r="N557" s="588">
        <f>IFERROR(IF(B557="funkcna poziadavka",VLOOKUP(G557,MODULY_CBA!$B$3:$E$52,2,0),),)</f>
        <v>0</v>
      </c>
      <c r="O557" s="589">
        <f t="shared" si="37"/>
        <v>0</v>
      </c>
      <c r="P557" s="590">
        <f>IFERROR(O557*VLOOKUP(G557,MODULY_CBA!$B$3:$F$52,5,0),)</f>
        <v>0</v>
      </c>
      <c r="Q557" s="461">
        <f>VLOOKUP(G557,MODULY_CBA!$B$3:$I$52,7,0)</f>
        <v>2022</v>
      </c>
      <c r="R557" s="463"/>
      <c r="S557" s="463"/>
      <c r="T557" s="463"/>
      <c r="U557" s="463"/>
      <c r="V557" s="463"/>
      <c r="W557" s="463"/>
      <c r="X557" s="463"/>
      <c r="Y557" s="463"/>
      <c r="Z557" s="591"/>
      <c r="AA557" s="461"/>
      <c r="AB557" s="461"/>
      <c r="AC557" s="463"/>
      <c r="AD557" s="463"/>
      <c r="AE557" s="463"/>
      <c r="AF557" s="463"/>
      <c r="AG557" s="463"/>
      <c r="AH557" s="463"/>
      <c r="AI557" s="463"/>
    </row>
    <row r="558" spans="1:35">
      <c r="A558" s="584" t="s">
        <v>1543</v>
      </c>
      <c r="B558" s="585" t="s">
        <v>439</v>
      </c>
      <c r="C558" s="457" t="s">
        <v>365</v>
      </c>
      <c r="D558" s="568" t="s">
        <v>1544</v>
      </c>
      <c r="E558" s="457" t="s">
        <v>1545</v>
      </c>
      <c r="F558" s="586" t="s">
        <v>442</v>
      </c>
      <c r="G558" s="592" t="s">
        <v>365</v>
      </c>
      <c r="H558" s="588"/>
      <c r="I558" s="588"/>
      <c r="J558" s="588">
        <f t="shared" si="35"/>
        <v>0</v>
      </c>
      <c r="K558" s="588">
        <f t="shared" si="36"/>
        <v>0</v>
      </c>
      <c r="L558" s="589">
        <f>IFERROR(IF(B558="funkcna poziadavka",VLOOKUP(G558,MODULY_CBA!$B$3:$E$53,4,0)/COUNTIFS($G$3:$G$1500,G558,$B$3:$B$1500,B558),),)</f>
        <v>0</v>
      </c>
      <c r="M558" s="588">
        <f>IFERROR(IF(B558="Funkcna poziadavka",VLOOKUP(G558,MODULY_CBA!$B$3:$E$52,3,0),),)</f>
        <v>0</v>
      </c>
      <c r="N558" s="588">
        <f>IFERROR(IF(B558="funkcna poziadavka",VLOOKUP(G558,MODULY_CBA!$B$3:$E$52,2,0),),)</f>
        <v>0</v>
      </c>
      <c r="O558" s="589">
        <f t="shared" si="37"/>
        <v>0</v>
      </c>
      <c r="P558" s="590">
        <f>IFERROR(O558*VLOOKUP(G558,MODULY_CBA!$B$3:$F$52,5,0),)</f>
        <v>0</v>
      </c>
      <c r="Q558" s="461">
        <f>VLOOKUP(G558,MODULY_CBA!$B$3:$I$52,7,0)</f>
        <v>2022</v>
      </c>
      <c r="R558" s="463"/>
      <c r="S558" s="463"/>
      <c r="T558" s="463"/>
      <c r="U558" s="463"/>
      <c r="V558" s="463"/>
      <c r="W558" s="463"/>
      <c r="X558" s="463"/>
      <c r="Y558" s="463"/>
      <c r="Z558" s="591"/>
      <c r="AA558" s="461"/>
      <c r="AB558" s="461"/>
      <c r="AC558" s="463"/>
      <c r="AD558" s="463"/>
      <c r="AE558" s="463"/>
      <c r="AF558" s="463"/>
      <c r="AG558" s="463"/>
      <c r="AH558" s="463"/>
      <c r="AI558" s="463"/>
    </row>
    <row r="559" spans="1:35">
      <c r="A559" s="584" t="s">
        <v>1546</v>
      </c>
      <c r="B559" s="585" t="s">
        <v>439</v>
      </c>
      <c r="C559" s="457" t="s">
        <v>365</v>
      </c>
      <c r="D559" s="568" t="s">
        <v>1547</v>
      </c>
      <c r="E559" s="457" t="s">
        <v>1548</v>
      </c>
      <c r="F559" s="586" t="s">
        <v>442</v>
      </c>
      <c r="G559" s="592" t="s">
        <v>365</v>
      </c>
      <c r="H559" s="588"/>
      <c r="I559" s="588"/>
      <c r="J559" s="588">
        <f t="shared" si="35"/>
        <v>0</v>
      </c>
      <c r="K559" s="588">
        <f t="shared" si="36"/>
        <v>0</v>
      </c>
      <c r="L559" s="589">
        <f>IFERROR(IF(B559="funkcna poziadavka",VLOOKUP(G559,MODULY_CBA!$B$3:$E$53,4,0)/COUNTIFS($G$3:$G$1500,G559,$B$3:$B$1500,B559),),)</f>
        <v>0</v>
      </c>
      <c r="M559" s="588">
        <f>IFERROR(IF(B559="Funkcna poziadavka",VLOOKUP(G559,MODULY_CBA!$B$3:$E$52,3,0),),)</f>
        <v>0</v>
      </c>
      <c r="N559" s="588">
        <f>IFERROR(IF(B559="funkcna poziadavka",VLOOKUP(G559,MODULY_CBA!$B$3:$E$52,2,0),),)</f>
        <v>0</v>
      </c>
      <c r="O559" s="589">
        <f t="shared" si="37"/>
        <v>0</v>
      </c>
      <c r="P559" s="590">
        <f>IFERROR(O559*VLOOKUP(G559,MODULY_CBA!$B$3:$F$52,5,0),)</f>
        <v>0</v>
      </c>
      <c r="Q559" s="461">
        <f>VLOOKUP(G559,MODULY_CBA!$B$3:$I$52,7,0)</f>
        <v>2022</v>
      </c>
      <c r="R559" s="463"/>
      <c r="S559" s="463"/>
      <c r="T559" s="463"/>
      <c r="U559" s="463"/>
      <c r="V559" s="463"/>
      <c r="W559" s="463"/>
      <c r="X559" s="463"/>
      <c r="Y559" s="463"/>
      <c r="Z559" s="591"/>
      <c r="AA559" s="461"/>
      <c r="AB559" s="461"/>
      <c r="AC559" s="463"/>
      <c r="AD559" s="463"/>
      <c r="AE559" s="463"/>
      <c r="AF559" s="463"/>
      <c r="AG559" s="463"/>
      <c r="AH559" s="463"/>
      <c r="AI559" s="463"/>
    </row>
    <row r="560" spans="1:35">
      <c r="A560" s="584" t="s">
        <v>1549</v>
      </c>
      <c r="B560" s="585" t="s">
        <v>439</v>
      </c>
      <c r="C560" s="457" t="s">
        <v>365</v>
      </c>
      <c r="D560" s="568" t="s">
        <v>1550</v>
      </c>
      <c r="E560" s="457" t="s">
        <v>1551</v>
      </c>
      <c r="F560" s="586" t="s">
        <v>442</v>
      </c>
      <c r="G560" s="592" t="s">
        <v>365</v>
      </c>
      <c r="H560" s="588"/>
      <c r="I560" s="588"/>
      <c r="J560" s="588">
        <f t="shared" si="35"/>
        <v>0</v>
      </c>
      <c r="K560" s="588">
        <f t="shared" si="36"/>
        <v>0</v>
      </c>
      <c r="L560" s="589">
        <f>IFERROR(IF(B560="funkcna poziadavka",VLOOKUP(G560,MODULY_CBA!$B$3:$E$53,4,0)/COUNTIFS($G$3:$G$1500,G560,$B$3:$B$1500,B560),),)</f>
        <v>0</v>
      </c>
      <c r="M560" s="588">
        <f>IFERROR(IF(B560="Funkcna poziadavka",VLOOKUP(G560,MODULY_CBA!$B$3:$E$52,3,0),),)</f>
        <v>0</v>
      </c>
      <c r="N560" s="588">
        <f>IFERROR(IF(B560="funkcna poziadavka",VLOOKUP(G560,MODULY_CBA!$B$3:$E$52,2,0),),)</f>
        <v>0</v>
      </c>
      <c r="O560" s="589">
        <f t="shared" si="37"/>
        <v>0</v>
      </c>
      <c r="P560" s="590">
        <f>IFERROR(O560*VLOOKUP(G560,MODULY_CBA!$B$3:$F$52,5,0),)</f>
        <v>0</v>
      </c>
      <c r="Q560" s="461">
        <f>VLOOKUP(G560,MODULY_CBA!$B$3:$I$52,7,0)</f>
        <v>2022</v>
      </c>
      <c r="R560" s="463"/>
      <c r="S560" s="463"/>
      <c r="T560" s="463"/>
      <c r="U560" s="463"/>
      <c r="V560" s="463"/>
      <c r="W560" s="463"/>
      <c r="X560" s="463"/>
      <c r="Y560" s="463"/>
      <c r="Z560" s="591"/>
      <c r="AA560" s="461"/>
      <c r="AB560" s="461"/>
      <c r="AC560" s="463"/>
      <c r="AD560" s="463"/>
      <c r="AE560" s="463"/>
      <c r="AF560" s="463"/>
      <c r="AG560" s="463"/>
      <c r="AH560" s="463"/>
      <c r="AI560" s="463"/>
    </row>
    <row r="561" spans="1:35">
      <c r="A561" s="584" t="s">
        <v>1552</v>
      </c>
      <c r="B561" s="585" t="s">
        <v>439</v>
      </c>
      <c r="C561" s="457" t="s">
        <v>365</v>
      </c>
      <c r="D561" s="568" t="s">
        <v>1553</v>
      </c>
      <c r="E561" s="457" t="s">
        <v>1554</v>
      </c>
      <c r="F561" s="586" t="s">
        <v>442</v>
      </c>
      <c r="G561" s="592" t="s">
        <v>365</v>
      </c>
      <c r="H561" s="588"/>
      <c r="I561" s="588"/>
      <c r="J561" s="588">
        <f t="shared" si="35"/>
        <v>0</v>
      </c>
      <c r="K561" s="588">
        <f t="shared" si="36"/>
        <v>0</v>
      </c>
      <c r="L561" s="589">
        <f>IFERROR(IF(B561="funkcna poziadavka",VLOOKUP(G561,MODULY_CBA!$B$3:$E$53,4,0)/COUNTIFS($G$3:$G$1500,G561,$B$3:$B$1500,B561),),)</f>
        <v>0</v>
      </c>
      <c r="M561" s="588">
        <f>IFERROR(IF(B561="Funkcna poziadavka",VLOOKUP(G561,MODULY_CBA!$B$3:$E$52,3,0),),)</f>
        <v>0</v>
      </c>
      <c r="N561" s="588">
        <f>IFERROR(IF(B561="funkcna poziadavka",VLOOKUP(G561,MODULY_CBA!$B$3:$E$52,2,0),),)</f>
        <v>0</v>
      </c>
      <c r="O561" s="589">
        <f t="shared" si="37"/>
        <v>0</v>
      </c>
      <c r="P561" s="590">
        <f>IFERROR(O561*VLOOKUP(G561,MODULY_CBA!$B$3:$F$52,5,0),)</f>
        <v>0</v>
      </c>
      <c r="Q561" s="461">
        <f>VLOOKUP(G561,MODULY_CBA!$B$3:$I$52,7,0)</f>
        <v>2022</v>
      </c>
      <c r="R561" s="463"/>
      <c r="S561" s="463"/>
      <c r="T561" s="463"/>
      <c r="U561" s="463"/>
      <c r="V561" s="463"/>
      <c r="W561" s="463"/>
      <c r="X561" s="463"/>
      <c r="Y561" s="463"/>
      <c r="Z561" s="591"/>
      <c r="AA561" s="461"/>
      <c r="AB561" s="461"/>
      <c r="AC561" s="463"/>
      <c r="AD561" s="463"/>
      <c r="AE561" s="463"/>
      <c r="AF561" s="463"/>
      <c r="AG561" s="463"/>
      <c r="AH561" s="463"/>
      <c r="AI561" s="463"/>
    </row>
    <row r="562" spans="1:35">
      <c r="A562" s="584" t="s">
        <v>1555</v>
      </c>
      <c r="B562" s="585" t="s">
        <v>439</v>
      </c>
      <c r="C562" s="457" t="s">
        <v>365</v>
      </c>
      <c r="D562" s="568" t="s">
        <v>1556</v>
      </c>
      <c r="E562" s="457" t="s">
        <v>1557</v>
      </c>
      <c r="F562" s="586" t="s">
        <v>442</v>
      </c>
      <c r="G562" s="592" t="s">
        <v>365</v>
      </c>
      <c r="H562" s="588"/>
      <c r="I562" s="588"/>
      <c r="J562" s="588">
        <f t="shared" si="35"/>
        <v>0</v>
      </c>
      <c r="K562" s="588">
        <f t="shared" si="36"/>
        <v>0</v>
      </c>
      <c r="L562" s="589">
        <f>IFERROR(IF(B562="funkcna poziadavka",VLOOKUP(G562,MODULY_CBA!$B$3:$E$53,4,0)/COUNTIFS($G$3:$G$1500,G562,$B$3:$B$1500,B562),),)</f>
        <v>0</v>
      </c>
      <c r="M562" s="588">
        <f>IFERROR(IF(B562="Funkcna poziadavka",VLOOKUP(G562,MODULY_CBA!$B$3:$E$52,3,0),),)</f>
        <v>0</v>
      </c>
      <c r="N562" s="588">
        <f>IFERROR(IF(B562="funkcna poziadavka",VLOOKUP(G562,MODULY_CBA!$B$3:$E$52,2,0),),)</f>
        <v>0</v>
      </c>
      <c r="O562" s="589">
        <f t="shared" si="37"/>
        <v>0</v>
      </c>
      <c r="P562" s="590">
        <f>IFERROR(O562*VLOOKUP(G562,MODULY_CBA!$B$3:$F$52,5,0),)</f>
        <v>0</v>
      </c>
      <c r="Q562" s="461">
        <f>VLOOKUP(G562,MODULY_CBA!$B$3:$I$52,7,0)</f>
        <v>2022</v>
      </c>
      <c r="R562" s="463"/>
      <c r="S562" s="463"/>
      <c r="T562" s="463"/>
      <c r="U562" s="463"/>
      <c r="V562" s="463"/>
      <c r="W562" s="463"/>
      <c r="X562" s="463"/>
      <c r="Y562" s="463"/>
      <c r="Z562" s="591"/>
      <c r="AA562" s="461"/>
      <c r="AB562" s="461"/>
      <c r="AC562" s="463"/>
      <c r="AD562" s="463"/>
      <c r="AE562" s="463"/>
      <c r="AF562" s="463"/>
      <c r="AG562" s="463"/>
      <c r="AH562" s="463"/>
      <c r="AI562" s="463"/>
    </row>
    <row r="563" spans="1:35">
      <c r="A563" s="584" t="s">
        <v>1558</v>
      </c>
      <c r="B563" s="585" t="s">
        <v>439</v>
      </c>
      <c r="C563" s="457" t="s">
        <v>365</v>
      </c>
      <c r="D563" s="568" t="s">
        <v>1559</v>
      </c>
      <c r="E563" s="457" t="s">
        <v>1560</v>
      </c>
      <c r="F563" s="586" t="s">
        <v>442</v>
      </c>
      <c r="G563" s="592" t="s">
        <v>365</v>
      </c>
      <c r="H563" s="588"/>
      <c r="I563" s="588"/>
      <c r="J563" s="588">
        <f t="shared" si="35"/>
        <v>0</v>
      </c>
      <c r="K563" s="588">
        <f t="shared" si="36"/>
        <v>0</v>
      </c>
      <c r="L563" s="589">
        <f>IFERROR(IF(B563="funkcna poziadavka",VLOOKUP(G563,MODULY_CBA!$B$3:$E$53,4,0)/COUNTIFS($G$3:$G$1500,G563,$B$3:$B$1500,B563),),)</f>
        <v>0</v>
      </c>
      <c r="M563" s="588">
        <f>IFERROR(IF(B563="Funkcna poziadavka",VLOOKUP(G563,MODULY_CBA!$B$3:$E$52,3,0),),)</f>
        <v>0</v>
      </c>
      <c r="N563" s="588">
        <f>IFERROR(IF(B563="funkcna poziadavka",VLOOKUP(G563,MODULY_CBA!$B$3:$E$52,2,0),),)</f>
        <v>0</v>
      </c>
      <c r="O563" s="589">
        <f t="shared" si="37"/>
        <v>0</v>
      </c>
      <c r="P563" s="590">
        <f>IFERROR(O563*VLOOKUP(G563,MODULY_CBA!$B$3:$F$52,5,0),)</f>
        <v>0</v>
      </c>
      <c r="Q563" s="461">
        <f>VLOOKUP(G563,MODULY_CBA!$B$3:$I$52,7,0)</f>
        <v>2022</v>
      </c>
      <c r="R563" s="463"/>
      <c r="S563" s="463"/>
      <c r="T563" s="463"/>
      <c r="U563" s="463"/>
      <c r="V563" s="463"/>
      <c r="W563" s="463"/>
      <c r="X563" s="463"/>
      <c r="Y563" s="463"/>
      <c r="Z563" s="591"/>
      <c r="AA563" s="461"/>
      <c r="AB563" s="461"/>
      <c r="AC563" s="463"/>
      <c r="AD563" s="463"/>
      <c r="AE563" s="463"/>
      <c r="AF563" s="463"/>
      <c r="AG563" s="463"/>
      <c r="AH563" s="463"/>
      <c r="AI563" s="463"/>
    </row>
    <row r="564" spans="1:35">
      <c r="A564" s="584" t="s">
        <v>1561</v>
      </c>
      <c r="B564" s="585" t="s">
        <v>439</v>
      </c>
      <c r="C564" s="457" t="s">
        <v>365</v>
      </c>
      <c r="D564" s="568" t="s">
        <v>1562</v>
      </c>
      <c r="E564" s="457" t="s">
        <v>1563</v>
      </c>
      <c r="F564" s="586" t="s">
        <v>442</v>
      </c>
      <c r="G564" s="592" t="s">
        <v>365</v>
      </c>
      <c r="H564" s="588"/>
      <c r="I564" s="588"/>
      <c r="J564" s="588">
        <f t="shared" si="35"/>
        <v>0</v>
      </c>
      <c r="K564" s="588">
        <f t="shared" si="36"/>
        <v>0</v>
      </c>
      <c r="L564" s="589">
        <f>IFERROR(IF(B564="funkcna poziadavka",VLOOKUP(G564,MODULY_CBA!$B$3:$E$53,4,0)/COUNTIFS($G$3:$G$1500,G564,$B$3:$B$1500,B564),),)</f>
        <v>0</v>
      </c>
      <c r="M564" s="588">
        <f>IFERROR(IF(B564="Funkcna poziadavka",VLOOKUP(G564,MODULY_CBA!$B$3:$E$52,3,0),),)</f>
        <v>0</v>
      </c>
      <c r="N564" s="588">
        <f>IFERROR(IF(B564="funkcna poziadavka",VLOOKUP(G564,MODULY_CBA!$B$3:$E$52,2,0),),)</f>
        <v>0</v>
      </c>
      <c r="O564" s="589">
        <f t="shared" si="37"/>
        <v>0</v>
      </c>
      <c r="P564" s="590">
        <f>IFERROR(O564*VLOOKUP(G564,MODULY_CBA!$B$3:$F$52,5,0),)</f>
        <v>0</v>
      </c>
      <c r="Q564" s="461">
        <f>VLOOKUP(G564,MODULY_CBA!$B$3:$I$52,7,0)</f>
        <v>2022</v>
      </c>
      <c r="R564" s="463"/>
      <c r="S564" s="463"/>
      <c r="T564" s="463"/>
      <c r="U564" s="463"/>
      <c r="V564" s="463"/>
      <c r="W564" s="463"/>
      <c r="X564" s="463"/>
      <c r="Y564" s="463"/>
      <c r="Z564" s="591"/>
      <c r="AA564" s="461"/>
      <c r="AB564" s="461"/>
      <c r="AC564" s="463"/>
      <c r="AD564" s="463"/>
      <c r="AE564" s="463"/>
      <c r="AF564" s="463"/>
      <c r="AG564" s="463"/>
      <c r="AH564" s="463"/>
      <c r="AI564" s="463"/>
    </row>
    <row r="565" spans="1:35">
      <c r="A565" s="584" t="s">
        <v>1564</v>
      </c>
      <c r="B565" s="585" t="s">
        <v>439</v>
      </c>
      <c r="C565" s="457" t="s">
        <v>365</v>
      </c>
      <c r="D565" s="568" t="s">
        <v>1565</v>
      </c>
      <c r="E565" s="457" t="s">
        <v>1566</v>
      </c>
      <c r="F565" s="586" t="s">
        <v>442</v>
      </c>
      <c r="G565" s="592" t="s">
        <v>365</v>
      </c>
      <c r="H565" s="588"/>
      <c r="I565" s="588"/>
      <c r="J565" s="588">
        <f t="shared" si="35"/>
        <v>0</v>
      </c>
      <c r="K565" s="588">
        <f t="shared" si="36"/>
        <v>0</v>
      </c>
      <c r="L565" s="589">
        <f>IFERROR(IF(B565="funkcna poziadavka",VLOOKUP(G565,MODULY_CBA!$B$3:$E$53,4,0)/COUNTIFS($G$3:$G$1500,G565,$B$3:$B$1500,B565),),)</f>
        <v>0</v>
      </c>
      <c r="M565" s="588">
        <f>IFERROR(IF(B565="Funkcna poziadavka",VLOOKUP(G565,MODULY_CBA!$B$3:$E$52,3,0),),)</f>
        <v>0</v>
      </c>
      <c r="N565" s="588">
        <f>IFERROR(IF(B565="funkcna poziadavka",VLOOKUP(G565,MODULY_CBA!$B$3:$E$52,2,0),),)</f>
        <v>0</v>
      </c>
      <c r="O565" s="589">
        <f t="shared" si="37"/>
        <v>0</v>
      </c>
      <c r="P565" s="590">
        <f>IFERROR(O565*VLOOKUP(G565,MODULY_CBA!$B$3:$F$52,5,0),)</f>
        <v>0</v>
      </c>
      <c r="Q565" s="461">
        <f>VLOOKUP(G565,MODULY_CBA!$B$3:$I$52,7,0)</f>
        <v>2022</v>
      </c>
      <c r="R565" s="463"/>
      <c r="S565" s="463"/>
      <c r="T565" s="463"/>
      <c r="U565" s="463"/>
      <c r="V565" s="463"/>
      <c r="W565" s="463"/>
      <c r="X565" s="463"/>
      <c r="Y565" s="463"/>
      <c r="Z565" s="591"/>
      <c r="AA565" s="461"/>
      <c r="AB565" s="461"/>
      <c r="AC565" s="463"/>
      <c r="AD565" s="463"/>
      <c r="AE565" s="463"/>
      <c r="AF565" s="463"/>
      <c r="AG565" s="463"/>
      <c r="AH565" s="463"/>
      <c r="AI565" s="463"/>
    </row>
    <row r="566" spans="1:35">
      <c r="A566" s="584" t="s">
        <v>1567</v>
      </c>
      <c r="B566" s="585" t="s">
        <v>439</v>
      </c>
      <c r="C566" s="457" t="s">
        <v>365</v>
      </c>
      <c r="D566" s="568" t="s">
        <v>1568</v>
      </c>
      <c r="E566" s="457" t="s">
        <v>1569</v>
      </c>
      <c r="F566" s="586" t="s">
        <v>442</v>
      </c>
      <c r="G566" s="592" t="s">
        <v>365</v>
      </c>
      <c r="H566" s="588"/>
      <c r="I566" s="588"/>
      <c r="J566" s="588">
        <f t="shared" si="35"/>
        <v>0</v>
      </c>
      <c r="K566" s="588">
        <f t="shared" si="36"/>
        <v>0</v>
      </c>
      <c r="L566" s="589">
        <f>IFERROR(IF(B566="funkcna poziadavka",VLOOKUP(G566,MODULY_CBA!$B$3:$E$53,4,0)/COUNTIFS($G$3:$G$1500,G566,$B$3:$B$1500,B566),),)</f>
        <v>0</v>
      </c>
      <c r="M566" s="588">
        <f>IFERROR(IF(B566="Funkcna poziadavka",VLOOKUP(G566,MODULY_CBA!$B$3:$E$52,3,0),),)</f>
        <v>0</v>
      </c>
      <c r="N566" s="588">
        <f>IFERROR(IF(B566="funkcna poziadavka",VLOOKUP(G566,MODULY_CBA!$B$3:$E$52,2,0),),)</f>
        <v>0</v>
      </c>
      <c r="O566" s="589">
        <f t="shared" si="37"/>
        <v>0</v>
      </c>
      <c r="P566" s="590">
        <f>IFERROR(O566*VLOOKUP(G566,MODULY_CBA!$B$3:$F$52,5,0),)</f>
        <v>0</v>
      </c>
      <c r="Q566" s="461">
        <f>VLOOKUP(G566,MODULY_CBA!$B$3:$I$52,7,0)</f>
        <v>2022</v>
      </c>
      <c r="R566" s="463"/>
      <c r="S566" s="463"/>
      <c r="T566" s="463"/>
      <c r="U566" s="463"/>
      <c r="V566" s="463"/>
      <c r="W566" s="463"/>
      <c r="X566" s="463"/>
      <c r="Y566" s="463"/>
      <c r="Z566" s="591"/>
      <c r="AA566" s="461"/>
      <c r="AB566" s="461"/>
      <c r="AC566" s="463"/>
      <c r="AD566" s="463"/>
      <c r="AE566" s="463"/>
      <c r="AF566" s="463"/>
      <c r="AG566" s="463"/>
      <c r="AH566" s="463"/>
      <c r="AI566" s="463"/>
    </row>
    <row r="567" spans="1:35">
      <c r="A567" s="584" t="s">
        <v>1570</v>
      </c>
      <c r="B567" s="585" t="s">
        <v>439</v>
      </c>
      <c r="C567" s="457" t="s">
        <v>365</v>
      </c>
      <c r="D567" s="568" t="s">
        <v>1571</v>
      </c>
      <c r="E567" s="457" t="s">
        <v>1572</v>
      </c>
      <c r="F567" s="586" t="s">
        <v>442</v>
      </c>
      <c r="G567" s="592" t="s">
        <v>365</v>
      </c>
      <c r="H567" s="588"/>
      <c r="I567" s="588"/>
      <c r="J567" s="588">
        <f t="shared" si="35"/>
        <v>0</v>
      </c>
      <c r="K567" s="588">
        <f t="shared" si="36"/>
        <v>0</v>
      </c>
      <c r="L567" s="589">
        <f>IFERROR(IF(B567="funkcna poziadavka",VLOOKUP(G567,MODULY_CBA!$B$3:$E$53,4,0)/COUNTIFS($G$3:$G$1500,G567,$B$3:$B$1500,B567),),)</f>
        <v>0</v>
      </c>
      <c r="M567" s="588">
        <f>IFERROR(IF(B567="Funkcna poziadavka",VLOOKUP(G567,MODULY_CBA!$B$3:$E$52,3,0),),)</f>
        <v>0</v>
      </c>
      <c r="N567" s="588">
        <f>IFERROR(IF(B567="funkcna poziadavka",VLOOKUP(G567,MODULY_CBA!$B$3:$E$52,2,0),),)</f>
        <v>0</v>
      </c>
      <c r="O567" s="589">
        <f t="shared" si="37"/>
        <v>0</v>
      </c>
      <c r="P567" s="590">
        <f>IFERROR(O567*VLOOKUP(G567,MODULY_CBA!$B$3:$F$52,5,0),)</f>
        <v>0</v>
      </c>
      <c r="Q567" s="461">
        <f>VLOOKUP(G567,MODULY_CBA!$B$3:$I$52,7,0)</f>
        <v>2022</v>
      </c>
      <c r="R567" s="463"/>
      <c r="S567" s="463"/>
      <c r="T567" s="463"/>
      <c r="U567" s="463"/>
      <c r="V567" s="463"/>
      <c r="W567" s="463"/>
      <c r="X567" s="463"/>
      <c r="Y567" s="463"/>
      <c r="Z567" s="591"/>
      <c r="AA567" s="461"/>
      <c r="AB567" s="461"/>
      <c r="AC567" s="463"/>
      <c r="AD567" s="463"/>
      <c r="AE567" s="463"/>
      <c r="AF567" s="463"/>
      <c r="AG567" s="463"/>
      <c r="AH567" s="463"/>
      <c r="AI567" s="463"/>
    </row>
    <row r="568" spans="1:35">
      <c r="A568" s="584" t="s">
        <v>1573</v>
      </c>
      <c r="B568" s="585" t="s">
        <v>439</v>
      </c>
      <c r="C568" s="457" t="s">
        <v>365</v>
      </c>
      <c r="D568" s="568" t="s">
        <v>1574</v>
      </c>
      <c r="E568" s="457" t="s">
        <v>1575</v>
      </c>
      <c r="F568" s="586" t="s">
        <v>442</v>
      </c>
      <c r="G568" s="592" t="s">
        <v>365</v>
      </c>
      <c r="H568" s="588"/>
      <c r="I568" s="588"/>
      <c r="J568" s="588">
        <f t="shared" si="35"/>
        <v>0</v>
      </c>
      <c r="K568" s="588">
        <f t="shared" si="36"/>
        <v>0</v>
      </c>
      <c r="L568" s="589">
        <f>IFERROR(IF(B568="funkcna poziadavka",VLOOKUP(G568,MODULY_CBA!$B$3:$E$53,4,0)/COUNTIFS($G$3:$G$1500,G568,$B$3:$B$1500,B568),),)</f>
        <v>0</v>
      </c>
      <c r="M568" s="588">
        <f>IFERROR(IF(B568="Funkcna poziadavka",VLOOKUP(G568,MODULY_CBA!$B$3:$E$52,3,0),),)</f>
        <v>0</v>
      </c>
      <c r="N568" s="588">
        <f>IFERROR(IF(B568="funkcna poziadavka",VLOOKUP(G568,MODULY_CBA!$B$3:$E$52,2,0),),)</f>
        <v>0</v>
      </c>
      <c r="O568" s="589">
        <f t="shared" si="37"/>
        <v>0</v>
      </c>
      <c r="P568" s="590">
        <f>IFERROR(O568*VLOOKUP(G568,MODULY_CBA!$B$3:$F$52,5,0),)</f>
        <v>0</v>
      </c>
      <c r="Q568" s="461">
        <f>VLOOKUP(G568,MODULY_CBA!$B$3:$I$52,7,0)</f>
        <v>2022</v>
      </c>
      <c r="R568" s="463"/>
      <c r="S568" s="463"/>
      <c r="T568" s="463"/>
      <c r="U568" s="463"/>
      <c r="V568" s="463"/>
      <c r="W568" s="463"/>
      <c r="X568" s="463"/>
      <c r="Y568" s="463"/>
      <c r="Z568" s="591"/>
      <c r="AA568" s="461"/>
      <c r="AB568" s="461"/>
      <c r="AC568" s="463"/>
      <c r="AD568" s="463"/>
      <c r="AE568" s="463"/>
      <c r="AF568" s="463"/>
      <c r="AG568" s="463"/>
      <c r="AH568" s="463"/>
      <c r="AI568" s="463"/>
    </row>
    <row r="569" spans="1:35">
      <c r="A569" s="584" t="s">
        <v>1576</v>
      </c>
      <c r="B569" s="585" t="s">
        <v>439</v>
      </c>
      <c r="C569" s="457" t="s">
        <v>365</v>
      </c>
      <c r="D569" s="568" t="s">
        <v>1577</v>
      </c>
      <c r="E569" s="457" t="s">
        <v>1578</v>
      </c>
      <c r="F569" s="586" t="s">
        <v>442</v>
      </c>
      <c r="G569" s="592" t="s">
        <v>365</v>
      </c>
      <c r="H569" s="588"/>
      <c r="I569" s="588"/>
      <c r="J569" s="588">
        <f t="shared" si="35"/>
        <v>0</v>
      </c>
      <c r="K569" s="588">
        <f t="shared" si="36"/>
        <v>0</v>
      </c>
      <c r="L569" s="589">
        <f>IFERROR(IF(B569="funkcna poziadavka",VLOOKUP(G569,MODULY_CBA!$B$3:$E$53,4,0)/COUNTIFS($G$3:$G$1500,G569,$B$3:$B$1500,B569),),)</f>
        <v>0</v>
      </c>
      <c r="M569" s="588">
        <f>IFERROR(IF(B569="Funkcna poziadavka",VLOOKUP(G569,MODULY_CBA!$B$3:$E$52,3,0),),)</f>
        <v>0</v>
      </c>
      <c r="N569" s="588">
        <f>IFERROR(IF(B569="funkcna poziadavka",VLOOKUP(G569,MODULY_CBA!$B$3:$E$52,2,0),),)</f>
        <v>0</v>
      </c>
      <c r="O569" s="589">
        <f t="shared" si="37"/>
        <v>0</v>
      </c>
      <c r="P569" s="590">
        <f>IFERROR(O569*VLOOKUP(G569,MODULY_CBA!$B$3:$F$52,5,0),)</f>
        <v>0</v>
      </c>
      <c r="Q569" s="461">
        <f>VLOOKUP(G569,MODULY_CBA!$B$3:$I$52,7,0)</f>
        <v>2022</v>
      </c>
      <c r="R569" s="463"/>
      <c r="S569" s="463"/>
      <c r="T569" s="463"/>
      <c r="U569" s="463"/>
      <c r="V569" s="463"/>
      <c r="W569" s="463"/>
      <c r="X569" s="463"/>
      <c r="Y569" s="463"/>
      <c r="Z569" s="591"/>
      <c r="AA569" s="461"/>
      <c r="AB569" s="461"/>
      <c r="AC569" s="463"/>
      <c r="AD569" s="463"/>
      <c r="AE569" s="463"/>
      <c r="AF569" s="463"/>
      <c r="AG569" s="463"/>
      <c r="AH569" s="463"/>
      <c r="AI569" s="463"/>
    </row>
    <row r="570" spans="1:35">
      <c r="A570" s="584" t="s">
        <v>1579</v>
      </c>
      <c r="B570" s="585" t="s">
        <v>439</v>
      </c>
      <c r="C570" s="457" t="s">
        <v>365</v>
      </c>
      <c r="D570" s="568" t="s">
        <v>1580</v>
      </c>
      <c r="E570" s="457" t="s">
        <v>1581</v>
      </c>
      <c r="F570" s="586" t="s">
        <v>442</v>
      </c>
      <c r="G570" s="592" t="s">
        <v>365</v>
      </c>
      <c r="H570" s="588"/>
      <c r="I570" s="588"/>
      <c r="J570" s="588">
        <f t="shared" si="35"/>
        <v>0</v>
      </c>
      <c r="K570" s="588">
        <f t="shared" si="36"/>
        <v>0</v>
      </c>
      <c r="L570" s="589">
        <f>IFERROR(IF(B570="funkcna poziadavka",VLOOKUP(G570,MODULY_CBA!$B$3:$E$53,4,0)/COUNTIFS($G$3:$G$1500,G570,$B$3:$B$1500,B570),),)</f>
        <v>0</v>
      </c>
      <c r="M570" s="588">
        <f>IFERROR(IF(B570="Funkcna poziadavka",VLOOKUP(G570,MODULY_CBA!$B$3:$E$52,3,0),),)</f>
        <v>0</v>
      </c>
      <c r="N570" s="588">
        <f>IFERROR(IF(B570="funkcna poziadavka",VLOOKUP(G570,MODULY_CBA!$B$3:$E$52,2,0),),)</f>
        <v>0</v>
      </c>
      <c r="O570" s="589">
        <f t="shared" si="37"/>
        <v>0</v>
      </c>
      <c r="P570" s="590">
        <f>IFERROR(O570*VLOOKUP(G570,MODULY_CBA!$B$3:$F$52,5,0),)</f>
        <v>0</v>
      </c>
      <c r="Q570" s="461">
        <f>VLOOKUP(G570,MODULY_CBA!$B$3:$I$52,7,0)</f>
        <v>2022</v>
      </c>
      <c r="R570" s="463"/>
      <c r="S570" s="463"/>
      <c r="T570" s="463"/>
      <c r="U570" s="463"/>
      <c r="V570" s="463"/>
      <c r="W570" s="463"/>
      <c r="X570" s="463"/>
      <c r="Y570" s="463"/>
      <c r="Z570" s="591"/>
      <c r="AA570" s="461"/>
      <c r="AB570" s="461"/>
      <c r="AC570" s="463"/>
      <c r="AD570" s="463"/>
      <c r="AE570" s="463"/>
      <c r="AF570" s="463"/>
      <c r="AG570" s="463"/>
      <c r="AH570" s="463"/>
      <c r="AI570" s="463"/>
    </row>
    <row r="571" spans="1:35">
      <c r="A571" s="584" t="s">
        <v>1582</v>
      </c>
      <c r="B571" s="585" t="s">
        <v>439</v>
      </c>
      <c r="C571" s="457" t="s">
        <v>365</v>
      </c>
      <c r="D571" s="568" t="s">
        <v>1583</v>
      </c>
      <c r="E571" s="457" t="s">
        <v>1584</v>
      </c>
      <c r="F571" s="586" t="s">
        <v>442</v>
      </c>
      <c r="G571" s="592" t="s">
        <v>365</v>
      </c>
      <c r="H571" s="588"/>
      <c r="I571" s="588"/>
      <c r="J571" s="588">
        <f t="shared" si="35"/>
        <v>0</v>
      </c>
      <c r="K571" s="588">
        <f t="shared" si="36"/>
        <v>0</v>
      </c>
      <c r="L571" s="589">
        <f>IFERROR(IF(B571="funkcna poziadavka",VLOOKUP(G571,MODULY_CBA!$B$3:$E$53,4,0)/COUNTIFS($G$3:$G$1500,G571,$B$3:$B$1500,B571),),)</f>
        <v>0</v>
      </c>
      <c r="M571" s="588">
        <f>IFERROR(IF(B571="Funkcna poziadavka",VLOOKUP(G571,MODULY_CBA!$B$3:$E$52,3,0),),)</f>
        <v>0</v>
      </c>
      <c r="N571" s="588">
        <f>IFERROR(IF(B571="funkcna poziadavka",VLOOKUP(G571,MODULY_CBA!$B$3:$E$52,2,0),),)</f>
        <v>0</v>
      </c>
      <c r="O571" s="589">
        <f t="shared" si="37"/>
        <v>0</v>
      </c>
      <c r="P571" s="590">
        <f>IFERROR(O571*VLOOKUP(G571,MODULY_CBA!$B$3:$F$52,5,0),)</f>
        <v>0</v>
      </c>
      <c r="Q571" s="461">
        <f>VLOOKUP(G571,MODULY_CBA!$B$3:$I$52,7,0)</f>
        <v>2022</v>
      </c>
      <c r="R571" s="463"/>
      <c r="S571" s="463"/>
      <c r="T571" s="463"/>
      <c r="U571" s="463"/>
      <c r="V571" s="463"/>
      <c r="W571" s="463"/>
      <c r="X571" s="463"/>
      <c r="Y571" s="463"/>
      <c r="Z571" s="591"/>
      <c r="AA571" s="461"/>
      <c r="AB571" s="461"/>
      <c r="AC571" s="463"/>
      <c r="AD571" s="463"/>
      <c r="AE571" s="463"/>
      <c r="AF571" s="463"/>
      <c r="AG571" s="463"/>
      <c r="AH571" s="463"/>
      <c r="AI571" s="463"/>
    </row>
    <row r="572" spans="1:35">
      <c r="A572" s="584" t="s">
        <v>1585</v>
      </c>
      <c r="B572" s="585" t="s">
        <v>439</v>
      </c>
      <c r="C572" s="457" t="s">
        <v>365</v>
      </c>
      <c r="D572" s="568" t="s">
        <v>1586</v>
      </c>
      <c r="E572" s="457" t="s">
        <v>1587</v>
      </c>
      <c r="F572" s="586" t="s">
        <v>442</v>
      </c>
      <c r="G572" s="592" t="s">
        <v>365</v>
      </c>
      <c r="H572" s="588"/>
      <c r="I572" s="588"/>
      <c r="J572" s="588">
        <f t="shared" si="35"/>
        <v>0</v>
      </c>
      <c r="K572" s="588">
        <f t="shared" si="36"/>
        <v>0</v>
      </c>
      <c r="L572" s="589">
        <f>IFERROR(IF(B572="funkcna poziadavka",VLOOKUP(G572,MODULY_CBA!$B$3:$E$53,4,0)/COUNTIFS($G$3:$G$1500,G572,$B$3:$B$1500,B572),),)</f>
        <v>0</v>
      </c>
      <c r="M572" s="588">
        <f>IFERROR(IF(B572="Funkcna poziadavka",VLOOKUP(G572,MODULY_CBA!$B$3:$E$52,3,0),),)</f>
        <v>0</v>
      </c>
      <c r="N572" s="588">
        <f>IFERROR(IF(B572="funkcna poziadavka",VLOOKUP(G572,MODULY_CBA!$B$3:$E$52,2,0),),)</f>
        <v>0</v>
      </c>
      <c r="O572" s="589">
        <f t="shared" si="37"/>
        <v>0</v>
      </c>
      <c r="P572" s="590">
        <f>IFERROR(O572*VLOOKUP(G572,MODULY_CBA!$B$3:$F$52,5,0),)</f>
        <v>0</v>
      </c>
      <c r="Q572" s="461">
        <f>VLOOKUP(G572,MODULY_CBA!$B$3:$I$52,7,0)</f>
        <v>2022</v>
      </c>
      <c r="R572" s="463"/>
      <c r="S572" s="463"/>
      <c r="T572" s="463"/>
      <c r="U572" s="463"/>
      <c r="V572" s="463"/>
      <c r="W572" s="463"/>
      <c r="X572" s="463"/>
      <c r="Y572" s="463"/>
      <c r="Z572" s="591"/>
      <c r="AA572" s="461"/>
      <c r="AB572" s="461"/>
      <c r="AC572" s="463"/>
      <c r="AD572" s="463"/>
      <c r="AE572" s="463"/>
      <c r="AF572" s="463"/>
      <c r="AG572" s="463"/>
      <c r="AH572" s="463"/>
      <c r="AI572" s="463"/>
    </row>
    <row r="573" spans="1:35">
      <c r="A573" s="584" t="s">
        <v>1588</v>
      </c>
      <c r="B573" s="585" t="s">
        <v>439</v>
      </c>
      <c r="C573" s="457" t="s">
        <v>365</v>
      </c>
      <c r="D573" s="568" t="s">
        <v>1589</v>
      </c>
      <c r="E573" s="457" t="s">
        <v>1590</v>
      </c>
      <c r="F573" s="586" t="s">
        <v>442</v>
      </c>
      <c r="G573" s="592" t="s">
        <v>365</v>
      </c>
      <c r="H573" s="588"/>
      <c r="I573" s="588"/>
      <c r="J573" s="588">
        <f t="shared" si="35"/>
        <v>0</v>
      </c>
      <c r="K573" s="588">
        <f t="shared" si="36"/>
        <v>0</v>
      </c>
      <c r="L573" s="589">
        <f>IFERROR(IF(B573="funkcna poziadavka",VLOOKUP(G573,MODULY_CBA!$B$3:$E$53,4,0)/COUNTIFS($G$3:$G$1500,G573,$B$3:$B$1500,B573),),)</f>
        <v>0</v>
      </c>
      <c r="M573" s="588">
        <f>IFERROR(IF(B573="Funkcna poziadavka",VLOOKUP(G573,MODULY_CBA!$B$3:$E$52,3,0),),)</f>
        <v>0</v>
      </c>
      <c r="N573" s="588">
        <f>IFERROR(IF(B573="funkcna poziadavka",VLOOKUP(G573,MODULY_CBA!$B$3:$E$52,2,0),),)</f>
        <v>0</v>
      </c>
      <c r="O573" s="589">
        <f t="shared" si="37"/>
        <v>0</v>
      </c>
      <c r="P573" s="590">
        <f>IFERROR(O573*VLOOKUP(G573,MODULY_CBA!$B$3:$F$52,5,0),)</f>
        <v>0</v>
      </c>
      <c r="Q573" s="461">
        <f>VLOOKUP(G573,MODULY_CBA!$B$3:$I$52,7,0)</f>
        <v>2022</v>
      </c>
      <c r="R573" s="463"/>
      <c r="S573" s="463"/>
      <c r="T573" s="463"/>
      <c r="U573" s="463"/>
      <c r="V573" s="463"/>
      <c r="W573" s="463"/>
      <c r="X573" s="463"/>
      <c r="Y573" s="463"/>
      <c r="Z573" s="591"/>
      <c r="AA573" s="461"/>
      <c r="AB573" s="461"/>
      <c r="AC573" s="463"/>
      <c r="AD573" s="463"/>
      <c r="AE573" s="463"/>
      <c r="AF573" s="463"/>
      <c r="AG573" s="463"/>
      <c r="AH573" s="463"/>
      <c r="AI573" s="463"/>
    </row>
    <row r="574" spans="1:35">
      <c r="A574" s="584" t="s">
        <v>1591</v>
      </c>
      <c r="B574" s="585" t="s">
        <v>439</v>
      </c>
      <c r="C574" s="457" t="s">
        <v>365</v>
      </c>
      <c r="D574" s="568" t="s">
        <v>1592</v>
      </c>
      <c r="E574" s="457" t="s">
        <v>1593</v>
      </c>
      <c r="F574" s="586" t="s">
        <v>442</v>
      </c>
      <c r="G574" s="592" t="s">
        <v>365</v>
      </c>
      <c r="H574" s="588"/>
      <c r="I574" s="588"/>
      <c r="J574" s="588">
        <f t="shared" si="35"/>
        <v>0</v>
      </c>
      <c r="K574" s="588">
        <f t="shared" si="36"/>
        <v>0</v>
      </c>
      <c r="L574" s="589">
        <f>IFERROR(IF(B574="funkcna poziadavka",VLOOKUP(G574,MODULY_CBA!$B$3:$E$53,4,0)/COUNTIFS($G$3:$G$1500,G574,$B$3:$B$1500,B574),),)</f>
        <v>0</v>
      </c>
      <c r="M574" s="588">
        <f>IFERROR(IF(B574="Funkcna poziadavka",VLOOKUP(G574,MODULY_CBA!$B$3:$E$52,3,0),),)</f>
        <v>0</v>
      </c>
      <c r="N574" s="588">
        <f>IFERROR(IF(B574="funkcna poziadavka",VLOOKUP(G574,MODULY_CBA!$B$3:$E$52,2,0),),)</f>
        <v>0</v>
      </c>
      <c r="O574" s="589">
        <f t="shared" si="37"/>
        <v>0</v>
      </c>
      <c r="P574" s="590">
        <f>IFERROR(O574*VLOOKUP(G574,MODULY_CBA!$B$3:$F$52,5,0),)</f>
        <v>0</v>
      </c>
      <c r="Q574" s="461">
        <f>VLOOKUP(G574,MODULY_CBA!$B$3:$I$52,7,0)</f>
        <v>2022</v>
      </c>
      <c r="R574" s="463"/>
      <c r="S574" s="463"/>
      <c r="T574" s="463"/>
      <c r="U574" s="463"/>
      <c r="V574" s="463"/>
      <c r="W574" s="463"/>
      <c r="X574" s="463"/>
      <c r="Y574" s="463"/>
      <c r="Z574" s="591"/>
      <c r="AA574" s="461"/>
      <c r="AB574" s="461"/>
      <c r="AC574" s="463"/>
      <c r="AD574" s="463"/>
      <c r="AE574" s="463"/>
      <c r="AF574" s="463"/>
      <c r="AG574" s="463"/>
      <c r="AH574" s="463"/>
      <c r="AI574" s="463"/>
    </row>
    <row r="575" spans="1:35">
      <c r="A575" s="584" t="s">
        <v>1594</v>
      </c>
      <c r="B575" s="585" t="s">
        <v>439</v>
      </c>
      <c r="C575" s="457" t="s">
        <v>365</v>
      </c>
      <c r="D575" s="568" t="s">
        <v>1595</v>
      </c>
      <c r="E575" s="457" t="s">
        <v>1596</v>
      </c>
      <c r="F575" s="586" t="s">
        <v>442</v>
      </c>
      <c r="G575" s="592" t="s">
        <v>365</v>
      </c>
      <c r="H575" s="588"/>
      <c r="I575" s="588"/>
      <c r="J575" s="588">
        <f t="shared" si="35"/>
        <v>0</v>
      </c>
      <c r="K575" s="588">
        <f t="shared" si="36"/>
        <v>0</v>
      </c>
      <c r="L575" s="589">
        <f>IFERROR(IF(B575="funkcna poziadavka",VLOOKUP(G575,MODULY_CBA!$B$3:$E$53,4,0)/COUNTIFS($G$3:$G$1500,G575,$B$3:$B$1500,B575),),)</f>
        <v>0</v>
      </c>
      <c r="M575" s="588">
        <f>IFERROR(IF(B575="Funkcna poziadavka",VLOOKUP(G575,MODULY_CBA!$B$3:$E$52,3,0),),)</f>
        <v>0</v>
      </c>
      <c r="N575" s="588">
        <f>IFERROR(IF(B575="funkcna poziadavka",VLOOKUP(G575,MODULY_CBA!$B$3:$E$52,2,0),),)</f>
        <v>0</v>
      </c>
      <c r="O575" s="589">
        <f t="shared" si="37"/>
        <v>0</v>
      </c>
      <c r="P575" s="590">
        <f>IFERROR(O575*VLOOKUP(G575,MODULY_CBA!$B$3:$F$52,5,0),)</f>
        <v>0</v>
      </c>
      <c r="Q575" s="461">
        <f>VLOOKUP(G575,MODULY_CBA!$B$3:$I$52,7,0)</f>
        <v>2022</v>
      </c>
      <c r="R575" s="463"/>
      <c r="S575" s="463"/>
      <c r="T575" s="463"/>
      <c r="U575" s="463"/>
      <c r="V575" s="463"/>
      <c r="W575" s="463"/>
      <c r="X575" s="463"/>
      <c r="Y575" s="463"/>
      <c r="Z575" s="591"/>
      <c r="AA575" s="461"/>
      <c r="AB575" s="461"/>
      <c r="AC575" s="463"/>
      <c r="AD575" s="463"/>
      <c r="AE575" s="463"/>
      <c r="AF575" s="463"/>
      <c r="AG575" s="463"/>
      <c r="AH575" s="463"/>
      <c r="AI575" s="463"/>
    </row>
    <row r="576" spans="1:35">
      <c r="A576" s="584" t="s">
        <v>1597</v>
      </c>
      <c r="B576" s="585" t="s">
        <v>439</v>
      </c>
      <c r="C576" s="457" t="s">
        <v>365</v>
      </c>
      <c r="D576" s="568" t="s">
        <v>1598</v>
      </c>
      <c r="E576" s="457" t="s">
        <v>1599</v>
      </c>
      <c r="F576" s="586" t="s">
        <v>442</v>
      </c>
      <c r="G576" s="592" t="s">
        <v>365</v>
      </c>
      <c r="H576" s="588"/>
      <c r="I576" s="588"/>
      <c r="J576" s="588">
        <f t="shared" si="35"/>
        <v>0</v>
      </c>
      <c r="K576" s="588">
        <f t="shared" si="36"/>
        <v>0</v>
      </c>
      <c r="L576" s="589">
        <f>IFERROR(IF(B576="funkcna poziadavka",VLOOKUP(G576,MODULY_CBA!$B$3:$E$53,4,0)/COUNTIFS($G$3:$G$1500,G576,$B$3:$B$1500,B576),),)</f>
        <v>0</v>
      </c>
      <c r="M576" s="588">
        <f>IFERROR(IF(B576="Funkcna poziadavka",VLOOKUP(G576,MODULY_CBA!$B$3:$E$52,3,0),),)</f>
        <v>0</v>
      </c>
      <c r="N576" s="588">
        <f>IFERROR(IF(B576="funkcna poziadavka",VLOOKUP(G576,MODULY_CBA!$B$3:$E$52,2,0),),)</f>
        <v>0</v>
      </c>
      <c r="O576" s="589">
        <f t="shared" si="37"/>
        <v>0</v>
      </c>
      <c r="P576" s="590">
        <f>IFERROR(O576*VLOOKUP(G576,MODULY_CBA!$B$3:$F$52,5,0),)</f>
        <v>0</v>
      </c>
      <c r="Q576" s="461">
        <f>VLOOKUP(G576,MODULY_CBA!$B$3:$I$52,7,0)</f>
        <v>2022</v>
      </c>
      <c r="R576" s="463"/>
      <c r="S576" s="463"/>
      <c r="T576" s="463"/>
      <c r="U576" s="463"/>
      <c r="V576" s="463"/>
      <c r="W576" s="463"/>
      <c r="X576" s="463"/>
      <c r="Y576" s="463"/>
      <c r="Z576" s="591"/>
      <c r="AA576" s="461"/>
      <c r="AB576" s="461"/>
      <c r="AC576" s="463"/>
      <c r="AD576" s="463"/>
      <c r="AE576" s="463"/>
      <c r="AF576" s="463"/>
      <c r="AG576" s="463"/>
      <c r="AH576" s="463"/>
      <c r="AI576" s="463"/>
    </row>
    <row r="577" spans="1:35">
      <c r="A577" s="584" t="s">
        <v>1600</v>
      </c>
      <c r="B577" s="585" t="s">
        <v>439</v>
      </c>
      <c r="C577" s="457" t="s">
        <v>365</v>
      </c>
      <c r="D577" s="568" t="s">
        <v>1601</v>
      </c>
      <c r="E577" s="457" t="s">
        <v>1602</v>
      </c>
      <c r="F577" s="586" t="s">
        <v>442</v>
      </c>
      <c r="G577" s="592" t="s">
        <v>365</v>
      </c>
      <c r="H577" s="588"/>
      <c r="I577" s="588"/>
      <c r="J577" s="588">
        <f t="shared" si="35"/>
        <v>0</v>
      </c>
      <c r="K577" s="588">
        <f t="shared" si="36"/>
        <v>0</v>
      </c>
      <c r="L577" s="589">
        <f>IFERROR(IF(B577="funkcna poziadavka",VLOOKUP(G577,MODULY_CBA!$B$3:$E$53,4,0)/COUNTIFS($G$3:$G$1500,G577,$B$3:$B$1500,B577),),)</f>
        <v>0</v>
      </c>
      <c r="M577" s="588">
        <f>IFERROR(IF(B577="Funkcna poziadavka",VLOOKUP(G577,MODULY_CBA!$B$3:$E$52,3,0),),)</f>
        <v>0</v>
      </c>
      <c r="N577" s="588">
        <f>IFERROR(IF(B577="funkcna poziadavka",VLOOKUP(G577,MODULY_CBA!$B$3:$E$52,2,0),),)</f>
        <v>0</v>
      </c>
      <c r="O577" s="589">
        <f t="shared" si="37"/>
        <v>0</v>
      </c>
      <c r="P577" s="590">
        <f>IFERROR(O577*VLOOKUP(G577,MODULY_CBA!$B$3:$F$52,5,0),)</f>
        <v>0</v>
      </c>
      <c r="Q577" s="461">
        <f>VLOOKUP(G577,MODULY_CBA!$B$3:$I$52,7,0)</f>
        <v>2022</v>
      </c>
      <c r="R577" s="463"/>
      <c r="S577" s="463"/>
      <c r="T577" s="463"/>
      <c r="U577" s="463"/>
      <c r="V577" s="463"/>
      <c r="W577" s="463"/>
      <c r="X577" s="463"/>
      <c r="Y577" s="463"/>
      <c r="Z577" s="591"/>
      <c r="AA577" s="461"/>
      <c r="AB577" s="461"/>
      <c r="AC577" s="463"/>
      <c r="AD577" s="463"/>
      <c r="AE577" s="463"/>
      <c r="AF577" s="463"/>
      <c r="AG577" s="463"/>
      <c r="AH577" s="463"/>
      <c r="AI577" s="463"/>
    </row>
    <row r="578" spans="1:35">
      <c r="A578" s="584" t="s">
        <v>1603</v>
      </c>
      <c r="B578" s="585" t="s">
        <v>439</v>
      </c>
      <c r="C578" s="457" t="s">
        <v>365</v>
      </c>
      <c r="D578" s="579" t="s">
        <v>459</v>
      </c>
      <c r="E578" s="568" t="s">
        <v>767</v>
      </c>
      <c r="F578" s="586" t="s">
        <v>442</v>
      </c>
      <c r="G578" s="592" t="s">
        <v>365</v>
      </c>
      <c r="H578" s="588"/>
      <c r="I578" s="588"/>
      <c r="J578" s="588">
        <f t="shared" si="35"/>
        <v>0</v>
      </c>
      <c r="K578" s="588">
        <f t="shared" si="36"/>
        <v>0</v>
      </c>
      <c r="L578" s="589">
        <f>IFERROR(IF(B578="funkcna poziadavka",VLOOKUP(G578,MODULY_CBA!$B$3:$E$53,4,0)/COUNTIFS($G$3:$G$1500,G578,$B$3:$B$1500,B578),),)</f>
        <v>0</v>
      </c>
      <c r="M578" s="588">
        <f>IFERROR(IF(B578="Funkcna poziadavka",VLOOKUP(G578,MODULY_CBA!$B$3:$E$52,3,0),),)</f>
        <v>0</v>
      </c>
      <c r="N578" s="588">
        <f>IFERROR(IF(B578="funkcna poziadavka",VLOOKUP(G578,MODULY_CBA!$B$3:$E$52,2,0),),)</f>
        <v>0</v>
      </c>
      <c r="O578" s="589">
        <f t="shared" si="37"/>
        <v>0</v>
      </c>
      <c r="P578" s="590">
        <f>IFERROR(O578*VLOOKUP(G578,MODULY_CBA!$B$3:$F$52,5,0),)</f>
        <v>0</v>
      </c>
      <c r="Q578" s="461">
        <f>VLOOKUP(G578,MODULY_CBA!$B$3:$I$52,7,0)</f>
        <v>2022</v>
      </c>
      <c r="R578" s="463"/>
      <c r="S578" s="463"/>
      <c r="T578" s="463"/>
      <c r="U578" s="463"/>
      <c r="V578" s="463"/>
      <c r="W578" s="463"/>
      <c r="X578" s="463"/>
      <c r="Y578" s="463"/>
      <c r="Z578" s="591"/>
      <c r="AA578" s="461"/>
      <c r="AB578" s="461"/>
      <c r="AC578" s="463"/>
      <c r="AD578" s="463"/>
      <c r="AE578" s="463"/>
      <c r="AF578" s="463"/>
      <c r="AG578" s="463"/>
      <c r="AH578" s="463"/>
      <c r="AI578" s="463"/>
    </row>
    <row r="579" spans="1:35">
      <c r="A579" s="584" t="s">
        <v>1604</v>
      </c>
      <c r="B579" s="585" t="s">
        <v>439</v>
      </c>
      <c r="C579" s="457" t="s">
        <v>365</v>
      </c>
      <c r="D579" s="579" t="s">
        <v>462</v>
      </c>
      <c r="E579" s="568" t="s">
        <v>933</v>
      </c>
      <c r="F579" s="586" t="s">
        <v>442</v>
      </c>
      <c r="G579" s="592" t="s">
        <v>365</v>
      </c>
      <c r="H579" s="588"/>
      <c r="I579" s="588"/>
      <c r="J579" s="588">
        <f t="shared" si="35"/>
        <v>0</v>
      </c>
      <c r="K579" s="588">
        <f t="shared" si="36"/>
        <v>0</v>
      </c>
      <c r="L579" s="589">
        <f>IFERROR(IF(B579="funkcna poziadavka",VLOOKUP(G579,MODULY_CBA!$B$3:$E$53,4,0)/COUNTIFS($G$3:$G$1500,G579,$B$3:$B$1500,B579),),)</f>
        <v>0</v>
      </c>
      <c r="M579" s="588">
        <f>IFERROR(IF(B579="Funkcna poziadavka",VLOOKUP(G579,MODULY_CBA!$B$3:$E$52,3,0),),)</f>
        <v>0</v>
      </c>
      <c r="N579" s="588">
        <f>IFERROR(IF(B579="funkcna poziadavka",VLOOKUP(G579,MODULY_CBA!$B$3:$E$52,2,0),),)</f>
        <v>0</v>
      </c>
      <c r="O579" s="589">
        <f t="shared" si="37"/>
        <v>0</v>
      </c>
      <c r="P579" s="590">
        <f>IFERROR(O579*VLOOKUP(G579,MODULY_CBA!$B$3:$F$52,5,0),)</f>
        <v>0</v>
      </c>
      <c r="Q579" s="461">
        <f>VLOOKUP(G579,MODULY_CBA!$B$3:$I$52,7,0)</f>
        <v>2022</v>
      </c>
      <c r="R579" s="463"/>
      <c r="S579" s="463"/>
      <c r="T579" s="463"/>
      <c r="U579" s="463"/>
      <c r="V579" s="463"/>
      <c r="W579" s="463"/>
      <c r="X579" s="463"/>
      <c r="Y579" s="463"/>
      <c r="Z579" s="591"/>
      <c r="AA579" s="461"/>
      <c r="AB579" s="461"/>
      <c r="AC579" s="463"/>
      <c r="AD579" s="463"/>
      <c r="AE579" s="463"/>
      <c r="AF579" s="463"/>
      <c r="AG579" s="463"/>
      <c r="AH579" s="463"/>
      <c r="AI579" s="463"/>
    </row>
    <row r="580" spans="1:35">
      <c r="A580" s="584" t="s">
        <v>1605</v>
      </c>
      <c r="B580" s="585" t="s">
        <v>439</v>
      </c>
      <c r="C580" s="457" t="s">
        <v>365</v>
      </c>
      <c r="D580" s="579" t="s">
        <v>465</v>
      </c>
      <c r="E580" s="568" t="s">
        <v>729</v>
      </c>
      <c r="F580" s="586" t="s">
        <v>442</v>
      </c>
      <c r="G580" s="592" t="s">
        <v>365</v>
      </c>
      <c r="H580" s="588"/>
      <c r="I580" s="588"/>
      <c r="J580" s="588">
        <f t="shared" si="35"/>
        <v>0</v>
      </c>
      <c r="K580" s="588">
        <f t="shared" si="36"/>
        <v>0</v>
      </c>
      <c r="L580" s="589">
        <f>IFERROR(IF(B580="funkcna poziadavka",VLOOKUP(G580,MODULY_CBA!$B$3:$E$53,4,0)/COUNTIFS($G$3:$G$1500,G580,$B$3:$B$1500,B580),),)</f>
        <v>0</v>
      </c>
      <c r="M580" s="588">
        <f>IFERROR(IF(B580="Funkcna poziadavka",VLOOKUP(G580,MODULY_CBA!$B$3:$E$52,3,0),),)</f>
        <v>0</v>
      </c>
      <c r="N580" s="588">
        <f>IFERROR(IF(B580="funkcna poziadavka",VLOOKUP(G580,MODULY_CBA!$B$3:$E$52,2,0),),)</f>
        <v>0</v>
      </c>
      <c r="O580" s="589">
        <f t="shared" si="37"/>
        <v>0</v>
      </c>
      <c r="P580" s="590">
        <f>IFERROR(O580*VLOOKUP(G580,MODULY_CBA!$B$3:$F$52,5,0),)</f>
        <v>0</v>
      </c>
      <c r="Q580" s="461">
        <f>VLOOKUP(G580,MODULY_CBA!$B$3:$I$52,7,0)</f>
        <v>2022</v>
      </c>
      <c r="R580" s="463"/>
      <c r="S580" s="463"/>
      <c r="T580" s="463"/>
      <c r="U580" s="463"/>
      <c r="V580" s="463"/>
      <c r="W580" s="463"/>
      <c r="X580" s="463"/>
      <c r="Y580" s="463"/>
      <c r="Z580" s="591"/>
      <c r="AA580" s="461"/>
      <c r="AB580" s="461"/>
      <c r="AC580" s="463"/>
      <c r="AD580" s="463"/>
      <c r="AE580" s="463"/>
      <c r="AF580" s="463"/>
      <c r="AG580" s="463"/>
      <c r="AH580" s="463"/>
      <c r="AI580" s="463"/>
    </row>
    <row r="581" spans="1:35">
      <c r="A581" s="584" t="s">
        <v>1606</v>
      </c>
      <c r="B581" s="585" t="s">
        <v>439</v>
      </c>
      <c r="C581" s="457" t="s">
        <v>365</v>
      </c>
      <c r="D581" s="579" t="s">
        <v>468</v>
      </c>
      <c r="E581" s="568" t="s">
        <v>1607</v>
      </c>
      <c r="F581" s="586" t="s">
        <v>442</v>
      </c>
      <c r="G581" s="592" t="s">
        <v>365</v>
      </c>
      <c r="H581" s="588"/>
      <c r="I581" s="588"/>
      <c r="J581" s="588">
        <f t="shared" si="35"/>
        <v>0</v>
      </c>
      <c r="K581" s="588">
        <f t="shared" si="36"/>
        <v>0</v>
      </c>
      <c r="L581" s="589">
        <f>IFERROR(IF(B581="funkcna poziadavka",VLOOKUP(G581,MODULY_CBA!$B$3:$E$53,4,0)/COUNTIFS($G$3:$G$1500,G581,$B$3:$B$1500,B581),),)</f>
        <v>0</v>
      </c>
      <c r="M581" s="588">
        <f>IFERROR(IF(B581="Funkcna poziadavka",VLOOKUP(G581,MODULY_CBA!$B$3:$E$52,3,0),),)</f>
        <v>0</v>
      </c>
      <c r="N581" s="588">
        <f>IFERROR(IF(B581="funkcna poziadavka",VLOOKUP(G581,MODULY_CBA!$B$3:$E$52,2,0),),)</f>
        <v>0</v>
      </c>
      <c r="O581" s="589">
        <f t="shared" si="37"/>
        <v>0</v>
      </c>
      <c r="P581" s="590">
        <f>IFERROR(O581*VLOOKUP(G581,MODULY_CBA!$B$3:$F$52,5,0),)</f>
        <v>0</v>
      </c>
      <c r="Q581" s="461">
        <f>VLOOKUP(G581,MODULY_CBA!$B$3:$I$52,7,0)</f>
        <v>2022</v>
      </c>
      <c r="R581" s="463"/>
      <c r="S581" s="463"/>
      <c r="T581" s="463"/>
      <c r="U581" s="463"/>
      <c r="V581" s="463"/>
      <c r="W581" s="463"/>
      <c r="X581" s="463"/>
      <c r="Y581" s="463"/>
      <c r="Z581" s="591"/>
      <c r="AA581" s="461"/>
      <c r="AB581" s="461"/>
      <c r="AC581" s="463"/>
      <c r="AD581" s="463"/>
      <c r="AE581" s="463"/>
      <c r="AF581" s="463"/>
      <c r="AG581" s="463"/>
      <c r="AH581" s="463"/>
      <c r="AI581" s="463"/>
    </row>
    <row r="582" spans="1:35">
      <c r="A582" s="584" t="s">
        <v>1608</v>
      </c>
      <c r="B582" s="585" t="s">
        <v>977</v>
      </c>
      <c r="C582" s="457" t="s">
        <v>365</v>
      </c>
      <c r="D582" s="579" t="s">
        <v>471</v>
      </c>
      <c r="E582" s="568" t="s">
        <v>735</v>
      </c>
      <c r="F582" s="586" t="s">
        <v>442</v>
      </c>
      <c r="G582" s="592" t="s">
        <v>365</v>
      </c>
      <c r="H582" s="588">
        <v>1</v>
      </c>
      <c r="I582" s="588">
        <v>10</v>
      </c>
      <c r="J582" s="588">
        <f t="shared" si="35"/>
        <v>1</v>
      </c>
      <c r="K582" s="588">
        <f t="shared" si="36"/>
        <v>10</v>
      </c>
      <c r="L582" s="589">
        <f>IFERROR(IF(B582="funkcna poziadavka",VLOOKUP(G582,MODULY_CBA!$B$3:$E$53,4,0)/COUNTIFS($G$3:$G$1500,G582,$B$3:$B$1500,B582),),)</f>
        <v>0.47727272727272729</v>
      </c>
      <c r="M582" s="588">
        <f>IFERROR(IF(B582="Funkcna poziadavka",VLOOKUP(G582,MODULY_CBA!$B$3:$E$52,3,0),),)</f>
        <v>0.72</v>
      </c>
      <c r="N582" s="588">
        <f>IFERROR(IF(B582="funkcna poziadavka",VLOOKUP(G582,MODULY_CBA!$B$3:$E$52,2,0),),)</f>
        <v>1.04</v>
      </c>
      <c r="O582" s="589">
        <f t="shared" si="37"/>
        <v>7.845381818181818</v>
      </c>
      <c r="P582" s="590">
        <f>IFERROR(O582*VLOOKUP(G582,MODULY_CBA!$B$3:$F$52,5,0),)</f>
        <v>117.68072727272727</v>
      </c>
      <c r="Q582" s="461">
        <f>VLOOKUP(G582,MODULY_CBA!$B$3:$I$52,7,0)</f>
        <v>2022</v>
      </c>
      <c r="R582" s="463"/>
      <c r="S582" s="463"/>
      <c r="T582" s="463"/>
      <c r="U582" s="463"/>
      <c r="V582" s="463"/>
      <c r="W582" s="463"/>
      <c r="X582" s="463"/>
      <c r="Y582" s="463"/>
      <c r="Z582" s="591"/>
      <c r="AA582" s="461"/>
      <c r="AB582" s="461"/>
      <c r="AC582" s="463"/>
      <c r="AD582" s="463"/>
      <c r="AE582" s="463"/>
      <c r="AF582" s="463"/>
      <c r="AG582" s="463"/>
      <c r="AH582" s="463"/>
      <c r="AI582" s="463"/>
    </row>
    <row r="583" spans="1:35">
      <c r="A583" s="584" t="s">
        <v>1609</v>
      </c>
      <c r="B583" s="585" t="s">
        <v>977</v>
      </c>
      <c r="C583" s="457" t="s">
        <v>365</v>
      </c>
      <c r="D583" s="579" t="s">
        <v>1610</v>
      </c>
      <c r="E583" s="568" t="s">
        <v>1611</v>
      </c>
      <c r="F583" s="586" t="s">
        <v>442</v>
      </c>
      <c r="G583" s="592" t="s">
        <v>365</v>
      </c>
      <c r="H583" s="588">
        <v>1</v>
      </c>
      <c r="I583" s="588">
        <v>10</v>
      </c>
      <c r="J583" s="588">
        <f t="shared" si="35"/>
        <v>1</v>
      </c>
      <c r="K583" s="588">
        <f t="shared" si="36"/>
        <v>10</v>
      </c>
      <c r="L583" s="589">
        <f>IFERROR(IF(B583="funkcna poziadavka",VLOOKUP(G583,MODULY_CBA!$B$3:$E$53,4,0)/COUNTIFS($G$3:$G$1500,G583,$B$3:$B$1500,B583),),)</f>
        <v>0.47727272727272729</v>
      </c>
      <c r="M583" s="588">
        <f>IFERROR(IF(B583="Funkcna poziadavka",VLOOKUP(G583,MODULY_CBA!$B$3:$E$52,3,0),),)</f>
        <v>0.72</v>
      </c>
      <c r="N583" s="588">
        <f>IFERROR(IF(B583="funkcna poziadavka",VLOOKUP(G583,MODULY_CBA!$B$3:$E$52,2,0),),)</f>
        <v>1.04</v>
      </c>
      <c r="O583" s="589">
        <f t="shared" si="37"/>
        <v>7.845381818181818</v>
      </c>
      <c r="P583" s="590">
        <f>IFERROR(O583*VLOOKUP(G583,MODULY_CBA!$B$3:$F$52,5,0),)</f>
        <v>117.68072727272727</v>
      </c>
      <c r="Q583" s="461">
        <f>VLOOKUP(G583,MODULY_CBA!$B$3:$I$52,7,0)</f>
        <v>2022</v>
      </c>
      <c r="R583" s="463"/>
      <c r="S583" s="463"/>
      <c r="T583" s="463"/>
      <c r="U583" s="463"/>
      <c r="V583" s="463"/>
      <c r="W583" s="463"/>
      <c r="X583" s="463"/>
      <c r="Y583" s="463"/>
      <c r="Z583" s="591"/>
      <c r="AA583" s="461"/>
      <c r="AB583" s="461"/>
      <c r="AC583" s="463"/>
      <c r="AD583" s="463"/>
      <c r="AE583" s="463"/>
      <c r="AF583" s="463"/>
      <c r="AG583" s="463"/>
      <c r="AH583" s="463"/>
      <c r="AI583" s="463"/>
    </row>
    <row r="584" spans="1:35">
      <c r="A584" s="584" t="s">
        <v>1612</v>
      </c>
      <c r="B584" s="585" t="s">
        <v>977</v>
      </c>
      <c r="C584" s="457" t="s">
        <v>365</v>
      </c>
      <c r="D584" s="579" t="s">
        <v>1610</v>
      </c>
      <c r="E584" s="568" t="s">
        <v>1613</v>
      </c>
      <c r="F584" s="586" t="s">
        <v>442</v>
      </c>
      <c r="G584" s="592" t="s">
        <v>365</v>
      </c>
      <c r="H584" s="588">
        <v>1</v>
      </c>
      <c r="I584" s="588">
        <v>10</v>
      </c>
      <c r="J584" s="588">
        <f t="shared" si="35"/>
        <v>1</v>
      </c>
      <c r="K584" s="588">
        <f t="shared" si="36"/>
        <v>10</v>
      </c>
      <c r="L584" s="589">
        <f>IFERROR(IF(B584="funkcna poziadavka",VLOOKUP(G584,MODULY_CBA!$B$3:$E$53,4,0)/COUNTIFS($G$3:$G$1500,G584,$B$3:$B$1500,B584),),)</f>
        <v>0.47727272727272729</v>
      </c>
      <c r="M584" s="588">
        <f>IFERROR(IF(B584="Funkcna poziadavka",VLOOKUP(G584,MODULY_CBA!$B$3:$E$52,3,0),),)</f>
        <v>0.72</v>
      </c>
      <c r="N584" s="588">
        <f>IFERROR(IF(B584="funkcna poziadavka",VLOOKUP(G584,MODULY_CBA!$B$3:$E$52,2,0),),)</f>
        <v>1.04</v>
      </c>
      <c r="O584" s="589">
        <f t="shared" si="37"/>
        <v>7.845381818181818</v>
      </c>
      <c r="P584" s="590">
        <f>IFERROR(O584*VLOOKUP(G584,MODULY_CBA!$B$3:$F$52,5,0),)</f>
        <v>117.68072727272727</v>
      </c>
      <c r="Q584" s="461">
        <f>VLOOKUP(G584,MODULY_CBA!$B$3:$I$52,7,0)</f>
        <v>2022</v>
      </c>
      <c r="R584" s="463"/>
      <c r="S584" s="463"/>
      <c r="T584" s="463"/>
      <c r="U584" s="463"/>
      <c r="V584" s="463"/>
      <c r="W584" s="463"/>
      <c r="X584" s="463"/>
      <c r="Y584" s="463"/>
      <c r="Z584" s="591"/>
      <c r="AA584" s="461"/>
      <c r="AB584" s="461"/>
      <c r="AC584" s="463"/>
      <c r="AD584" s="463"/>
      <c r="AE584" s="463"/>
      <c r="AF584" s="463"/>
      <c r="AG584" s="463"/>
      <c r="AH584" s="463"/>
      <c r="AI584" s="463"/>
    </row>
    <row r="585" spans="1:35">
      <c r="A585" s="584" t="s">
        <v>1614</v>
      </c>
      <c r="B585" s="585" t="s">
        <v>977</v>
      </c>
      <c r="C585" s="457" t="s">
        <v>365</v>
      </c>
      <c r="D585" s="579" t="s">
        <v>1615</v>
      </c>
      <c r="E585" s="457" t="s">
        <v>1616</v>
      </c>
      <c r="F585" s="586" t="s">
        <v>442</v>
      </c>
      <c r="G585" s="592" t="s">
        <v>365</v>
      </c>
      <c r="H585" s="588">
        <v>1</v>
      </c>
      <c r="I585" s="588">
        <v>10</v>
      </c>
      <c r="J585" s="588">
        <f t="shared" ref="J585:J648" si="38">IF(ISNUMBER(H585),H585,)</f>
        <v>1</v>
      </c>
      <c r="K585" s="588">
        <f t="shared" ref="K585:K648" si="39">J585*I585</f>
        <v>10</v>
      </c>
      <c r="L585" s="589">
        <f>IFERROR(IF(B585="funkcna poziadavka",VLOOKUP(G585,MODULY_CBA!$B$3:$E$53,4,0)/COUNTIFS($G$3:$G$1500,G585,$B$3:$B$1500,B585),),)</f>
        <v>0.47727272727272729</v>
      </c>
      <c r="M585" s="588">
        <f>IFERROR(IF(B585="Funkcna poziadavka",VLOOKUP(G585,MODULY_CBA!$B$3:$E$52,3,0),),)</f>
        <v>0.72</v>
      </c>
      <c r="N585" s="588">
        <f>IFERROR(IF(B585="funkcna poziadavka",VLOOKUP(G585,MODULY_CBA!$B$3:$E$52,2,0),),)</f>
        <v>1.04</v>
      </c>
      <c r="O585" s="589">
        <f t="shared" ref="O585:O648" si="40">(K585+L585)*M585*N585</f>
        <v>7.845381818181818</v>
      </c>
      <c r="P585" s="590">
        <f>IFERROR(O585*VLOOKUP(G585,MODULY_CBA!$B$3:$F$52,5,0),)</f>
        <v>117.68072727272727</v>
      </c>
      <c r="Q585" s="461">
        <f>VLOOKUP(G585,MODULY_CBA!$B$3:$I$52,7,0)</f>
        <v>2022</v>
      </c>
      <c r="R585" s="463"/>
      <c r="S585" s="463"/>
      <c r="T585" s="463"/>
      <c r="U585" s="463"/>
      <c r="V585" s="463"/>
      <c r="W585" s="463"/>
      <c r="X585" s="463"/>
      <c r="Y585" s="463"/>
      <c r="Z585" s="591"/>
      <c r="AA585" s="461"/>
      <c r="AB585" s="461"/>
      <c r="AC585" s="463"/>
      <c r="AD585" s="463"/>
      <c r="AE585" s="463"/>
      <c r="AF585" s="463"/>
      <c r="AG585" s="463"/>
      <c r="AH585" s="463"/>
      <c r="AI585" s="463"/>
    </row>
    <row r="586" spans="1:35">
      <c r="A586" s="584" t="s">
        <v>1617</v>
      </c>
      <c r="B586" s="585" t="s">
        <v>977</v>
      </c>
      <c r="C586" s="457" t="s">
        <v>365</v>
      </c>
      <c r="D586" s="579" t="s">
        <v>1618</v>
      </c>
      <c r="E586" s="457" t="s">
        <v>1619</v>
      </c>
      <c r="F586" s="586" t="s">
        <v>442</v>
      </c>
      <c r="G586" s="592" t="s">
        <v>365</v>
      </c>
      <c r="H586" s="588">
        <v>1</v>
      </c>
      <c r="I586" s="588">
        <v>10</v>
      </c>
      <c r="J586" s="588">
        <f t="shared" si="38"/>
        <v>1</v>
      </c>
      <c r="K586" s="588">
        <f t="shared" si="39"/>
        <v>10</v>
      </c>
      <c r="L586" s="589">
        <f>IFERROR(IF(B586="funkcna poziadavka",VLOOKUP(G586,MODULY_CBA!$B$3:$E$53,4,0)/COUNTIFS($G$3:$G$1500,G586,$B$3:$B$1500,B586),),)</f>
        <v>0.47727272727272729</v>
      </c>
      <c r="M586" s="588">
        <f>IFERROR(IF(B586="Funkcna poziadavka",VLOOKUP(G586,MODULY_CBA!$B$3:$E$52,3,0),),)</f>
        <v>0.72</v>
      </c>
      <c r="N586" s="588">
        <f>IFERROR(IF(B586="funkcna poziadavka",VLOOKUP(G586,MODULY_CBA!$B$3:$E$52,2,0),),)</f>
        <v>1.04</v>
      </c>
      <c r="O586" s="589">
        <f t="shared" si="40"/>
        <v>7.845381818181818</v>
      </c>
      <c r="P586" s="590">
        <f>IFERROR(O586*VLOOKUP(G586,MODULY_CBA!$B$3:$F$52,5,0),)</f>
        <v>117.68072727272727</v>
      </c>
      <c r="Q586" s="461">
        <f>VLOOKUP(G586,MODULY_CBA!$B$3:$I$52,7,0)</f>
        <v>2022</v>
      </c>
      <c r="R586" s="463"/>
      <c r="S586" s="463"/>
      <c r="T586" s="463"/>
      <c r="U586" s="463"/>
      <c r="V586" s="463"/>
      <c r="W586" s="463"/>
      <c r="X586" s="463"/>
      <c r="Y586" s="463"/>
      <c r="Z586" s="591"/>
      <c r="AA586" s="461"/>
      <c r="AB586" s="461"/>
      <c r="AC586" s="463"/>
      <c r="AD586" s="463"/>
      <c r="AE586" s="463"/>
      <c r="AF586" s="463"/>
      <c r="AG586" s="463"/>
      <c r="AH586" s="463"/>
      <c r="AI586" s="463"/>
    </row>
    <row r="587" spans="1:35">
      <c r="A587" s="584" t="s">
        <v>1620</v>
      </c>
      <c r="B587" s="585" t="s">
        <v>977</v>
      </c>
      <c r="C587" s="457" t="s">
        <v>365</v>
      </c>
      <c r="D587" s="579" t="s">
        <v>1621</v>
      </c>
      <c r="E587" s="457" t="s">
        <v>1622</v>
      </c>
      <c r="F587" s="586" t="s">
        <v>442</v>
      </c>
      <c r="G587" s="592" t="s">
        <v>365</v>
      </c>
      <c r="H587" s="588">
        <v>1</v>
      </c>
      <c r="I587" s="588">
        <v>10</v>
      </c>
      <c r="J587" s="588">
        <f t="shared" si="38"/>
        <v>1</v>
      </c>
      <c r="K587" s="588">
        <f t="shared" si="39"/>
        <v>10</v>
      </c>
      <c r="L587" s="589">
        <f>IFERROR(IF(B587="funkcna poziadavka",VLOOKUP(G587,MODULY_CBA!$B$3:$E$53,4,0)/COUNTIFS($G$3:$G$1500,G587,$B$3:$B$1500,B587),),)</f>
        <v>0.47727272727272729</v>
      </c>
      <c r="M587" s="588">
        <f>IFERROR(IF(B587="Funkcna poziadavka",VLOOKUP(G587,MODULY_CBA!$B$3:$E$52,3,0),),)</f>
        <v>0.72</v>
      </c>
      <c r="N587" s="588">
        <f>IFERROR(IF(B587="funkcna poziadavka",VLOOKUP(G587,MODULY_CBA!$B$3:$E$52,2,0),),)</f>
        <v>1.04</v>
      </c>
      <c r="O587" s="589">
        <f t="shared" si="40"/>
        <v>7.845381818181818</v>
      </c>
      <c r="P587" s="590">
        <f>IFERROR(O587*VLOOKUP(G587,MODULY_CBA!$B$3:$F$52,5,0),)</f>
        <v>117.68072727272727</v>
      </c>
      <c r="Q587" s="461">
        <f>VLOOKUP(G587,MODULY_CBA!$B$3:$I$52,7,0)</f>
        <v>2022</v>
      </c>
      <c r="R587" s="463"/>
      <c r="S587" s="463"/>
      <c r="T587" s="463"/>
      <c r="U587" s="463"/>
      <c r="V587" s="463"/>
      <c r="W587" s="463"/>
      <c r="X587" s="463"/>
      <c r="Y587" s="463"/>
      <c r="Z587" s="591"/>
      <c r="AA587" s="461"/>
      <c r="AB587" s="461"/>
      <c r="AC587" s="463"/>
      <c r="AD587" s="463"/>
      <c r="AE587" s="463"/>
      <c r="AF587" s="463"/>
      <c r="AG587" s="463"/>
      <c r="AH587" s="463"/>
      <c r="AI587" s="463"/>
    </row>
    <row r="588" spans="1:35">
      <c r="A588" s="584" t="s">
        <v>1623</v>
      </c>
      <c r="B588" s="585" t="s">
        <v>977</v>
      </c>
      <c r="C588" s="457" t="s">
        <v>365</v>
      </c>
      <c r="D588" s="579" t="s">
        <v>1624</v>
      </c>
      <c r="E588" s="457" t="s">
        <v>1625</v>
      </c>
      <c r="F588" s="586" t="s">
        <v>442</v>
      </c>
      <c r="G588" s="592" t="s">
        <v>365</v>
      </c>
      <c r="H588" s="588">
        <v>1</v>
      </c>
      <c r="I588" s="588">
        <v>10</v>
      </c>
      <c r="J588" s="588">
        <f t="shared" si="38"/>
        <v>1</v>
      </c>
      <c r="K588" s="588">
        <f t="shared" si="39"/>
        <v>10</v>
      </c>
      <c r="L588" s="589">
        <f>IFERROR(IF(B588="funkcna poziadavka",VLOOKUP(G588,MODULY_CBA!$B$3:$E$53,4,0)/COUNTIFS($G$3:$G$1500,G588,$B$3:$B$1500,B588),),)</f>
        <v>0.47727272727272729</v>
      </c>
      <c r="M588" s="588">
        <f>IFERROR(IF(B588="Funkcna poziadavka",VLOOKUP(G588,MODULY_CBA!$B$3:$E$52,3,0),),)</f>
        <v>0.72</v>
      </c>
      <c r="N588" s="588">
        <f>IFERROR(IF(B588="funkcna poziadavka",VLOOKUP(G588,MODULY_CBA!$B$3:$E$52,2,0),),)</f>
        <v>1.04</v>
      </c>
      <c r="O588" s="589">
        <f t="shared" si="40"/>
        <v>7.845381818181818</v>
      </c>
      <c r="P588" s="590">
        <f>IFERROR(O588*VLOOKUP(G588,MODULY_CBA!$B$3:$F$52,5,0),)</f>
        <v>117.68072727272727</v>
      </c>
      <c r="Q588" s="461">
        <f>VLOOKUP(G588,MODULY_CBA!$B$3:$I$52,7,0)</f>
        <v>2022</v>
      </c>
      <c r="R588" s="463"/>
      <c r="S588" s="463"/>
      <c r="T588" s="463"/>
      <c r="U588" s="463"/>
      <c r="V588" s="463"/>
      <c r="W588" s="463"/>
      <c r="X588" s="463"/>
      <c r="Y588" s="463"/>
      <c r="Z588" s="591"/>
      <c r="AA588" s="461"/>
      <c r="AB588" s="461"/>
      <c r="AC588" s="463"/>
      <c r="AD588" s="463"/>
      <c r="AE588" s="463"/>
      <c r="AF588" s="463"/>
      <c r="AG588" s="463"/>
      <c r="AH588" s="463"/>
      <c r="AI588" s="463"/>
    </row>
    <row r="589" spans="1:35">
      <c r="A589" s="584" t="s">
        <v>1626</v>
      </c>
      <c r="B589" s="585" t="s">
        <v>977</v>
      </c>
      <c r="C589" s="457" t="s">
        <v>365</v>
      </c>
      <c r="D589" s="579" t="s">
        <v>1627</v>
      </c>
      <c r="E589" s="457" t="s">
        <v>1628</v>
      </c>
      <c r="F589" s="586" t="s">
        <v>442</v>
      </c>
      <c r="G589" s="592" t="s">
        <v>365</v>
      </c>
      <c r="H589" s="588">
        <v>1</v>
      </c>
      <c r="I589" s="588">
        <v>10</v>
      </c>
      <c r="J589" s="588">
        <f t="shared" si="38"/>
        <v>1</v>
      </c>
      <c r="K589" s="588">
        <f t="shared" si="39"/>
        <v>10</v>
      </c>
      <c r="L589" s="589">
        <f>IFERROR(IF(B589="funkcna poziadavka",VLOOKUP(G589,MODULY_CBA!$B$3:$E$53,4,0)/COUNTIFS($G$3:$G$1500,G589,$B$3:$B$1500,B589),),)</f>
        <v>0.47727272727272729</v>
      </c>
      <c r="M589" s="588">
        <f>IFERROR(IF(B589="Funkcna poziadavka",VLOOKUP(G589,MODULY_CBA!$B$3:$E$52,3,0),),)</f>
        <v>0.72</v>
      </c>
      <c r="N589" s="588">
        <f>IFERROR(IF(B589="funkcna poziadavka",VLOOKUP(G589,MODULY_CBA!$B$3:$E$52,2,0),),)</f>
        <v>1.04</v>
      </c>
      <c r="O589" s="589">
        <f t="shared" si="40"/>
        <v>7.845381818181818</v>
      </c>
      <c r="P589" s="590">
        <f>IFERROR(O589*VLOOKUP(G589,MODULY_CBA!$B$3:$F$52,5,0),)</f>
        <v>117.68072727272727</v>
      </c>
      <c r="Q589" s="461">
        <f>VLOOKUP(G589,MODULY_CBA!$B$3:$I$52,7,0)</f>
        <v>2022</v>
      </c>
      <c r="R589" s="463"/>
      <c r="S589" s="463"/>
      <c r="T589" s="463"/>
      <c r="U589" s="463"/>
      <c r="V589" s="463"/>
      <c r="W589" s="463"/>
      <c r="X589" s="463"/>
      <c r="Y589" s="463"/>
      <c r="Z589" s="591"/>
      <c r="AA589" s="461"/>
      <c r="AB589" s="461"/>
      <c r="AC589" s="463"/>
      <c r="AD589" s="463"/>
      <c r="AE589" s="463"/>
      <c r="AF589" s="463"/>
      <c r="AG589" s="463"/>
      <c r="AH589" s="463"/>
      <c r="AI589" s="463"/>
    </row>
    <row r="590" spans="1:35">
      <c r="A590" s="584" t="s">
        <v>1629</v>
      </c>
      <c r="B590" s="585" t="s">
        <v>977</v>
      </c>
      <c r="C590" s="457" t="s">
        <v>365</v>
      </c>
      <c r="D590" s="579" t="s">
        <v>1630</v>
      </c>
      <c r="E590" s="457" t="s">
        <v>1631</v>
      </c>
      <c r="F590" s="586" t="s">
        <v>442</v>
      </c>
      <c r="G590" s="592" t="s">
        <v>365</v>
      </c>
      <c r="H590" s="588">
        <v>1</v>
      </c>
      <c r="I590" s="588">
        <v>10</v>
      </c>
      <c r="J590" s="588">
        <f t="shared" si="38"/>
        <v>1</v>
      </c>
      <c r="K590" s="588">
        <f t="shared" si="39"/>
        <v>10</v>
      </c>
      <c r="L590" s="589">
        <f>IFERROR(IF(B590="funkcna poziadavka",VLOOKUP(G590,MODULY_CBA!$B$3:$E$53,4,0)/COUNTIFS($G$3:$G$1500,G590,$B$3:$B$1500,B590),),)</f>
        <v>0.47727272727272729</v>
      </c>
      <c r="M590" s="588">
        <f>IFERROR(IF(B590="Funkcna poziadavka",VLOOKUP(G590,MODULY_CBA!$B$3:$E$52,3,0),),)</f>
        <v>0.72</v>
      </c>
      <c r="N590" s="588">
        <f>IFERROR(IF(B590="funkcna poziadavka",VLOOKUP(G590,MODULY_CBA!$B$3:$E$52,2,0),),)</f>
        <v>1.04</v>
      </c>
      <c r="O590" s="589">
        <f t="shared" si="40"/>
        <v>7.845381818181818</v>
      </c>
      <c r="P590" s="590">
        <f>IFERROR(O590*VLOOKUP(G590,MODULY_CBA!$B$3:$F$52,5,0),)</f>
        <v>117.68072727272727</v>
      </c>
      <c r="Q590" s="461">
        <f>VLOOKUP(G590,MODULY_CBA!$B$3:$I$52,7,0)</f>
        <v>2022</v>
      </c>
      <c r="R590" s="463"/>
      <c r="S590" s="463"/>
      <c r="T590" s="463"/>
      <c r="U590" s="463"/>
      <c r="V590" s="463"/>
      <c r="W590" s="463"/>
      <c r="X590" s="463"/>
      <c r="Y590" s="463"/>
      <c r="Z590" s="591"/>
      <c r="AA590" s="461"/>
      <c r="AB590" s="461"/>
      <c r="AC590" s="463"/>
      <c r="AD590" s="463"/>
      <c r="AE590" s="463"/>
      <c r="AF590" s="463"/>
      <c r="AG590" s="463"/>
      <c r="AH590" s="463"/>
      <c r="AI590" s="463"/>
    </row>
    <row r="591" spans="1:35">
      <c r="A591" s="584" t="s">
        <v>1632</v>
      </c>
      <c r="B591" s="585" t="s">
        <v>977</v>
      </c>
      <c r="C591" s="457" t="s">
        <v>365</v>
      </c>
      <c r="D591" s="579" t="s">
        <v>1633</v>
      </c>
      <c r="E591" s="457" t="s">
        <v>1634</v>
      </c>
      <c r="F591" s="586" t="s">
        <v>442</v>
      </c>
      <c r="G591" s="592" t="s">
        <v>365</v>
      </c>
      <c r="H591" s="588">
        <v>1</v>
      </c>
      <c r="I591" s="588">
        <v>10</v>
      </c>
      <c r="J591" s="588">
        <f t="shared" si="38"/>
        <v>1</v>
      </c>
      <c r="K591" s="588">
        <f t="shared" si="39"/>
        <v>10</v>
      </c>
      <c r="L591" s="589">
        <f>IFERROR(IF(B591="funkcna poziadavka",VLOOKUP(G591,MODULY_CBA!$B$3:$E$53,4,0)/COUNTIFS($G$3:$G$1500,G591,$B$3:$B$1500,B591),),)</f>
        <v>0.47727272727272729</v>
      </c>
      <c r="M591" s="588">
        <f>IFERROR(IF(B591="Funkcna poziadavka",VLOOKUP(G591,MODULY_CBA!$B$3:$E$52,3,0),),)</f>
        <v>0.72</v>
      </c>
      <c r="N591" s="588">
        <f>IFERROR(IF(B591="funkcna poziadavka",VLOOKUP(G591,MODULY_CBA!$B$3:$E$52,2,0),),)</f>
        <v>1.04</v>
      </c>
      <c r="O591" s="589">
        <f t="shared" si="40"/>
        <v>7.845381818181818</v>
      </c>
      <c r="P591" s="590">
        <f>IFERROR(O591*VLOOKUP(G591,MODULY_CBA!$B$3:$F$52,5,0),)</f>
        <v>117.68072727272727</v>
      </c>
      <c r="Q591" s="461">
        <f>VLOOKUP(G591,MODULY_CBA!$B$3:$I$52,7,0)</f>
        <v>2022</v>
      </c>
      <c r="R591" s="463"/>
      <c r="S591" s="463"/>
      <c r="T591" s="463"/>
      <c r="U591" s="463"/>
      <c r="V591" s="463"/>
      <c r="W591" s="463"/>
      <c r="X591" s="463"/>
      <c r="Y591" s="463"/>
      <c r="Z591" s="591"/>
      <c r="AA591" s="461"/>
      <c r="AB591" s="461"/>
      <c r="AC591" s="463"/>
      <c r="AD591" s="463"/>
      <c r="AE591" s="463"/>
      <c r="AF591" s="463"/>
      <c r="AG591" s="463"/>
      <c r="AH591" s="463"/>
      <c r="AI591" s="463"/>
    </row>
    <row r="592" spans="1:35">
      <c r="A592" s="584" t="s">
        <v>1635</v>
      </c>
      <c r="B592" s="585" t="s">
        <v>977</v>
      </c>
      <c r="C592" s="457" t="s">
        <v>365</v>
      </c>
      <c r="D592" s="579" t="s">
        <v>1636</v>
      </c>
      <c r="E592" s="457" t="s">
        <v>1637</v>
      </c>
      <c r="F592" s="586" t="s">
        <v>442</v>
      </c>
      <c r="G592" s="592" t="s">
        <v>365</v>
      </c>
      <c r="H592" s="588">
        <v>1</v>
      </c>
      <c r="I592" s="588">
        <v>10</v>
      </c>
      <c r="J592" s="588">
        <f t="shared" si="38"/>
        <v>1</v>
      </c>
      <c r="K592" s="588">
        <f t="shared" si="39"/>
        <v>10</v>
      </c>
      <c r="L592" s="589">
        <f>IFERROR(IF(B592="funkcna poziadavka",VLOOKUP(G592,MODULY_CBA!$B$3:$E$53,4,0)/COUNTIFS($G$3:$G$1500,G592,$B$3:$B$1500,B592),),)</f>
        <v>0.47727272727272729</v>
      </c>
      <c r="M592" s="588">
        <f>IFERROR(IF(B592="Funkcna poziadavka",VLOOKUP(G592,MODULY_CBA!$B$3:$E$52,3,0),),)</f>
        <v>0.72</v>
      </c>
      <c r="N592" s="588">
        <f>IFERROR(IF(B592="funkcna poziadavka",VLOOKUP(G592,MODULY_CBA!$B$3:$E$52,2,0),),)</f>
        <v>1.04</v>
      </c>
      <c r="O592" s="589">
        <f t="shared" si="40"/>
        <v>7.845381818181818</v>
      </c>
      <c r="P592" s="590">
        <f>IFERROR(O592*VLOOKUP(G592,MODULY_CBA!$B$3:$F$52,5,0),)</f>
        <v>117.68072727272727</v>
      </c>
      <c r="Q592" s="461">
        <f>VLOOKUP(G592,MODULY_CBA!$B$3:$I$52,7,0)</f>
        <v>2022</v>
      </c>
      <c r="R592" s="463"/>
      <c r="S592" s="463"/>
      <c r="T592" s="463"/>
      <c r="U592" s="463"/>
      <c r="V592" s="463"/>
      <c r="W592" s="463"/>
      <c r="X592" s="463"/>
      <c r="Y592" s="463"/>
      <c r="Z592" s="591"/>
      <c r="AA592" s="461"/>
      <c r="AB592" s="461"/>
      <c r="AC592" s="463"/>
      <c r="AD592" s="463"/>
      <c r="AE592" s="463"/>
      <c r="AF592" s="463"/>
      <c r="AG592" s="463"/>
      <c r="AH592" s="463"/>
      <c r="AI592" s="463"/>
    </row>
    <row r="593" spans="1:35">
      <c r="A593" s="584" t="s">
        <v>1638</v>
      </c>
      <c r="B593" s="585" t="s">
        <v>977</v>
      </c>
      <c r="C593" s="457" t="s">
        <v>365</v>
      </c>
      <c r="D593" s="579" t="s">
        <v>1639</v>
      </c>
      <c r="E593" s="457" t="s">
        <v>1640</v>
      </c>
      <c r="F593" s="586" t="s">
        <v>442</v>
      </c>
      <c r="G593" s="592" t="s">
        <v>365</v>
      </c>
      <c r="H593" s="588">
        <v>1</v>
      </c>
      <c r="I593" s="588">
        <v>10</v>
      </c>
      <c r="J593" s="588">
        <f t="shared" si="38"/>
        <v>1</v>
      </c>
      <c r="K593" s="588">
        <f t="shared" si="39"/>
        <v>10</v>
      </c>
      <c r="L593" s="589">
        <f>IFERROR(IF(B593="funkcna poziadavka",VLOOKUP(G593,MODULY_CBA!$B$3:$E$53,4,0)/COUNTIFS($G$3:$G$1500,G593,$B$3:$B$1500,B593),),)</f>
        <v>0.47727272727272729</v>
      </c>
      <c r="M593" s="588">
        <f>IFERROR(IF(B593="Funkcna poziadavka",VLOOKUP(G593,MODULY_CBA!$B$3:$E$52,3,0),),)</f>
        <v>0.72</v>
      </c>
      <c r="N593" s="588">
        <f>IFERROR(IF(B593="funkcna poziadavka",VLOOKUP(G593,MODULY_CBA!$B$3:$E$52,2,0),),)</f>
        <v>1.04</v>
      </c>
      <c r="O593" s="589">
        <f t="shared" si="40"/>
        <v>7.845381818181818</v>
      </c>
      <c r="P593" s="590">
        <f>IFERROR(O593*VLOOKUP(G593,MODULY_CBA!$B$3:$F$52,5,0),)</f>
        <v>117.68072727272727</v>
      </c>
      <c r="Q593" s="461">
        <f>VLOOKUP(G593,MODULY_CBA!$B$3:$I$52,7,0)</f>
        <v>2022</v>
      </c>
      <c r="R593" s="463"/>
      <c r="S593" s="463"/>
      <c r="T593" s="463"/>
      <c r="U593" s="463"/>
      <c r="V593" s="463"/>
      <c r="W593" s="463"/>
      <c r="X593" s="463"/>
      <c r="Y593" s="463"/>
      <c r="Z593" s="591"/>
      <c r="AA593" s="461"/>
      <c r="AB593" s="461"/>
      <c r="AC593" s="463"/>
      <c r="AD593" s="463"/>
      <c r="AE593" s="463"/>
      <c r="AF593" s="463"/>
      <c r="AG593" s="463"/>
      <c r="AH593" s="463"/>
      <c r="AI593" s="463"/>
    </row>
    <row r="594" spans="1:35">
      <c r="A594" s="584" t="s">
        <v>1641</v>
      </c>
      <c r="B594" s="585" t="s">
        <v>977</v>
      </c>
      <c r="C594" s="457" t="s">
        <v>365</v>
      </c>
      <c r="D594" s="579" t="s">
        <v>1642</v>
      </c>
      <c r="E594" s="457" t="s">
        <v>1643</v>
      </c>
      <c r="F594" s="586" t="s">
        <v>442</v>
      </c>
      <c r="G594" s="592" t="s">
        <v>365</v>
      </c>
      <c r="H594" s="588">
        <v>1</v>
      </c>
      <c r="I594" s="588">
        <v>10</v>
      </c>
      <c r="J594" s="588">
        <f t="shared" si="38"/>
        <v>1</v>
      </c>
      <c r="K594" s="588">
        <f t="shared" si="39"/>
        <v>10</v>
      </c>
      <c r="L594" s="589">
        <f>IFERROR(IF(B594="funkcna poziadavka",VLOOKUP(G594,MODULY_CBA!$B$3:$E$53,4,0)/COUNTIFS($G$3:$G$1500,G594,$B$3:$B$1500,B594),),)</f>
        <v>0.47727272727272729</v>
      </c>
      <c r="M594" s="588">
        <f>IFERROR(IF(B594="Funkcna poziadavka",VLOOKUP(G594,MODULY_CBA!$B$3:$E$52,3,0),),)</f>
        <v>0.72</v>
      </c>
      <c r="N594" s="588">
        <f>IFERROR(IF(B594="funkcna poziadavka",VLOOKUP(G594,MODULY_CBA!$B$3:$E$52,2,0),),)</f>
        <v>1.04</v>
      </c>
      <c r="O594" s="589">
        <f t="shared" si="40"/>
        <v>7.845381818181818</v>
      </c>
      <c r="P594" s="590">
        <f>IFERROR(O594*VLOOKUP(G594,MODULY_CBA!$B$3:$F$52,5,0),)</f>
        <v>117.68072727272727</v>
      </c>
      <c r="Q594" s="461">
        <f>VLOOKUP(G594,MODULY_CBA!$B$3:$I$52,7,0)</f>
        <v>2022</v>
      </c>
      <c r="R594" s="463"/>
      <c r="S594" s="463"/>
      <c r="T594" s="463"/>
      <c r="U594" s="463"/>
      <c r="V594" s="463"/>
      <c r="W594" s="463"/>
      <c r="X594" s="463"/>
      <c r="Y594" s="463"/>
      <c r="Z594" s="591"/>
      <c r="AA594" s="461"/>
      <c r="AB594" s="461"/>
      <c r="AC594" s="463"/>
      <c r="AD594" s="463"/>
      <c r="AE594" s="463"/>
      <c r="AF594" s="463"/>
      <c r="AG594" s="463"/>
      <c r="AH594" s="463"/>
      <c r="AI594" s="463"/>
    </row>
    <row r="595" spans="1:35">
      <c r="A595" s="584" t="s">
        <v>1644</v>
      </c>
      <c r="B595" s="585" t="s">
        <v>977</v>
      </c>
      <c r="C595" s="457" t="s">
        <v>365</v>
      </c>
      <c r="D595" s="579" t="s">
        <v>1645</v>
      </c>
      <c r="E595" s="457" t="s">
        <v>1646</v>
      </c>
      <c r="F595" s="586" t="s">
        <v>442</v>
      </c>
      <c r="G595" s="592" t="s">
        <v>365</v>
      </c>
      <c r="H595" s="588">
        <v>1</v>
      </c>
      <c r="I595" s="588">
        <v>10</v>
      </c>
      <c r="J595" s="588">
        <f t="shared" si="38"/>
        <v>1</v>
      </c>
      <c r="K595" s="588">
        <f t="shared" si="39"/>
        <v>10</v>
      </c>
      <c r="L595" s="589">
        <f>IFERROR(IF(B595="funkcna poziadavka",VLOOKUP(G595,MODULY_CBA!$B$3:$E$53,4,0)/COUNTIFS($G$3:$G$1500,G595,$B$3:$B$1500,B595),),)</f>
        <v>0.47727272727272729</v>
      </c>
      <c r="M595" s="588">
        <f>IFERROR(IF(B595="Funkcna poziadavka",VLOOKUP(G595,MODULY_CBA!$B$3:$E$52,3,0),),)</f>
        <v>0.72</v>
      </c>
      <c r="N595" s="588">
        <f>IFERROR(IF(B595="funkcna poziadavka",VLOOKUP(G595,MODULY_CBA!$B$3:$E$52,2,0),),)</f>
        <v>1.04</v>
      </c>
      <c r="O595" s="589">
        <f t="shared" si="40"/>
        <v>7.845381818181818</v>
      </c>
      <c r="P595" s="590">
        <f>IFERROR(O595*VLOOKUP(G595,MODULY_CBA!$B$3:$F$52,5,0),)</f>
        <v>117.68072727272727</v>
      </c>
      <c r="Q595" s="461">
        <f>VLOOKUP(G595,MODULY_CBA!$B$3:$I$52,7,0)</f>
        <v>2022</v>
      </c>
      <c r="R595" s="463"/>
      <c r="S595" s="463"/>
      <c r="T595" s="463"/>
      <c r="U595" s="463"/>
      <c r="V595" s="463"/>
      <c r="W595" s="463"/>
      <c r="X595" s="463"/>
      <c r="Y595" s="463"/>
      <c r="Z595" s="591"/>
      <c r="AA595" s="461"/>
      <c r="AB595" s="461"/>
      <c r="AC595" s="463"/>
      <c r="AD595" s="463"/>
      <c r="AE595" s="463"/>
      <c r="AF595" s="463"/>
      <c r="AG595" s="463"/>
      <c r="AH595" s="463"/>
      <c r="AI595" s="463"/>
    </row>
    <row r="596" spans="1:35">
      <c r="A596" s="584" t="s">
        <v>1647</v>
      </c>
      <c r="B596" s="585" t="s">
        <v>977</v>
      </c>
      <c r="C596" s="457" t="s">
        <v>365</v>
      </c>
      <c r="D596" s="579" t="s">
        <v>1648</v>
      </c>
      <c r="E596" s="457" t="s">
        <v>1649</v>
      </c>
      <c r="F596" s="586" t="s">
        <v>442</v>
      </c>
      <c r="G596" s="592" t="s">
        <v>365</v>
      </c>
      <c r="H596" s="588">
        <v>1</v>
      </c>
      <c r="I596" s="588">
        <v>10</v>
      </c>
      <c r="J596" s="588">
        <f t="shared" si="38"/>
        <v>1</v>
      </c>
      <c r="K596" s="588">
        <f t="shared" si="39"/>
        <v>10</v>
      </c>
      <c r="L596" s="589">
        <f>IFERROR(IF(B596="funkcna poziadavka",VLOOKUP(G596,MODULY_CBA!$B$3:$E$53,4,0)/COUNTIFS($G$3:$G$1500,G596,$B$3:$B$1500,B596),),)</f>
        <v>0.47727272727272729</v>
      </c>
      <c r="M596" s="588">
        <f>IFERROR(IF(B596="Funkcna poziadavka",VLOOKUP(G596,MODULY_CBA!$B$3:$E$52,3,0),),)</f>
        <v>0.72</v>
      </c>
      <c r="N596" s="588">
        <f>IFERROR(IF(B596="funkcna poziadavka",VLOOKUP(G596,MODULY_CBA!$B$3:$E$52,2,0),),)</f>
        <v>1.04</v>
      </c>
      <c r="O596" s="589">
        <f t="shared" si="40"/>
        <v>7.845381818181818</v>
      </c>
      <c r="P596" s="590">
        <f>IFERROR(O596*VLOOKUP(G596,MODULY_CBA!$B$3:$F$52,5,0),)</f>
        <v>117.68072727272727</v>
      </c>
      <c r="Q596" s="461">
        <f>VLOOKUP(G596,MODULY_CBA!$B$3:$I$52,7,0)</f>
        <v>2022</v>
      </c>
      <c r="R596" s="463"/>
      <c r="S596" s="463"/>
      <c r="T596" s="463"/>
      <c r="U596" s="463"/>
      <c r="V596" s="463"/>
      <c r="W596" s="463"/>
      <c r="X596" s="463"/>
      <c r="Y596" s="463"/>
      <c r="Z596" s="591"/>
      <c r="AA596" s="461"/>
      <c r="AB596" s="461"/>
      <c r="AC596" s="463"/>
      <c r="AD596" s="463"/>
      <c r="AE596" s="463"/>
      <c r="AF596" s="463"/>
      <c r="AG596" s="463"/>
      <c r="AH596" s="463"/>
      <c r="AI596" s="463"/>
    </row>
    <row r="597" spans="1:35">
      <c r="A597" s="584" t="s">
        <v>1650</v>
      </c>
      <c r="B597" s="585" t="s">
        <v>977</v>
      </c>
      <c r="C597" s="457" t="s">
        <v>365</v>
      </c>
      <c r="D597" s="579" t="s">
        <v>1651</v>
      </c>
      <c r="E597" s="457" t="s">
        <v>1652</v>
      </c>
      <c r="F597" s="586" t="s">
        <v>442</v>
      </c>
      <c r="G597" s="592" t="s">
        <v>365</v>
      </c>
      <c r="H597" s="588">
        <v>1</v>
      </c>
      <c r="I597" s="588">
        <v>10</v>
      </c>
      <c r="J597" s="588">
        <f t="shared" si="38"/>
        <v>1</v>
      </c>
      <c r="K597" s="588">
        <f t="shared" si="39"/>
        <v>10</v>
      </c>
      <c r="L597" s="589">
        <f>IFERROR(IF(B597="funkcna poziadavka",VLOOKUP(G597,MODULY_CBA!$B$3:$E$53,4,0)/COUNTIFS($G$3:$G$1500,G597,$B$3:$B$1500,B597),),)</f>
        <v>0.47727272727272729</v>
      </c>
      <c r="M597" s="588">
        <f>IFERROR(IF(B597="Funkcna poziadavka",VLOOKUP(G597,MODULY_CBA!$B$3:$E$52,3,0),),)</f>
        <v>0.72</v>
      </c>
      <c r="N597" s="588">
        <f>IFERROR(IF(B597="funkcna poziadavka",VLOOKUP(G597,MODULY_CBA!$B$3:$E$52,2,0),),)</f>
        <v>1.04</v>
      </c>
      <c r="O597" s="589">
        <f t="shared" si="40"/>
        <v>7.845381818181818</v>
      </c>
      <c r="P597" s="590">
        <f>IFERROR(O597*VLOOKUP(G597,MODULY_CBA!$B$3:$F$52,5,0),)</f>
        <v>117.68072727272727</v>
      </c>
      <c r="Q597" s="461">
        <f>VLOOKUP(G597,MODULY_CBA!$B$3:$I$52,7,0)</f>
        <v>2022</v>
      </c>
      <c r="R597" s="463"/>
      <c r="S597" s="463"/>
      <c r="T597" s="463"/>
      <c r="U597" s="463"/>
      <c r="V597" s="463"/>
      <c r="W597" s="463"/>
      <c r="X597" s="463"/>
      <c r="Y597" s="463"/>
      <c r="Z597" s="591"/>
      <c r="AA597" s="461"/>
      <c r="AB597" s="461"/>
      <c r="AC597" s="463"/>
      <c r="AD597" s="463"/>
      <c r="AE597" s="463"/>
      <c r="AF597" s="463"/>
      <c r="AG597" s="463"/>
      <c r="AH597" s="463"/>
      <c r="AI597" s="463"/>
    </row>
    <row r="598" spans="1:35">
      <c r="A598" s="584" t="s">
        <v>1653</v>
      </c>
      <c r="B598" s="585" t="s">
        <v>977</v>
      </c>
      <c r="C598" s="457" t="s">
        <v>365</v>
      </c>
      <c r="D598" s="579" t="s">
        <v>1654</v>
      </c>
      <c r="E598" s="457" t="s">
        <v>1655</v>
      </c>
      <c r="F598" s="586" t="s">
        <v>442</v>
      </c>
      <c r="G598" s="592" t="s">
        <v>365</v>
      </c>
      <c r="H598" s="588">
        <v>1</v>
      </c>
      <c r="I598" s="588">
        <v>10</v>
      </c>
      <c r="J598" s="588">
        <f t="shared" si="38"/>
        <v>1</v>
      </c>
      <c r="K598" s="588">
        <f t="shared" si="39"/>
        <v>10</v>
      </c>
      <c r="L598" s="589">
        <f>IFERROR(IF(B598="funkcna poziadavka",VLOOKUP(G598,MODULY_CBA!$B$3:$E$53,4,0)/COUNTIFS($G$3:$G$1500,G598,$B$3:$B$1500,B598),),)</f>
        <v>0.47727272727272729</v>
      </c>
      <c r="M598" s="588">
        <f>IFERROR(IF(B598="Funkcna poziadavka",VLOOKUP(G598,MODULY_CBA!$B$3:$E$52,3,0),),)</f>
        <v>0.72</v>
      </c>
      <c r="N598" s="588">
        <f>IFERROR(IF(B598="funkcna poziadavka",VLOOKUP(G598,MODULY_CBA!$B$3:$E$52,2,0),),)</f>
        <v>1.04</v>
      </c>
      <c r="O598" s="589">
        <f t="shared" si="40"/>
        <v>7.845381818181818</v>
      </c>
      <c r="P598" s="590">
        <f>IFERROR(O598*VLOOKUP(G598,MODULY_CBA!$B$3:$F$52,5,0),)</f>
        <v>117.68072727272727</v>
      </c>
      <c r="Q598" s="461">
        <f>VLOOKUP(G598,MODULY_CBA!$B$3:$I$52,7,0)</f>
        <v>2022</v>
      </c>
      <c r="R598" s="463"/>
      <c r="S598" s="463"/>
      <c r="T598" s="463"/>
      <c r="U598" s="463"/>
      <c r="V598" s="463"/>
      <c r="W598" s="463"/>
      <c r="X598" s="463"/>
      <c r="Y598" s="463"/>
      <c r="Z598" s="591"/>
      <c r="AA598" s="461"/>
      <c r="AB598" s="461"/>
      <c r="AC598" s="463"/>
      <c r="AD598" s="463"/>
      <c r="AE598" s="463"/>
      <c r="AF598" s="463"/>
      <c r="AG598" s="463"/>
      <c r="AH598" s="463"/>
      <c r="AI598" s="463"/>
    </row>
    <row r="599" spans="1:35">
      <c r="A599" s="584" t="s">
        <v>1656</v>
      </c>
      <c r="B599" s="585" t="s">
        <v>977</v>
      </c>
      <c r="C599" s="457" t="s">
        <v>365</v>
      </c>
      <c r="D599" s="457" t="s">
        <v>1657</v>
      </c>
      <c r="E599" s="457" t="s">
        <v>1658</v>
      </c>
      <c r="F599" s="586" t="s">
        <v>442</v>
      </c>
      <c r="G599" s="592" t="s">
        <v>365</v>
      </c>
      <c r="H599" s="588">
        <v>1</v>
      </c>
      <c r="I599" s="588">
        <v>10</v>
      </c>
      <c r="J599" s="588">
        <f t="shared" si="38"/>
        <v>1</v>
      </c>
      <c r="K599" s="588">
        <f t="shared" si="39"/>
        <v>10</v>
      </c>
      <c r="L599" s="589">
        <f>IFERROR(IF(B599="funkcna poziadavka",VLOOKUP(G599,MODULY_CBA!$B$3:$E$53,4,0)/COUNTIFS($G$3:$G$1500,G599,$B$3:$B$1500,B599),),)</f>
        <v>0.47727272727272729</v>
      </c>
      <c r="M599" s="588">
        <f>IFERROR(IF(B599="Funkcna poziadavka",VLOOKUP(G599,MODULY_CBA!$B$3:$E$52,3,0),),)</f>
        <v>0.72</v>
      </c>
      <c r="N599" s="588">
        <f>IFERROR(IF(B599="funkcna poziadavka",VLOOKUP(G599,MODULY_CBA!$B$3:$E$52,2,0),),)</f>
        <v>1.04</v>
      </c>
      <c r="O599" s="589">
        <f t="shared" si="40"/>
        <v>7.845381818181818</v>
      </c>
      <c r="P599" s="590">
        <f>IFERROR(O599*VLOOKUP(G599,MODULY_CBA!$B$3:$F$52,5,0),)</f>
        <v>117.68072727272727</v>
      </c>
      <c r="Q599" s="461">
        <f>VLOOKUP(G599,MODULY_CBA!$B$3:$I$52,7,0)</f>
        <v>2022</v>
      </c>
      <c r="R599" s="463"/>
      <c r="S599" s="463"/>
      <c r="T599" s="463"/>
      <c r="U599" s="463"/>
      <c r="V599" s="463"/>
      <c r="W599" s="463"/>
      <c r="X599" s="463"/>
      <c r="Y599" s="463"/>
      <c r="Z599" s="591"/>
      <c r="AA599" s="461"/>
      <c r="AB599" s="461"/>
      <c r="AC599" s="463"/>
      <c r="AD599" s="463"/>
      <c r="AE599" s="463"/>
      <c r="AF599" s="463"/>
      <c r="AG599" s="463"/>
      <c r="AH599" s="463"/>
      <c r="AI599" s="463"/>
    </row>
    <row r="600" spans="1:35">
      <c r="A600" s="584" t="s">
        <v>1659</v>
      </c>
      <c r="B600" s="585" t="s">
        <v>977</v>
      </c>
      <c r="C600" s="457" t="s">
        <v>365</v>
      </c>
      <c r="D600" s="457" t="s">
        <v>1660</v>
      </c>
      <c r="E600" s="457" t="s">
        <v>1661</v>
      </c>
      <c r="F600" s="586" t="s">
        <v>442</v>
      </c>
      <c r="G600" s="592" t="s">
        <v>365</v>
      </c>
      <c r="H600" s="588">
        <v>1</v>
      </c>
      <c r="I600" s="588">
        <v>10</v>
      </c>
      <c r="J600" s="588">
        <f t="shared" si="38"/>
        <v>1</v>
      </c>
      <c r="K600" s="588">
        <f t="shared" si="39"/>
        <v>10</v>
      </c>
      <c r="L600" s="589">
        <f>IFERROR(IF(B600="funkcna poziadavka",VLOOKUP(G600,MODULY_CBA!$B$3:$E$53,4,0)/COUNTIFS($G$3:$G$1500,G600,$B$3:$B$1500,B600),),)</f>
        <v>0.47727272727272729</v>
      </c>
      <c r="M600" s="588">
        <f>IFERROR(IF(B600="Funkcna poziadavka",VLOOKUP(G600,MODULY_CBA!$B$3:$E$52,3,0),),)</f>
        <v>0.72</v>
      </c>
      <c r="N600" s="588">
        <f>IFERROR(IF(B600="funkcna poziadavka",VLOOKUP(G600,MODULY_CBA!$B$3:$E$52,2,0),),)</f>
        <v>1.04</v>
      </c>
      <c r="O600" s="589">
        <f t="shared" si="40"/>
        <v>7.845381818181818</v>
      </c>
      <c r="P600" s="590">
        <f>IFERROR(O600*VLOOKUP(G600,MODULY_CBA!$B$3:$F$52,5,0),)</f>
        <v>117.68072727272727</v>
      </c>
      <c r="Q600" s="461">
        <f>VLOOKUP(G600,MODULY_CBA!$B$3:$I$52,7,0)</f>
        <v>2022</v>
      </c>
      <c r="R600" s="463"/>
      <c r="S600" s="463"/>
      <c r="T600" s="463"/>
      <c r="U600" s="463"/>
      <c r="V600" s="463"/>
      <c r="W600" s="463"/>
      <c r="X600" s="463"/>
      <c r="Y600" s="463"/>
      <c r="Z600" s="591"/>
      <c r="AA600" s="461"/>
      <c r="AB600" s="461"/>
      <c r="AC600" s="463"/>
      <c r="AD600" s="463"/>
      <c r="AE600" s="463"/>
      <c r="AF600" s="463"/>
      <c r="AG600" s="463"/>
      <c r="AH600" s="463"/>
      <c r="AI600" s="463"/>
    </row>
    <row r="601" spans="1:35">
      <c r="A601" s="584" t="s">
        <v>1662</v>
      </c>
      <c r="B601" s="585" t="s">
        <v>977</v>
      </c>
      <c r="C601" s="457" t="s">
        <v>365</v>
      </c>
      <c r="D601" s="457" t="s">
        <v>1663</v>
      </c>
      <c r="E601" s="457" t="s">
        <v>1664</v>
      </c>
      <c r="F601" s="586" t="s">
        <v>442</v>
      </c>
      <c r="G601" s="592" t="s">
        <v>365</v>
      </c>
      <c r="H601" s="588">
        <v>1</v>
      </c>
      <c r="I601" s="588">
        <v>10</v>
      </c>
      <c r="J601" s="588">
        <f t="shared" si="38"/>
        <v>1</v>
      </c>
      <c r="K601" s="588">
        <f t="shared" si="39"/>
        <v>10</v>
      </c>
      <c r="L601" s="589">
        <f>IFERROR(IF(B601="funkcna poziadavka",VLOOKUP(G601,MODULY_CBA!$B$3:$E$53,4,0)/COUNTIFS($G$3:$G$1500,G601,$B$3:$B$1500,B601),),)</f>
        <v>0.47727272727272729</v>
      </c>
      <c r="M601" s="588">
        <f>IFERROR(IF(B601="Funkcna poziadavka",VLOOKUP(G601,MODULY_CBA!$B$3:$E$52,3,0),),)</f>
        <v>0.72</v>
      </c>
      <c r="N601" s="588">
        <f>IFERROR(IF(B601="funkcna poziadavka",VLOOKUP(G601,MODULY_CBA!$B$3:$E$52,2,0),),)</f>
        <v>1.04</v>
      </c>
      <c r="O601" s="589">
        <f t="shared" si="40"/>
        <v>7.845381818181818</v>
      </c>
      <c r="P601" s="590">
        <f>IFERROR(O601*VLOOKUP(G601,MODULY_CBA!$B$3:$F$52,5,0),)</f>
        <v>117.68072727272727</v>
      </c>
      <c r="Q601" s="461">
        <f>VLOOKUP(G601,MODULY_CBA!$B$3:$I$52,7,0)</f>
        <v>2022</v>
      </c>
      <c r="R601" s="463"/>
      <c r="S601" s="463"/>
      <c r="T601" s="463"/>
      <c r="U601" s="463"/>
      <c r="V601" s="463"/>
      <c r="W601" s="463"/>
      <c r="X601" s="463"/>
      <c r="Y601" s="463"/>
      <c r="Z601" s="591"/>
      <c r="AA601" s="461"/>
      <c r="AB601" s="461"/>
      <c r="AC601" s="463"/>
      <c r="AD601" s="463"/>
      <c r="AE601" s="463"/>
      <c r="AF601" s="463"/>
      <c r="AG601" s="463"/>
      <c r="AH601" s="463"/>
      <c r="AI601" s="463"/>
    </row>
    <row r="602" spans="1:35">
      <c r="A602" s="584" t="s">
        <v>1665</v>
      </c>
      <c r="B602" s="585" t="s">
        <v>977</v>
      </c>
      <c r="C602" s="457" t="s">
        <v>365</v>
      </c>
      <c r="D602" s="457" t="s">
        <v>1666</v>
      </c>
      <c r="E602" s="457" t="s">
        <v>1667</v>
      </c>
      <c r="F602" s="586" t="s">
        <v>442</v>
      </c>
      <c r="G602" s="592" t="s">
        <v>365</v>
      </c>
      <c r="H602" s="588">
        <v>1</v>
      </c>
      <c r="I602" s="588">
        <v>10</v>
      </c>
      <c r="J602" s="588">
        <f t="shared" si="38"/>
        <v>1</v>
      </c>
      <c r="K602" s="588">
        <f t="shared" si="39"/>
        <v>10</v>
      </c>
      <c r="L602" s="589">
        <f>IFERROR(IF(B602="funkcna poziadavka",VLOOKUP(G602,MODULY_CBA!$B$3:$E$53,4,0)/COUNTIFS($G$3:$G$1500,G602,$B$3:$B$1500,B602),),)</f>
        <v>0.47727272727272729</v>
      </c>
      <c r="M602" s="588">
        <f>IFERROR(IF(B602="Funkcna poziadavka",VLOOKUP(G602,MODULY_CBA!$B$3:$E$52,3,0),),)</f>
        <v>0.72</v>
      </c>
      <c r="N602" s="588">
        <f>IFERROR(IF(B602="funkcna poziadavka",VLOOKUP(G602,MODULY_CBA!$B$3:$E$52,2,0),),)</f>
        <v>1.04</v>
      </c>
      <c r="O602" s="589">
        <f t="shared" si="40"/>
        <v>7.845381818181818</v>
      </c>
      <c r="P602" s="590">
        <f>IFERROR(O602*VLOOKUP(G602,MODULY_CBA!$B$3:$F$52,5,0),)</f>
        <v>117.68072727272727</v>
      </c>
      <c r="Q602" s="461">
        <f>VLOOKUP(G602,MODULY_CBA!$B$3:$I$52,7,0)</f>
        <v>2022</v>
      </c>
      <c r="R602" s="463"/>
      <c r="S602" s="463"/>
      <c r="T602" s="463"/>
      <c r="U602" s="463"/>
      <c r="V602" s="463"/>
      <c r="W602" s="463"/>
      <c r="X602" s="463"/>
      <c r="Y602" s="463"/>
      <c r="Z602" s="591"/>
      <c r="AA602" s="461"/>
      <c r="AB602" s="461"/>
      <c r="AC602" s="463"/>
      <c r="AD602" s="463"/>
      <c r="AE602" s="463"/>
      <c r="AF602" s="463"/>
      <c r="AG602" s="463"/>
      <c r="AH602" s="463"/>
      <c r="AI602" s="463"/>
    </row>
    <row r="603" spans="1:35">
      <c r="A603" s="584" t="s">
        <v>1668</v>
      </c>
      <c r="B603" s="585" t="s">
        <v>977</v>
      </c>
      <c r="C603" s="457" t="s">
        <v>365</v>
      </c>
      <c r="D603" s="457" t="s">
        <v>1669</v>
      </c>
      <c r="E603" s="457" t="s">
        <v>1670</v>
      </c>
      <c r="F603" s="586" t="s">
        <v>442</v>
      </c>
      <c r="G603" s="592" t="s">
        <v>365</v>
      </c>
      <c r="H603" s="588">
        <v>1</v>
      </c>
      <c r="I603" s="588">
        <v>10</v>
      </c>
      <c r="J603" s="588">
        <f t="shared" si="38"/>
        <v>1</v>
      </c>
      <c r="K603" s="588">
        <f t="shared" si="39"/>
        <v>10</v>
      </c>
      <c r="L603" s="589">
        <f>IFERROR(IF(B603="funkcna poziadavka",VLOOKUP(G603,MODULY_CBA!$B$3:$E$53,4,0)/COUNTIFS($G$3:$G$1500,G603,$B$3:$B$1500,B603),),)</f>
        <v>0.47727272727272729</v>
      </c>
      <c r="M603" s="588">
        <f>IFERROR(IF(B603="Funkcna poziadavka",VLOOKUP(G603,MODULY_CBA!$B$3:$E$52,3,0),),)</f>
        <v>0.72</v>
      </c>
      <c r="N603" s="588">
        <f>IFERROR(IF(B603="funkcna poziadavka",VLOOKUP(G603,MODULY_CBA!$B$3:$E$52,2,0),),)</f>
        <v>1.04</v>
      </c>
      <c r="O603" s="589">
        <f t="shared" si="40"/>
        <v>7.845381818181818</v>
      </c>
      <c r="P603" s="590">
        <f>IFERROR(O603*VLOOKUP(G603,MODULY_CBA!$B$3:$F$52,5,0),)</f>
        <v>117.68072727272727</v>
      </c>
      <c r="Q603" s="461">
        <f>VLOOKUP(G603,MODULY_CBA!$B$3:$I$52,7,0)</f>
        <v>2022</v>
      </c>
      <c r="R603" s="463"/>
      <c r="S603" s="463"/>
      <c r="T603" s="463"/>
      <c r="U603" s="463"/>
      <c r="V603" s="463"/>
      <c r="W603" s="463"/>
      <c r="X603" s="463"/>
      <c r="Y603" s="463"/>
      <c r="Z603" s="591"/>
      <c r="AA603" s="461"/>
      <c r="AB603" s="461"/>
      <c r="AC603" s="463"/>
      <c r="AD603" s="463"/>
      <c r="AE603" s="463"/>
      <c r="AF603" s="463"/>
      <c r="AG603" s="463"/>
      <c r="AH603" s="463"/>
      <c r="AI603" s="463"/>
    </row>
    <row r="604" spans="1:35">
      <c r="A604" s="584" t="s">
        <v>1671</v>
      </c>
      <c r="B604" s="585" t="s">
        <v>977</v>
      </c>
      <c r="C604" s="457" t="s">
        <v>365</v>
      </c>
      <c r="D604" s="457" t="s">
        <v>1672</v>
      </c>
      <c r="E604" s="457" t="s">
        <v>1673</v>
      </c>
      <c r="F604" s="586" t="s">
        <v>442</v>
      </c>
      <c r="G604" s="592" t="s">
        <v>365</v>
      </c>
      <c r="H604" s="588">
        <v>1</v>
      </c>
      <c r="I604" s="588">
        <v>10</v>
      </c>
      <c r="J604" s="588">
        <f t="shared" si="38"/>
        <v>1</v>
      </c>
      <c r="K604" s="588">
        <f t="shared" si="39"/>
        <v>10</v>
      </c>
      <c r="L604" s="589">
        <f>IFERROR(IF(B604="funkcna poziadavka",VLOOKUP(G604,MODULY_CBA!$B$3:$E$53,4,0)/COUNTIFS($G$3:$G$1500,G604,$B$3:$B$1500,B604),),)</f>
        <v>0.47727272727272729</v>
      </c>
      <c r="M604" s="588">
        <f>IFERROR(IF(B604="Funkcna poziadavka",VLOOKUP(G604,MODULY_CBA!$B$3:$E$52,3,0),),)</f>
        <v>0.72</v>
      </c>
      <c r="N604" s="588">
        <f>IFERROR(IF(B604="funkcna poziadavka",VLOOKUP(G604,MODULY_CBA!$B$3:$E$52,2,0),),)</f>
        <v>1.04</v>
      </c>
      <c r="O604" s="589">
        <f t="shared" si="40"/>
        <v>7.845381818181818</v>
      </c>
      <c r="P604" s="590">
        <f>IFERROR(O604*VLOOKUP(G604,MODULY_CBA!$B$3:$F$52,5,0),)</f>
        <v>117.68072727272727</v>
      </c>
      <c r="Q604" s="461">
        <f>VLOOKUP(G604,MODULY_CBA!$B$3:$I$52,7,0)</f>
        <v>2022</v>
      </c>
      <c r="R604" s="463"/>
      <c r="S604" s="463"/>
      <c r="T604" s="463"/>
      <c r="U604" s="463"/>
      <c r="V604" s="463"/>
      <c r="W604" s="463"/>
      <c r="X604" s="463"/>
      <c r="Y604" s="463"/>
      <c r="Z604" s="591"/>
      <c r="AA604" s="461"/>
      <c r="AB604" s="461"/>
      <c r="AC604" s="463"/>
      <c r="AD604" s="463"/>
      <c r="AE604" s="463"/>
      <c r="AF604" s="463"/>
      <c r="AG604" s="463"/>
      <c r="AH604" s="463"/>
      <c r="AI604" s="463"/>
    </row>
    <row r="605" spans="1:35">
      <c r="A605" s="584" t="s">
        <v>1674</v>
      </c>
      <c r="B605" s="585" t="s">
        <v>977</v>
      </c>
      <c r="C605" s="457" t="s">
        <v>365</v>
      </c>
      <c r="D605" s="457" t="s">
        <v>1675</v>
      </c>
      <c r="E605" s="457" t="s">
        <v>1676</v>
      </c>
      <c r="F605" s="586" t="s">
        <v>442</v>
      </c>
      <c r="G605" s="592" t="s">
        <v>365</v>
      </c>
      <c r="H605" s="588">
        <v>1</v>
      </c>
      <c r="I605" s="588">
        <v>10</v>
      </c>
      <c r="J605" s="588">
        <f t="shared" si="38"/>
        <v>1</v>
      </c>
      <c r="K605" s="588">
        <f t="shared" si="39"/>
        <v>10</v>
      </c>
      <c r="L605" s="589">
        <f>IFERROR(IF(B605="funkcna poziadavka",VLOOKUP(G605,MODULY_CBA!$B$3:$E$53,4,0)/COUNTIFS($G$3:$G$1500,G605,$B$3:$B$1500,B605),),)</f>
        <v>0.47727272727272729</v>
      </c>
      <c r="M605" s="588">
        <f>IFERROR(IF(B605="Funkcna poziadavka",VLOOKUP(G605,MODULY_CBA!$B$3:$E$52,3,0),),)</f>
        <v>0.72</v>
      </c>
      <c r="N605" s="588">
        <f>IFERROR(IF(B605="funkcna poziadavka",VLOOKUP(G605,MODULY_CBA!$B$3:$E$52,2,0),),)</f>
        <v>1.04</v>
      </c>
      <c r="O605" s="589">
        <f t="shared" si="40"/>
        <v>7.845381818181818</v>
      </c>
      <c r="P605" s="590">
        <f>IFERROR(O605*VLOOKUP(G605,MODULY_CBA!$B$3:$F$52,5,0),)</f>
        <v>117.68072727272727</v>
      </c>
      <c r="Q605" s="461">
        <f>VLOOKUP(G605,MODULY_CBA!$B$3:$I$52,7,0)</f>
        <v>2022</v>
      </c>
      <c r="R605" s="463"/>
      <c r="S605" s="463"/>
      <c r="T605" s="463"/>
      <c r="U605" s="463"/>
      <c r="V605" s="463"/>
      <c r="W605" s="463"/>
      <c r="X605" s="463"/>
      <c r="Y605" s="463"/>
      <c r="Z605" s="591"/>
      <c r="AA605" s="461"/>
      <c r="AB605" s="461"/>
      <c r="AC605" s="463"/>
      <c r="AD605" s="463"/>
      <c r="AE605" s="463"/>
      <c r="AF605" s="463"/>
      <c r="AG605" s="463"/>
      <c r="AH605" s="463"/>
      <c r="AI605" s="463"/>
    </row>
    <row r="606" spans="1:35">
      <c r="A606" s="584" t="s">
        <v>1677</v>
      </c>
      <c r="B606" s="585" t="s">
        <v>977</v>
      </c>
      <c r="C606" s="457" t="s">
        <v>365</v>
      </c>
      <c r="D606" s="457" t="s">
        <v>1678</v>
      </c>
      <c r="E606" s="457" t="s">
        <v>1679</v>
      </c>
      <c r="F606" s="586" t="s">
        <v>442</v>
      </c>
      <c r="G606" s="592" t="s">
        <v>365</v>
      </c>
      <c r="H606" s="588">
        <v>1</v>
      </c>
      <c r="I606" s="588">
        <v>10</v>
      </c>
      <c r="J606" s="588">
        <f t="shared" si="38"/>
        <v>1</v>
      </c>
      <c r="K606" s="588">
        <f t="shared" si="39"/>
        <v>10</v>
      </c>
      <c r="L606" s="589">
        <f>IFERROR(IF(B606="funkcna poziadavka",VLOOKUP(G606,MODULY_CBA!$B$3:$E$53,4,0)/COUNTIFS($G$3:$G$1500,G606,$B$3:$B$1500,B606),),)</f>
        <v>0.47727272727272729</v>
      </c>
      <c r="M606" s="588">
        <f>IFERROR(IF(B606="Funkcna poziadavka",VLOOKUP(G606,MODULY_CBA!$B$3:$E$52,3,0),),)</f>
        <v>0.72</v>
      </c>
      <c r="N606" s="588">
        <f>IFERROR(IF(B606="funkcna poziadavka",VLOOKUP(G606,MODULY_CBA!$B$3:$E$52,2,0),),)</f>
        <v>1.04</v>
      </c>
      <c r="O606" s="589">
        <f t="shared" si="40"/>
        <v>7.845381818181818</v>
      </c>
      <c r="P606" s="590">
        <f>IFERROR(O606*VLOOKUP(G606,MODULY_CBA!$B$3:$F$52,5,0),)</f>
        <v>117.68072727272727</v>
      </c>
      <c r="Q606" s="461">
        <f>VLOOKUP(G606,MODULY_CBA!$B$3:$I$52,7,0)</f>
        <v>2022</v>
      </c>
      <c r="R606" s="463"/>
      <c r="S606" s="463"/>
      <c r="T606" s="463"/>
      <c r="U606" s="463"/>
      <c r="V606" s="463"/>
      <c r="W606" s="463"/>
      <c r="X606" s="463"/>
      <c r="Y606" s="463"/>
      <c r="Z606" s="591"/>
      <c r="AA606" s="461"/>
      <c r="AB606" s="461"/>
      <c r="AC606" s="463"/>
      <c r="AD606" s="463"/>
      <c r="AE606" s="463"/>
      <c r="AF606" s="463"/>
      <c r="AG606" s="463"/>
      <c r="AH606" s="463"/>
      <c r="AI606" s="463"/>
    </row>
    <row r="607" spans="1:35">
      <c r="A607" s="584" t="s">
        <v>1680</v>
      </c>
      <c r="B607" s="585" t="s">
        <v>977</v>
      </c>
      <c r="C607" s="457" t="s">
        <v>365</v>
      </c>
      <c r="D607" s="457" t="s">
        <v>1681</v>
      </c>
      <c r="E607" s="457" t="s">
        <v>1682</v>
      </c>
      <c r="F607" s="586" t="s">
        <v>442</v>
      </c>
      <c r="G607" s="592" t="s">
        <v>365</v>
      </c>
      <c r="H607" s="588">
        <v>1</v>
      </c>
      <c r="I607" s="588">
        <v>10</v>
      </c>
      <c r="J607" s="588">
        <f t="shared" si="38"/>
        <v>1</v>
      </c>
      <c r="K607" s="588">
        <f t="shared" si="39"/>
        <v>10</v>
      </c>
      <c r="L607" s="589">
        <f>IFERROR(IF(B607="funkcna poziadavka",VLOOKUP(G607,MODULY_CBA!$B$3:$E$53,4,0)/COUNTIFS($G$3:$G$1500,G607,$B$3:$B$1500,B607),),)</f>
        <v>0.47727272727272729</v>
      </c>
      <c r="M607" s="588">
        <f>IFERROR(IF(B607="Funkcna poziadavka",VLOOKUP(G607,MODULY_CBA!$B$3:$E$52,3,0),),)</f>
        <v>0.72</v>
      </c>
      <c r="N607" s="588">
        <f>IFERROR(IF(B607="funkcna poziadavka",VLOOKUP(G607,MODULY_CBA!$B$3:$E$52,2,0),),)</f>
        <v>1.04</v>
      </c>
      <c r="O607" s="589">
        <f t="shared" si="40"/>
        <v>7.845381818181818</v>
      </c>
      <c r="P607" s="590">
        <f>IFERROR(O607*VLOOKUP(G607,MODULY_CBA!$B$3:$F$52,5,0),)</f>
        <v>117.68072727272727</v>
      </c>
      <c r="Q607" s="461">
        <f>VLOOKUP(G607,MODULY_CBA!$B$3:$I$52,7,0)</f>
        <v>2022</v>
      </c>
      <c r="R607" s="463"/>
      <c r="S607" s="463"/>
      <c r="T607" s="463"/>
      <c r="U607" s="463"/>
      <c r="V607" s="463"/>
      <c r="W607" s="463"/>
      <c r="X607" s="463"/>
      <c r="Y607" s="463"/>
      <c r="Z607" s="591"/>
      <c r="AA607" s="461"/>
      <c r="AB607" s="461"/>
      <c r="AC607" s="463"/>
      <c r="AD607" s="463"/>
      <c r="AE607" s="463"/>
      <c r="AF607" s="463"/>
      <c r="AG607" s="463"/>
      <c r="AH607" s="463"/>
      <c r="AI607" s="463"/>
    </row>
    <row r="608" spans="1:35">
      <c r="A608" s="584" t="s">
        <v>1683</v>
      </c>
      <c r="B608" s="585" t="s">
        <v>977</v>
      </c>
      <c r="C608" s="457" t="s">
        <v>365</v>
      </c>
      <c r="D608" s="457" t="s">
        <v>1684</v>
      </c>
      <c r="E608" s="457" t="s">
        <v>1685</v>
      </c>
      <c r="F608" s="586" t="s">
        <v>442</v>
      </c>
      <c r="G608" s="592" t="s">
        <v>365</v>
      </c>
      <c r="H608" s="588">
        <v>1</v>
      </c>
      <c r="I608" s="588">
        <v>10</v>
      </c>
      <c r="J608" s="588">
        <f t="shared" si="38"/>
        <v>1</v>
      </c>
      <c r="K608" s="588">
        <f t="shared" si="39"/>
        <v>10</v>
      </c>
      <c r="L608" s="589">
        <f>IFERROR(IF(B608="funkcna poziadavka",VLOOKUP(G608,MODULY_CBA!$B$3:$E$53,4,0)/COUNTIFS($G$3:$G$1500,G608,$B$3:$B$1500,B608),),)</f>
        <v>0.47727272727272729</v>
      </c>
      <c r="M608" s="588">
        <f>IFERROR(IF(B608="Funkcna poziadavka",VLOOKUP(G608,MODULY_CBA!$B$3:$E$52,3,0),),)</f>
        <v>0.72</v>
      </c>
      <c r="N608" s="588">
        <f>IFERROR(IF(B608="funkcna poziadavka",VLOOKUP(G608,MODULY_CBA!$B$3:$E$52,2,0),),)</f>
        <v>1.04</v>
      </c>
      <c r="O608" s="589">
        <f t="shared" si="40"/>
        <v>7.845381818181818</v>
      </c>
      <c r="P608" s="590">
        <f>IFERROR(O608*VLOOKUP(G608,MODULY_CBA!$B$3:$F$52,5,0),)</f>
        <v>117.68072727272727</v>
      </c>
      <c r="Q608" s="461">
        <f>VLOOKUP(G608,MODULY_CBA!$B$3:$I$52,7,0)</f>
        <v>2022</v>
      </c>
      <c r="R608" s="463"/>
      <c r="S608" s="463"/>
      <c r="T608" s="463"/>
      <c r="U608" s="463"/>
      <c r="V608" s="463"/>
      <c r="W608" s="463"/>
      <c r="X608" s="463"/>
      <c r="Y608" s="463"/>
      <c r="Z608" s="591"/>
      <c r="AA608" s="461"/>
      <c r="AB608" s="461"/>
      <c r="AC608" s="463"/>
      <c r="AD608" s="463"/>
      <c r="AE608" s="463"/>
      <c r="AF608" s="463"/>
      <c r="AG608" s="463"/>
      <c r="AH608" s="463"/>
      <c r="AI608" s="463"/>
    </row>
    <row r="609" spans="1:35">
      <c r="A609" s="584" t="s">
        <v>1686</v>
      </c>
      <c r="B609" s="585" t="s">
        <v>977</v>
      </c>
      <c r="C609" s="457" t="s">
        <v>365</v>
      </c>
      <c r="D609" s="457" t="s">
        <v>1687</v>
      </c>
      <c r="E609" s="457" t="s">
        <v>1688</v>
      </c>
      <c r="F609" s="586" t="s">
        <v>442</v>
      </c>
      <c r="G609" s="592" t="s">
        <v>365</v>
      </c>
      <c r="H609" s="588">
        <v>1</v>
      </c>
      <c r="I609" s="588">
        <v>10</v>
      </c>
      <c r="J609" s="588">
        <f t="shared" si="38"/>
        <v>1</v>
      </c>
      <c r="K609" s="588">
        <f t="shared" si="39"/>
        <v>10</v>
      </c>
      <c r="L609" s="589">
        <f>IFERROR(IF(B609="funkcna poziadavka",VLOOKUP(G609,MODULY_CBA!$B$3:$E$53,4,0)/COUNTIFS($G$3:$G$1500,G609,$B$3:$B$1500,B609),),)</f>
        <v>0.47727272727272729</v>
      </c>
      <c r="M609" s="588">
        <f>IFERROR(IF(B609="Funkcna poziadavka",VLOOKUP(G609,MODULY_CBA!$B$3:$E$52,3,0),),)</f>
        <v>0.72</v>
      </c>
      <c r="N609" s="588">
        <f>IFERROR(IF(B609="funkcna poziadavka",VLOOKUP(G609,MODULY_CBA!$B$3:$E$52,2,0),),)</f>
        <v>1.04</v>
      </c>
      <c r="O609" s="589">
        <f t="shared" si="40"/>
        <v>7.845381818181818</v>
      </c>
      <c r="P609" s="590">
        <f>IFERROR(O609*VLOOKUP(G609,MODULY_CBA!$B$3:$F$52,5,0),)</f>
        <v>117.68072727272727</v>
      </c>
      <c r="Q609" s="461">
        <f>VLOOKUP(G609,MODULY_CBA!$B$3:$I$52,7,0)</f>
        <v>2022</v>
      </c>
      <c r="R609" s="463"/>
      <c r="S609" s="463"/>
      <c r="T609" s="463"/>
      <c r="U609" s="463"/>
      <c r="V609" s="463"/>
      <c r="W609" s="463"/>
      <c r="X609" s="463"/>
      <c r="Y609" s="463"/>
      <c r="Z609" s="591"/>
      <c r="AA609" s="461"/>
      <c r="AB609" s="461"/>
      <c r="AC609" s="463"/>
      <c r="AD609" s="463"/>
      <c r="AE609" s="463"/>
      <c r="AF609" s="463"/>
      <c r="AG609" s="463"/>
      <c r="AH609" s="463"/>
      <c r="AI609" s="463"/>
    </row>
    <row r="610" spans="1:35">
      <c r="A610" s="584" t="s">
        <v>1689</v>
      </c>
      <c r="B610" s="585" t="s">
        <v>977</v>
      </c>
      <c r="C610" s="457" t="s">
        <v>365</v>
      </c>
      <c r="D610" s="457" t="s">
        <v>1690</v>
      </c>
      <c r="E610" s="457" t="s">
        <v>1691</v>
      </c>
      <c r="F610" s="586" t="s">
        <v>442</v>
      </c>
      <c r="G610" s="592" t="s">
        <v>365</v>
      </c>
      <c r="H610" s="588">
        <v>1</v>
      </c>
      <c r="I610" s="588">
        <v>10</v>
      </c>
      <c r="J610" s="588">
        <f t="shared" si="38"/>
        <v>1</v>
      </c>
      <c r="K610" s="588">
        <f t="shared" si="39"/>
        <v>10</v>
      </c>
      <c r="L610" s="589">
        <f>IFERROR(IF(B610="funkcna poziadavka",VLOOKUP(G610,MODULY_CBA!$B$3:$E$53,4,0)/COUNTIFS($G$3:$G$1500,G610,$B$3:$B$1500,B610),),)</f>
        <v>0.47727272727272729</v>
      </c>
      <c r="M610" s="588">
        <f>IFERROR(IF(B610="Funkcna poziadavka",VLOOKUP(G610,MODULY_CBA!$B$3:$E$52,3,0),),)</f>
        <v>0.72</v>
      </c>
      <c r="N610" s="588">
        <f>IFERROR(IF(B610="funkcna poziadavka",VLOOKUP(G610,MODULY_CBA!$B$3:$E$52,2,0),),)</f>
        <v>1.04</v>
      </c>
      <c r="O610" s="589">
        <f t="shared" si="40"/>
        <v>7.845381818181818</v>
      </c>
      <c r="P610" s="590">
        <f>IFERROR(O610*VLOOKUP(G610,MODULY_CBA!$B$3:$F$52,5,0),)</f>
        <v>117.68072727272727</v>
      </c>
      <c r="Q610" s="461">
        <f>VLOOKUP(G610,MODULY_CBA!$B$3:$I$52,7,0)</f>
        <v>2022</v>
      </c>
      <c r="R610" s="463"/>
      <c r="S610" s="463"/>
      <c r="T610" s="463"/>
      <c r="U610" s="463"/>
      <c r="V610" s="463"/>
      <c r="W610" s="463"/>
      <c r="X610" s="463"/>
      <c r="Y610" s="463"/>
      <c r="Z610" s="591"/>
      <c r="AA610" s="461"/>
      <c r="AB610" s="461"/>
      <c r="AC610" s="463"/>
      <c r="AD610" s="463"/>
      <c r="AE610" s="463"/>
      <c r="AF610" s="463"/>
      <c r="AG610" s="463"/>
      <c r="AH610" s="463"/>
      <c r="AI610" s="463"/>
    </row>
    <row r="611" spans="1:35">
      <c r="A611" s="584" t="s">
        <v>1692</v>
      </c>
      <c r="B611" s="585" t="s">
        <v>977</v>
      </c>
      <c r="C611" s="457" t="s">
        <v>365</v>
      </c>
      <c r="D611" s="457" t="s">
        <v>1693</v>
      </c>
      <c r="E611" s="457" t="s">
        <v>1694</v>
      </c>
      <c r="F611" s="586" t="s">
        <v>442</v>
      </c>
      <c r="G611" s="592" t="s">
        <v>365</v>
      </c>
      <c r="H611" s="588">
        <v>1</v>
      </c>
      <c r="I611" s="588">
        <v>10</v>
      </c>
      <c r="J611" s="588">
        <f t="shared" si="38"/>
        <v>1</v>
      </c>
      <c r="K611" s="588">
        <f t="shared" si="39"/>
        <v>10</v>
      </c>
      <c r="L611" s="589">
        <f>IFERROR(IF(B611="funkcna poziadavka",VLOOKUP(G611,MODULY_CBA!$B$3:$E$53,4,0)/COUNTIFS($G$3:$G$1500,G611,$B$3:$B$1500,B611),),)</f>
        <v>0.47727272727272729</v>
      </c>
      <c r="M611" s="588">
        <f>IFERROR(IF(B611="Funkcna poziadavka",VLOOKUP(G611,MODULY_CBA!$B$3:$E$52,3,0),),)</f>
        <v>0.72</v>
      </c>
      <c r="N611" s="588">
        <f>IFERROR(IF(B611="funkcna poziadavka",VLOOKUP(G611,MODULY_CBA!$B$3:$E$52,2,0),),)</f>
        <v>1.04</v>
      </c>
      <c r="O611" s="589">
        <f t="shared" si="40"/>
        <v>7.845381818181818</v>
      </c>
      <c r="P611" s="590">
        <f>IFERROR(O611*VLOOKUP(G611,MODULY_CBA!$B$3:$F$52,5,0),)</f>
        <v>117.68072727272727</v>
      </c>
      <c r="Q611" s="461">
        <f>VLOOKUP(G611,MODULY_CBA!$B$3:$I$52,7,0)</f>
        <v>2022</v>
      </c>
      <c r="R611" s="463"/>
      <c r="S611" s="463"/>
      <c r="T611" s="463"/>
      <c r="U611" s="463"/>
      <c r="V611" s="463"/>
      <c r="W611" s="463"/>
      <c r="X611" s="463"/>
      <c r="Y611" s="463"/>
      <c r="Z611" s="591"/>
      <c r="AA611" s="461"/>
      <c r="AB611" s="461"/>
      <c r="AC611" s="463"/>
      <c r="AD611" s="463"/>
      <c r="AE611" s="463"/>
      <c r="AF611" s="463"/>
      <c r="AG611" s="463"/>
      <c r="AH611" s="463"/>
      <c r="AI611" s="463"/>
    </row>
    <row r="612" spans="1:35">
      <c r="A612" s="584" t="s">
        <v>1695</v>
      </c>
      <c r="B612" s="585" t="s">
        <v>977</v>
      </c>
      <c r="C612" s="457" t="s">
        <v>365</v>
      </c>
      <c r="D612" s="457" t="s">
        <v>1696</v>
      </c>
      <c r="E612" s="457" t="s">
        <v>1697</v>
      </c>
      <c r="F612" s="586" t="s">
        <v>442</v>
      </c>
      <c r="G612" s="592" t="s">
        <v>365</v>
      </c>
      <c r="H612" s="588">
        <v>1</v>
      </c>
      <c r="I612" s="588">
        <v>10</v>
      </c>
      <c r="J612" s="588">
        <f t="shared" si="38"/>
        <v>1</v>
      </c>
      <c r="K612" s="588">
        <f t="shared" si="39"/>
        <v>10</v>
      </c>
      <c r="L612" s="589">
        <f>IFERROR(IF(B612="funkcna poziadavka",VLOOKUP(G612,MODULY_CBA!$B$3:$E$53,4,0)/COUNTIFS($G$3:$G$1500,G612,$B$3:$B$1500,B612),),)</f>
        <v>0.47727272727272729</v>
      </c>
      <c r="M612" s="588">
        <f>IFERROR(IF(B612="Funkcna poziadavka",VLOOKUP(G612,MODULY_CBA!$B$3:$E$52,3,0),),)</f>
        <v>0.72</v>
      </c>
      <c r="N612" s="588">
        <f>IFERROR(IF(B612="funkcna poziadavka",VLOOKUP(G612,MODULY_CBA!$B$3:$E$52,2,0),),)</f>
        <v>1.04</v>
      </c>
      <c r="O612" s="589">
        <f t="shared" si="40"/>
        <v>7.845381818181818</v>
      </c>
      <c r="P612" s="590">
        <f>IFERROR(O612*VLOOKUP(G612,MODULY_CBA!$B$3:$F$52,5,0),)</f>
        <v>117.68072727272727</v>
      </c>
      <c r="Q612" s="461">
        <f>VLOOKUP(G612,MODULY_CBA!$B$3:$I$52,7,0)</f>
        <v>2022</v>
      </c>
      <c r="R612" s="463"/>
      <c r="S612" s="463"/>
      <c r="T612" s="463"/>
      <c r="U612" s="463"/>
      <c r="V612" s="463"/>
      <c r="W612" s="463"/>
      <c r="X612" s="463"/>
      <c r="Y612" s="463"/>
      <c r="Z612" s="591"/>
      <c r="AA612" s="461"/>
      <c r="AB612" s="461"/>
      <c r="AC612" s="463"/>
      <c r="AD612" s="463"/>
      <c r="AE612" s="463"/>
      <c r="AF612" s="463"/>
      <c r="AG612" s="463"/>
      <c r="AH612" s="463"/>
      <c r="AI612" s="463"/>
    </row>
    <row r="613" spans="1:35">
      <c r="A613" s="584" t="s">
        <v>1698</v>
      </c>
      <c r="B613" s="585" t="s">
        <v>977</v>
      </c>
      <c r="C613" s="457" t="s">
        <v>365</v>
      </c>
      <c r="D613" s="457" t="s">
        <v>1699</v>
      </c>
      <c r="E613" s="457" t="s">
        <v>1700</v>
      </c>
      <c r="F613" s="586" t="s">
        <v>442</v>
      </c>
      <c r="G613" s="592" t="s">
        <v>365</v>
      </c>
      <c r="H613" s="588">
        <v>1</v>
      </c>
      <c r="I613" s="588">
        <v>10</v>
      </c>
      <c r="J613" s="588">
        <f t="shared" si="38"/>
        <v>1</v>
      </c>
      <c r="K613" s="588">
        <f t="shared" si="39"/>
        <v>10</v>
      </c>
      <c r="L613" s="589">
        <f>IFERROR(IF(B613="funkcna poziadavka",VLOOKUP(G613,MODULY_CBA!$B$3:$E$53,4,0)/COUNTIFS($G$3:$G$1500,G613,$B$3:$B$1500,B613),),)</f>
        <v>0.47727272727272729</v>
      </c>
      <c r="M613" s="588">
        <f>IFERROR(IF(B613="Funkcna poziadavka",VLOOKUP(G613,MODULY_CBA!$B$3:$E$52,3,0),),)</f>
        <v>0.72</v>
      </c>
      <c r="N613" s="588">
        <f>IFERROR(IF(B613="funkcna poziadavka",VLOOKUP(G613,MODULY_CBA!$B$3:$E$52,2,0),),)</f>
        <v>1.04</v>
      </c>
      <c r="O613" s="589">
        <f t="shared" si="40"/>
        <v>7.845381818181818</v>
      </c>
      <c r="P613" s="590">
        <f>IFERROR(O613*VLOOKUP(G613,MODULY_CBA!$B$3:$F$52,5,0),)</f>
        <v>117.68072727272727</v>
      </c>
      <c r="Q613" s="461">
        <f>VLOOKUP(G613,MODULY_CBA!$B$3:$I$52,7,0)</f>
        <v>2022</v>
      </c>
      <c r="R613" s="463"/>
      <c r="S613" s="463"/>
      <c r="T613" s="463"/>
      <c r="U613" s="463"/>
      <c r="V613" s="463"/>
      <c r="W613" s="463"/>
      <c r="X613" s="463"/>
      <c r="Y613" s="463"/>
      <c r="Z613" s="591"/>
      <c r="AA613" s="461"/>
      <c r="AB613" s="461"/>
      <c r="AC613" s="463"/>
      <c r="AD613" s="463"/>
      <c r="AE613" s="463"/>
      <c r="AF613" s="463"/>
      <c r="AG613" s="463"/>
      <c r="AH613" s="463"/>
      <c r="AI613" s="463"/>
    </row>
    <row r="614" spans="1:35">
      <c r="A614" s="584" t="s">
        <v>1701</v>
      </c>
      <c r="B614" s="585" t="s">
        <v>439</v>
      </c>
      <c r="C614" s="457" t="s">
        <v>365</v>
      </c>
      <c r="D614" s="457" t="s">
        <v>1702</v>
      </c>
      <c r="E614" s="457" t="s">
        <v>1703</v>
      </c>
      <c r="F614" s="586" t="s">
        <v>442</v>
      </c>
      <c r="G614" s="592" t="s">
        <v>365</v>
      </c>
      <c r="H614" s="588"/>
      <c r="I614" s="588"/>
      <c r="J614" s="588">
        <f t="shared" si="38"/>
        <v>0</v>
      </c>
      <c r="K614" s="588">
        <f t="shared" si="39"/>
        <v>0</v>
      </c>
      <c r="L614" s="589">
        <f>IFERROR(IF(B614="funkcna poziadavka",VLOOKUP(G614,MODULY_CBA!$B$3:$E$53,4,0)/COUNTIFS($G$3:$G$1500,G614,$B$3:$B$1500,B614),),)</f>
        <v>0</v>
      </c>
      <c r="M614" s="588">
        <f>IFERROR(IF(B614="Funkcna poziadavka",VLOOKUP(G614,MODULY_CBA!$B$3:$E$52,3,0),),)</f>
        <v>0</v>
      </c>
      <c r="N614" s="588">
        <f>IFERROR(IF(B614="funkcna poziadavka",VLOOKUP(G614,MODULY_CBA!$B$3:$E$52,2,0),),)</f>
        <v>0</v>
      </c>
      <c r="O614" s="589">
        <f t="shared" si="40"/>
        <v>0</v>
      </c>
      <c r="P614" s="590">
        <f>IFERROR(O614*VLOOKUP(G614,MODULY_CBA!$B$3:$F$52,5,0),)</f>
        <v>0</v>
      </c>
      <c r="Q614" s="461">
        <f>VLOOKUP(G614,MODULY_CBA!$B$3:$I$52,7,0)</f>
        <v>2022</v>
      </c>
      <c r="R614" s="463"/>
      <c r="S614" s="463"/>
      <c r="T614" s="463"/>
      <c r="U614" s="463"/>
      <c r="V614" s="463"/>
      <c r="W614" s="463"/>
      <c r="X614" s="463"/>
      <c r="Y614" s="463"/>
      <c r="Z614" s="591"/>
      <c r="AA614" s="461"/>
      <c r="AB614" s="461"/>
      <c r="AC614" s="463"/>
      <c r="AD614" s="463"/>
      <c r="AE614" s="463"/>
      <c r="AF614" s="463"/>
      <c r="AG614" s="463"/>
      <c r="AH614" s="463"/>
      <c r="AI614" s="463"/>
    </row>
    <row r="615" spans="1:35">
      <c r="A615" s="584" t="s">
        <v>1704</v>
      </c>
      <c r="B615" s="585" t="s">
        <v>439</v>
      </c>
      <c r="C615" s="457" t="s">
        <v>367</v>
      </c>
      <c r="D615" s="457" t="s">
        <v>1705</v>
      </c>
      <c r="E615" s="466" t="s">
        <v>1706</v>
      </c>
      <c r="F615" s="586" t="s">
        <v>442</v>
      </c>
      <c r="G615" s="592" t="s">
        <v>367</v>
      </c>
      <c r="H615" s="588"/>
      <c r="I615" s="588"/>
      <c r="J615" s="588">
        <f t="shared" si="38"/>
        <v>0</v>
      </c>
      <c r="K615" s="588">
        <f t="shared" si="39"/>
        <v>0</v>
      </c>
      <c r="L615" s="589">
        <f>IFERROR(IF(B615="funkcna poziadavka",VLOOKUP(G615,MODULY_CBA!$B$3:$E$53,4,0)/COUNTIFS($G$3:$G$1500,G615,$B$3:$B$1500,B615),),)</f>
        <v>0</v>
      </c>
      <c r="M615" s="588">
        <f>IFERROR(IF(B615="Funkcna poziadavka",VLOOKUP(G615,MODULY_CBA!$B$3:$E$52,3,0),),)</f>
        <v>0</v>
      </c>
      <c r="N615" s="588">
        <f>IFERROR(IF(B615="funkcna poziadavka",VLOOKUP(G615,MODULY_CBA!$B$3:$E$52,2,0),),)</f>
        <v>0</v>
      </c>
      <c r="O615" s="589">
        <f t="shared" si="40"/>
        <v>0</v>
      </c>
      <c r="P615" s="590">
        <f>IFERROR(O615*VLOOKUP(G615,MODULY_CBA!$B$3:$F$52,5,0),)</f>
        <v>0</v>
      </c>
      <c r="Q615" s="461">
        <f>VLOOKUP(G615,MODULY_CBA!$B$3:$I$52,7,0)</f>
        <v>2021</v>
      </c>
      <c r="R615" s="463"/>
      <c r="S615" s="463"/>
      <c r="T615" s="463"/>
      <c r="U615" s="463"/>
      <c r="V615" s="463"/>
      <c r="W615" s="463"/>
      <c r="X615" s="463"/>
      <c r="Y615" s="463"/>
      <c r="Z615" s="591"/>
      <c r="AA615" s="461"/>
      <c r="AB615" s="461"/>
      <c r="AC615" s="463"/>
      <c r="AD615" s="463"/>
      <c r="AE615" s="463"/>
      <c r="AF615" s="463"/>
      <c r="AG615" s="463"/>
      <c r="AH615" s="463"/>
      <c r="AI615" s="463"/>
    </row>
    <row r="616" spans="1:35">
      <c r="A616" s="584" t="s">
        <v>1707</v>
      </c>
      <c r="B616" s="585" t="s">
        <v>977</v>
      </c>
      <c r="C616" s="457" t="s">
        <v>367</v>
      </c>
      <c r="D616" s="579" t="s">
        <v>440</v>
      </c>
      <c r="E616" s="568" t="s">
        <v>792</v>
      </c>
      <c r="F616" s="586" t="s">
        <v>442</v>
      </c>
      <c r="G616" s="592" t="s">
        <v>367</v>
      </c>
      <c r="H616" s="588">
        <v>1</v>
      </c>
      <c r="I616" s="588">
        <v>5</v>
      </c>
      <c r="J616" s="588">
        <f t="shared" si="38"/>
        <v>1</v>
      </c>
      <c r="K616" s="588">
        <f t="shared" si="39"/>
        <v>5</v>
      </c>
      <c r="L616" s="589">
        <f>IFERROR(IF(B616="funkcna poziadavka",VLOOKUP(G616,MODULY_CBA!$B$3:$E$53,4,0)/COUNTIFS($G$3:$G$1500,G616,$B$3:$B$1500,B616),),)</f>
        <v>1.2352941176470589</v>
      </c>
      <c r="M616" s="588">
        <f>IFERROR(IF(B616="Funkcna poziadavka",VLOOKUP(G616,MODULY_CBA!$B$3:$E$52,3,0),),)</f>
        <v>0.74</v>
      </c>
      <c r="N616" s="588">
        <f>IFERROR(IF(B616="funkcna poziadavka",VLOOKUP(G616,MODULY_CBA!$B$3:$E$52,2,0),),)</f>
        <v>0.86</v>
      </c>
      <c r="O616" s="589">
        <f t="shared" si="40"/>
        <v>3.9681411764705885</v>
      </c>
      <c r="P616" s="590">
        <f>IFERROR(O616*VLOOKUP(G616,MODULY_CBA!$B$3:$F$52,5,0),)</f>
        <v>59.522117647058828</v>
      </c>
      <c r="Q616" s="461">
        <f>VLOOKUP(G616,MODULY_CBA!$B$3:$I$52,7,0)</f>
        <v>2021</v>
      </c>
      <c r="R616" s="463"/>
      <c r="S616" s="463"/>
      <c r="T616" s="463"/>
      <c r="U616" s="463"/>
      <c r="V616" s="463"/>
      <c r="W616" s="463"/>
      <c r="X616" s="463"/>
      <c r="Y616" s="463"/>
      <c r="Z616" s="591"/>
      <c r="AA616" s="461"/>
      <c r="AB616" s="461"/>
      <c r="AC616" s="463"/>
      <c r="AD616" s="463"/>
      <c r="AE616" s="463"/>
      <c r="AF616" s="463"/>
      <c r="AG616" s="463"/>
      <c r="AH616" s="463"/>
      <c r="AI616" s="463"/>
    </row>
    <row r="617" spans="1:35">
      <c r="A617" s="584" t="s">
        <v>1708</v>
      </c>
      <c r="B617" s="585" t="s">
        <v>439</v>
      </c>
      <c r="C617" s="457" t="s">
        <v>367</v>
      </c>
      <c r="D617" s="579" t="s">
        <v>444</v>
      </c>
      <c r="E617" s="568" t="s">
        <v>753</v>
      </c>
      <c r="F617" s="586" t="s">
        <v>442</v>
      </c>
      <c r="G617" s="592" t="s">
        <v>367</v>
      </c>
      <c r="H617" s="588"/>
      <c r="I617" s="588"/>
      <c r="J617" s="588">
        <f t="shared" si="38"/>
        <v>0</v>
      </c>
      <c r="K617" s="588">
        <f t="shared" si="39"/>
        <v>0</v>
      </c>
      <c r="L617" s="589">
        <f>IFERROR(IF(B617="funkcna poziadavka",VLOOKUP(G617,MODULY_CBA!$B$3:$E$53,4,0)/COUNTIFS($G$3:$G$1500,G617,$B$3:$B$1500,B617),),)</f>
        <v>0</v>
      </c>
      <c r="M617" s="588">
        <f>IFERROR(IF(B617="Funkcna poziadavka",VLOOKUP(G617,MODULY_CBA!$B$3:$E$52,3,0),),)</f>
        <v>0</v>
      </c>
      <c r="N617" s="588">
        <f>IFERROR(IF(B617="funkcna poziadavka",VLOOKUP(G617,MODULY_CBA!$B$3:$E$52,2,0),),)</f>
        <v>0</v>
      </c>
      <c r="O617" s="589">
        <f t="shared" si="40"/>
        <v>0</v>
      </c>
      <c r="P617" s="590">
        <f>IFERROR(O617*VLOOKUP(G617,MODULY_CBA!$B$3:$F$52,5,0),)</f>
        <v>0</v>
      </c>
      <c r="Q617" s="461">
        <f>VLOOKUP(G617,MODULY_CBA!$B$3:$I$52,7,0)</f>
        <v>2021</v>
      </c>
      <c r="R617" s="463"/>
      <c r="S617" s="463"/>
      <c r="T617" s="463"/>
      <c r="U617" s="463"/>
      <c r="V617" s="463"/>
      <c r="W617" s="463"/>
      <c r="X617" s="463"/>
      <c r="Y617" s="463"/>
      <c r="Z617" s="591"/>
      <c r="AA617" s="461"/>
      <c r="AB617" s="461"/>
      <c r="AC617" s="463"/>
      <c r="AD617" s="463"/>
      <c r="AE617" s="463"/>
      <c r="AF617" s="463"/>
      <c r="AG617" s="463"/>
      <c r="AH617" s="463"/>
      <c r="AI617" s="463"/>
    </row>
    <row r="618" spans="1:35">
      <c r="A618" s="584" t="s">
        <v>1709</v>
      </c>
      <c r="B618" s="585" t="s">
        <v>439</v>
      </c>
      <c r="C618" s="457" t="s">
        <v>367</v>
      </c>
      <c r="D618" s="579" t="s">
        <v>447</v>
      </c>
      <c r="E618" s="579" t="s">
        <v>448</v>
      </c>
      <c r="F618" s="586" t="s">
        <v>442</v>
      </c>
      <c r="G618" s="592" t="s">
        <v>367</v>
      </c>
      <c r="H618" s="588"/>
      <c r="I618" s="588"/>
      <c r="J618" s="588">
        <f t="shared" si="38"/>
        <v>0</v>
      </c>
      <c r="K618" s="588">
        <f t="shared" si="39"/>
        <v>0</v>
      </c>
      <c r="L618" s="589">
        <f>IFERROR(IF(B618="funkcna poziadavka",VLOOKUP(G618,MODULY_CBA!$B$3:$E$53,4,0)/COUNTIFS($G$3:$G$1500,G618,$B$3:$B$1500,B618),),)</f>
        <v>0</v>
      </c>
      <c r="M618" s="588">
        <f>IFERROR(IF(B618="Funkcna poziadavka",VLOOKUP(G618,MODULY_CBA!$B$3:$E$52,3,0),),)</f>
        <v>0</v>
      </c>
      <c r="N618" s="588">
        <f>IFERROR(IF(B618="funkcna poziadavka",VLOOKUP(G618,MODULY_CBA!$B$3:$E$52,2,0),),)</f>
        <v>0</v>
      </c>
      <c r="O618" s="589">
        <f t="shared" si="40"/>
        <v>0</v>
      </c>
      <c r="P618" s="590">
        <f>IFERROR(O618*VLOOKUP(G618,MODULY_CBA!$B$3:$F$52,5,0),)</f>
        <v>0</v>
      </c>
      <c r="Q618" s="461">
        <f>VLOOKUP(G618,MODULY_CBA!$B$3:$I$52,7,0)</f>
        <v>2021</v>
      </c>
      <c r="R618" s="463"/>
      <c r="S618" s="463"/>
      <c r="T618" s="463"/>
      <c r="U618" s="463"/>
      <c r="V618" s="463"/>
      <c r="W618" s="463"/>
      <c r="X618" s="463"/>
      <c r="Y618" s="463"/>
      <c r="Z618" s="591"/>
      <c r="AA618" s="461"/>
      <c r="AB618" s="461"/>
      <c r="AC618" s="463"/>
      <c r="AD618" s="463"/>
      <c r="AE618" s="463"/>
      <c r="AF618" s="463"/>
      <c r="AG618" s="463"/>
      <c r="AH618" s="463"/>
      <c r="AI618" s="463"/>
    </row>
    <row r="619" spans="1:35">
      <c r="A619" s="584" t="s">
        <v>1710</v>
      </c>
      <c r="B619" s="585" t="s">
        <v>439</v>
      </c>
      <c r="C619" s="457" t="s">
        <v>367</v>
      </c>
      <c r="D619" s="579" t="s">
        <v>450</v>
      </c>
      <c r="E619" s="579" t="s">
        <v>451</v>
      </c>
      <c r="F619" s="586" t="s">
        <v>442</v>
      </c>
      <c r="G619" s="592" t="s">
        <v>367</v>
      </c>
      <c r="H619" s="588"/>
      <c r="I619" s="588"/>
      <c r="J619" s="588">
        <f t="shared" si="38"/>
        <v>0</v>
      </c>
      <c r="K619" s="588">
        <f t="shared" si="39"/>
        <v>0</v>
      </c>
      <c r="L619" s="589">
        <f>IFERROR(IF(B619="funkcna poziadavka",VLOOKUP(G619,MODULY_CBA!$B$3:$E$53,4,0)/COUNTIFS($G$3:$G$1500,G619,$B$3:$B$1500,B619),),)</f>
        <v>0</v>
      </c>
      <c r="M619" s="588">
        <f>IFERROR(IF(B619="Funkcna poziadavka",VLOOKUP(G619,MODULY_CBA!$B$3:$E$52,3,0),),)</f>
        <v>0</v>
      </c>
      <c r="N619" s="588">
        <f>IFERROR(IF(B619="funkcna poziadavka",VLOOKUP(G619,MODULY_CBA!$B$3:$E$52,2,0),),)</f>
        <v>0</v>
      </c>
      <c r="O619" s="589">
        <f t="shared" si="40"/>
        <v>0</v>
      </c>
      <c r="P619" s="590">
        <f>IFERROR(O619*VLOOKUP(G619,MODULY_CBA!$B$3:$F$52,5,0),)</f>
        <v>0</v>
      </c>
      <c r="Q619" s="461">
        <f>VLOOKUP(G619,MODULY_CBA!$B$3:$I$52,7,0)</f>
        <v>2021</v>
      </c>
      <c r="R619" s="463"/>
      <c r="S619" s="463"/>
      <c r="T619" s="463"/>
      <c r="U619" s="463"/>
      <c r="V619" s="463"/>
      <c r="W619" s="463"/>
      <c r="X619" s="463"/>
      <c r="Y619" s="463"/>
      <c r="Z619" s="591"/>
      <c r="AA619" s="461"/>
      <c r="AB619" s="461"/>
      <c r="AC619" s="463"/>
      <c r="AD619" s="463"/>
      <c r="AE619" s="463"/>
      <c r="AF619" s="463"/>
      <c r="AG619" s="463"/>
      <c r="AH619" s="463"/>
      <c r="AI619" s="463"/>
    </row>
    <row r="620" spans="1:35">
      <c r="A620" s="584" t="s">
        <v>1711</v>
      </c>
      <c r="B620" s="585" t="s">
        <v>439</v>
      </c>
      <c r="C620" s="457" t="s">
        <v>367</v>
      </c>
      <c r="D620" s="579" t="s">
        <v>453</v>
      </c>
      <c r="E620" s="579" t="s">
        <v>454</v>
      </c>
      <c r="F620" s="586" t="s">
        <v>442</v>
      </c>
      <c r="G620" s="592" t="s">
        <v>367</v>
      </c>
      <c r="H620" s="588"/>
      <c r="I620" s="588"/>
      <c r="J620" s="588">
        <f t="shared" si="38"/>
        <v>0</v>
      </c>
      <c r="K620" s="588">
        <f t="shared" si="39"/>
        <v>0</v>
      </c>
      <c r="L620" s="589">
        <f>IFERROR(IF(B620="funkcna poziadavka",VLOOKUP(G620,MODULY_CBA!$B$3:$E$53,4,0)/COUNTIFS($G$3:$G$1500,G620,$B$3:$B$1500,B620),),)</f>
        <v>0</v>
      </c>
      <c r="M620" s="588">
        <f>IFERROR(IF(B620="Funkcna poziadavka",VLOOKUP(G620,MODULY_CBA!$B$3:$E$52,3,0),),)</f>
        <v>0</v>
      </c>
      <c r="N620" s="588">
        <f>IFERROR(IF(B620="funkcna poziadavka",VLOOKUP(G620,MODULY_CBA!$B$3:$E$52,2,0),),)</f>
        <v>0</v>
      </c>
      <c r="O620" s="589">
        <f t="shared" si="40"/>
        <v>0</v>
      </c>
      <c r="P620" s="590">
        <f>IFERROR(O620*VLOOKUP(G620,MODULY_CBA!$B$3:$F$52,5,0),)</f>
        <v>0</v>
      </c>
      <c r="Q620" s="461">
        <f>VLOOKUP(G620,MODULY_CBA!$B$3:$I$52,7,0)</f>
        <v>2021</v>
      </c>
      <c r="R620" s="463"/>
      <c r="S620" s="463"/>
      <c r="T620" s="463"/>
      <c r="U620" s="463"/>
      <c r="V620" s="463"/>
      <c r="W620" s="463"/>
      <c r="X620" s="463"/>
      <c r="Y620" s="463"/>
      <c r="Z620" s="591"/>
      <c r="AA620" s="461"/>
      <c r="AB620" s="461"/>
      <c r="AC620" s="463"/>
      <c r="AD620" s="463"/>
      <c r="AE620" s="463"/>
      <c r="AF620" s="463"/>
      <c r="AG620" s="463"/>
      <c r="AH620" s="463"/>
      <c r="AI620" s="463"/>
    </row>
    <row r="621" spans="1:35">
      <c r="A621" s="584" t="s">
        <v>1712</v>
      </c>
      <c r="B621" s="585" t="s">
        <v>439</v>
      </c>
      <c r="C621" s="457" t="s">
        <v>367</v>
      </c>
      <c r="D621" s="457" t="s">
        <v>1713</v>
      </c>
      <c r="E621" s="457" t="s">
        <v>1714</v>
      </c>
      <c r="F621" s="586" t="s">
        <v>442</v>
      </c>
      <c r="G621" s="592" t="s">
        <v>367</v>
      </c>
      <c r="H621" s="588"/>
      <c r="I621" s="588"/>
      <c r="J621" s="588">
        <f t="shared" si="38"/>
        <v>0</v>
      </c>
      <c r="K621" s="588">
        <f t="shared" si="39"/>
        <v>0</v>
      </c>
      <c r="L621" s="589">
        <f>IFERROR(IF(B621="funkcna poziadavka",VLOOKUP(G621,MODULY_CBA!$B$3:$E$53,4,0)/COUNTIFS($G$3:$G$1500,G621,$B$3:$B$1500,B621),),)</f>
        <v>0</v>
      </c>
      <c r="M621" s="588">
        <f>IFERROR(IF(B621="Funkcna poziadavka",VLOOKUP(G621,MODULY_CBA!$B$3:$E$52,3,0),),)</f>
        <v>0</v>
      </c>
      <c r="N621" s="588">
        <f>IFERROR(IF(B621="funkcna poziadavka",VLOOKUP(G621,MODULY_CBA!$B$3:$E$52,2,0),),)</f>
        <v>0</v>
      </c>
      <c r="O621" s="589">
        <f t="shared" si="40"/>
        <v>0</v>
      </c>
      <c r="P621" s="590">
        <f>IFERROR(O621*VLOOKUP(G621,MODULY_CBA!$B$3:$F$52,5,0),)</f>
        <v>0</v>
      </c>
      <c r="Q621" s="461">
        <f>VLOOKUP(G621,MODULY_CBA!$B$3:$I$52,7,0)</f>
        <v>2021</v>
      </c>
      <c r="R621" s="463"/>
      <c r="S621" s="463"/>
      <c r="T621" s="463"/>
      <c r="U621" s="463"/>
      <c r="V621" s="463"/>
      <c r="W621" s="463"/>
      <c r="X621" s="463"/>
      <c r="Y621" s="463"/>
      <c r="Z621" s="591"/>
      <c r="AA621" s="461"/>
      <c r="AB621" s="461"/>
      <c r="AC621" s="463"/>
      <c r="AD621" s="463"/>
      <c r="AE621" s="463"/>
      <c r="AF621" s="463"/>
      <c r="AG621" s="463"/>
      <c r="AH621" s="463"/>
      <c r="AI621" s="463"/>
    </row>
    <row r="622" spans="1:35">
      <c r="A622" s="584" t="s">
        <v>1715</v>
      </c>
      <c r="B622" s="585" t="s">
        <v>439</v>
      </c>
      <c r="C622" s="457" t="s">
        <v>367</v>
      </c>
      <c r="D622" s="568" t="s">
        <v>1716</v>
      </c>
      <c r="E622" s="568" t="s">
        <v>1717</v>
      </c>
      <c r="F622" s="586" t="s">
        <v>442</v>
      </c>
      <c r="G622" s="592" t="s">
        <v>367</v>
      </c>
      <c r="H622" s="588"/>
      <c r="I622" s="588"/>
      <c r="J622" s="588">
        <f t="shared" si="38"/>
        <v>0</v>
      </c>
      <c r="K622" s="588">
        <f t="shared" si="39"/>
        <v>0</v>
      </c>
      <c r="L622" s="589">
        <f>IFERROR(IF(B622="funkcna poziadavka",VLOOKUP(G622,MODULY_CBA!$B$3:$E$53,4,0)/COUNTIFS($G$3:$G$1500,G622,$B$3:$B$1500,B622),),)</f>
        <v>0</v>
      </c>
      <c r="M622" s="588">
        <f>IFERROR(IF(B622="Funkcna poziadavka",VLOOKUP(G622,MODULY_CBA!$B$3:$E$52,3,0),),)</f>
        <v>0</v>
      </c>
      <c r="N622" s="588">
        <f>IFERROR(IF(B622="funkcna poziadavka",VLOOKUP(G622,MODULY_CBA!$B$3:$E$52,2,0),),)</f>
        <v>0</v>
      </c>
      <c r="O622" s="589">
        <f t="shared" si="40"/>
        <v>0</v>
      </c>
      <c r="P622" s="590">
        <f>IFERROR(O622*VLOOKUP(G622,MODULY_CBA!$B$3:$F$52,5,0),)</f>
        <v>0</v>
      </c>
      <c r="Q622" s="461">
        <f>VLOOKUP(G622,MODULY_CBA!$B$3:$I$52,7,0)</f>
        <v>2021</v>
      </c>
      <c r="R622" s="463"/>
      <c r="S622" s="463"/>
      <c r="T622" s="463"/>
      <c r="U622" s="463"/>
      <c r="V622" s="463"/>
      <c r="W622" s="463"/>
      <c r="X622" s="463"/>
      <c r="Y622" s="463"/>
      <c r="Z622" s="591"/>
      <c r="AA622" s="461"/>
      <c r="AB622" s="461"/>
      <c r="AC622" s="463"/>
      <c r="AD622" s="463"/>
      <c r="AE622" s="463"/>
      <c r="AF622" s="463"/>
      <c r="AG622" s="463"/>
      <c r="AH622" s="463"/>
      <c r="AI622" s="463"/>
    </row>
    <row r="623" spans="1:35">
      <c r="A623" s="584" t="s">
        <v>1718</v>
      </c>
      <c r="B623" s="585" t="s">
        <v>439</v>
      </c>
      <c r="C623" s="457" t="s">
        <v>367</v>
      </c>
      <c r="D623" s="568" t="s">
        <v>1719</v>
      </c>
      <c r="E623" s="466" t="s">
        <v>1720</v>
      </c>
      <c r="F623" s="586" t="s">
        <v>442</v>
      </c>
      <c r="G623" s="592" t="s">
        <v>367</v>
      </c>
      <c r="H623" s="588"/>
      <c r="I623" s="588"/>
      <c r="J623" s="588">
        <f t="shared" si="38"/>
        <v>0</v>
      </c>
      <c r="K623" s="588">
        <f t="shared" si="39"/>
        <v>0</v>
      </c>
      <c r="L623" s="589">
        <f>IFERROR(IF(B623="funkcna poziadavka",VLOOKUP(G623,MODULY_CBA!$B$3:$E$53,4,0)/COUNTIFS($G$3:$G$1500,G623,$B$3:$B$1500,B623),),)</f>
        <v>0</v>
      </c>
      <c r="M623" s="588">
        <f>IFERROR(IF(B623="Funkcna poziadavka",VLOOKUP(G623,MODULY_CBA!$B$3:$E$52,3,0),),)</f>
        <v>0</v>
      </c>
      <c r="N623" s="588">
        <f>IFERROR(IF(B623="funkcna poziadavka",VLOOKUP(G623,MODULY_CBA!$B$3:$E$52,2,0),),)</f>
        <v>0</v>
      </c>
      <c r="O623" s="589">
        <f t="shared" si="40"/>
        <v>0</v>
      </c>
      <c r="P623" s="590">
        <f>IFERROR(O623*VLOOKUP(G623,MODULY_CBA!$B$3:$F$52,5,0),)</f>
        <v>0</v>
      </c>
      <c r="Q623" s="461">
        <f>VLOOKUP(G623,MODULY_CBA!$B$3:$I$52,7,0)</f>
        <v>2021</v>
      </c>
      <c r="R623" s="463"/>
      <c r="S623" s="463"/>
      <c r="T623" s="463"/>
      <c r="U623" s="463"/>
      <c r="V623" s="463"/>
      <c r="W623" s="463"/>
      <c r="X623" s="463"/>
      <c r="Y623" s="463"/>
      <c r="Z623" s="591"/>
      <c r="AA623" s="461"/>
      <c r="AB623" s="461"/>
      <c r="AC623" s="463"/>
      <c r="AD623" s="463"/>
      <c r="AE623" s="463"/>
      <c r="AF623" s="463"/>
      <c r="AG623" s="463"/>
      <c r="AH623" s="463"/>
      <c r="AI623" s="463"/>
    </row>
    <row r="624" spans="1:35">
      <c r="A624" s="584" t="s">
        <v>1721</v>
      </c>
      <c r="B624" s="585" t="s">
        <v>439</v>
      </c>
      <c r="C624" s="457" t="s">
        <v>367</v>
      </c>
      <c r="D624" s="568" t="s">
        <v>1722</v>
      </c>
      <c r="E624" s="457" t="s">
        <v>1723</v>
      </c>
      <c r="F624" s="586" t="s">
        <v>442</v>
      </c>
      <c r="G624" s="592" t="s">
        <v>367</v>
      </c>
      <c r="H624" s="588"/>
      <c r="I624" s="588"/>
      <c r="J624" s="588">
        <f t="shared" si="38"/>
        <v>0</v>
      </c>
      <c r="K624" s="588">
        <f t="shared" si="39"/>
        <v>0</v>
      </c>
      <c r="L624" s="589">
        <f>IFERROR(IF(B624="funkcna poziadavka",VLOOKUP(G624,MODULY_CBA!$B$3:$E$53,4,0)/COUNTIFS($G$3:$G$1500,G624,$B$3:$B$1500,B624),),)</f>
        <v>0</v>
      </c>
      <c r="M624" s="588">
        <f>IFERROR(IF(B624="Funkcna poziadavka",VLOOKUP(G624,MODULY_CBA!$B$3:$E$52,3,0),),)</f>
        <v>0</v>
      </c>
      <c r="N624" s="588">
        <f>IFERROR(IF(B624="funkcna poziadavka",VLOOKUP(G624,MODULY_CBA!$B$3:$E$52,2,0),),)</f>
        <v>0</v>
      </c>
      <c r="O624" s="589">
        <f t="shared" si="40"/>
        <v>0</v>
      </c>
      <c r="P624" s="590">
        <f>IFERROR(O624*VLOOKUP(G624,MODULY_CBA!$B$3:$F$52,5,0),)</f>
        <v>0</v>
      </c>
      <c r="Q624" s="461">
        <f>VLOOKUP(G624,MODULY_CBA!$B$3:$I$52,7,0)</f>
        <v>2021</v>
      </c>
      <c r="R624" s="463"/>
      <c r="S624" s="463"/>
      <c r="T624" s="463"/>
      <c r="U624" s="463"/>
      <c r="V624" s="463"/>
      <c r="W624" s="463"/>
      <c r="X624" s="463"/>
      <c r="Y624" s="463"/>
      <c r="Z624" s="591"/>
      <c r="AA624" s="461"/>
      <c r="AB624" s="461"/>
      <c r="AC624" s="463"/>
      <c r="AD624" s="463"/>
      <c r="AE624" s="463"/>
      <c r="AF624" s="463"/>
      <c r="AG624" s="463"/>
      <c r="AH624" s="463"/>
      <c r="AI624" s="463"/>
    </row>
    <row r="625" spans="1:35">
      <c r="A625" s="584" t="s">
        <v>1724</v>
      </c>
      <c r="B625" s="585" t="s">
        <v>439</v>
      </c>
      <c r="C625" s="457" t="s">
        <v>367</v>
      </c>
      <c r="D625" s="568" t="s">
        <v>1725</v>
      </c>
      <c r="E625" s="457" t="s">
        <v>1726</v>
      </c>
      <c r="F625" s="586" t="s">
        <v>442</v>
      </c>
      <c r="G625" s="592" t="s">
        <v>367</v>
      </c>
      <c r="H625" s="588"/>
      <c r="I625" s="588"/>
      <c r="J625" s="588">
        <f t="shared" si="38"/>
        <v>0</v>
      </c>
      <c r="K625" s="588">
        <f t="shared" si="39"/>
        <v>0</v>
      </c>
      <c r="L625" s="589">
        <f>IFERROR(IF(B625="funkcna poziadavka",VLOOKUP(G625,MODULY_CBA!$B$3:$E$53,4,0)/COUNTIFS($G$3:$G$1500,G625,$B$3:$B$1500,B625),),)</f>
        <v>0</v>
      </c>
      <c r="M625" s="588">
        <f>IFERROR(IF(B625="Funkcna poziadavka",VLOOKUP(G625,MODULY_CBA!$B$3:$E$52,3,0),),)</f>
        <v>0</v>
      </c>
      <c r="N625" s="588">
        <f>IFERROR(IF(B625="funkcna poziadavka",VLOOKUP(G625,MODULY_CBA!$B$3:$E$52,2,0),),)</f>
        <v>0</v>
      </c>
      <c r="O625" s="589">
        <f t="shared" si="40"/>
        <v>0</v>
      </c>
      <c r="P625" s="590">
        <f>IFERROR(O625*VLOOKUP(G625,MODULY_CBA!$B$3:$F$52,5,0),)</f>
        <v>0</v>
      </c>
      <c r="Q625" s="461">
        <f>VLOOKUP(G625,MODULY_CBA!$B$3:$I$52,7,0)</f>
        <v>2021</v>
      </c>
      <c r="R625" s="463"/>
      <c r="S625" s="463"/>
      <c r="T625" s="463"/>
      <c r="U625" s="463"/>
      <c r="V625" s="463"/>
      <c r="W625" s="463"/>
      <c r="X625" s="463"/>
      <c r="Y625" s="463"/>
      <c r="Z625" s="591"/>
      <c r="AA625" s="461"/>
      <c r="AB625" s="461"/>
      <c r="AC625" s="463"/>
      <c r="AD625" s="463"/>
      <c r="AE625" s="463"/>
      <c r="AF625" s="463"/>
      <c r="AG625" s="463"/>
      <c r="AH625" s="463"/>
      <c r="AI625" s="463"/>
    </row>
    <row r="626" spans="1:35">
      <c r="A626" s="584" t="s">
        <v>1727</v>
      </c>
      <c r="B626" s="585" t="s">
        <v>439</v>
      </c>
      <c r="C626" s="457" t="s">
        <v>367</v>
      </c>
      <c r="D626" s="568" t="s">
        <v>1728</v>
      </c>
      <c r="E626" s="457" t="s">
        <v>1729</v>
      </c>
      <c r="F626" s="586" t="s">
        <v>442</v>
      </c>
      <c r="G626" s="592" t="s">
        <v>367</v>
      </c>
      <c r="H626" s="588"/>
      <c r="I626" s="588"/>
      <c r="J626" s="588">
        <f t="shared" si="38"/>
        <v>0</v>
      </c>
      <c r="K626" s="588">
        <f t="shared" si="39"/>
        <v>0</v>
      </c>
      <c r="L626" s="589">
        <f>IFERROR(IF(B626="funkcna poziadavka",VLOOKUP(G626,MODULY_CBA!$B$3:$E$53,4,0)/COUNTIFS($G$3:$G$1500,G626,$B$3:$B$1500,B626),),)</f>
        <v>0</v>
      </c>
      <c r="M626" s="588">
        <f>IFERROR(IF(B626="Funkcna poziadavka",VLOOKUP(G626,MODULY_CBA!$B$3:$E$52,3,0),),)</f>
        <v>0</v>
      </c>
      <c r="N626" s="588">
        <f>IFERROR(IF(B626="funkcna poziadavka",VLOOKUP(G626,MODULY_CBA!$B$3:$E$52,2,0),),)</f>
        <v>0</v>
      </c>
      <c r="O626" s="589">
        <f t="shared" si="40"/>
        <v>0</v>
      </c>
      <c r="P626" s="590">
        <f>IFERROR(O626*VLOOKUP(G626,MODULY_CBA!$B$3:$F$52,5,0),)</f>
        <v>0</v>
      </c>
      <c r="Q626" s="461">
        <f>VLOOKUP(G626,MODULY_CBA!$B$3:$I$52,7,0)</f>
        <v>2021</v>
      </c>
      <c r="R626" s="463"/>
      <c r="S626" s="463"/>
      <c r="T626" s="463"/>
      <c r="U626" s="463"/>
      <c r="V626" s="463"/>
      <c r="W626" s="463"/>
      <c r="X626" s="463"/>
      <c r="Y626" s="463"/>
      <c r="Z626" s="591"/>
      <c r="AA626" s="461"/>
      <c r="AB626" s="461"/>
      <c r="AC626" s="463"/>
      <c r="AD626" s="463"/>
      <c r="AE626" s="463"/>
      <c r="AF626" s="463"/>
      <c r="AG626" s="463"/>
      <c r="AH626" s="463"/>
      <c r="AI626" s="463"/>
    </row>
    <row r="627" spans="1:35">
      <c r="A627" s="584" t="s">
        <v>1730</v>
      </c>
      <c r="B627" s="585" t="s">
        <v>439</v>
      </c>
      <c r="C627" s="457" t="s">
        <v>367</v>
      </c>
      <c r="D627" s="568" t="s">
        <v>1731</v>
      </c>
      <c r="E627" s="457" t="s">
        <v>1732</v>
      </c>
      <c r="F627" s="586" t="s">
        <v>442</v>
      </c>
      <c r="G627" s="592" t="s">
        <v>367</v>
      </c>
      <c r="H627" s="588"/>
      <c r="I627" s="588"/>
      <c r="J627" s="588">
        <f t="shared" si="38"/>
        <v>0</v>
      </c>
      <c r="K627" s="588">
        <f t="shared" si="39"/>
        <v>0</v>
      </c>
      <c r="L627" s="589">
        <f>IFERROR(IF(B627="funkcna poziadavka",VLOOKUP(G627,MODULY_CBA!$B$3:$E$53,4,0)/COUNTIFS($G$3:$G$1500,G627,$B$3:$B$1500,B627),),)</f>
        <v>0</v>
      </c>
      <c r="M627" s="588">
        <f>IFERROR(IF(B627="Funkcna poziadavka",VLOOKUP(G627,MODULY_CBA!$B$3:$E$52,3,0),),)</f>
        <v>0</v>
      </c>
      <c r="N627" s="588">
        <f>IFERROR(IF(B627="funkcna poziadavka",VLOOKUP(G627,MODULY_CBA!$B$3:$E$52,2,0),),)</f>
        <v>0</v>
      </c>
      <c r="O627" s="589">
        <f t="shared" si="40"/>
        <v>0</v>
      </c>
      <c r="P627" s="590">
        <f>IFERROR(O627*VLOOKUP(G627,MODULY_CBA!$B$3:$F$52,5,0),)</f>
        <v>0</v>
      </c>
      <c r="Q627" s="461">
        <f>VLOOKUP(G627,MODULY_CBA!$B$3:$I$52,7,0)</f>
        <v>2021</v>
      </c>
      <c r="R627" s="463"/>
      <c r="S627" s="463"/>
      <c r="T627" s="463"/>
      <c r="U627" s="463"/>
      <c r="V627" s="463"/>
      <c r="W627" s="463"/>
      <c r="X627" s="463"/>
      <c r="Y627" s="463"/>
      <c r="Z627" s="591"/>
      <c r="AA627" s="461"/>
      <c r="AB627" s="461"/>
      <c r="AC627" s="463"/>
      <c r="AD627" s="463"/>
      <c r="AE627" s="463"/>
      <c r="AF627" s="463"/>
      <c r="AG627" s="463"/>
      <c r="AH627" s="463"/>
      <c r="AI627" s="463"/>
    </row>
    <row r="628" spans="1:35">
      <c r="A628" s="584" t="s">
        <v>1733</v>
      </c>
      <c r="B628" s="585" t="s">
        <v>439</v>
      </c>
      <c r="C628" s="457" t="s">
        <v>367</v>
      </c>
      <c r="D628" s="568" t="s">
        <v>1734</v>
      </c>
      <c r="E628" s="457" t="s">
        <v>1735</v>
      </c>
      <c r="F628" s="586" t="s">
        <v>442</v>
      </c>
      <c r="G628" s="592" t="s">
        <v>367</v>
      </c>
      <c r="H628" s="588"/>
      <c r="I628" s="588"/>
      <c r="J628" s="588">
        <f t="shared" si="38"/>
        <v>0</v>
      </c>
      <c r="K628" s="588">
        <f t="shared" si="39"/>
        <v>0</v>
      </c>
      <c r="L628" s="589">
        <f>IFERROR(IF(B628="funkcna poziadavka",VLOOKUP(G628,MODULY_CBA!$B$3:$E$53,4,0)/COUNTIFS($G$3:$G$1500,G628,$B$3:$B$1500,B628),),)</f>
        <v>0</v>
      </c>
      <c r="M628" s="588">
        <f>IFERROR(IF(B628="Funkcna poziadavka",VLOOKUP(G628,MODULY_CBA!$B$3:$E$52,3,0),),)</f>
        <v>0</v>
      </c>
      <c r="N628" s="588">
        <f>IFERROR(IF(B628="funkcna poziadavka",VLOOKUP(G628,MODULY_CBA!$B$3:$E$52,2,0),),)</f>
        <v>0</v>
      </c>
      <c r="O628" s="589">
        <f t="shared" si="40"/>
        <v>0</v>
      </c>
      <c r="P628" s="590">
        <f>IFERROR(O628*VLOOKUP(G628,MODULY_CBA!$B$3:$F$52,5,0),)</f>
        <v>0</v>
      </c>
      <c r="Q628" s="461">
        <f>VLOOKUP(G628,MODULY_CBA!$B$3:$I$52,7,0)</f>
        <v>2021</v>
      </c>
      <c r="R628" s="463"/>
      <c r="S628" s="463"/>
      <c r="T628" s="463"/>
      <c r="U628" s="463"/>
      <c r="V628" s="463"/>
      <c r="W628" s="463"/>
      <c r="X628" s="463"/>
      <c r="Y628" s="463"/>
      <c r="Z628" s="591"/>
      <c r="AA628" s="461"/>
      <c r="AB628" s="461"/>
      <c r="AC628" s="463"/>
      <c r="AD628" s="463"/>
      <c r="AE628" s="463"/>
      <c r="AF628" s="463"/>
      <c r="AG628" s="463"/>
      <c r="AH628" s="463"/>
      <c r="AI628" s="463"/>
    </row>
    <row r="629" spans="1:35">
      <c r="A629" s="584" t="s">
        <v>1736</v>
      </c>
      <c r="B629" s="585" t="s">
        <v>439</v>
      </c>
      <c r="C629" s="457" t="s">
        <v>367</v>
      </c>
      <c r="D629" s="568" t="s">
        <v>1737</v>
      </c>
      <c r="E629" s="457" t="s">
        <v>1738</v>
      </c>
      <c r="F629" s="586" t="s">
        <v>442</v>
      </c>
      <c r="G629" s="592" t="s">
        <v>367</v>
      </c>
      <c r="H629" s="588"/>
      <c r="I629" s="588"/>
      <c r="J629" s="588">
        <f t="shared" si="38"/>
        <v>0</v>
      </c>
      <c r="K629" s="588">
        <f t="shared" si="39"/>
        <v>0</v>
      </c>
      <c r="L629" s="589">
        <f>IFERROR(IF(B629="funkcna poziadavka",VLOOKUP(G629,MODULY_CBA!$B$3:$E$53,4,0)/COUNTIFS($G$3:$G$1500,G629,$B$3:$B$1500,B629),),)</f>
        <v>0</v>
      </c>
      <c r="M629" s="588">
        <f>IFERROR(IF(B629="Funkcna poziadavka",VLOOKUP(G629,MODULY_CBA!$B$3:$E$52,3,0),),)</f>
        <v>0</v>
      </c>
      <c r="N629" s="588">
        <f>IFERROR(IF(B629="funkcna poziadavka",VLOOKUP(G629,MODULY_CBA!$B$3:$E$52,2,0),),)</f>
        <v>0</v>
      </c>
      <c r="O629" s="589">
        <f t="shared" si="40"/>
        <v>0</v>
      </c>
      <c r="P629" s="590">
        <f>IFERROR(O629*VLOOKUP(G629,MODULY_CBA!$B$3:$F$52,5,0),)</f>
        <v>0</v>
      </c>
      <c r="Q629" s="461">
        <f>VLOOKUP(G629,MODULY_CBA!$B$3:$I$52,7,0)</f>
        <v>2021</v>
      </c>
      <c r="R629" s="463"/>
      <c r="S629" s="463"/>
      <c r="T629" s="463"/>
      <c r="U629" s="463"/>
      <c r="V629" s="463"/>
      <c r="W629" s="463"/>
      <c r="X629" s="463"/>
      <c r="Y629" s="463"/>
      <c r="Z629" s="591"/>
      <c r="AA629" s="461"/>
      <c r="AB629" s="461"/>
      <c r="AC629" s="463"/>
      <c r="AD629" s="463"/>
      <c r="AE629" s="463"/>
      <c r="AF629" s="463"/>
      <c r="AG629" s="463"/>
      <c r="AH629" s="463"/>
      <c r="AI629" s="463"/>
    </row>
    <row r="630" spans="1:35">
      <c r="A630" s="584" t="s">
        <v>1739</v>
      </c>
      <c r="B630" s="585" t="s">
        <v>439</v>
      </c>
      <c r="C630" s="457" t="s">
        <v>367</v>
      </c>
      <c r="D630" s="568" t="s">
        <v>1740</v>
      </c>
      <c r="E630" s="457" t="s">
        <v>1741</v>
      </c>
      <c r="F630" s="586" t="s">
        <v>442</v>
      </c>
      <c r="G630" s="592" t="s">
        <v>367</v>
      </c>
      <c r="H630" s="588"/>
      <c r="I630" s="588"/>
      <c r="J630" s="588">
        <f t="shared" si="38"/>
        <v>0</v>
      </c>
      <c r="K630" s="588">
        <f t="shared" si="39"/>
        <v>0</v>
      </c>
      <c r="L630" s="589">
        <f>IFERROR(IF(B630="funkcna poziadavka",VLOOKUP(G630,MODULY_CBA!$B$3:$E$53,4,0)/COUNTIFS($G$3:$G$1500,G630,$B$3:$B$1500,B630),),)</f>
        <v>0</v>
      </c>
      <c r="M630" s="588">
        <f>IFERROR(IF(B630="Funkcna poziadavka",VLOOKUP(G630,MODULY_CBA!$B$3:$E$52,3,0),),)</f>
        <v>0</v>
      </c>
      <c r="N630" s="588">
        <f>IFERROR(IF(B630="funkcna poziadavka",VLOOKUP(G630,MODULY_CBA!$B$3:$E$52,2,0),),)</f>
        <v>0</v>
      </c>
      <c r="O630" s="589">
        <f t="shared" si="40"/>
        <v>0</v>
      </c>
      <c r="P630" s="590">
        <f>IFERROR(O630*VLOOKUP(G630,MODULY_CBA!$B$3:$F$52,5,0),)</f>
        <v>0</v>
      </c>
      <c r="Q630" s="461">
        <f>VLOOKUP(G630,MODULY_CBA!$B$3:$I$52,7,0)</f>
        <v>2021</v>
      </c>
      <c r="R630" s="463"/>
      <c r="S630" s="463"/>
      <c r="T630" s="463"/>
      <c r="U630" s="463"/>
      <c r="V630" s="463"/>
      <c r="W630" s="463"/>
      <c r="X630" s="463"/>
      <c r="Y630" s="463"/>
      <c r="Z630" s="591"/>
      <c r="AA630" s="461"/>
      <c r="AB630" s="461"/>
      <c r="AC630" s="463"/>
      <c r="AD630" s="463"/>
      <c r="AE630" s="463"/>
      <c r="AF630" s="463"/>
      <c r="AG630" s="463"/>
      <c r="AH630" s="463"/>
      <c r="AI630" s="463"/>
    </row>
    <row r="631" spans="1:35">
      <c r="A631" s="584" t="s">
        <v>1742</v>
      </c>
      <c r="B631" s="585" t="s">
        <v>439</v>
      </c>
      <c r="C631" s="457" t="s">
        <v>367</v>
      </c>
      <c r="D631" s="568" t="s">
        <v>1743</v>
      </c>
      <c r="E631" s="457" t="s">
        <v>1744</v>
      </c>
      <c r="F631" s="586" t="s">
        <v>442</v>
      </c>
      <c r="G631" s="592" t="s">
        <v>367</v>
      </c>
      <c r="H631" s="588"/>
      <c r="I631" s="588"/>
      <c r="J631" s="588">
        <f t="shared" si="38"/>
        <v>0</v>
      </c>
      <c r="K631" s="588">
        <f t="shared" si="39"/>
        <v>0</v>
      </c>
      <c r="L631" s="589">
        <f>IFERROR(IF(B631="funkcna poziadavka",VLOOKUP(G631,MODULY_CBA!$B$3:$E$53,4,0)/COUNTIFS($G$3:$G$1500,G631,$B$3:$B$1500,B631),),)</f>
        <v>0</v>
      </c>
      <c r="M631" s="588">
        <f>IFERROR(IF(B631="Funkcna poziadavka",VLOOKUP(G631,MODULY_CBA!$B$3:$E$52,3,0),),)</f>
        <v>0</v>
      </c>
      <c r="N631" s="588">
        <f>IFERROR(IF(B631="funkcna poziadavka",VLOOKUP(G631,MODULY_CBA!$B$3:$E$52,2,0),),)</f>
        <v>0</v>
      </c>
      <c r="O631" s="589">
        <f t="shared" si="40"/>
        <v>0</v>
      </c>
      <c r="P631" s="590">
        <f>IFERROR(O631*VLOOKUP(G631,MODULY_CBA!$B$3:$F$52,5,0),)</f>
        <v>0</v>
      </c>
      <c r="Q631" s="461">
        <f>VLOOKUP(G631,MODULY_CBA!$B$3:$I$52,7,0)</f>
        <v>2021</v>
      </c>
      <c r="R631" s="463"/>
      <c r="S631" s="463"/>
      <c r="T631" s="463"/>
      <c r="U631" s="463"/>
      <c r="V631" s="463"/>
      <c r="W631" s="463"/>
      <c r="X631" s="463"/>
      <c r="Y631" s="463"/>
      <c r="Z631" s="591"/>
      <c r="AA631" s="461"/>
      <c r="AB631" s="461"/>
      <c r="AC631" s="463"/>
      <c r="AD631" s="463"/>
      <c r="AE631" s="463"/>
      <c r="AF631" s="463"/>
      <c r="AG631" s="463"/>
      <c r="AH631" s="463"/>
      <c r="AI631" s="463"/>
    </row>
    <row r="632" spans="1:35">
      <c r="A632" s="584" t="s">
        <v>1745</v>
      </c>
      <c r="B632" s="585" t="s">
        <v>439</v>
      </c>
      <c r="C632" s="457" t="s">
        <v>367</v>
      </c>
      <c r="D632" s="568" t="s">
        <v>1746</v>
      </c>
      <c r="E632" s="457" t="s">
        <v>1747</v>
      </c>
      <c r="F632" s="586" t="s">
        <v>442</v>
      </c>
      <c r="G632" s="592" t="s">
        <v>367</v>
      </c>
      <c r="H632" s="588"/>
      <c r="I632" s="588"/>
      <c r="J632" s="588">
        <f t="shared" si="38"/>
        <v>0</v>
      </c>
      <c r="K632" s="588">
        <f t="shared" si="39"/>
        <v>0</v>
      </c>
      <c r="L632" s="589">
        <f>IFERROR(IF(B632="funkcna poziadavka",VLOOKUP(G632,MODULY_CBA!$B$3:$E$53,4,0)/COUNTIFS($G$3:$G$1500,G632,$B$3:$B$1500,B632),),)</f>
        <v>0</v>
      </c>
      <c r="M632" s="588">
        <f>IFERROR(IF(B632="Funkcna poziadavka",VLOOKUP(G632,MODULY_CBA!$B$3:$E$52,3,0),),)</f>
        <v>0</v>
      </c>
      <c r="N632" s="588">
        <f>IFERROR(IF(B632="funkcna poziadavka",VLOOKUP(G632,MODULY_CBA!$B$3:$E$52,2,0),),)</f>
        <v>0</v>
      </c>
      <c r="O632" s="589">
        <f t="shared" si="40"/>
        <v>0</v>
      </c>
      <c r="P632" s="590">
        <f>IFERROR(O632*VLOOKUP(G632,MODULY_CBA!$B$3:$F$52,5,0),)</f>
        <v>0</v>
      </c>
      <c r="Q632" s="461">
        <f>VLOOKUP(G632,MODULY_CBA!$B$3:$I$52,7,0)</f>
        <v>2021</v>
      </c>
      <c r="R632" s="463"/>
      <c r="S632" s="463"/>
      <c r="T632" s="463"/>
      <c r="U632" s="463"/>
      <c r="V632" s="463"/>
      <c r="W632" s="463"/>
      <c r="X632" s="463"/>
      <c r="Y632" s="463"/>
      <c r="Z632" s="591"/>
      <c r="AA632" s="461"/>
      <c r="AB632" s="461"/>
      <c r="AC632" s="463"/>
      <c r="AD632" s="463"/>
      <c r="AE632" s="463"/>
      <c r="AF632" s="463"/>
      <c r="AG632" s="463"/>
      <c r="AH632" s="463"/>
      <c r="AI632" s="463"/>
    </row>
    <row r="633" spans="1:35">
      <c r="A633" s="584" t="s">
        <v>1748</v>
      </c>
      <c r="B633" s="585" t="s">
        <v>439</v>
      </c>
      <c r="C633" s="457" t="s">
        <v>367</v>
      </c>
      <c r="D633" s="568" t="s">
        <v>1749</v>
      </c>
      <c r="E633" s="457" t="s">
        <v>1750</v>
      </c>
      <c r="F633" s="586" t="s">
        <v>442</v>
      </c>
      <c r="G633" s="592" t="s">
        <v>367</v>
      </c>
      <c r="H633" s="588"/>
      <c r="I633" s="588"/>
      <c r="J633" s="588">
        <f t="shared" si="38"/>
        <v>0</v>
      </c>
      <c r="K633" s="588">
        <f t="shared" si="39"/>
        <v>0</v>
      </c>
      <c r="L633" s="589">
        <f>IFERROR(IF(B633="funkcna poziadavka",VLOOKUP(G633,MODULY_CBA!$B$3:$E$53,4,0)/COUNTIFS($G$3:$G$1500,G633,$B$3:$B$1500,B633),),)</f>
        <v>0</v>
      </c>
      <c r="M633" s="588">
        <f>IFERROR(IF(B633="Funkcna poziadavka",VLOOKUP(G633,MODULY_CBA!$B$3:$E$52,3,0),),)</f>
        <v>0</v>
      </c>
      <c r="N633" s="588">
        <f>IFERROR(IF(B633="funkcna poziadavka",VLOOKUP(G633,MODULY_CBA!$B$3:$E$52,2,0),),)</f>
        <v>0</v>
      </c>
      <c r="O633" s="589">
        <f t="shared" si="40"/>
        <v>0</v>
      </c>
      <c r="P633" s="590">
        <f>IFERROR(O633*VLOOKUP(G633,MODULY_CBA!$B$3:$F$52,5,0),)</f>
        <v>0</v>
      </c>
      <c r="Q633" s="461">
        <f>VLOOKUP(G633,MODULY_CBA!$B$3:$I$52,7,0)</f>
        <v>2021</v>
      </c>
      <c r="R633" s="463"/>
      <c r="S633" s="463"/>
      <c r="T633" s="463"/>
      <c r="U633" s="463"/>
      <c r="V633" s="463"/>
      <c r="W633" s="463"/>
      <c r="X633" s="463"/>
      <c r="Y633" s="463"/>
      <c r="Z633" s="591"/>
      <c r="AA633" s="461"/>
      <c r="AB633" s="461"/>
      <c r="AC633" s="463"/>
      <c r="AD633" s="463"/>
      <c r="AE633" s="463"/>
      <c r="AF633" s="463"/>
      <c r="AG633" s="463"/>
      <c r="AH633" s="463"/>
      <c r="AI633" s="463"/>
    </row>
    <row r="634" spans="1:35">
      <c r="A634" s="584" t="s">
        <v>1751</v>
      </c>
      <c r="B634" s="585" t="s">
        <v>439</v>
      </c>
      <c r="C634" s="457" t="s">
        <v>367</v>
      </c>
      <c r="D634" s="568" t="s">
        <v>1752</v>
      </c>
      <c r="E634" s="457" t="s">
        <v>1753</v>
      </c>
      <c r="F634" s="586" t="s">
        <v>442</v>
      </c>
      <c r="G634" s="592" t="s">
        <v>367</v>
      </c>
      <c r="H634" s="588"/>
      <c r="I634" s="588"/>
      <c r="J634" s="588">
        <f t="shared" si="38"/>
        <v>0</v>
      </c>
      <c r="K634" s="588">
        <f t="shared" si="39"/>
        <v>0</v>
      </c>
      <c r="L634" s="589">
        <f>IFERROR(IF(B634="funkcna poziadavka",VLOOKUP(G634,MODULY_CBA!$B$3:$E$53,4,0)/COUNTIFS($G$3:$G$1500,G634,$B$3:$B$1500,B634),),)</f>
        <v>0</v>
      </c>
      <c r="M634" s="588">
        <f>IFERROR(IF(B634="Funkcna poziadavka",VLOOKUP(G634,MODULY_CBA!$B$3:$E$52,3,0),),)</f>
        <v>0</v>
      </c>
      <c r="N634" s="588">
        <f>IFERROR(IF(B634="funkcna poziadavka",VLOOKUP(G634,MODULY_CBA!$B$3:$E$52,2,0),),)</f>
        <v>0</v>
      </c>
      <c r="O634" s="589">
        <f t="shared" si="40"/>
        <v>0</v>
      </c>
      <c r="P634" s="590">
        <f>IFERROR(O634*VLOOKUP(G634,MODULY_CBA!$B$3:$F$52,5,0),)</f>
        <v>0</v>
      </c>
      <c r="Q634" s="461">
        <f>VLOOKUP(G634,MODULY_CBA!$B$3:$I$52,7,0)</f>
        <v>2021</v>
      </c>
      <c r="R634" s="463"/>
      <c r="S634" s="463"/>
      <c r="T634" s="463"/>
      <c r="U634" s="463"/>
      <c r="V634" s="463"/>
      <c r="W634" s="463"/>
      <c r="X634" s="463"/>
      <c r="Y634" s="463"/>
      <c r="Z634" s="591"/>
      <c r="AA634" s="461"/>
      <c r="AB634" s="461"/>
      <c r="AC634" s="463"/>
      <c r="AD634" s="463"/>
      <c r="AE634" s="463"/>
      <c r="AF634" s="463"/>
      <c r="AG634" s="463"/>
      <c r="AH634" s="463"/>
      <c r="AI634" s="463"/>
    </row>
    <row r="635" spans="1:35">
      <c r="A635" s="584" t="s">
        <v>1754</v>
      </c>
      <c r="B635" s="585" t="s">
        <v>439</v>
      </c>
      <c r="C635" s="457" t="s">
        <v>367</v>
      </c>
      <c r="D635" s="568" t="s">
        <v>1755</v>
      </c>
      <c r="E635" s="457" t="s">
        <v>1756</v>
      </c>
      <c r="F635" s="586" t="s">
        <v>442</v>
      </c>
      <c r="G635" s="592" t="s">
        <v>367</v>
      </c>
      <c r="H635" s="588"/>
      <c r="I635" s="588"/>
      <c r="J635" s="588">
        <f t="shared" si="38"/>
        <v>0</v>
      </c>
      <c r="K635" s="588">
        <f t="shared" si="39"/>
        <v>0</v>
      </c>
      <c r="L635" s="589">
        <f>IFERROR(IF(B635="funkcna poziadavka",VLOOKUP(G635,MODULY_CBA!$B$3:$E$53,4,0)/COUNTIFS($G$3:$G$1500,G635,$B$3:$B$1500,B635),),)</f>
        <v>0</v>
      </c>
      <c r="M635" s="588">
        <f>IFERROR(IF(B635="Funkcna poziadavka",VLOOKUP(G635,MODULY_CBA!$B$3:$E$52,3,0),),)</f>
        <v>0</v>
      </c>
      <c r="N635" s="588">
        <f>IFERROR(IF(B635="funkcna poziadavka",VLOOKUP(G635,MODULY_CBA!$B$3:$E$52,2,0),),)</f>
        <v>0</v>
      </c>
      <c r="O635" s="589">
        <f t="shared" si="40"/>
        <v>0</v>
      </c>
      <c r="P635" s="590">
        <f>IFERROR(O635*VLOOKUP(G635,MODULY_CBA!$B$3:$F$52,5,0),)</f>
        <v>0</v>
      </c>
      <c r="Q635" s="461">
        <f>VLOOKUP(G635,MODULY_CBA!$B$3:$I$52,7,0)</f>
        <v>2021</v>
      </c>
      <c r="R635" s="463"/>
      <c r="S635" s="463"/>
      <c r="T635" s="463"/>
      <c r="U635" s="463"/>
      <c r="V635" s="463"/>
      <c r="W635" s="463"/>
      <c r="X635" s="463"/>
      <c r="Y635" s="463"/>
      <c r="Z635" s="591"/>
      <c r="AA635" s="461"/>
      <c r="AB635" s="461"/>
      <c r="AC635" s="463"/>
      <c r="AD635" s="463"/>
      <c r="AE635" s="463"/>
      <c r="AF635" s="463"/>
      <c r="AG635" s="463"/>
      <c r="AH635" s="463"/>
      <c r="AI635" s="463"/>
    </row>
    <row r="636" spans="1:35">
      <c r="A636" s="584" t="s">
        <v>1757</v>
      </c>
      <c r="B636" s="585" t="s">
        <v>439</v>
      </c>
      <c r="C636" s="457" t="s">
        <v>367</v>
      </c>
      <c r="D636" s="579" t="s">
        <v>459</v>
      </c>
      <c r="E636" s="568" t="s">
        <v>767</v>
      </c>
      <c r="F636" s="586" t="s">
        <v>442</v>
      </c>
      <c r="G636" s="592" t="s">
        <v>367</v>
      </c>
      <c r="H636" s="588"/>
      <c r="I636" s="588"/>
      <c r="J636" s="588">
        <f t="shared" si="38"/>
        <v>0</v>
      </c>
      <c r="K636" s="588">
        <f t="shared" si="39"/>
        <v>0</v>
      </c>
      <c r="L636" s="589">
        <f>IFERROR(IF(B636="funkcna poziadavka",VLOOKUP(G636,MODULY_CBA!$B$3:$E$53,4,0)/COUNTIFS($G$3:$G$1500,G636,$B$3:$B$1500,B636),),)</f>
        <v>0</v>
      </c>
      <c r="M636" s="588">
        <f>IFERROR(IF(B636="Funkcna poziadavka",VLOOKUP(G636,MODULY_CBA!$B$3:$E$52,3,0),),)</f>
        <v>0</v>
      </c>
      <c r="N636" s="588">
        <f>IFERROR(IF(B636="funkcna poziadavka",VLOOKUP(G636,MODULY_CBA!$B$3:$E$52,2,0),),)</f>
        <v>0</v>
      </c>
      <c r="O636" s="589">
        <f t="shared" si="40"/>
        <v>0</v>
      </c>
      <c r="P636" s="590">
        <f>IFERROR(O636*VLOOKUP(G636,MODULY_CBA!$B$3:$F$52,5,0),)</f>
        <v>0</v>
      </c>
      <c r="Q636" s="461">
        <f>VLOOKUP(G636,MODULY_CBA!$B$3:$I$52,7,0)</f>
        <v>2021</v>
      </c>
      <c r="R636" s="463"/>
      <c r="S636" s="463"/>
      <c r="T636" s="463"/>
      <c r="U636" s="463"/>
      <c r="V636" s="463"/>
      <c r="W636" s="463"/>
      <c r="X636" s="463"/>
      <c r="Y636" s="463"/>
      <c r="Z636" s="591"/>
      <c r="AA636" s="461"/>
      <c r="AB636" s="461"/>
      <c r="AC636" s="463"/>
      <c r="AD636" s="463"/>
      <c r="AE636" s="463"/>
      <c r="AF636" s="463"/>
      <c r="AG636" s="463"/>
      <c r="AH636" s="463"/>
      <c r="AI636" s="463"/>
    </row>
    <row r="637" spans="1:35">
      <c r="A637" s="584" t="s">
        <v>1758</v>
      </c>
      <c r="B637" s="585" t="s">
        <v>439</v>
      </c>
      <c r="C637" s="457" t="s">
        <v>367</v>
      </c>
      <c r="D637" s="579" t="s">
        <v>1759</v>
      </c>
      <c r="E637" s="568" t="s">
        <v>1760</v>
      </c>
      <c r="F637" s="586" t="s">
        <v>442</v>
      </c>
      <c r="G637" s="592" t="s">
        <v>367</v>
      </c>
      <c r="H637" s="588"/>
      <c r="I637" s="588"/>
      <c r="J637" s="588">
        <f t="shared" si="38"/>
        <v>0</v>
      </c>
      <c r="K637" s="588">
        <f t="shared" si="39"/>
        <v>0</v>
      </c>
      <c r="L637" s="589">
        <f>IFERROR(IF(B637="funkcna poziadavka",VLOOKUP(G637,MODULY_CBA!$B$3:$E$53,4,0)/COUNTIFS($G$3:$G$1500,G637,$B$3:$B$1500,B637),),)</f>
        <v>0</v>
      </c>
      <c r="M637" s="588">
        <f>IFERROR(IF(B637="Funkcna poziadavka",VLOOKUP(G637,MODULY_CBA!$B$3:$E$52,3,0),),)</f>
        <v>0</v>
      </c>
      <c r="N637" s="588">
        <f>IFERROR(IF(B637="funkcna poziadavka",VLOOKUP(G637,MODULY_CBA!$B$3:$E$52,2,0),),)</f>
        <v>0</v>
      </c>
      <c r="O637" s="589">
        <f t="shared" si="40"/>
        <v>0</v>
      </c>
      <c r="P637" s="590">
        <f>IFERROR(O637*VLOOKUP(G637,MODULY_CBA!$B$3:$F$52,5,0),)</f>
        <v>0</v>
      </c>
      <c r="Q637" s="461">
        <f>VLOOKUP(G637,MODULY_CBA!$B$3:$I$52,7,0)</f>
        <v>2021</v>
      </c>
      <c r="R637" s="463"/>
      <c r="S637" s="463"/>
      <c r="T637" s="463"/>
      <c r="U637" s="463"/>
      <c r="V637" s="463"/>
      <c r="W637" s="463"/>
      <c r="X637" s="463"/>
      <c r="Y637" s="463"/>
      <c r="Z637" s="591"/>
      <c r="AA637" s="461"/>
      <c r="AB637" s="461"/>
      <c r="AC637" s="463"/>
      <c r="AD637" s="463"/>
      <c r="AE637" s="463"/>
      <c r="AF637" s="463"/>
      <c r="AG637" s="463"/>
      <c r="AH637" s="463"/>
      <c r="AI637" s="463"/>
    </row>
    <row r="638" spans="1:35">
      <c r="A638" s="584" t="s">
        <v>1761</v>
      </c>
      <c r="B638" s="585" t="s">
        <v>439</v>
      </c>
      <c r="C638" s="457" t="s">
        <v>367</v>
      </c>
      <c r="D638" s="579" t="s">
        <v>1762</v>
      </c>
      <c r="E638" s="568" t="s">
        <v>933</v>
      </c>
      <c r="F638" s="586" t="s">
        <v>442</v>
      </c>
      <c r="G638" s="592" t="s">
        <v>367</v>
      </c>
      <c r="H638" s="588"/>
      <c r="I638" s="588"/>
      <c r="J638" s="588">
        <f t="shared" si="38"/>
        <v>0</v>
      </c>
      <c r="K638" s="588">
        <f t="shared" si="39"/>
        <v>0</v>
      </c>
      <c r="L638" s="589">
        <f>IFERROR(IF(B638="funkcna poziadavka",VLOOKUP(G638,MODULY_CBA!$B$3:$E$53,4,0)/COUNTIFS($G$3:$G$1500,G638,$B$3:$B$1500,B638),),)</f>
        <v>0</v>
      </c>
      <c r="M638" s="588">
        <f>IFERROR(IF(B638="Funkcna poziadavka",VLOOKUP(G638,MODULY_CBA!$B$3:$E$52,3,0),),)</f>
        <v>0</v>
      </c>
      <c r="N638" s="588">
        <f>IFERROR(IF(B638="funkcna poziadavka",VLOOKUP(G638,MODULY_CBA!$B$3:$E$52,2,0),),)</f>
        <v>0</v>
      </c>
      <c r="O638" s="589">
        <f t="shared" si="40"/>
        <v>0</v>
      </c>
      <c r="P638" s="590">
        <f>IFERROR(O638*VLOOKUP(G638,MODULY_CBA!$B$3:$F$52,5,0),)</f>
        <v>0</v>
      </c>
      <c r="Q638" s="461">
        <f>VLOOKUP(G638,MODULY_CBA!$B$3:$I$52,7,0)</f>
        <v>2021</v>
      </c>
      <c r="R638" s="463"/>
      <c r="S638" s="463"/>
      <c r="T638" s="463"/>
      <c r="U638" s="463"/>
      <c r="V638" s="463"/>
      <c r="W638" s="463"/>
      <c r="X638" s="463"/>
      <c r="Y638" s="463"/>
      <c r="Z638" s="591"/>
      <c r="AA638" s="461"/>
      <c r="AB638" s="461"/>
      <c r="AC638" s="463"/>
      <c r="AD638" s="463"/>
      <c r="AE638" s="463"/>
      <c r="AF638" s="463"/>
      <c r="AG638" s="463"/>
      <c r="AH638" s="463"/>
      <c r="AI638" s="463"/>
    </row>
    <row r="639" spans="1:35">
      <c r="A639" s="584" t="s">
        <v>1763</v>
      </c>
      <c r="B639" s="585" t="s">
        <v>439</v>
      </c>
      <c r="C639" s="457" t="s">
        <v>367</v>
      </c>
      <c r="D639" s="579" t="s">
        <v>465</v>
      </c>
      <c r="E639" s="568" t="s">
        <v>729</v>
      </c>
      <c r="F639" s="586" t="s">
        <v>442</v>
      </c>
      <c r="G639" s="592" t="s">
        <v>367</v>
      </c>
      <c r="H639" s="588"/>
      <c r="I639" s="588"/>
      <c r="J639" s="588">
        <f t="shared" si="38"/>
        <v>0</v>
      </c>
      <c r="K639" s="588">
        <f t="shared" si="39"/>
        <v>0</v>
      </c>
      <c r="L639" s="589">
        <f>IFERROR(IF(B639="funkcna poziadavka",VLOOKUP(G639,MODULY_CBA!$B$3:$E$53,4,0)/COUNTIFS($G$3:$G$1500,G639,$B$3:$B$1500,B639),),)</f>
        <v>0</v>
      </c>
      <c r="M639" s="588">
        <f>IFERROR(IF(B639="Funkcna poziadavka",VLOOKUP(G639,MODULY_CBA!$B$3:$E$52,3,0),),)</f>
        <v>0</v>
      </c>
      <c r="N639" s="588">
        <f>IFERROR(IF(B639="funkcna poziadavka",VLOOKUP(G639,MODULY_CBA!$B$3:$E$52,2,0),),)</f>
        <v>0</v>
      </c>
      <c r="O639" s="589">
        <f t="shared" si="40"/>
        <v>0</v>
      </c>
      <c r="P639" s="590">
        <f>IFERROR(O639*VLOOKUP(G639,MODULY_CBA!$B$3:$F$52,5,0),)</f>
        <v>0</v>
      </c>
      <c r="Q639" s="461">
        <f>VLOOKUP(G639,MODULY_CBA!$B$3:$I$52,7,0)</f>
        <v>2021</v>
      </c>
      <c r="R639" s="463"/>
      <c r="S639" s="463"/>
      <c r="T639" s="463"/>
      <c r="U639" s="463"/>
      <c r="V639" s="463"/>
      <c r="W639" s="463"/>
      <c r="X639" s="463"/>
      <c r="Y639" s="463"/>
      <c r="Z639" s="591"/>
      <c r="AA639" s="461"/>
      <c r="AB639" s="461"/>
      <c r="AC639" s="463"/>
      <c r="AD639" s="463"/>
      <c r="AE639" s="463"/>
      <c r="AF639" s="463"/>
      <c r="AG639" s="463"/>
      <c r="AH639" s="463"/>
      <c r="AI639" s="463"/>
    </row>
    <row r="640" spans="1:35">
      <c r="A640" s="584" t="s">
        <v>1764</v>
      </c>
      <c r="B640" s="585" t="s">
        <v>439</v>
      </c>
      <c r="C640" s="457" t="s">
        <v>367</v>
      </c>
      <c r="D640" s="579" t="s">
        <v>468</v>
      </c>
      <c r="E640" s="568" t="s">
        <v>1765</v>
      </c>
      <c r="F640" s="586" t="s">
        <v>442</v>
      </c>
      <c r="G640" s="592" t="s">
        <v>367</v>
      </c>
      <c r="H640" s="588"/>
      <c r="I640" s="588"/>
      <c r="J640" s="588">
        <f t="shared" si="38"/>
        <v>0</v>
      </c>
      <c r="K640" s="588">
        <f t="shared" si="39"/>
        <v>0</v>
      </c>
      <c r="L640" s="589">
        <f>IFERROR(IF(B640="funkcna poziadavka",VLOOKUP(G640,MODULY_CBA!$B$3:$E$53,4,0)/COUNTIFS($G$3:$G$1500,G640,$B$3:$B$1500,B640),),)</f>
        <v>0</v>
      </c>
      <c r="M640" s="588">
        <f>IFERROR(IF(B640="Funkcna poziadavka",VLOOKUP(G640,MODULY_CBA!$B$3:$E$52,3,0),),)</f>
        <v>0</v>
      </c>
      <c r="N640" s="588">
        <f>IFERROR(IF(B640="funkcna poziadavka",VLOOKUP(G640,MODULY_CBA!$B$3:$E$52,2,0),),)</f>
        <v>0</v>
      </c>
      <c r="O640" s="589">
        <f t="shared" si="40"/>
        <v>0</v>
      </c>
      <c r="P640" s="590">
        <f>IFERROR(O640*VLOOKUP(G640,MODULY_CBA!$B$3:$F$52,5,0),)</f>
        <v>0</v>
      </c>
      <c r="Q640" s="461">
        <f>VLOOKUP(G640,MODULY_CBA!$B$3:$I$52,7,0)</f>
        <v>2021</v>
      </c>
      <c r="R640" s="463"/>
      <c r="S640" s="463"/>
      <c r="T640" s="463"/>
      <c r="U640" s="463"/>
      <c r="V640" s="463"/>
      <c r="W640" s="463"/>
      <c r="X640" s="463"/>
      <c r="Y640" s="463"/>
      <c r="Z640" s="591"/>
      <c r="AA640" s="461"/>
      <c r="AB640" s="461"/>
      <c r="AC640" s="463"/>
      <c r="AD640" s="463"/>
      <c r="AE640" s="463"/>
      <c r="AF640" s="463"/>
      <c r="AG640" s="463"/>
      <c r="AH640" s="463"/>
      <c r="AI640" s="463"/>
    </row>
    <row r="641" spans="1:35">
      <c r="A641" s="584" t="s">
        <v>1766</v>
      </c>
      <c r="B641" s="585" t="s">
        <v>439</v>
      </c>
      <c r="C641" s="457" t="s">
        <v>367</v>
      </c>
      <c r="D641" s="579" t="s">
        <v>493</v>
      </c>
      <c r="E641" s="568" t="s">
        <v>1419</v>
      </c>
      <c r="F641" s="586" t="s">
        <v>442</v>
      </c>
      <c r="G641" s="592" t="s">
        <v>367</v>
      </c>
      <c r="H641" s="588"/>
      <c r="I641" s="588"/>
      <c r="J641" s="588">
        <f t="shared" si="38"/>
        <v>0</v>
      </c>
      <c r="K641" s="588">
        <f t="shared" si="39"/>
        <v>0</v>
      </c>
      <c r="L641" s="589">
        <f>IFERROR(IF(B641="funkcna poziadavka",VLOOKUP(G641,MODULY_CBA!$B$3:$E$53,4,0)/COUNTIFS($G$3:$G$1500,G641,$B$3:$B$1500,B641),),)</f>
        <v>0</v>
      </c>
      <c r="M641" s="588">
        <f>IFERROR(IF(B641="Funkcna poziadavka",VLOOKUP(G641,MODULY_CBA!$B$3:$E$52,3,0),),)</f>
        <v>0</v>
      </c>
      <c r="N641" s="588">
        <f>IFERROR(IF(B641="funkcna poziadavka",VLOOKUP(G641,MODULY_CBA!$B$3:$E$52,2,0),),)</f>
        <v>0</v>
      </c>
      <c r="O641" s="589">
        <f t="shared" si="40"/>
        <v>0</v>
      </c>
      <c r="P641" s="590">
        <f>IFERROR(O641*VLOOKUP(G641,MODULY_CBA!$B$3:$F$52,5,0),)</f>
        <v>0</v>
      </c>
      <c r="Q641" s="461">
        <f>VLOOKUP(G641,MODULY_CBA!$B$3:$I$52,7,0)</f>
        <v>2021</v>
      </c>
      <c r="R641" s="463"/>
      <c r="S641" s="463"/>
      <c r="T641" s="463"/>
      <c r="U641" s="463"/>
      <c r="V641" s="463"/>
      <c r="W641" s="463"/>
      <c r="X641" s="463"/>
      <c r="Y641" s="463"/>
      <c r="Z641" s="591"/>
      <c r="AA641" s="461"/>
      <c r="AB641" s="461"/>
      <c r="AC641" s="463"/>
      <c r="AD641" s="463"/>
      <c r="AE641" s="463"/>
      <c r="AF641" s="463"/>
      <c r="AG641" s="463"/>
      <c r="AH641" s="463"/>
      <c r="AI641" s="463"/>
    </row>
    <row r="642" spans="1:35">
      <c r="A642" s="584" t="s">
        <v>1767</v>
      </c>
      <c r="B642" s="585" t="s">
        <v>439</v>
      </c>
      <c r="C642" s="457" t="s">
        <v>367</v>
      </c>
      <c r="D642" s="579" t="s">
        <v>471</v>
      </c>
      <c r="E642" s="568" t="s">
        <v>735</v>
      </c>
      <c r="F642" s="586" t="s">
        <v>442</v>
      </c>
      <c r="G642" s="592" t="s">
        <v>367</v>
      </c>
      <c r="H642" s="588"/>
      <c r="I642" s="588"/>
      <c r="J642" s="588">
        <f t="shared" si="38"/>
        <v>0</v>
      </c>
      <c r="K642" s="588">
        <f t="shared" si="39"/>
        <v>0</v>
      </c>
      <c r="L642" s="589">
        <f>IFERROR(IF(B642="funkcna poziadavka",VLOOKUP(G642,MODULY_CBA!$B$3:$E$53,4,0)/COUNTIFS($G$3:$G$1500,G642,$B$3:$B$1500,B642),),)</f>
        <v>0</v>
      </c>
      <c r="M642" s="588">
        <f>IFERROR(IF(B642="Funkcna poziadavka",VLOOKUP(G642,MODULY_CBA!$B$3:$E$52,3,0),),)</f>
        <v>0</v>
      </c>
      <c r="N642" s="588">
        <f>IFERROR(IF(B642="funkcna poziadavka",VLOOKUP(G642,MODULY_CBA!$B$3:$E$52,2,0),),)</f>
        <v>0</v>
      </c>
      <c r="O642" s="589">
        <f t="shared" si="40"/>
        <v>0</v>
      </c>
      <c r="P642" s="590">
        <f>IFERROR(O642*VLOOKUP(G642,MODULY_CBA!$B$3:$F$52,5,0),)</f>
        <v>0</v>
      </c>
      <c r="Q642" s="461">
        <f>VLOOKUP(G642,MODULY_CBA!$B$3:$I$52,7,0)</f>
        <v>2021</v>
      </c>
      <c r="R642" s="463"/>
      <c r="S642" s="463"/>
      <c r="T642" s="463"/>
      <c r="U642" s="463"/>
      <c r="V642" s="463"/>
      <c r="W642" s="463"/>
      <c r="X642" s="463"/>
      <c r="Y642" s="463"/>
      <c r="Z642" s="591"/>
      <c r="AA642" s="461"/>
      <c r="AB642" s="461"/>
      <c r="AC642" s="463"/>
      <c r="AD642" s="463"/>
      <c r="AE642" s="463"/>
      <c r="AF642" s="463"/>
      <c r="AG642" s="463"/>
      <c r="AH642" s="463"/>
      <c r="AI642" s="463"/>
    </row>
    <row r="643" spans="1:35">
      <c r="A643" s="584" t="s">
        <v>1768</v>
      </c>
      <c r="B643" s="585" t="s">
        <v>977</v>
      </c>
      <c r="C643" s="457" t="s">
        <v>367</v>
      </c>
      <c r="D643" s="579" t="s">
        <v>1769</v>
      </c>
      <c r="E643" s="568" t="s">
        <v>1770</v>
      </c>
      <c r="F643" s="586" t="s">
        <v>442</v>
      </c>
      <c r="G643" s="592" t="s">
        <v>367</v>
      </c>
      <c r="H643" s="588">
        <v>1</v>
      </c>
      <c r="I643" s="588">
        <v>5</v>
      </c>
      <c r="J643" s="588">
        <f t="shared" si="38"/>
        <v>1</v>
      </c>
      <c r="K643" s="588">
        <f t="shared" si="39"/>
        <v>5</v>
      </c>
      <c r="L643" s="589">
        <f>IFERROR(IF(B643="funkcna poziadavka",VLOOKUP(G643,MODULY_CBA!$B$3:$E$53,4,0)/COUNTIFS($G$3:$G$1500,G643,$B$3:$B$1500,B643),),)</f>
        <v>1.2352941176470589</v>
      </c>
      <c r="M643" s="588">
        <f>IFERROR(IF(B643="Funkcna poziadavka",VLOOKUP(G643,MODULY_CBA!$B$3:$E$52,3,0),),)</f>
        <v>0.74</v>
      </c>
      <c r="N643" s="588">
        <f>IFERROR(IF(B643="funkcna poziadavka",VLOOKUP(G643,MODULY_CBA!$B$3:$E$52,2,0),),)</f>
        <v>0.86</v>
      </c>
      <c r="O643" s="589">
        <f t="shared" si="40"/>
        <v>3.9681411764705885</v>
      </c>
      <c r="P643" s="590">
        <f>IFERROR(O643*VLOOKUP(G643,MODULY_CBA!$B$3:$F$52,5,0),)</f>
        <v>59.522117647058828</v>
      </c>
      <c r="Q643" s="461">
        <f>VLOOKUP(G643,MODULY_CBA!$B$3:$I$52,7,0)</f>
        <v>2021</v>
      </c>
      <c r="R643" s="463"/>
      <c r="S643" s="463"/>
      <c r="T643" s="463"/>
      <c r="U643" s="463"/>
      <c r="V643" s="463"/>
      <c r="W643" s="463"/>
      <c r="X643" s="463"/>
      <c r="Y643" s="463"/>
      <c r="Z643" s="591"/>
      <c r="AA643" s="461"/>
      <c r="AB643" s="461"/>
      <c r="AC643" s="463"/>
      <c r="AD643" s="463"/>
      <c r="AE643" s="463"/>
      <c r="AF643" s="463"/>
      <c r="AG643" s="463"/>
      <c r="AH643" s="463"/>
      <c r="AI643" s="463"/>
    </row>
    <row r="644" spans="1:35">
      <c r="A644" s="584" t="s">
        <v>1771</v>
      </c>
      <c r="B644" s="585" t="s">
        <v>977</v>
      </c>
      <c r="C644" s="457" t="s">
        <v>367</v>
      </c>
      <c r="D644" s="579" t="s">
        <v>1772</v>
      </c>
      <c r="E644" s="457" t="s">
        <v>1773</v>
      </c>
      <c r="F644" s="586" t="s">
        <v>442</v>
      </c>
      <c r="G644" s="592" t="s">
        <v>367</v>
      </c>
      <c r="H644" s="588">
        <v>1</v>
      </c>
      <c r="I644" s="588">
        <v>5</v>
      </c>
      <c r="J644" s="588">
        <f t="shared" si="38"/>
        <v>1</v>
      </c>
      <c r="K644" s="588">
        <f t="shared" si="39"/>
        <v>5</v>
      </c>
      <c r="L644" s="589">
        <f>IFERROR(IF(B644="funkcna poziadavka",VLOOKUP(G644,MODULY_CBA!$B$3:$E$53,4,0)/COUNTIFS($G$3:$G$1500,G644,$B$3:$B$1500,B644),),)</f>
        <v>1.2352941176470589</v>
      </c>
      <c r="M644" s="588">
        <f>IFERROR(IF(B644="Funkcna poziadavka",VLOOKUP(G644,MODULY_CBA!$B$3:$E$52,3,0),),)</f>
        <v>0.74</v>
      </c>
      <c r="N644" s="588">
        <f>IFERROR(IF(B644="funkcna poziadavka",VLOOKUP(G644,MODULY_CBA!$B$3:$E$52,2,0),),)</f>
        <v>0.86</v>
      </c>
      <c r="O644" s="589">
        <f t="shared" si="40"/>
        <v>3.9681411764705885</v>
      </c>
      <c r="P644" s="590">
        <f>IFERROR(O644*VLOOKUP(G644,MODULY_CBA!$B$3:$F$52,5,0),)</f>
        <v>59.522117647058828</v>
      </c>
      <c r="Q644" s="461">
        <f>VLOOKUP(G644,MODULY_CBA!$B$3:$I$52,7,0)</f>
        <v>2021</v>
      </c>
      <c r="R644" s="463"/>
      <c r="S644" s="463"/>
      <c r="T644" s="463"/>
      <c r="U644" s="463"/>
      <c r="V644" s="463"/>
      <c r="W644" s="463"/>
      <c r="X644" s="463"/>
      <c r="Y644" s="463"/>
      <c r="Z644" s="591"/>
      <c r="AA644" s="461"/>
      <c r="AB644" s="461"/>
      <c r="AC644" s="463"/>
      <c r="AD644" s="463"/>
      <c r="AE644" s="463"/>
      <c r="AF644" s="463"/>
      <c r="AG644" s="463"/>
      <c r="AH644" s="463"/>
      <c r="AI644" s="463"/>
    </row>
    <row r="645" spans="1:35">
      <c r="A645" s="584" t="s">
        <v>1774</v>
      </c>
      <c r="B645" s="585" t="s">
        <v>977</v>
      </c>
      <c r="C645" s="457" t="s">
        <v>367</v>
      </c>
      <c r="D645" s="579" t="s">
        <v>1775</v>
      </c>
      <c r="E645" s="457" t="s">
        <v>1776</v>
      </c>
      <c r="F645" s="586" t="s">
        <v>442</v>
      </c>
      <c r="G645" s="592" t="s">
        <v>367</v>
      </c>
      <c r="H645" s="588">
        <v>1</v>
      </c>
      <c r="I645" s="588">
        <v>5</v>
      </c>
      <c r="J645" s="588">
        <f t="shared" si="38"/>
        <v>1</v>
      </c>
      <c r="K645" s="588">
        <f t="shared" si="39"/>
        <v>5</v>
      </c>
      <c r="L645" s="589">
        <f>IFERROR(IF(B645="funkcna poziadavka",VLOOKUP(G645,MODULY_CBA!$B$3:$E$53,4,0)/COUNTIFS($G$3:$G$1500,G645,$B$3:$B$1500,B645),),)</f>
        <v>1.2352941176470589</v>
      </c>
      <c r="M645" s="588">
        <f>IFERROR(IF(B645="Funkcna poziadavka",VLOOKUP(G645,MODULY_CBA!$B$3:$E$52,3,0),),)</f>
        <v>0.74</v>
      </c>
      <c r="N645" s="588">
        <f>IFERROR(IF(B645="funkcna poziadavka",VLOOKUP(G645,MODULY_CBA!$B$3:$E$52,2,0),),)</f>
        <v>0.86</v>
      </c>
      <c r="O645" s="589">
        <f t="shared" si="40"/>
        <v>3.9681411764705885</v>
      </c>
      <c r="P645" s="590">
        <f>IFERROR(O645*VLOOKUP(G645,MODULY_CBA!$B$3:$F$52,5,0),)</f>
        <v>59.522117647058828</v>
      </c>
      <c r="Q645" s="461">
        <f>VLOOKUP(G645,MODULY_CBA!$B$3:$I$52,7,0)</f>
        <v>2021</v>
      </c>
      <c r="R645" s="463"/>
      <c r="S645" s="463"/>
      <c r="T645" s="463"/>
      <c r="U645" s="463"/>
      <c r="V645" s="463"/>
      <c r="W645" s="463"/>
      <c r="X645" s="463"/>
      <c r="Y645" s="463"/>
      <c r="Z645" s="591"/>
      <c r="AA645" s="461"/>
      <c r="AB645" s="461"/>
      <c r="AC645" s="463"/>
      <c r="AD645" s="463"/>
      <c r="AE645" s="463"/>
      <c r="AF645" s="463"/>
      <c r="AG645" s="463"/>
      <c r="AH645" s="463"/>
      <c r="AI645" s="463"/>
    </row>
    <row r="646" spans="1:35">
      <c r="A646" s="584" t="s">
        <v>1777</v>
      </c>
      <c r="B646" s="585" t="s">
        <v>977</v>
      </c>
      <c r="C646" s="457" t="s">
        <v>367</v>
      </c>
      <c r="D646" s="579" t="s">
        <v>1778</v>
      </c>
      <c r="E646" s="457" t="s">
        <v>1779</v>
      </c>
      <c r="F646" s="586" t="s">
        <v>442</v>
      </c>
      <c r="G646" s="592" t="s">
        <v>367</v>
      </c>
      <c r="H646" s="588">
        <v>1</v>
      </c>
      <c r="I646" s="588">
        <v>5</v>
      </c>
      <c r="J646" s="588">
        <f t="shared" si="38"/>
        <v>1</v>
      </c>
      <c r="K646" s="588">
        <f t="shared" si="39"/>
        <v>5</v>
      </c>
      <c r="L646" s="589">
        <f>IFERROR(IF(B646="funkcna poziadavka",VLOOKUP(G646,MODULY_CBA!$B$3:$E$53,4,0)/COUNTIFS($G$3:$G$1500,G646,$B$3:$B$1500,B646),),)</f>
        <v>1.2352941176470589</v>
      </c>
      <c r="M646" s="588">
        <f>IFERROR(IF(B646="Funkcna poziadavka",VLOOKUP(G646,MODULY_CBA!$B$3:$E$52,3,0),),)</f>
        <v>0.74</v>
      </c>
      <c r="N646" s="588">
        <f>IFERROR(IF(B646="funkcna poziadavka",VLOOKUP(G646,MODULY_CBA!$B$3:$E$52,2,0),),)</f>
        <v>0.86</v>
      </c>
      <c r="O646" s="589">
        <f t="shared" si="40"/>
        <v>3.9681411764705885</v>
      </c>
      <c r="P646" s="590">
        <f>IFERROR(O646*VLOOKUP(G646,MODULY_CBA!$B$3:$F$52,5,0),)</f>
        <v>59.522117647058828</v>
      </c>
      <c r="Q646" s="461">
        <f>VLOOKUP(G646,MODULY_CBA!$B$3:$I$52,7,0)</f>
        <v>2021</v>
      </c>
      <c r="R646" s="463"/>
      <c r="S646" s="463"/>
      <c r="T646" s="463"/>
      <c r="U646" s="463"/>
      <c r="V646" s="463"/>
      <c r="W646" s="463"/>
      <c r="X646" s="463"/>
      <c r="Y646" s="463"/>
      <c r="Z646" s="591"/>
      <c r="AA646" s="461"/>
      <c r="AB646" s="461"/>
      <c r="AC646" s="463"/>
      <c r="AD646" s="463"/>
      <c r="AE646" s="463"/>
      <c r="AF646" s="463"/>
      <c r="AG646" s="463"/>
      <c r="AH646" s="463"/>
      <c r="AI646" s="463"/>
    </row>
    <row r="647" spans="1:35">
      <c r="A647" s="584" t="s">
        <v>1780</v>
      </c>
      <c r="B647" s="585" t="s">
        <v>977</v>
      </c>
      <c r="C647" s="457" t="s">
        <v>367</v>
      </c>
      <c r="D647" s="579" t="s">
        <v>1781</v>
      </c>
      <c r="E647" s="457" t="s">
        <v>1782</v>
      </c>
      <c r="F647" s="586" t="s">
        <v>442</v>
      </c>
      <c r="G647" s="592" t="s">
        <v>367</v>
      </c>
      <c r="H647" s="588">
        <v>1</v>
      </c>
      <c r="I647" s="588">
        <v>5</v>
      </c>
      <c r="J647" s="588">
        <f t="shared" si="38"/>
        <v>1</v>
      </c>
      <c r="K647" s="588">
        <f t="shared" si="39"/>
        <v>5</v>
      </c>
      <c r="L647" s="589">
        <f>IFERROR(IF(B647="funkcna poziadavka",VLOOKUP(G647,MODULY_CBA!$B$3:$E$53,4,0)/COUNTIFS($G$3:$G$1500,G647,$B$3:$B$1500,B647),),)</f>
        <v>1.2352941176470589</v>
      </c>
      <c r="M647" s="588">
        <f>IFERROR(IF(B647="Funkcna poziadavka",VLOOKUP(G647,MODULY_CBA!$B$3:$E$52,3,0),),)</f>
        <v>0.74</v>
      </c>
      <c r="N647" s="588">
        <f>IFERROR(IF(B647="funkcna poziadavka",VLOOKUP(G647,MODULY_CBA!$B$3:$E$52,2,0),),)</f>
        <v>0.86</v>
      </c>
      <c r="O647" s="589">
        <f t="shared" si="40"/>
        <v>3.9681411764705885</v>
      </c>
      <c r="P647" s="590">
        <f>IFERROR(O647*VLOOKUP(G647,MODULY_CBA!$B$3:$F$52,5,0),)</f>
        <v>59.522117647058828</v>
      </c>
      <c r="Q647" s="461">
        <f>VLOOKUP(G647,MODULY_CBA!$B$3:$I$52,7,0)</f>
        <v>2021</v>
      </c>
      <c r="R647" s="463"/>
      <c r="S647" s="463"/>
      <c r="T647" s="463"/>
      <c r="U647" s="463"/>
      <c r="V647" s="463"/>
      <c r="W647" s="463"/>
      <c r="X647" s="463"/>
      <c r="Y647" s="463"/>
      <c r="Z647" s="591"/>
      <c r="AA647" s="461"/>
      <c r="AB647" s="461"/>
      <c r="AC647" s="463"/>
      <c r="AD647" s="463"/>
      <c r="AE647" s="463"/>
      <c r="AF647" s="463"/>
      <c r="AG647" s="463"/>
      <c r="AH647" s="463"/>
      <c r="AI647" s="463"/>
    </row>
    <row r="648" spans="1:35">
      <c r="A648" s="584" t="s">
        <v>1783</v>
      </c>
      <c r="B648" s="585" t="s">
        <v>977</v>
      </c>
      <c r="C648" s="457" t="s">
        <v>367</v>
      </c>
      <c r="D648" s="457" t="s">
        <v>1784</v>
      </c>
      <c r="E648" s="457" t="s">
        <v>1785</v>
      </c>
      <c r="F648" s="586" t="s">
        <v>442</v>
      </c>
      <c r="G648" s="592" t="s">
        <v>367</v>
      </c>
      <c r="H648" s="588">
        <v>1</v>
      </c>
      <c r="I648" s="588">
        <v>5</v>
      </c>
      <c r="J648" s="588">
        <f t="shared" si="38"/>
        <v>1</v>
      </c>
      <c r="K648" s="588">
        <f t="shared" si="39"/>
        <v>5</v>
      </c>
      <c r="L648" s="589">
        <f>IFERROR(IF(B648="funkcna poziadavka",VLOOKUP(G648,MODULY_CBA!$B$3:$E$53,4,0)/COUNTIFS($G$3:$G$1500,G648,$B$3:$B$1500,B648),),)</f>
        <v>1.2352941176470589</v>
      </c>
      <c r="M648" s="588">
        <f>IFERROR(IF(B648="Funkcna poziadavka",VLOOKUP(G648,MODULY_CBA!$B$3:$E$52,3,0),),)</f>
        <v>0.74</v>
      </c>
      <c r="N648" s="588">
        <f>IFERROR(IF(B648="funkcna poziadavka",VLOOKUP(G648,MODULY_CBA!$B$3:$E$52,2,0),),)</f>
        <v>0.86</v>
      </c>
      <c r="O648" s="589">
        <f t="shared" si="40"/>
        <v>3.9681411764705885</v>
      </c>
      <c r="P648" s="590">
        <f>IFERROR(O648*VLOOKUP(G648,MODULY_CBA!$B$3:$F$52,5,0),)</f>
        <v>59.522117647058828</v>
      </c>
      <c r="Q648" s="461">
        <f>VLOOKUP(G648,MODULY_CBA!$B$3:$I$52,7,0)</f>
        <v>2021</v>
      </c>
      <c r="R648" s="463"/>
      <c r="S648" s="463"/>
      <c r="T648" s="463"/>
      <c r="U648" s="463"/>
      <c r="V648" s="463"/>
      <c r="W648" s="463"/>
      <c r="X648" s="463"/>
      <c r="Y648" s="463"/>
      <c r="Z648" s="591"/>
      <c r="AA648" s="461"/>
      <c r="AB648" s="461"/>
      <c r="AC648" s="463"/>
      <c r="AD648" s="463"/>
      <c r="AE648" s="463"/>
      <c r="AF648" s="463"/>
      <c r="AG648" s="463"/>
      <c r="AH648" s="463"/>
      <c r="AI648" s="463"/>
    </row>
    <row r="649" spans="1:35">
      <c r="A649" s="584" t="s">
        <v>1786</v>
      </c>
      <c r="B649" s="585" t="s">
        <v>977</v>
      </c>
      <c r="C649" s="457" t="s">
        <v>367</v>
      </c>
      <c r="D649" s="457" t="s">
        <v>1787</v>
      </c>
      <c r="E649" s="457" t="s">
        <v>1788</v>
      </c>
      <c r="F649" s="586" t="s">
        <v>442</v>
      </c>
      <c r="G649" s="592" t="s">
        <v>367</v>
      </c>
      <c r="H649" s="588">
        <v>1</v>
      </c>
      <c r="I649" s="588">
        <v>5</v>
      </c>
      <c r="J649" s="588">
        <f t="shared" ref="J649:J712" si="41">IF(ISNUMBER(H649),H649,)</f>
        <v>1</v>
      </c>
      <c r="K649" s="588">
        <f t="shared" ref="K649:K712" si="42">J649*I649</f>
        <v>5</v>
      </c>
      <c r="L649" s="589">
        <f>IFERROR(IF(B649="funkcna poziadavka",VLOOKUP(G649,MODULY_CBA!$B$3:$E$53,4,0)/COUNTIFS($G$3:$G$1500,G649,$B$3:$B$1500,B649),),)</f>
        <v>1.2352941176470589</v>
      </c>
      <c r="M649" s="588">
        <f>IFERROR(IF(B649="Funkcna poziadavka",VLOOKUP(G649,MODULY_CBA!$B$3:$E$52,3,0),),)</f>
        <v>0.74</v>
      </c>
      <c r="N649" s="588">
        <f>IFERROR(IF(B649="funkcna poziadavka",VLOOKUP(G649,MODULY_CBA!$B$3:$E$52,2,0),),)</f>
        <v>0.86</v>
      </c>
      <c r="O649" s="589">
        <f t="shared" ref="O649:O712" si="43">(K649+L649)*M649*N649</f>
        <v>3.9681411764705885</v>
      </c>
      <c r="P649" s="590">
        <f>IFERROR(O649*VLOOKUP(G649,MODULY_CBA!$B$3:$F$52,5,0),)</f>
        <v>59.522117647058828</v>
      </c>
      <c r="Q649" s="461">
        <f>VLOOKUP(G649,MODULY_CBA!$B$3:$I$52,7,0)</f>
        <v>2021</v>
      </c>
      <c r="R649" s="463"/>
      <c r="S649" s="463"/>
      <c r="T649" s="463"/>
      <c r="U649" s="463"/>
      <c r="V649" s="463"/>
      <c r="W649" s="463"/>
      <c r="X649" s="463"/>
      <c r="Y649" s="463"/>
      <c r="Z649" s="591"/>
      <c r="AA649" s="461"/>
      <c r="AB649" s="461"/>
      <c r="AC649" s="463"/>
      <c r="AD649" s="463"/>
      <c r="AE649" s="463"/>
      <c r="AF649" s="463"/>
      <c r="AG649" s="463"/>
      <c r="AH649" s="463"/>
      <c r="AI649" s="463"/>
    </row>
    <row r="650" spans="1:35">
      <c r="A650" s="584" t="s">
        <v>1789</v>
      </c>
      <c r="B650" s="585" t="s">
        <v>977</v>
      </c>
      <c r="C650" s="457" t="s">
        <v>367</v>
      </c>
      <c r="D650" s="457" t="s">
        <v>1790</v>
      </c>
      <c r="E650" s="457" t="s">
        <v>1791</v>
      </c>
      <c r="F650" s="586" t="s">
        <v>442</v>
      </c>
      <c r="G650" s="592" t="s">
        <v>367</v>
      </c>
      <c r="H650" s="588">
        <v>1</v>
      </c>
      <c r="I650" s="588">
        <v>5</v>
      </c>
      <c r="J650" s="588">
        <f t="shared" si="41"/>
        <v>1</v>
      </c>
      <c r="K650" s="588">
        <f t="shared" si="42"/>
        <v>5</v>
      </c>
      <c r="L650" s="589">
        <f>IFERROR(IF(B650="funkcna poziadavka",VLOOKUP(G650,MODULY_CBA!$B$3:$E$53,4,0)/COUNTIFS($G$3:$G$1500,G650,$B$3:$B$1500,B650),),)</f>
        <v>1.2352941176470589</v>
      </c>
      <c r="M650" s="588">
        <f>IFERROR(IF(B650="Funkcna poziadavka",VLOOKUP(G650,MODULY_CBA!$B$3:$E$52,3,0),),)</f>
        <v>0.74</v>
      </c>
      <c r="N650" s="588">
        <f>IFERROR(IF(B650="funkcna poziadavka",VLOOKUP(G650,MODULY_CBA!$B$3:$E$52,2,0),),)</f>
        <v>0.86</v>
      </c>
      <c r="O650" s="589">
        <f t="shared" si="43"/>
        <v>3.9681411764705885</v>
      </c>
      <c r="P650" s="590">
        <f>IFERROR(O650*VLOOKUP(G650,MODULY_CBA!$B$3:$F$52,5,0),)</f>
        <v>59.522117647058828</v>
      </c>
      <c r="Q650" s="461">
        <f>VLOOKUP(G650,MODULY_CBA!$B$3:$I$52,7,0)</f>
        <v>2021</v>
      </c>
      <c r="R650" s="463"/>
      <c r="S650" s="463"/>
      <c r="T650" s="463"/>
      <c r="U650" s="463"/>
      <c r="V650" s="463"/>
      <c r="W650" s="463"/>
      <c r="X650" s="463"/>
      <c r="Y650" s="463"/>
      <c r="Z650" s="591"/>
      <c r="AA650" s="461"/>
      <c r="AB650" s="461"/>
      <c r="AC650" s="463"/>
      <c r="AD650" s="463"/>
      <c r="AE650" s="463"/>
      <c r="AF650" s="463"/>
      <c r="AG650" s="463"/>
      <c r="AH650" s="463"/>
      <c r="AI650" s="463"/>
    </row>
    <row r="651" spans="1:35">
      <c r="A651" s="584" t="s">
        <v>1792</v>
      </c>
      <c r="B651" s="585" t="s">
        <v>977</v>
      </c>
      <c r="C651" s="457" t="s">
        <v>367</v>
      </c>
      <c r="D651" s="457" t="s">
        <v>1793</v>
      </c>
      <c r="E651" s="457" t="s">
        <v>1794</v>
      </c>
      <c r="F651" s="586" t="s">
        <v>442</v>
      </c>
      <c r="G651" s="592" t="s">
        <v>367</v>
      </c>
      <c r="H651" s="588">
        <v>1</v>
      </c>
      <c r="I651" s="588">
        <v>5</v>
      </c>
      <c r="J651" s="588">
        <f t="shared" si="41"/>
        <v>1</v>
      </c>
      <c r="K651" s="588">
        <f t="shared" si="42"/>
        <v>5</v>
      </c>
      <c r="L651" s="589">
        <f>IFERROR(IF(B651="funkcna poziadavka",VLOOKUP(G651,MODULY_CBA!$B$3:$E$53,4,0)/COUNTIFS($G$3:$G$1500,G651,$B$3:$B$1500,B651),),)</f>
        <v>1.2352941176470589</v>
      </c>
      <c r="M651" s="588">
        <f>IFERROR(IF(B651="Funkcna poziadavka",VLOOKUP(G651,MODULY_CBA!$B$3:$E$52,3,0),),)</f>
        <v>0.74</v>
      </c>
      <c r="N651" s="588">
        <f>IFERROR(IF(B651="funkcna poziadavka",VLOOKUP(G651,MODULY_CBA!$B$3:$E$52,2,0),),)</f>
        <v>0.86</v>
      </c>
      <c r="O651" s="589">
        <f t="shared" si="43"/>
        <v>3.9681411764705885</v>
      </c>
      <c r="P651" s="590">
        <f>IFERROR(O651*VLOOKUP(G651,MODULY_CBA!$B$3:$F$52,5,0),)</f>
        <v>59.522117647058828</v>
      </c>
      <c r="Q651" s="461">
        <f>VLOOKUP(G651,MODULY_CBA!$B$3:$I$52,7,0)</f>
        <v>2021</v>
      </c>
      <c r="R651" s="463"/>
      <c r="S651" s="463"/>
      <c r="T651" s="463"/>
      <c r="U651" s="463"/>
      <c r="V651" s="463"/>
      <c r="W651" s="463"/>
      <c r="X651" s="463"/>
      <c r="Y651" s="463"/>
      <c r="Z651" s="591"/>
      <c r="AA651" s="461"/>
      <c r="AB651" s="461"/>
      <c r="AC651" s="463"/>
      <c r="AD651" s="463"/>
      <c r="AE651" s="463"/>
      <c r="AF651" s="463"/>
      <c r="AG651" s="463"/>
      <c r="AH651" s="463"/>
      <c r="AI651" s="463"/>
    </row>
    <row r="652" spans="1:35">
      <c r="A652" s="584" t="s">
        <v>1795</v>
      </c>
      <c r="B652" s="585" t="s">
        <v>977</v>
      </c>
      <c r="C652" s="457" t="s">
        <v>367</v>
      </c>
      <c r="D652" s="457" t="s">
        <v>1796</v>
      </c>
      <c r="E652" s="457" t="s">
        <v>1797</v>
      </c>
      <c r="F652" s="586" t="s">
        <v>442</v>
      </c>
      <c r="G652" s="592" t="s">
        <v>367</v>
      </c>
      <c r="H652" s="588">
        <v>1</v>
      </c>
      <c r="I652" s="588">
        <v>5</v>
      </c>
      <c r="J652" s="588">
        <f t="shared" si="41"/>
        <v>1</v>
      </c>
      <c r="K652" s="588">
        <f t="shared" si="42"/>
        <v>5</v>
      </c>
      <c r="L652" s="589">
        <f>IFERROR(IF(B652="funkcna poziadavka",VLOOKUP(G652,MODULY_CBA!$B$3:$E$53,4,0)/COUNTIFS($G$3:$G$1500,G652,$B$3:$B$1500,B652),),)</f>
        <v>1.2352941176470589</v>
      </c>
      <c r="M652" s="588">
        <f>IFERROR(IF(B652="Funkcna poziadavka",VLOOKUP(G652,MODULY_CBA!$B$3:$E$52,3,0),),)</f>
        <v>0.74</v>
      </c>
      <c r="N652" s="588">
        <f>IFERROR(IF(B652="funkcna poziadavka",VLOOKUP(G652,MODULY_CBA!$B$3:$E$52,2,0),),)</f>
        <v>0.86</v>
      </c>
      <c r="O652" s="589">
        <f t="shared" si="43"/>
        <v>3.9681411764705885</v>
      </c>
      <c r="P652" s="590">
        <f>IFERROR(O652*VLOOKUP(G652,MODULY_CBA!$B$3:$F$52,5,0),)</f>
        <v>59.522117647058828</v>
      </c>
      <c r="Q652" s="461">
        <f>VLOOKUP(G652,MODULY_CBA!$B$3:$I$52,7,0)</f>
        <v>2021</v>
      </c>
      <c r="R652" s="463"/>
      <c r="S652" s="463"/>
      <c r="T652" s="463"/>
      <c r="U652" s="463"/>
      <c r="V652" s="463"/>
      <c r="W652" s="463"/>
      <c r="X652" s="463"/>
      <c r="Y652" s="463"/>
      <c r="Z652" s="591"/>
      <c r="AA652" s="461"/>
      <c r="AB652" s="461"/>
      <c r="AC652" s="463"/>
      <c r="AD652" s="463"/>
      <c r="AE652" s="463"/>
      <c r="AF652" s="463"/>
      <c r="AG652" s="463"/>
      <c r="AH652" s="463"/>
      <c r="AI652" s="463"/>
    </row>
    <row r="653" spans="1:35">
      <c r="A653" s="584" t="s">
        <v>1798</v>
      </c>
      <c r="B653" s="585" t="s">
        <v>977</v>
      </c>
      <c r="C653" s="457" t="s">
        <v>367</v>
      </c>
      <c r="D653" s="457" t="s">
        <v>1799</v>
      </c>
      <c r="E653" s="457" t="s">
        <v>1800</v>
      </c>
      <c r="F653" s="586" t="s">
        <v>442</v>
      </c>
      <c r="G653" s="592" t="s">
        <v>367</v>
      </c>
      <c r="H653" s="588">
        <v>1</v>
      </c>
      <c r="I653" s="588">
        <v>5</v>
      </c>
      <c r="J653" s="588">
        <f t="shared" si="41"/>
        <v>1</v>
      </c>
      <c r="K653" s="588">
        <f t="shared" si="42"/>
        <v>5</v>
      </c>
      <c r="L653" s="589">
        <f>IFERROR(IF(B653="funkcna poziadavka",VLOOKUP(G653,MODULY_CBA!$B$3:$E$53,4,0)/COUNTIFS($G$3:$G$1500,G653,$B$3:$B$1500,B653),),)</f>
        <v>1.2352941176470589</v>
      </c>
      <c r="M653" s="588">
        <f>IFERROR(IF(B653="Funkcna poziadavka",VLOOKUP(G653,MODULY_CBA!$B$3:$E$52,3,0),),)</f>
        <v>0.74</v>
      </c>
      <c r="N653" s="588">
        <f>IFERROR(IF(B653="funkcna poziadavka",VLOOKUP(G653,MODULY_CBA!$B$3:$E$52,2,0),),)</f>
        <v>0.86</v>
      </c>
      <c r="O653" s="589">
        <f t="shared" si="43"/>
        <v>3.9681411764705885</v>
      </c>
      <c r="P653" s="590">
        <f>IFERROR(O653*VLOOKUP(G653,MODULY_CBA!$B$3:$F$52,5,0),)</f>
        <v>59.522117647058828</v>
      </c>
      <c r="Q653" s="461">
        <f>VLOOKUP(G653,MODULY_CBA!$B$3:$I$52,7,0)</f>
        <v>2021</v>
      </c>
      <c r="R653" s="463"/>
      <c r="S653" s="463"/>
      <c r="T653" s="463"/>
      <c r="U653" s="463"/>
      <c r="V653" s="463"/>
      <c r="W653" s="463"/>
      <c r="X653" s="463"/>
      <c r="Y653" s="463"/>
      <c r="Z653" s="591"/>
      <c r="AA653" s="461"/>
      <c r="AB653" s="461"/>
      <c r="AC653" s="463"/>
      <c r="AD653" s="463"/>
      <c r="AE653" s="463"/>
      <c r="AF653" s="463"/>
      <c r="AG653" s="463"/>
      <c r="AH653" s="463"/>
      <c r="AI653" s="463"/>
    </row>
    <row r="654" spans="1:35">
      <c r="A654" s="584" t="s">
        <v>1801</v>
      </c>
      <c r="B654" s="585" t="s">
        <v>977</v>
      </c>
      <c r="C654" s="457" t="s">
        <v>367</v>
      </c>
      <c r="D654" s="457" t="s">
        <v>1802</v>
      </c>
      <c r="E654" s="457" t="s">
        <v>1803</v>
      </c>
      <c r="F654" s="586" t="s">
        <v>442</v>
      </c>
      <c r="G654" s="592" t="s">
        <v>367</v>
      </c>
      <c r="H654" s="588">
        <v>1</v>
      </c>
      <c r="I654" s="588">
        <v>5</v>
      </c>
      <c r="J654" s="588">
        <f t="shared" si="41"/>
        <v>1</v>
      </c>
      <c r="K654" s="588">
        <f t="shared" si="42"/>
        <v>5</v>
      </c>
      <c r="L654" s="589">
        <f>IFERROR(IF(B654="funkcna poziadavka",VLOOKUP(G654,MODULY_CBA!$B$3:$E$53,4,0)/COUNTIFS($G$3:$G$1500,G654,$B$3:$B$1500,B654),),)</f>
        <v>1.2352941176470589</v>
      </c>
      <c r="M654" s="588">
        <f>IFERROR(IF(B654="Funkcna poziadavka",VLOOKUP(G654,MODULY_CBA!$B$3:$E$52,3,0),),)</f>
        <v>0.74</v>
      </c>
      <c r="N654" s="588">
        <f>IFERROR(IF(B654="funkcna poziadavka",VLOOKUP(G654,MODULY_CBA!$B$3:$E$52,2,0),),)</f>
        <v>0.86</v>
      </c>
      <c r="O654" s="589">
        <f t="shared" si="43"/>
        <v>3.9681411764705885</v>
      </c>
      <c r="P654" s="590">
        <f>IFERROR(O654*VLOOKUP(G654,MODULY_CBA!$B$3:$F$52,5,0),)</f>
        <v>59.522117647058828</v>
      </c>
      <c r="Q654" s="461">
        <f>VLOOKUP(G654,MODULY_CBA!$B$3:$I$52,7,0)</f>
        <v>2021</v>
      </c>
      <c r="R654" s="463"/>
      <c r="S654" s="463"/>
      <c r="T654" s="463"/>
      <c r="U654" s="463"/>
      <c r="V654" s="463"/>
      <c r="W654" s="463"/>
      <c r="X654" s="463"/>
      <c r="Y654" s="463"/>
      <c r="Z654" s="591"/>
      <c r="AA654" s="461"/>
      <c r="AB654" s="461"/>
      <c r="AC654" s="463"/>
      <c r="AD654" s="463"/>
      <c r="AE654" s="463"/>
      <c r="AF654" s="463"/>
      <c r="AG654" s="463"/>
      <c r="AH654" s="463"/>
      <c r="AI654" s="463"/>
    </row>
    <row r="655" spans="1:35">
      <c r="A655" s="584" t="s">
        <v>1804</v>
      </c>
      <c r="B655" s="585" t="s">
        <v>977</v>
      </c>
      <c r="C655" s="457" t="s">
        <v>367</v>
      </c>
      <c r="D655" s="457" t="s">
        <v>1802</v>
      </c>
      <c r="E655" s="457" t="s">
        <v>1805</v>
      </c>
      <c r="F655" s="586" t="s">
        <v>442</v>
      </c>
      <c r="G655" s="592" t="s">
        <v>367</v>
      </c>
      <c r="H655" s="588">
        <v>1</v>
      </c>
      <c r="I655" s="588">
        <v>5</v>
      </c>
      <c r="J655" s="588">
        <f t="shared" si="41"/>
        <v>1</v>
      </c>
      <c r="K655" s="588">
        <f t="shared" si="42"/>
        <v>5</v>
      </c>
      <c r="L655" s="589">
        <f>IFERROR(IF(B655="funkcna poziadavka",VLOOKUP(G655,MODULY_CBA!$B$3:$E$53,4,0)/COUNTIFS($G$3:$G$1500,G655,$B$3:$B$1500,B655),),)</f>
        <v>1.2352941176470589</v>
      </c>
      <c r="M655" s="588">
        <f>IFERROR(IF(B655="Funkcna poziadavka",VLOOKUP(G655,MODULY_CBA!$B$3:$E$52,3,0),),)</f>
        <v>0.74</v>
      </c>
      <c r="N655" s="588">
        <f>IFERROR(IF(B655="funkcna poziadavka",VLOOKUP(G655,MODULY_CBA!$B$3:$E$52,2,0),),)</f>
        <v>0.86</v>
      </c>
      <c r="O655" s="589">
        <f t="shared" si="43"/>
        <v>3.9681411764705885</v>
      </c>
      <c r="P655" s="590">
        <f>IFERROR(O655*VLOOKUP(G655,MODULY_CBA!$B$3:$F$52,5,0),)</f>
        <v>59.522117647058828</v>
      </c>
      <c r="Q655" s="461">
        <f>VLOOKUP(G655,MODULY_CBA!$B$3:$I$52,7,0)</f>
        <v>2021</v>
      </c>
      <c r="R655" s="463"/>
      <c r="S655" s="463"/>
      <c r="T655" s="463"/>
      <c r="U655" s="463"/>
      <c r="V655" s="463"/>
      <c r="W655" s="463"/>
      <c r="X655" s="463"/>
      <c r="Y655" s="463"/>
      <c r="Z655" s="591"/>
      <c r="AA655" s="461"/>
      <c r="AB655" s="461"/>
      <c r="AC655" s="463"/>
      <c r="AD655" s="463"/>
      <c r="AE655" s="463"/>
      <c r="AF655" s="463"/>
      <c r="AG655" s="463"/>
      <c r="AH655" s="463"/>
      <c r="AI655" s="463"/>
    </row>
    <row r="656" spans="1:35">
      <c r="A656" s="584" t="s">
        <v>1806</v>
      </c>
      <c r="B656" s="585" t="s">
        <v>977</v>
      </c>
      <c r="C656" s="457" t="s">
        <v>367</v>
      </c>
      <c r="D656" s="457" t="s">
        <v>1807</v>
      </c>
      <c r="E656" s="457" t="s">
        <v>1808</v>
      </c>
      <c r="F656" s="586" t="s">
        <v>442</v>
      </c>
      <c r="G656" s="592" t="s">
        <v>367</v>
      </c>
      <c r="H656" s="588">
        <v>1</v>
      </c>
      <c r="I656" s="588">
        <v>5</v>
      </c>
      <c r="J656" s="588">
        <f t="shared" si="41"/>
        <v>1</v>
      </c>
      <c r="K656" s="588">
        <f t="shared" si="42"/>
        <v>5</v>
      </c>
      <c r="L656" s="589">
        <f>IFERROR(IF(B656="funkcna poziadavka",VLOOKUP(G656,MODULY_CBA!$B$3:$E$53,4,0)/COUNTIFS($G$3:$G$1500,G656,$B$3:$B$1500,B656),),)</f>
        <v>1.2352941176470589</v>
      </c>
      <c r="M656" s="588">
        <f>IFERROR(IF(B656="Funkcna poziadavka",VLOOKUP(G656,MODULY_CBA!$B$3:$E$52,3,0),),)</f>
        <v>0.74</v>
      </c>
      <c r="N656" s="588">
        <f>IFERROR(IF(B656="funkcna poziadavka",VLOOKUP(G656,MODULY_CBA!$B$3:$E$52,2,0),),)</f>
        <v>0.86</v>
      </c>
      <c r="O656" s="589">
        <f t="shared" si="43"/>
        <v>3.9681411764705885</v>
      </c>
      <c r="P656" s="590">
        <f>IFERROR(O656*VLOOKUP(G656,MODULY_CBA!$B$3:$F$52,5,0),)</f>
        <v>59.522117647058828</v>
      </c>
      <c r="Q656" s="461">
        <f>VLOOKUP(G656,MODULY_CBA!$B$3:$I$52,7,0)</f>
        <v>2021</v>
      </c>
      <c r="R656" s="463"/>
      <c r="S656" s="463"/>
      <c r="T656" s="463"/>
      <c r="U656" s="463"/>
      <c r="V656" s="463"/>
      <c r="W656" s="463"/>
      <c r="X656" s="463"/>
      <c r="Y656" s="463"/>
      <c r="Z656" s="591"/>
      <c r="AA656" s="461"/>
      <c r="AB656" s="461"/>
      <c r="AC656" s="463"/>
      <c r="AD656" s="463"/>
      <c r="AE656" s="463"/>
      <c r="AF656" s="463"/>
      <c r="AG656" s="463"/>
      <c r="AH656" s="463"/>
      <c r="AI656" s="463"/>
    </row>
    <row r="657" spans="1:35">
      <c r="A657" s="584" t="s">
        <v>1809</v>
      </c>
      <c r="B657" s="585" t="s">
        <v>977</v>
      </c>
      <c r="C657" s="457" t="s">
        <v>367</v>
      </c>
      <c r="D657" s="457" t="s">
        <v>1810</v>
      </c>
      <c r="E657" s="457" t="s">
        <v>1811</v>
      </c>
      <c r="F657" s="586" t="s">
        <v>442</v>
      </c>
      <c r="G657" s="592" t="s">
        <v>367</v>
      </c>
      <c r="H657" s="588">
        <v>1</v>
      </c>
      <c r="I657" s="588">
        <v>5</v>
      </c>
      <c r="J657" s="588">
        <f t="shared" si="41"/>
        <v>1</v>
      </c>
      <c r="K657" s="588">
        <f t="shared" si="42"/>
        <v>5</v>
      </c>
      <c r="L657" s="589">
        <f>IFERROR(IF(B657="funkcna poziadavka",VLOOKUP(G657,MODULY_CBA!$B$3:$E$53,4,0)/COUNTIFS($G$3:$G$1500,G657,$B$3:$B$1500,B657),),)</f>
        <v>1.2352941176470589</v>
      </c>
      <c r="M657" s="588">
        <f>IFERROR(IF(B657="Funkcna poziadavka",VLOOKUP(G657,MODULY_CBA!$B$3:$E$52,3,0),),)</f>
        <v>0.74</v>
      </c>
      <c r="N657" s="588">
        <f>IFERROR(IF(B657="funkcna poziadavka",VLOOKUP(G657,MODULY_CBA!$B$3:$E$52,2,0),),)</f>
        <v>0.86</v>
      </c>
      <c r="O657" s="589">
        <f t="shared" si="43"/>
        <v>3.9681411764705885</v>
      </c>
      <c r="P657" s="590">
        <f>IFERROR(O657*VLOOKUP(G657,MODULY_CBA!$B$3:$F$52,5,0),)</f>
        <v>59.522117647058828</v>
      </c>
      <c r="Q657" s="461">
        <f>VLOOKUP(G657,MODULY_CBA!$B$3:$I$52,7,0)</f>
        <v>2021</v>
      </c>
      <c r="R657" s="463"/>
      <c r="S657" s="463"/>
      <c r="T657" s="463"/>
      <c r="U657" s="463"/>
      <c r="V657" s="463"/>
      <c r="W657" s="463"/>
      <c r="X657" s="463"/>
      <c r="Y657" s="463"/>
      <c r="Z657" s="591"/>
      <c r="AA657" s="461"/>
      <c r="AB657" s="461"/>
      <c r="AC657" s="463"/>
      <c r="AD657" s="463"/>
      <c r="AE657" s="463"/>
      <c r="AF657" s="463"/>
      <c r="AG657" s="463"/>
      <c r="AH657" s="463"/>
      <c r="AI657" s="463"/>
    </row>
    <row r="658" spans="1:35">
      <c r="A658" s="584" t="s">
        <v>1812</v>
      </c>
      <c r="B658" s="585" t="s">
        <v>977</v>
      </c>
      <c r="C658" s="457" t="s">
        <v>367</v>
      </c>
      <c r="D658" s="457" t="s">
        <v>1810</v>
      </c>
      <c r="E658" s="457" t="s">
        <v>1813</v>
      </c>
      <c r="F658" s="586" t="s">
        <v>442</v>
      </c>
      <c r="G658" s="592" t="s">
        <v>367</v>
      </c>
      <c r="H658" s="588">
        <v>1</v>
      </c>
      <c r="I658" s="588">
        <v>5</v>
      </c>
      <c r="J658" s="588">
        <f t="shared" si="41"/>
        <v>1</v>
      </c>
      <c r="K658" s="588">
        <f t="shared" si="42"/>
        <v>5</v>
      </c>
      <c r="L658" s="589">
        <f>IFERROR(IF(B658="funkcna poziadavka",VLOOKUP(G658,MODULY_CBA!$B$3:$E$53,4,0)/COUNTIFS($G$3:$G$1500,G658,$B$3:$B$1500,B658),),)</f>
        <v>1.2352941176470589</v>
      </c>
      <c r="M658" s="588">
        <f>IFERROR(IF(B658="Funkcna poziadavka",VLOOKUP(G658,MODULY_CBA!$B$3:$E$52,3,0),),)</f>
        <v>0.74</v>
      </c>
      <c r="N658" s="588">
        <f>IFERROR(IF(B658="funkcna poziadavka",VLOOKUP(G658,MODULY_CBA!$B$3:$E$52,2,0),),)</f>
        <v>0.86</v>
      </c>
      <c r="O658" s="589">
        <f t="shared" si="43"/>
        <v>3.9681411764705885</v>
      </c>
      <c r="P658" s="590">
        <f>IFERROR(O658*VLOOKUP(G658,MODULY_CBA!$B$3:$F$52,5,0),)</f>
        <v>59.522117647058828</v>
      </c>
      <c r="Q658" s="461">
        <f>VLOOKUP(G658,MODULY_CBA!$B$3:$I$52,7,0)</f>
        <v>2021</v>
      </c>
      <c r="R658" s="463"/>
      <c r="S658" s="463"/>
      <c r="T658" s="463"/>
      <c r="U658" s="463"/>
      <c r="V658" s="463"/>
      <c r="W658" s="463"/>
      <c r="X658" s="463"/>
      <c r="Y658" s="463"/>
      <c r="Z658" s="591"/>
      <c r="AA658" s="461"/>
      <c r="AB658" s="461"/>
      <c r="AC658" s="463"/>
      <c r="AD658" s="463"/>
      <c r="AE658" s="463"/>
      <c r="AF658" s="463"/>
      <c r="AG658" s="463"/>
      <c r="AH658" s="463"/>
      <c r="AI658" s="463"/>
    </row>
    <row r="659" spans="1:35">
      <c r="A659" s="584" t="s">
        <v>1814</v>
      </c>
      <c r="B659" s="585" t="s">
        <v>439</v>
      </c>
      <c r="C659" s="457" t="s">
        <v>369</v>
      </c>
      <c r="D659" s="457" t="s">
        <v>1815</v>
      </c>
      <c r="E659" s="466" t="s">
        <v>1816</v>
      </c>
      <c r="F659" s="586" t="s">
        <v>442</v>
      </c>
      <c r="G659" s="592" t="s">
        <v>369</v>
      </c>
      <c r="H659" s="588"/>
      <c r="I659" s="588"/>
      <c r="J659" s="588">
        <f t="shared" si="41"/>
        <v>0</v>
      </c>
      <c r="K659" s="588">
        <f t="shared" si="42"/>
        <v>0</v>
      </c>
      <c r="L659" s="589">
        <f>IFERROR(IF(B659="funkcna poziadavka",VLOOKUP(G659,MODULY_CBA!$B$3:$E$53,4,0)/COUNTIFS($G$3:$G$1500,G659,$B$3:$B$1500,B659),),)</f>
        <v>0</v>
      </c>
      <c r="M659" s="588">
        <f>IFERROR(IF(B659="Funkcna poziadavka",VLOOKUP(G659,MODULY_CBA!$B$3:$E$52,3,0),),)</f>
        <v>0</v>
      </c>
      <c r="N659" s="588">
        <f>IFERROR(IF(B659="funkcna poziadavka",VLOOKUP(G659,MODULY_CBA!$B$3:$E$52,2,0),),)</f>
        <v>0</v>
      </c>
      <c r="O659" s="589">
        <f t="shared" si="43"/>
        <v>0</v>
      </c>
      <c r="P659" s="590">
        <f>IFERROR(O659*VLOOKUP(G659,MODULY_CBA!$B$3:$F$52,5,0),)</f>
        <v>0</v>
      </c>
      <c r="Q659" s="461">
        <f>VLOOKUP(G659,MODULY_CBA!$B$3:$I$52,7,0)</f>
        <v>2021</v>
      </c>
      <c r="R659" s="463"/>
      <c r="S659" s="463"/>
      <c r="T659" s="463"/>
      <c r="U659" s="463"/>
      <c r="V659" s="463"/>
      <c r="W659" s="463"/>
      <c r="X659" s="463"/>
      <c r="Y659" s="463"/>
      <c r="Z659" s="591"/>
      <c r="AA659" s="461"/>
      <c r="AB659" s="461"/>
      <c r="AC659" s="463"/>
      <c r="AD659" s="463"/>
      <c r="AE659" s="463"/>
      <c r="AF659" s="463"/>
      <c r="AG659" s="463"/>
      <c r="AH659" s="463"/>
      <c r="AI659" s="463"/>
    </row>
    <row r="660" spans="1:35">
      <c r="A660" s="584" t="s">
        <v>1817</v>
      </c>
      <c r="B660" s="585" t="s">
        <v>977</v>
      </c>
      <c r="C660" s="457" t="s">
        <v>369</v>
      </c>
      <c r="D660" s="579" t="s">
        <v>440</v>
      </c>
      <c r="E660" s="568" t="s">
        <v>792</v>
      </c>
      <c r="F660" s="586" t="s">
        <v>442</v>
      </c>
      <c r="G660" s="592" t="s">
        <v>369</v>
      </c>
      <c r="H660" s="588">
        <v>1</v>
      </c>
      <c r="I660" s="588">
        <v>5</v>
      </c>
      <c r="J660" s="588">
        <f t="shared" si="41"/>
        <v>1</v>
      </c>
      <c r="K660" s="588">
        <f t="shared" si="42"/>
        <v>5</v>
      </c>
      <c r="L660" s="589">
        <f>IFERROR(IF(B660="funkcna poziadavka",VLOOKUP(G660,MODULY_CBA!$B$3:$E$53,4,0)/COUNTIFS($G$3:$G$1500,G660,$B$3:$B$1500,B660),),)</f>
        <v>2.625</v>
      </c>
      <c r="M660" s="588">
        <f>IFERROR(IF(B660="Funkcna poziadavka",VLOOKUP(G660,MODULY_CBA!$B$3:$E$52,3,0),),)</f>
        <v>0.72</v>
      </c>
      <c r="N660" s="588">
        <f>IFERROR(IF(B660="funkcna poziadavka",VLOOKUP(G660,MODULY_CBA!$B$3:$E$52,2,0),),)</f>
        <v>0.84</v>
      </c>
      <c r="O660" s="589">
        <f t="shared" si="43"/>
        <v>4.6116000000000001</v>
      </c>
      <c r="P660" s="590">
        <f>IFERROR(O660*VLOOKUP(G660,MODULY_CBA!$B$3:$F$52,5,0),)</f>
        <v>69.174000000000007</v>
      </c>
      <c r="Q660" s="461">
        <f>VLOOKUP(G660,MODULY_CBA!$B$3:$I$52,7,0)</f>
        <v>2021</v>
      </c>
      <c r="R660" s="463"/>
      <c r="S660" s="463"/>
      <c r="T660" s="463"/>
      <c r="U660" s="463"/>
      <c r="V660" s="463"/>
      <c r="W660" s="463"/>
      <c r="X660" s="463"/>
      <c r="Y660" s="463"/>
      <c r="Z660" s="591"/>
      <c r="AA660" s="461"/>
      <c r="AB660" s="461"/>
      <c r="AC660" s="463"/>
      <c r="AD660" s="463"/>
      <c r="AE660" s="463"/>
      <c r="AF660" s="463"/>
      <c r="AG660" s="463"/>
      <c r="AH660" s="463"/>
      <c r="AI660" s="463"/>
    </row>
    <row r="661" spans="1:35">
      <c r="A661" s="584" t="s">
        <v>1818</v>
      </c>
      <c r="B661" s="585" t="s">
        <v>439</v>
      </c>
      <c r="C661" s="457" t="s">
        <v>369</v>
      </c>
      <c r="D661" s="579" t="s">
        <v>444</v>
      </c>
      <c r="E661" s="568" t="s">
        <v>753</v>
      </c>
      <c r="F661" s="586" t="s">
        <v>442</v>
      </c>
      <c r="G661" s="592" t="s">
        <v>369</v>
      </c>
      <c r="H661" s="588"/>
      <c r="I661" s="588"/>
      <c r="J661" s="588">
        <f t="shared" si="41"/>
        <v>0</v>
      </c>
      <c r="K661" s="588">
        <f t="shared" si="42"/>
        <v>0</v>
      </c>
      <c r="L661" s="589">
        <f>IFERROR(IF(B661="funkcna poziadavka",VLOOKUP(G661,MODULY_CBA!$B$3:$E$53,4,0)/COUNTIFS($G$3:$G$1500,G661,$B$3:$B$1500,B661),),)</f>
        <v>0</v>
      </c>
      <c r="M661" s="588">
        <f>IFERROR(IF(B661="Funkcna poziadavka",VLOOKUP(G661,MODULY_CBA!$B$3:$E$52,3,0),),)</f>
        <v>0</v>
      </c>
      <c r="N661" s="588">
        <f>IFERROR(IF(B661="funkcna poziadavka",VLOOKUP(G661,MODULY_CBA!$B$3:$E$52,2,0),),)</f>
        <v>0</v>
      </c>
      <c r="O661" s="589">
        <f t="shared" si="43"/>
        <v>0</v>
      </c>
      <c r="P661" s="590">
        <f>IFERROR(O661*VLOOKUP(G661,MODULY_CBA!$B$3:$F$52,5,0),)</f>
        <v>0</v>
      </c>
      <c r="Q661" s="461">
        <f>VLOOKUP(G661,MODULY_CBA!$B$3:$I$52,7,0)</f>
        <v>2021</v>
      </c>
      <c r="R661" s="463"/>
      <c r="S661" s="463"/>
      <c r="T661" s="463"/>
      <c r="U661" s="463"/>
      <c r="V661" s="463"/>
      <c r="W661" s="463"/>
      <c r="X661" s="463"/>
      <c r="Y661" s="463"/>
      <c r="Z661" s="591"/>
      <c r="AA661" s="461"/>
      <c r="AB661" s="461"/>
      <c r="AC661" s="463"/>
      <c r="AD661" s="463"/>
      <c r="AE661" s="463"/>
      <c r="AF661" s="463"/>
      <c r="AG661" s="463"/>
      <c r="AH661" s="463"/>
      <c r="AI661" s="463"/>
    </row>
    <row r="662" spans="1:35">
      <c r="A662" s="584" t="s">
        <v>1819</v>
      </c>
      <c r="B662" s="585" t="s">
        <v>439</v>
      </c>
      <c r="C662" s="457" t="s">
        <v>369</v>
      </c>
      <c r="D662" s="579" t="s">
        <v>447</v>
      </c>
      <c r="E662" s="579" t="s">
        <v>448</v>
      </c>
      <c r="F662" s="586" t="s">
        <v>442</v>
      </c>
      <c r="G662" s="592" t="s">
        <v>369</v>
      </c>
      <c r="H662" s="588"/>
      <c r="I662" s="588"/>
      <c r="J662" s="588">
        <f t="shared" si="41"/>
        <v>0</v>
      </c>
      <c r="K662" s="588">
        <f t="shared" si="42"/>
        <v>0</v>
      </c>
      <c r="L662" s="589">
        <f>IFERROR(IF(B662="funkcna poziadavka",VLOOKUP(G662,MODULY_CBA!$B$3:$E$53,4,0)/COUNTIFS($G$3:$G$1500,G662,$B$3:$B$1500,B662),),)</f>
        <v>0</v>
      </c>
      <c r="M662" s="588">
        <f>IFERROR(IF(B662="Funkcna poziadavka",VLOOKUP(G662,MODULY_CBA!$B$3:$E$52,3,0),),)</f>
        <v>0</v>
      </c>
      <c r="N662" s="588">
        <f>IFERROR(IF(B662="funkcna poziadavka",VLOOKUP(G662,MODULY_CBA!$B$3:$E$52,2,0),),)</f>
        <v>0</v>
      </c>
      <c r="O662" s="589">
        <f t="shared" si="43"/>
        <v>0</v>
      </c>
      <c r="P662" s="590">
        <f>IFERROR(O662*VLOOKUP(G662,MODULY_CBA!$B$3:$F$52,5,0),)</f>
        <v>0</v>
      </c>
      <c r="Q662" s="461">
        <f>VLOOKUP(G662,MODULY_CBA!$B$3:$I$52,7,0)</f>
        <v>2021</v>
      </c>
      <c r="R662" s="463"/>
      <c r="S662" s="463"/>
      <c r="T662" s="463"/>
      <c r="U662" s="463"/>
      <c r="V662" s="463"/>
      <c r="W662" s="463"/>
      <c r="X662" s="463"/>
      <c r="Y662" s="463"/>
      <c r="Z662" s="591"/>
      <c r="AA662" s="461"/>
      <c r="AB662" s="461"/>
      <c r="AC662" s="463"/>
      <c r="AD662" s="463"/>
      <c r="AE662" s="463"/>
      <c r="AF662" s="463"/>
      <c r="AG662" s="463"/>
      <c r="AH662" s="463"/>
      <c r="AI662" s="463"/>
    </row>
    <row r="663" spans="1:35">
      <c r="A663" s="584" t="s">
        <v>1820</v>
      </c>
      <c r="B663" s="585" t="s">
        <v>439</v>
      </c>
      <c r="C663" s="457" t="s">
        <v>369</v>
      </c>
      <c r="D663" s="579" t="s">
        <v>450</v>
      </c>
      <c r="E663" s="579" t="s">
        <v>451</v>
      </c>
      <c r="F663" s="586" t="s">
        <v>442</v>
      </c>
      <c r="G663" s="592" t="s">
        <v>369</v>
      </c>
      <c r="H663" s="588"/>
      <c r="I663" s="588"/>
      <c r="J663" s="588">
        <f t="shared" si="41"/>
        <v>0</v>
      </c>
      <c r="K663" s="588">
        <f t="shared" si="42"/>
        <v>0</v>
      </c>
      <c r="L663" s="589">
        <f>IFERROR(IF(B663="funkcna poziadavka",VLOOKUP(G663,MODULY_CBA!$B$3:$E$53,4,0)/COUNTIFS($G$3:$G$1500,G663,$B$3:$B$1500,B663),),)</f>
        <v>0</v>
      </c>
      <c r="M663" s="588">
        <f>IFERROR(IF(B663="Funkcna poziadavka",VLOOKUP(G663,MODULY_CBA!$B$3:$E$52,3,0),),)</f>
        <v>0</v>
      </c>
      <c r="N663" s="588">
        <f>IFERROR(IF(B663="funkcna poziadavka",VLOOKUP(G663,MODULY_CBA!$B$3:$E$52,2,0),),)</f>
        <v>0</v>
      </c>
      <c r="O663" s="589">
        <f t="shared" si="43"/>
        <v>0</v>
      </c>
      <c r="P663" s="590">
        <f>IFERROR(O663*VLOOKUP(G663,MODULY_CBA!$B$3:$F$52,5,0),)</f>
        <v>0</v>
      </c>
      <c r="Q663" s="461">
        <f>VLOOKUP(G663,MODULY_CBA!$B$3:$I$52,7,0)</f>
        <v>2021</v>
      </c>
      <c r="R663" s="463"/>
      <c r="S663" s="463"/>
      <c r="T663" s="463"/>
      <c r="U663" s="463"/>
      <c r="V663" s="463"/>
      <c r="W663" s="463"/>
      <c r="X663" s="463"/>
      <c r="Y663" s="463"/>
      <c r="Z663" s="591"/>
      <c r="AA663" s="461"/>
      <c r="AB663" s="461"/>
      <c r="AC663" s="463"/>
      <c r="AD663" s="463"/>
      <c r="AE663" s="463"/>
      <c r="AF663" s="463"/>
      <c r="AG663" s="463"/>
      <c r="AH663" s="463"/>
      <c r="AI663" s="463"/>
    </row>
    <row r="664" spans="1:35">
      <c r="A664" s="584" t="s">
        <v>1821</v>
      </c>
      <c r="B664" s="585" t="s">
        <v>439</v>
      </c>
      <c r="C664" s="457" t="s">
        <v>369</v>
      </c>
      <c r="D664" s="579" t="s">
        <v>453</v>
      </c>
      <c r="E664" s="579" t="s">
        <v>454</v>
      </c>
      <c r="F664" s="586" t="s">
        <v>442</v>
      </c>
      <c r="G664" s="592" t="s">
        <v>369</v>
      </c>
      <c r="H664" s="588"/>
      <c r="I664" s="588"/>
      <c r="J664" s="588">
        <f t="shared" si="41"/>
        <v>0</v>
      </c>
      <c r="K664" s="588">
        <f t="shared" si="42"/>
        <v>0</v>
      </c>
      <c r="L664" s="589">
        <f>IFERROR(IF(B664="funkcna poziadavka",VLOOKUP(G664,MODULY_CBA!$B$3:$E$53,4,0)/COUNTIFS($G$3:$G$1500,G664,$B$3:$B$1500,B664),),)</f>
        <v>0</v>
      </c>
      <c r="M664" s="588">
        <f>IFERROR(IF(B664="Funkcna poziadavka",VLOOKUP(G664,MODULY_CBA!$B$3:$E$52,3,0),),)</f>
        <v>0</v>
      </c>
      <c r="N664" s="588">
        <f>IFERROR(IF(B664="funkcna poziadavka",VLOOKUP(G664,MODULY_CBA!$B$3:$E$52,2,0),),)</f>
        <v>0</v>
      </c>
      <c r="O664" s="589">
        <f t="shared" si="43"/>
        <v>0</v>
      </c>
      <c r="P664" s="590">
        <f>IFERROR(O664*VLOOKUP(G664,MODULY_CBA!$B$3:$F$52,5,0),)</f>
        <v>0</v>
      </c>
      <c r="Q664" s="461">
        <f>VLOOKUP(G664,MODULY_CBA!$B$3:$I$52,7,0)</f>
        <v>2021</v>
      </c>
      <c r="R664" s="463"/>
      <c r="S664" s="463"/>
      <c r="T664" s="463"/>
      <c r="U664" s="463"/>
      <c r="V664" s="463"/>
      <c r="W664" s="463"/>
      <c r="X664" s="463"/>
      <c r="Y664" s="463"/>
      <c r="Z664" s="591"/>
      <c r="AA664" s="461"/>
      <c r="AB664" s="461"/>
      <c r="AC664" s="463"/>
      <c r="AD664" s="463"/>
      <c r="AE664" s="463"/>
      <c r="AF664" s="463"/>
      <c r="AG664" s="463"/>
      <c r="AH664" s="463"/>
      <c r="AI664" s="463"/>
    </row>
    <row r="665" spans="1:35">
      <c r="A665" s="584" t="s">
        <v>1822</v>
      </c>
      <c r="B665" s="585" t="s">
        <v>439</v>
      </c>
      <c r="C665" s="457" t="s">
        <v>369</v>
      </c>
      <c r="D665" s="457" t="s">
        <v>1823</v>
      </c>
      <c r="E665" s="457" t="s">
        <v>1824</v>
      </c>
      <c r="F665" s="586" t="s">
        <v>442</v>
      </c>
      <c r="G665" s="592" t="s">
        <v>369</v>
      </c>
      <c r="H665" s="588"/>
      <c r="I665" s="588"/>
      <c r="J665" s="588">
        <f t="shared" si="41"/>
        <v>0</v>
      </c>
      <c r="K665" s="588">
        <f t="shared" si="42"/>
        <v>0</v>
      </c>
      <c r="L665" s="589">
        <f>IFERROR(IF(B665="funkcna poziadavka",VLOOKUP(G665,MODULY_CBA!$B$3:$E$53,4,0)/COUNTIFS($G$3:$G$1500,G665,$B$3:$B$1500,B665),),)</f>
        <v>0</v>
      </c>
      <c r="M665" s="588">
        <f>IFERROR(IF(B665="Funkcna poziadavka",VLOOKUP(G665,MODULY_CBA!$B$3:$E$52,3,0),),)</f>
        <v>0</v>
      </c>
      <c r="N665" s="588">
        <f>IFERROR(IF(B665="funkcna poziadavka",VLOOKUP(G665,MODULY_CBA!$B$3:$E$52,2,0),),)</f>
        <v>0</v>
      </c>
      <c r="O665" s="589">
        <f t="shared" si="43"/>
        <v>0</v>
      </c>
      <c r="P665" s="590">
        <f>IFERROR(O665*VLOOKUP(G665,MODULY_CBA!$B$3:$F$52,5,0),)</f>
        <v>0</v>
      </c>
      <c r="Q665" s="461">
        <f>VLOOKUP(G665,MODULY_CBA!$B$3:$I$52,7,0)</f>
        <v>2021</v>
      </c>
      <c r="R665" s="463"/>
      <c r="S665" s="463"/>
      <c r="T665" s="463"/>
      <c r="U665" s="463"/>
      <c r="V665" s="463"/>
      <c r="W665" s="463"/>
      <c r="X665" s="463"/>
      <c r="Y665" s="463"/>
      <c r="Z665" s="591"/>
      <c r="AA665" s="461"/>
      <c r="AB665" s="461"/>
      <c r="AC665" s="463"/>
      <c r="AD665" s="463"/>
      <c r="AE665" s="463"/>
      <c r="AF665" s="463"/>
      <c r="AG665" s="463"/>
      <c r="AH665" s="463"/>
      <c r="AI665" s="463"/>
    </row>
    <row r="666" spans="1:35">
      <c r="A666" s="584" t="s">
        <v>1825</v>
      </c>
      <c r="B666" s="585" t="s">
        <v>439</v>
      </c>
      <c r="C666" s="457" t="s">
        <v>369</v>
      </c>
      <c r="D666" s="568" t="s">
        <v>1826</v>
      </c>
      <c r="E666" s="568" t="s">
        <v>1827</v>
      </c>
      <c r="F666" s="586" t="s">
        <v>442</v>
      </c>
      <c r="G666" s="592" t="s">
        <v>369</v>
      </c>
      <c r="H666" s="588"/>
      <c r="I666" s="588"/>
      <c r="J666" s="588">
        <f t="shared" si="41"/>
        <v>0</v>
      </c>
      <c r="K666" s="588">
        <f t="shared" si="42"/>
        <v>0</v>
      </c>
      <c r="L666" s="589">
        <f>IFERROR(IF(B666="funkcna poziadavka",VLOOKUP(G666,MODULY_CBA!$B$3:$E$53,4,0)/COUNTIFS($G$3:$G$1500,G666,$B$3:$B$1500,B666),),)</f>
        <v>0</v>
      </c>
      <c r="M666" s="588">
        <f>IFERROR(IF(B666="Funkcna poziadavka",VLOOKUP(G666,MODULY_CBA!$B$3:$E$52,3,0),),)</f>
        <v>0</v>
      </c>
      <c r="N666" s="588">
        <f>IFERROR(IF(B666="funkcna poziadavka",VLOOKUP(G666,MODULY_CBA!$B$3:$E$52,2,0),),)</f>
        <v>0</v>
      </c>
      <c r="O666" s="589">
        <f t="shared" si="43"/>
        <v>0</v>
      </c>
      <c r="P666" s="590">
        <f>IFERROR(O666*VLOOKUP(G666,MODULY_CBA!$B$3:$F$52,5,0),)</f>
        <v>0</v>
      </c>
      <c r="Q666" s="461">
        <f>VLOOKUP(G666,MODULY_CBA!$B$3:$I$52,7,0)</f>
        <v>2021</v>
      </c>
      <c r="R666" s="463"/>
      <c r="S666" s="463"/>
      <c r="T666" s="463"/>
      <c r="U666" s="463"/>
      <c r="V666" s="463"/>
      <c r="W666" s="463"/>
      <c r="X666" s="463"/>
      <c r="Y666" s="463"/>
      <c r="Z666" s="591"/>
      <c r="AA666" s="461"/>
      <c r="AB666" s="461"/>
      <c r="AC666" s="463"/>
      <c r="AD666" s="463"/>
      <c r="AE666" s="463"/>
      <c r="AF666" s="463"/>
      <c r="AG666" s="463"/>
      <c r="AH666" s="463"/>
      <c r="AI666" s="463"/>
    </row>
    <row r="667" spans="1:35">
      <c r="A667" s="584" t="s">
        <v>1828</v>
      </c>
      <c r="B667" s="585" t="s">
        <v>439</v>
      </c>
      <c r="C667" s="457" t="s">
        <v>369</v>
      </c>
      <c r="D667" s="568" t="s">
        <v>1829</v>
      </c>
      <c r="E667" s="466" t="s">
        <v>1830</v>
      </c>
      <c r="F667" s="586" t="s">
        <v>442</v>
      </c>
      <c r="G667" s="592" t="s">
        <v>369</v>
      </c>
      <c r="H667" s="588"/>
      <c r="I667" s="588"/>
      <c r="J667" s="588">
        <f t="shared" si="41"/>
        <v>0</v>
      </c>
      <c r="K667" s="588">
        <f t="shared" si="42"/>
        <v>0</v>
      </c>
      <c r="L667" s="589">
        <f>IFERROR(IF(B667="funkcna poziadavka",VLOOKUP(G667,MODULY_CBA!$B$3:$E$53,4,0)/COUNTIFS($G$3:$G$1500,G667,$B$3:$B$1500,B667),),)</f>
        <v>0</v>
      </c>
      <c r="M667" s="588">
        <f>IFERROR(IF(B667="Funkcna poziadavka",VLOOKUP(G667,MODULY_CBA!$B$3:$E$52,3,0),),)</f>
        <v>0</v>
      </c>
      <c r="N667" s="588">
        <f>IFERROR(IF(B667="funkcna poziadavka",VLOOKUP(G667,MODULY_CBA!$B$3:$E$52,2,0),),)</f>
        <v>0</v>
      </c>
      <c r="O667" s="589">
        <f t="shared" si="43"/>
        <v>0</v>
      </c>
      <c r="P667" s="590">
        <f>IFERROR(O667*VLOOKUP(G667,MODULY_CBA!$B$3:$F$52,5,0),)</f>
        <v>0</v>
      </c>
      <c r="Q667" s="461">
        <f>VLOOKUP(G667,MODULY_CBA!$B$3:$I$52,7,0)</f>
        <v>2021</v>
      </c>
      <c r="R667" s="463"/>
      <c r="S667" s="463"/>
      <c r="T667" s="463"/>
      <c r="U667" s="463"/>
      <c r="V667" s="463"/>
      <c r="W667" s="463"/>
      <c r="X667" s="463"/>
      <c r="Y667" s="463"/>
      <c r="Z667" s="591"/>
      <c r="AA667" s="461"/>
      <c r="AB667" s="461"/>
      <c r="AC667" s="463"/>
      <c r="AD667" s="463"/>
      <c r="AE667" s="463"/>
      <c r="AF667" s="463"/>
      <c r="AG667" s="463"/>
      <c r="AH667" s="463"/>
      <c r="AI667" s="463"/>
    </row>
    <row r="668" spans="1:35">
      <c r="A668" s="584" t="s">
        <v>1831</v>
      </c>
      <c r="B668" s="585" t="s">
        <v>439</v>
      </c>
      <c r="C668" s="457" t="s">
        <v>369</v>
      </c>
      <c r="D668" s="568" t="s">
        <v>1832</v>
      </c>
      <c r="E668" s="457" t="s">
        <v>1833</v>
      </c>
      <c r="F668" s="586" t="s">
        <v>442</v>
      </c>
      <c r="G668" s="592" t="s">
        <v>369</v>
      </c>
      <c r="H668" s="588"/>
      <c r="I668" s="588"/>
      <c r="J668" s="588">
        <f t="shared" si="41"/>
        <v>0</v>
      </c>
      <c r="K668" s="588">
        <f t="shared" si="42"/>
        <v>0</v>
      </c>
      <c r="L668" s="589">
        <f>IFERROR(IF(B668="funkcna poziadavka",VLOOKUP(G668,MODULY_CBA!$B$3:$E$53,4,0)/COUNTIFS($G$3:$G$1500,G668,$B$3:$B$1500,B668),),)</f>
        <v>0</v>
      </c>
      <c r="M668" s="588">
        <f>IFERROR(IF(B668="Funkcna poziadavka",VLOOKUP(G668,MODULY_CBA!$B$3:$E$52,3,0),),)</f>
        <v>0</v>
      </c>
      <c r="N668" s="588">
        <f>IFERROR(IF(B668="funkcna poziadavka",VLOOKUP(G668,MODULY_CBA!$B$3:$E$52,2,0),),)</f>
        <v>0</v>
      </c>
      <c r="O668" s="589">
        <f t="shared" si="43"/>
        <v>0</v>
      </c>
      <c r="P668" s="590">
        <f>IFERROR(O668*VLOOKUP(G668,MODULY_CBA!$B$3:$F$52,5,0),)</f>
        <v>0</v>
      </c>
      <c r="Q668" s="461">
        <f>VLOOKUP(G668,MODULY_CBA!$B$3:$I$52,7,0)</f>
        <v>2021</v>
      </c>
      <c r="R668" s="463"/>
      <c r="S668" s="463"/>
      <c r="T668" s="463"/>
      <c r="U668" s="463"/>
      <c r="V668" s="463"/>
      <c r="W668" s="463"/>
      <c r="X668" s="463"/>
      <c r="Y668" s="463"/>
      <c r="Z668" s="591"/>
      <c r="AA668" s="461"/>
      <c r="AB668" s="461"/>
      <c r="AC668" s="463"/>
      <c r="AD668" s="463"/>
      <c r="AE668" s="463"/>
      <c r="AF668" s="463"/>
      <c r="AG668" s="463"/>
      <c r="AH668" s="463"/>
      <c r="AI668" s="463"/>
    </row>
    <row r="669" spans="1:35">
      <c r="A669" s="584" t="s">
        <v>1834</v>
      </c>
      <c r="B669" s="585" t="s">
        <v>439</v>
      </c>
      <c r="C669" s="457" t="s">
        <v>369</v>
      </c>
      <c r="D669" s="568" t="s">
        <v>1835</v>
      </c>
      <c r="E669" s="457" t="s">
        <v>1836</v>
      </c>
      <c r="F669" s="586" t="s">
        <v>442</v>
      </c>
      <c r="G669" s="592" t="s">
        <v>369</v>
      </c>
      <c r="H669" s="588"/>
      <c r="I669" s="588"/>
      <c r="J669" s="588">
        <f t="shared" si="41"/>
        <v>0</v>
      </c>
      <c r="K669" s="588">
        <f t="shared" si="42"/>
        <v>0</v>
      </c>
      <c r="L669" s="589">
        <f>IFERROR(IF(B669="funkcna poziadavka",VLOOKUP(G669,MODULY_CBA!$B$3:$E$53,4,0)/COUNTIFS($G$3:$G$1500,G669,$B$3:$B$1500,B669),),)</f>
        <v>0</v>
      </c>
      <c r="M669" s="588">
        <f>IFERROR(IF(B669="Funkcna poziadavka",VLOOKUP(G669,MODULY_CBA!$B$3:$E$52,3,0),),)</f>
        <v>0</v>
      </c>
      <c r="N669" s="588">
        <f>IFERROR(IF(B669="funkcna poziadavka",VLOOKUP(G669,MODULY_CBA!$B$3:$E$52,2,0),),)</f>
        <v>0</v>
      </c>
      <c r="O669" s="589">
        <f t="shared" si="43"/>
        <v>0</v>
      </c>
      <c r="P669" s="590">
        <f>IFERROR(O669*VLOOKUP(G669,MODULY_CBA!$B$3:$F$52,5,0),)</f>
        <v>0</v>
      </c>
      <c r="Q669" s="461">
        <f>VLOOKUP(G669,MODULY_CBA!$B$3:$I$52,7,0)</f>
        <v>2021</v>
      </c>
      <c r="R669" s="463"/>
      <c r="S669" s="463"/>
      <c r="T669" s="463"/>
      <c r="U669" s="463"/>
      <c r="V669" s="463"/>
      <c r="W669" s="463"/>
      <c r="X669" s="463"/>
      <c r="Y669" s="463"/>
      <c r="Z669" s="591"/>
      <c r="AA669" s="461"/>
      <c r="AB669" s="461"/>
      <c r="AC669" s="463"/>
      <c r="AD669" s="463"/>
      <c r="AE669" s="463"/>
      <c r="AF669" s="463"/>
      <c r="AG669" s="463"/>
      <c r="AH669" s="463"/>
      <c r="AI669" s="463"/>
    </row>
    <row r="670" spans="1:35">
      <c r="A670" s="584" t="s">
        <v>1837</v>
      </c>
      <c r="B670" s="585" t="s">
        <v>439</v>
      </c>
      <c r="C670" s="457" t="s">
        <v>369</v>
      </c>
      <c r="D670" s="579" t="s">
        <v>459</v>
      </c>
      <c r="E670" s="568" t="s">
        <v>767</v>
      </c>
      <c r="F670" s="586" t="s">
        <v>442</v>
      </c>
      <c r="G670" s="592" t="s">
        <v>369</v>
      </c>
      <c r="H670" s="588"/>
      <c r="I670" s="588"/>
      <c r="J670" s="588">
        <f t="shared" si="41"/>
        <v>0</v>
      </c>
      <c r="K670" s="588">
        <f t="shared" si="42"/>
        <v>0</v>
      </c>
      <c r="L670" s="589">
        <f>IFERROR(IF(B670="funkcna poziadavka",VLOOKUP(G670,MODULY_CBA!$B$3:$E$53,4,0)/COUNTIFS($G$3:$G$1500,G670,$B$3:$B$1500,B670),),)</f>
        <v>0</v>
      </c>
      <c r="M670" s="588">
        <f>IFERROR(IF(B670="Funkcna poziadavka",VLOOKUP(G670,MODULY_CBA!$B$3:$E$52,3,0),),)</f>
        <v>0</v>
      </c>
      <c r="N670" s="588">
        <f>IFERROR(IF(B670="funkcna poziadavka",VLOOKUP(G670,MODULY_CBA!$B$3:$E$52,2,0),),)</f>
        <v>0</v>
      </c>
      <c r="O670" s="589">
        <f t="shared" si="43"/>
        <v>0</v>
      </c>
      <c r="P670" s="590">
        <f>IFERROR(O670*VLOOKUP(G670,MODULY_CBA!$B$3:$F$52,5,0),)</f>
        <v>0</v>
      </c>
      <c r="Q670" s="461">
        <f>VLOOKUP(G670,MODULY_CBA!$B$3:$I$52,7,0)</f>
        <v>2021</v>
      </c>
      <c r="R670" s="463"/>
      <c r="S670" s="463"/>
      <c r="T670" s="463"/>
      <c r="U670" s="463"/>
      <c r="V670" s="463"/>
      <c r="W670" s="463"/>
      <c r="X670" s="463"/>
      <c r="Y670" s="463"/>
      <c r="Z670" s="591"/>
      <c r="AA670" s="461"/>
      <c r="AB670" s="461"/>
      <c r="AC670" s="463"/>
      <c r="AD670" s="463"/>
      <c r="AE670" s="463"/>
      <c r="AF670" s="463"/>
      <c r="AG670" s="463"/>
      <c r="AH670" s="463"/>
      <c r="AI670" s="463"/>
    </row>
    <row r="671" spans="1:35">
      <c r="A671" s="584" t="s">
        <v>1838</v>
      </c>
      <c r="B671" s="585" t="s">
        <v>439</v>
      </c>
      <c r="C671" s="457" t="s">
        <v>369</v>
      </c>
      <c r="D671" s="579" t="s">
        <v>462</v>
      </c>
      <c r="E671" s="568" t="s">
        <v>1414</v>
      </c>
      <c r="F671" s="586" t="s">
        <v>442</v>
      </c>
      <c r="G671" s="592" t="s">
        <v>369</v>
      </c>
      <c r="H671" s="588"/>
      <c r="I671" s="588"/>
      <c r="J671" s="588">
        <f t="shared" si="41"/>
        <v>0</v>
      </c>
      <c r="K671" s="588">
        <f t="shared" si="42"/>
        <v>0</v>
      </c>
      <c r="L671" s="589">
        <f>IFERROR(IF(B671="funkcna poziadavka",VLOOKUP(G671,MODULY_CBA!$B$3:$E$53,4,0)/COUNTIFS($G$3:$G$1500,G671,$B$3:$B$1500,B671),),)</f>
        <v>0</v>
      </c>
      <c r="M671" s="588">
        <f>IFERROR(IF(B671="Funkcna poziadavka",VLOOKUP(G671,MODULY_CBA!$B$3:$E$52,3,0),),)</f>
        <v>0</v>
      </c>
      <c r="N671" s="588">
        <f>IFERROR(IF(B671="funkcna poziadavka",VLOOKUP(G671,MODULY_CBA!$B$3:$E$52,2,0),),)</f>
        <v>0</v>
      </c>
      <c r="O671" s="589">
        <f t="shared" si="43"/>
        <v>0</v>
      </c>
      <c r="P671" s="590">
        <f>IFERROR(O671*VLOOKUP(G671,MODULY_CBA!$B$3:$F$52,5,0),)</f>
        <v>0</v>
      </c>
      <c r="Q671" s="461">
        <f>VLOOKUP(G671,MODULY_CBA!$B$3:$I$52,7,0)</f>
        <v>2021</v>
      </c>
      <c r="R671" s="463"/>
      <c r="S671" s="463"/>
      <c r="T671" s="463"/>
      <c r="U671" s="463"/>
      <c r="V671" s="463"/>
      <c r="W671" s="463"/>
      <c r="X671" s="463"/>
      <c r="Y671" s="463"/>
      <c r="Z671" s="591"/>
      <c r="AA671" s="461"/>
      <c r="AB671" s="461"/>
      <c r="AC671" s="463"/>
      <c r="AD671" s="463"/>
      <c r="AE671" s="463"/>
      <c r="AF671" s="463"/>
      <c r="AG671" s="463"/>
      <c r="AH671" s="463"/>
      <c r="AI671" s="463"/>
    </row>
    <row r="672" spans="1:35">
      <c r="A672" s="584" t="s">
        <v>1839</v>
      </c>
      <c r="B672" s="585" t="s">
        <v>439</v>
      </c>
      <c r="C672" s="457" t="s">
        <v>369</v>
      </c>
      <c r="D672" s="579" t="s">
        <v>465</v>
      </c>
      <c r="E672" s="568" t="s">
        <v>729</v>
      </c>
      <c r="F672" s="586" t="s">
        <v>442</v>
      </c>
      <c r="G672" s="592" t="s">
        <v>369</v>
      </c>
      <c r="H672" s="588"/>
      <c r="I672" s="588"/>
      <c r="J672" s="588">
        <f t="shared" si="41"/>
        <v>0</v>
      </c>
      <c r="K672" s="588">
        <f t="shared" si="42"/>
        <v>0</v>
      </c>
      <c r="L672" s="589">
        <f>IFERROR(IF(B672="funkcna poziadavka",VLOOKUP(G672,MODULY_CBA!$B$3:$E$53,4,0)/COUNTIFS($G$3:$G$1500,G672,$B$3:$B$1500,B672),),)</f>
        <v>0</v>
      </c>
      <c r="M672" s="588">
        <f>IFERROR(IF(B672="Funkcna poziadavka",VLOOKUP(G672,MODULY_CBA!$B$3:$E$52,3,0),),)</f>
        <v>0</v>
      </c>
      <c r="N672" s="588">
        <f>IFERROR(IF(B672="funkcna poziadavka",VLOOKUP(G672,MODULY_CBA!$B$3:$E$52,2,0),),)</f>
        <v>0</v>
      </c>
      <c r="O672" s="589">
        <f t="shared" si="43"/>
        <v>0</v>
      </c>
      <c r="P672" s="590">
        <f>IFERROR(O672*VLOOKUP(G672,MODULY_CBA!$B$3:$F$52,5,0),)</f>
        <v>0</v>
      </c>
      <c r="Q672" s="461">
        <f>VLOOKUP(G672,MODULY_CBA!$B$3:$I$52,7,0)</f>
        <v>2021</v>
      </c>
      <c r="R672" s="463"/>
      <c r="S672" s="463"/>
      <c r="T672" s="463"/>
      <c r="U672" s="463"/>
      <c r="V672" s="463"/>
      <c r="W672" s="463"/>
      <c r="X672" s="463"/>
      <c r="Y672" s="463"/>
      <c r="Z672" s="591"/>
      <c r="AA672" s="461"/>
      <c r="AB672" s="461"/>
      <c r="AC672" s="463"/>
      <c r="AD672" s="463"/>
      <c r="AE672" s="463"/>
      <c r="AF672" s="463"/>
      <c r="AG672" s="463"/>
      <c r="AH672" s="463"/>
      <c r="AI672" s="463"/>
    </row>
    <row r="673" spans="1:35">
      <c r="A673" s="584" t="s">
        <v>1840</v>
      </c>
      <c r="B673" s="585" t="s">
        <v>439</v>
      </c>
      <c r="C673" s="457" t="s">
        <v>369</v>
      </c>
      <c r="D673" s="579" t="s">
        <v>468</v>
      </c>
      <c r="E673" s="568" t="s">
        <v>1841</v>
      </c>
      <c r="F673" s="586" t="s">
        <v>442</v>
      </c>
      <c r="G673" s="592" t="s">
        <v>369</v>
      </c>
      <c r="H673" s="588"/>
      <c r="I673" s="588"/>
      <c r="J673" s="588">
        <f t="shared" si="41"/>
        <v>0</v>
      </c>
      <c r="K673" s="588">
        <f t="shared" si="42"/>
        <v>0</v>
      </c>
      <c r="L673" s="589">
        <f>IFERROR(IF(B673="funkcna poziadavka",VLOOKUP(G673,MODULY_CBA!$B$3:$E$53,4,0)/COUNTIFS($G$3:$G$1500,G673,$B$3:$B$1500,B673),),)</f>
        <v>0</v>
      </c>
      <c r="M673" s="588">
        <f>IFERROR(IF(B673="Funkcna poziadavka",VLOOKUP(G673,MODULY_CBA!$B$3:$E$52,3,0),),)</f>
        <v>0</v>
      </c>
      <c r="N673" s="588">
        <f>IFERROR(IF(B673="funkcna poziadavka",VLOOKUP(G673,MODULY_CBA!$B$3:$E$52,2,0),),)</f>
        <v>0</v>
      </c>
      <c r="O673" s="589">
        <f t="shared" si="43"/>
        <v>0</v>
      </c>
      <c r="P673" s="590">
        <f>IFERROR(O673*VLOOKUP(G673,MODULY_CBA!$B$3:$F$52,5,0),)</f>
        <v>0</v>
      </c>
      <c r="Q673" s="461">
        <f>VLOOKUP(G673,MODULY_CBA!$B$3:$I$52,7,0)</f>
        <v>2021</v>
      </c>
      <c r="R673" s="463"/>
      <c r="S673" s="463"/>
      <c r="T673" s="463"/>
      <c r="U673" s="463"/>
      <c r="V673" s="463"/>
      <c r="W673" s="463"/>
      <c r="X673" s="463"/>
      <c r="Y673" s="463"/>
      <c r="Z673" s="591"/>
      <c r="AA673" s="461"/>
      <c r="AB673" s="461"/>
      <c r="AC673" s="463"/>
      <c r="AD673" s="463"/>
      <c r="AE673" s="463"/>
      <c r="AF673" s="463"/>
      <c r="AG673" s="463"/>
      <c r="AH673" s="463"/>
      <c r="AI673" s="463"/>
    </row>
    <row r="674" spans="1:35">
      <c r="A674" s="584" t="s">
        <v>1842</v>
      </c>
      <c r="B674" s="585" t="s">
        <v>439</v>
      </c>
      <c r="C674" s="457" t="s">
        <v>369</v>
      </c>
      <c r="D674" s="579" t="s">
        <v>493</v>
      </c>
      <c r="E674" s="568" t="s">
        <v>1419</v>
      </c>
      <c r="F674" s="586" t="s">
        <v>442</v>
      </c>
      <c r="G674" s="592" t="s">
        <v>369</v>
      </c>
      <c r="H674" s="588"/>
      <c r="I674" s="588"/>
      <c r="J674" s="588">
        <f t="shared" si="41"/>
        <v>0</v>
      </c>
      <c r="K674" s="588">
        <f t="shared" si="42"/>
        <v>0</v>
      </c>
      <c r="L674" s="589">
        <f>IFERROR(IF(B674="funkcna poziadavka",VLOOKUP(G674,MODULY_CBA!$B$3:$E$53,4,0)/COUNTIFS($G$3:$G$1500,G674,$B$3:$B$1500,B674),),)</f>
        <v>0</v>
      </c>
      <c r="M674" s="588">
        <f>IFERROR(IF(B674="Funkcna poziadavka",VLOOKUP(G674,MODULY_CBA!$B$3:$E$52,3,0),),)</f>
        <v>0</v>
      </c>
      <c r="N674" s="588">
        <f>IFERROR(IF(B674="funkcna poziadavka",VLOOKUP(G674,MODULY_CBA!$B$3:$E$52,2,0),),)</f>
        <v>0</v>
      </c>
      <c r="O674" s="589">
        <f t="shared" si="43"/>
        <v>0</v>
      </c>
      <c r="P674" s="590">
        <f>IFERROR(O674*VLOOKUP(G674,MODULY_CBA!$B$3:$F$52,5,0),)</f>
        <v>0</v>
      </c>
      <c r="Q674" s="461">
        <f>VLOOKUP(G674,MODULY_CBA!$B$3:$I$52,7,0)</f>
        <v>2021</v>
      </c>
      <c r="R674" s="463"/>
      <c r="S674" s="463"/>
      <c r="T674" s="463"/>
      <c r="U674" s="463"/>
      <c r="V674" s="463"/>
      <c r="W674" s="463"/>
      <c r="X674" s="463"/>
      <c r="Y674" s="463"/>
      <c r="Z674" s="591"/>
      <c r="AA674" s="461"/>
      <c r="AB674" s="461"/>
      <c r="AC674" s="463"/>
      <c r="AD674" s="463"/>
      <c r="AE674" s="463"/>
      <c r="AF674" s="463"/>
      <c r="AG674" s="463"/>
      <c r="AH674" s="463"/>
      <c r="AI674" s="463"/>
    </row>
    <row r="675" spans="1:35">
      <c r="A675" s="584" t="s">
        <v>1843</v>
      </c>
      <c r="B675" s="585" t="s">
        <v>977</v>
      </c>
      <c r="C675" s="457" t="s">
        <v>369</v>
      </c>
      <c r="D675" s="579" t="s">
        <v>471</v>
      </c>
      <c r="E675" s="568" t="s">
        <v>735</v>
      </c>
      <c r="F675" s="586" t="s">
        <v>442</v>
      </c>
      <c r="G675" s="592" t="s">
        <v>369</v>
      </c>
      <c r="H675" s="588">
        <v>1</v>
      </c>
      <c r="I675" s="588">
        <v>5</v>
      </c>
      <c r="J675" s="588">
        <f t="shared" si="41"/>
        <v>1</v>
      </c>
      <c r="K675" s="588">
        <f t="shared" si="42"/>
        <v>5</v>
      </c>
      <c r="L675" s="589">
        <f>IFERROR(IF(B675="funkcna poziadavka",VLOOKUP(G675,MODULY_CBA!$B$3:$E$53,4,0)/COUNTIFS($G$3:$G$1500,G675,$B$3:$B$1500,B675),),)</f>
        <v>2.625</v>
      </c>
      <c r="M675" s="588">
        <f>IFERROR(IF(B675="Funkcna poziadavka",VLOOKUP(G675,MODULY_CBA!$B$3:$E$52,3,0),),)</f>
        <v>0.72</v>
      </c>
      <c r="N675" s="588">
        <f>IFERROR(IF(B675="funkcna poziadavka",VLOOKUP(G675,MODULY_CBA!$B$3:$E$52,2,0),),)</f>
        <v>0.84</v>
      </c>
      <c r="O675" s="589">
        <f t="shared" si="43"/>
        <v>4.6116000000000001</v>
      </c>
      <c r="P675" s="590">
        <f>IFERROR(O675*VLOOKUP(G675,MODULY_CBA!$B$3:$F$52,5,0),)</f>
        <v>69.174000000000007</v>
      </c>
      <c r="Q675" s="461">
        <f>VLOOKUP(G675,MODULY_CBA!$B$3:$I$52,7,0)</f>
        <v>2021</v>
      </c>
      <c r="R675" s="463"/>
      <c r="S675" s="463"/>
      <c r="T675" s="463"/>
      <c r="U675" s="463"/>
      <c r="V675" s="463"/>
      <c r="W675" s="463"/>
      <c r="X675" s="463"/>
      <c r="Y675" s="463"/>
      <c r="Z675" s="591"/>
      <c r="AA675" s="461"/>
      <c r="AB675" s="461"/>
      <c r="AC675" s="463"/>
      <c r="AD675" s="463"/>
      <c r="AE675" s="463"/>
      <c r="AF675" s="463"/>
      <c r="AG675" s="463"/>
      <c r="AH675" s="463"/>
      <c r="AI675" s="463"/>
    </row>
    <row r="676" spans="1:35">
      <c r="A676" s="584" t="s">
        <v>1844</v>
      </c>
      <c r="B676" s="585" t="s">
        <v>977</v>
      </c>
      <c r="C676" s="457" t="s">
        <v>369</v>
      </c>
      <c r="D676" s="579" t="s">
        <v>1845</v>
      </c>
      <c r="E676" s="568" t="s">
        <v>1846</v>
      </c>
      <c r="F676" s="586" t="s">
        <v>442</v>
      </c>
      <c r="G676" s="592" t="s">
        <v>369</v>
      </c>
      <c r="H676" s="588">
        <v>1</v>
      </c>
      <c r="I676" s="588">
        <v>5</v>
      </c>
      <c r="J676" s="588">
        <f t="shared" si="41"/>
        <v>1</v>
      </c>
      <c r="K676" s="588">
        <f t="shared" si="42"/>
        <v>5</v>
      </c>
      <c r="L676" s="589">
        <f>IFERROR(IF(B676="funkcna poziadavka",VLOOKUP(G676,MODULY_CBA!$B$3:$E$53,4,0)/COUNTIFS($G$3:$G$1500,G676,$B$3:$B$1500,B676),),)</f>
        <v>2.625</v>
      </c>
      <c r="M676" s="588">
        <f>IFERROR(IF(B676="Funkcna poziadavka",VLOOKUP(G676,MODULY_CBA!$B$3:$E$52,3,0),),)</f>
        <v>0.72</v>
      </c>
      <c r="N676" s="588">
        <f>IFERROR(IF(B676="funkcna poziadavka",VLOOKUP(G676,MODULY_CBA!$B$3:$E$52,2,0),),)</f>
        <v>0.84</v>
      </c>
      <c r="O676" s="589">
        <f t="shared" si="43"/>
        <v>4.6116000000000001</v>
      </c>
      <c r="P676" s="590">
        <f>IFERROR(O676*VLOOKUP(G676,MODULY_CBA!$B$3:$F$52,5,0),)</f>
        <v>69.174000000000007</v>
      </c>
      <c r="Q676" s="461">
        <f>VLOOKUP(G676,MODULY_CBA!$B$3:$I$52,7,0)</f>
        <v>2021</v>
      </c>
      <c r="R676" s="463"/>
      <c r="S676" s="463"/>
      <c r="T676" s="463"/>
      <c r="U676" s="463"/>
      <c r="V676" s="463"/>
      <c r="W676" s="463"/>
      <c r="X676" s="463"/>
      <c r="Y676" s="463"/>
      <c r="Z676" s="591"/>
      <c r="AA676" s="461"/>
      <c r="AB676" s="461"/>
      <c r="AC676" s="463"/>
      <c r="AD676" s="463"/>
      <c r="AE676" s="463"/>
      <c r="AF676" s="463"/>
      <c r="AG676" s="463"/>
      <c r="AH676" s="463"/>
      <c r="AI676" s="463"/>
    </row>
    <row r="677" spans="1:35">
      <c r="A677" s="584" t="s">
        <v>1847</v>
      </c>
      <c r="B677" s="585" t="s">
        <v>977</v>
      </c>
      <c r="C677" s="457" t="s">
        <v>369</v>
      </c>
      <c r="D677" s="579" t="s">
        <v>1848</v>
      </c>
      <c r="E677" s="568" t="s">
        <v>1849</v>
      </c>
      <c r="F677" s="586" t="s">
        <v>442</v>
      </c>
      <c r="G677" s="592" t="s">
        <v>369</v>
      </c>
      <c r="H677" s="588">
        <v>1</v>
      </c>
      <c r="I677" s="588">
        <v>5</v>
      </c>
      <c r="J677" s="588">
        <f t="shared" si="41"/>
        <v>1</v>
      </c>
      <c r="K677" s="588">
        <f t="shared" si="42"/>
        <v>5</v>
      </c>
      <c r="L677" s="589">
        <f>IFERROR(IF(B677="funkcna poziadavka",VLOOKUP(G677,MODULY_CBA!$B$3:$E$53,4,0)/COUNTIFS($G$3:$G$1500,G677,$B$3:$B$1500,B677),),)</f>
        <v>2.625</v>
      </c>
      <c r="M677" s="588">
        <f>IFERROR(IF(B677="Funkcna poziadavka",VLOOKUP(G677,MODULY_CBA!$B$3:$E$52,3,0),),)</f>
        <v>0.72</v>
      </c>
      <c r="N677" s="588">
        <f>IFERROR(IF(B677="funkcna poziadavka",VLOOKUP(G677,MODULY_CBA!$B$3:$E$52,2,0),),)</f>
        <v>0.84</v>
      </c>
      <c r="O677" s="589">
        <f t="shared" si="43"/>
        <v>4.6116000000000001</v>
      </c>
      <c r="P677" s="590">
        <f>IFERROR(O677*VLOOKUP(G677,MODULY_CBA!$B$3:$F$52,5,0),)</f>
        <v>69.174000000000007</v>
      </c>
      <c r="Q677" s="461">
        <f>VLOOKUP(G677,MODULY_CBA!$B$3:$I$52,7,0)</f>
        <v>2021</v>
      </c>
      <c r="R677" s="463"/>
      <c r="S677" s="463"/>
      <c r="T677" s="463"/>
      <c r="U677" s="463"/>
      <c r="V677" s="463"/>
      <c r="W677" s="463"/>
      <c r="X677" s="463"/>
      <c r="Y677" s="463"/>
      <c r="Z677" s="591"/>
      <c r="AA677" s="461"/>
      <c r="AB677" s="461"/>
      <c r="AC677" s="463"/>
      <c r="AD677" s="463"/>
      <c r="AE677" s="463"/>
      <c r="AF677" s="463"/>
      <c r="AG677" s="463"/>
      <c r="AH677" s="463"/>
      <c r="AI677" s="463"/>
    </row>
    <row r="678" spans="1:35">
      <c r="A678" s="584" t="s">
        <v>1850</v>
      </c>
      <c r="B678" s="585" t="s">
        <v>977</v>
      </c>
      <c r="C678" s="457" t="s">
        <v>369</v>
      </c>
      <c r="D678" s="579" t="s">
        <v>1851</v>
      </c>
      <c r="E678" s="568" t="s">
        <v>1852</v>
      </c>
      <c r="F678" s="586" t="s">
        <v>442</v>
      </c>
      <c r="G678" s="592" t="s">
        <v>369</v>
      </c>
      <c r="H678" s="588">
        <v>1</v>
      </c>
      <c r="I678" s="588">
        <v>5</v>
      </c>
      <c r="J678" s="588">
        <f t="shared" si="41"/>
        <v>1</v>
      </c>
      <c r="K678" s="588">
        <f t="shared" si="42"/>
        <v>5</v>
      </c>
      <c r="L678" s="589">
        <f>IFERROR(IF(B678="funkcna poziadavka",VLOOKUP(G678,MODULY_CBA!$B$3:$E$53,4,0)/COUNTIFS($G$3:$G$1500,G678,$B$3:$B$1500,B678),),)</f>
        <v>2.625</v>
      </c>
      <c r="M678" s="588">
        <f>IFERROR(IF(B678="Funkcna poziadavka",VLOOKUP(G678,MODULY_CBA!$B$3:$E$52,3,0),),)</f>
        <v>0.72</v>
      </c>
      <c r="N678" s="588">
        <f>IFERROR(IF(B678="funkcna poziadavka",VLOOKUP(G678,MODULY_CBA!$B$3:$E$52,2,0),),)</f>
        <v>0.84</v>
      </c>
      <c r="O678" s="589">
        <f t="shared" si="43"/>
        <v>4.6116000000000001</v>
      </c>
      <c r="P678" s="590">
        <f>IFERROR(O678*VLOOKUP(G678,MODULY_CBA!$B$3:$F$52,5,0),)</f>
        <v>69.174000000000007</v>
      </c>
      <c r="Q678" s="461">
        <f>VLOOKUP(G678,MODULY_CBA!$B$3:$I$52,7,0)</f>
        <v>2021</v>
      </c>
      <c r="R678" s="463"/>
      <c r="S678" s="463"/>
      <c r="T678" s="463"/>
      <c r="U678" s="463"/>
      <c r="V678" s="463"/>
      <c r="W678" s="463"/>
      <c r="X678" s="463"/>
      <c r="Y678" s="463"/>
      <c r="Z678" s="591"/>
      <c r="AA678" s="461"/>
      <c r="AB678" s="461"/>
      <c r="AC678" s="463"/>
      <c r="AD678" s="463"/>
      <c r="AE678" s="463"/>
      <c r="AF678" s="463"/>
      <c r="AG678" s="463"/>
      <c r="AH678" s="463"/>
      <c r="AI678" s="463"/>
    </row>
    <row r="679" spans="1:35">
      <c r="A679" s="584" t="s">
        <v>1853</v>
      </c>
      <c r="B679" s="585" t="s">
        <v>977</v>
      </c>
      <c r="C679" s="457" t="s">
        <v>369</v>
      </c>
      <c r="D679" s="579" t="s">
        <v>1854</v>
      </c>
      <c r="E679" s="568" t="s">
        <v>1855</v>
      </c>
      <c r="F679" s="586" t="s">
        <v>442</v>
      </c>
      <c r="G679" s="592" t="s">
        <v>369</v>
      </c>
      <c r="H679" s="588">
        <v>1</v>
      </c>
      <c r="I679" s="588">
        <v>5</v>
      </c>
      <c r="J679" s="588">
        <f t="shared" si="41"/>
        <v>1</v>
      </c>
      <c r="K679" s="588">
        <f t="shared" si="42"/>
        <v>5</v>
      </c>
      <c r="L679" s="589">
        <f>IFERROR(IF(B679="funkcna poziadavka",VLOOKUP(G679,MODULY_CBA!$B$3:$E$53,4,0)/COUNTIFS($G$3:$G$1500,G679,$B$3:$B$1500,B679),),)</f>
        <v>2.625</v>
      </c>
      <c r="M679" s="588">
        <f>IFERROR(IF(B679="Funkcna poziadavka",VLOOKUP(G679,MODULY_CBA!$B$3:$E$52,3,0),),)</f>
        <v>0.72</v>
      </c>
      <c r="N679" s="588">
        <f>IFERROR(IF(B679="funkcna poziadavka",VLOOKUP(G679,MODULY_CBA!$B$3:$E$52,2,0),),)</f>
        <v>0.84</v>
      </c>
      <c r="O679" s="589">
        <f t="shared" si="43"/>
        <v>4.6116000000000001</v>
      </c>
      <c r="P679" s="590">
        <f>IFERROR(O679*VLOOKUP(G679,MODULY_CBA!$B$3:$F$52,5,0),)</f>
        <v>69.174000000000007</v>
      </c>
      <c r="Q679" s="461">
        <f>VLOOKUP(G679,MODULY_CBA!$B$3:$I$52,7,0)</f>
        <v>2021</v>
      </c>
      <c r="R679" s="463"/>
      <c r="S679" s="463"/>
      <c r="T679" s="463"/>
      <c r="U679" s="463"/>
      <c r="V679" s="463"/>
      <c r="W679" s="463"/>
      <c r="X679" s="463"/>
      <c r="Y679" s="463"/>
      <c r="Z679" s="591"/>
      <c r="AA679" s="461"/>
      <c r="AB679" s="461"/>
      <c r="AC679" s="463"/>
      <c r="AD679" s="463"/>
      <c r="AE679" s="463"/>
      <c r="AF679" s="463"/>
      <c r="AG679" s="463"/>
      <c r="AH679" s="463"/>
      <c r="AI679" s="463"/>
    </row>
    <row r="680" spans="1:35">
      <c r="A680" s="584" t="s">
        <v>1856</v>
      </c>
      <c r="B680" s="585" t="s">
        <v>977</v>
      </c>
      <c r="C680" s="457" t="s">
        <v>369</v>
      </c>
      <c r="D680" s="579" t="s">
        <v>1857</v>
      </c>
      <c r="E680" s="457" t="s">
        <v>1858</v>
      </c>
      <c r="F680" s="586" t="s">
        <v>442</v>
      </c>
      <c r="G680" s="592" t="s">
        <v>369</v>
      </c>
      <c r="H680" s="588">
        <v>1</v>
      </c>
      <c r="I680" s="588">
        <v>5</v>
      </c>
      <c r="J680" s="588">
        <f t="shared" si="41"/>
        <v>1</v>
      </c>
      <c r="K680" s="588">
        <f t="shared" si="42"/>
        <v>5</v>
      </c>
      <c r="L680" s="589">
        <f>IFERROR(IF(B680="funkcna poziadavka",VLOOKUP(G680,MODULY_CBA!$B$3:$E$53,4,0)/COUNTIFS($G$3:$G$1500,G680,$B$3:$B$1500,B680),),)</f>
        <v>2.625</v>
      </c>
      <c r="M680" s="588">
        <f>IFERROR(IF(B680="Funkcna poziadavka",VLOOKUP(G680,MODULY_CBA!$B$3:$E$52,3,0),),)</f>
        <v>0.72</v>
      </c>
      <c r="N680" s="588">
        <f>IFERROR(IF(B680="funkcna poziadavka",VLOOKUP(G680,MODULY_CBA!$B$3:$E$52,2,0),),)</f>
        <v>0.84</v>
      </c>
      <c r="O680" s="589">
        <f t="shared" si="43"/>
        <v>4.6116000000000001</v>
      </c>
      <c r="P680" s="590">
        <f>IFERROR(O680*VLOOKUP(G680,MODULY_CBA!$B$3:$F$52,5,0),)</f>
        <v>69.174000000000007</v>
      </c>
      <c r="Q680" s="461">
        <f>VLOOKUP(G680,MODULY_CBA!$B$3:$I$52,7,0)</f>
        <v>2021</v>
      </c>
      <c r="R680" s="463"/>
      <c r="S680" s="463"/>
      <c r="T680" s="463"/>
      <c r="U680" s="463"/>
      <c r="V680" s="463"/>
      <c r="W680" s="463"/>
      <c r="X680" s="463"/>
      <c r="Y680" s="463"/>
      <c r="Z680" s="591"/>
      <c r="AA680" s="461"/>
      <c r="AB680" s="461"/>
      <c r="AC680" s="463"/>
      <c r="AD680" s="463"/>
      <c r="AE680" s="463"/>
      <c r="AF680" s="463"/>
      <c r="AG680" s="463"/>
      <c r="AH680" s="463"/>
      <c r="AI680" s="463"/>
    </row>
    <row r="681" spans="1:35">
      <c r="A681" s="584" t="s">
        <v>1859</v>
      </c>
      <c r="B681" s="585" t="s">
        <v>977</v>
      </c>
      <c r="C681" s="457" t="s">
        <v>369</v>
      </c>
      <c r="D681" s="579" t="s">
        <v>1860</v>
      </c>
      <c r="E681" s="457" t="s">
        <v>1861</v>
      </c>
      <c r="F681" s="586" t="s">
        <v>442</v>
      </c>
      <c r="G681" s="592" t="s">
        <v>369</v>
      </c>
      <c r="H681" s="588">
        <v>1</v>
      </c>
      <c r="I681" s="588">
        <v>5</v>
      </c>
      <c r="J681" s="588">
        <f t="shared" si="41"/>
        <v>1</v>
      </c>
      <c r="K681" s="588">
        <f t="shared" si="42"/>
        <v>5</v>
      </c>
      <c r="L681" s="589">
        <f>IFERROR(IF(B681="funkcna poziadavka",VLOOKUP(G681,MODULY_CBA!$B$3:$E$53,4,0)/COUNTIFS($G$3:$G$1500,G681,$B$3:$B$1500,B681),),)</f>
        <v>2.625</v>
      </c>
      <c r="M681" s="588">
        <f>IFERROR(IF(B681="Funkcna poziadavka",VLOOKUP(G681,MODULY_CBA!$B$3:$E$52,3,0),),)</f>
        <v>0.72</v>
      </c>
      <c r="N681" s="588">
        <f>IFERROR(IF(B681="funkcna poziadavka",VLOOKUP(G681,MODULY_CBA!$B$3:$E$52,2,0),),)</f>
        <v>0.84</v>
      </c>
      <c r="O681" s="589">
        <f t="shared" si="43"/>
        <v>4.6116000000000001</v>
      </c>
      <c r="P681" s="590">
        <f>IFERROR(O681*VLOOKUP(G681,MODULY_CBA!$B$3:$F$52,5,0),)</f>
        <v>69.174000000000007</v>
      </c>
      <c r="Q681" s="461">
        <f>VLOOKUP(G681,MODULY_CBA!$B$3:$I$52,7,0)</f>
        <v>2021</v>
      </c>
      <c r="R681" s="463"/>
      <c r="S681" s="463"/>
      <c r="T681" s="463"/>
      <c r="U681" s="463"/>
      <c r="V681" s="463"/>
      <c r="W681" s="463"/>
      <c r="X681" s="463"/>
      <c r="Y681" s="463"/>
      <c r="Z681" s="591"/>
      <c r="AA681" s="461"/>
      <c r="AB681" s="461"/>
      <c r="AC681" s="463"/>
      <c r="AD681" s="463"/>
      <c r="AE681" s="463"/>
      <c r="AF681" s="463"/>
      <c r="AG681" s="463"/>
      <c r="AH681" s="463"/>
      <c r="AI681" s="463"/>
    </row>
    <row r="682" spans="1:35">
      <c r="A682" s="584" t="s">
        <v>1862</v>
      </c>
      <c r="B682" s="585" t="s">
        <v>977</v>
      </c>
      <c r="C682" s="457" t="s">
        <v>371</v>
      </c>
      <c r="D682" s="457" t="s">
        <v>1863</v>
      </c>
      <c r="E682" s="457" t="s">
        <v>1864</v>
      </c>
      <c r="F682" s="586" t="s">
        <v>442</v>
      </c>
      <c r="G682" s="592" t="s">
        <v>371</v>
      </c>
      <c r="H682" s="588">
        <v>1</v>
      </c>
      <c r="I682" s="588">
        <v>5</v>
      </c>
      <c r="J682" s="588">
        <f t="shared" si="41"/>
        <v>1</v>
      </c>
      <c r="K682" s="588">
        <f t="shared" si="42"/>
        <v>5</v>
      </c>
      <c r="L682" s="589">
        <f>IFERROR(IF(B682="funkcna poziadavka",VLOOKUP(G682,MODULY_CBA!$B$3:$E$53,4,0)/COUNTIFS($G$3:$G$1500,G682,$B$3:$B$1500,B682),),)</f>
        <v>3</v>
      </c>
      <c r="M682" s="588">
        <f>IFERROR(IF(B682="Funkcna poziadavka",VLOOKUP(G682,MODULY_CBA!$B$3:$E$52,3,0),),)</f>
        <v>0.72</v>
      </c>
      <c r="N682" s="588">
        <f>IFERROR(IF(B682="funkcna poziadavka",VLOOKUP(G682,MODULY_CBA!$B$3:$E$52,2,0),),)</f>
        <v>0.84</v>
      </c>
      <c r="O682" s="589">
        <f t="shared" si="43"/>
        <v>4.8384</v>
      </c>
      <c r="P682" s="590">
        <f>IFERROR(O682*VLOOKUP(G682,MODULY_CBA!$B$3:$F$52,5,0),)</f>
        <v>72.575999999999993</v>
      </c>
      <c r="Q682" s="461">
        <f>VLOOKUP(G682,MODULY_CBA!$B$3:$I$52,7,0)</f>
        <v>2021</v>
      </c>
      <c r="R682" s="463"/>
      <c r="S682" s="463"/>
      <c r="T682" s="463"/>
      <c r="U682" s="463"/>
      <c r="V682" s="463"/>
      <c r="W682" s="463"/>
      <c r="X682" s="463"/>
      <c r="Y682" s="463"/>
      <c r="Z682" s="591"/>
      <c r="AA682" s="461"/>
      <c r="AB682" s="461"/>
      <c r="AC682" s="463"/>
      <c r="AD682" s="463"/>
      <c r="AE682" s="463"/>
      <c r="AF682" s="463"/>
      <c r="AG682" s="463"/>
      <c r="AH682" s="463"/>
      <c r="AI682" s="463"/>
    </row>
    <row r="683" spans="1:35">
      <c r="A683" s="584" t="s">
        <v>1865</v>
      </c>
      <c r="B683" s="585" t="s">
        <v>977</v>
      </c>
      <c r="C683" s="457" t="s">
        <v>371</v>
      </c>
      <c r="D683" s="579" t="s">
        <v>440</v>
      </c>
      <c r="E683" s="568" t="s">
        <v>792</v>
      </c>
      <c r="F683" s="586" t="s">
        <v>442</v>
      </c>
      <c r="G683" s="592" t="s">
        <v>371</v>
      </c>
      <c r="H683" s="588">
        <v>1</v>
      </c>
      <c r="I683" s="588">
        <v>5</v>
      </c>
      <c r="J683" s="588">
        <f t="shared" si="41"/>
        <v>1</v>
      </c>
      <c r="K683" s="588">
        <f t="shared" si="42"/>
        <v>5</v>
      </c>
      <c r="L683" s="589">
        <f>IFERROR(IF(B683="funkcna poziadavka",VLOOKUP(G683,MODULY_CBA!$B$3:$E$53,4,0)/COUNTIFS($G$3:$G$1500,G683,$B$3:$B$1500,B683),),)</f>
        <v>3</v>
      </c>
      <c r="M683" s="588">
        <f>IFERROR(IF(B683="Funkcna poziadavka",VLOOKUP(G683,MODULY_CBA!$B$3:$E$52,3,0),),)</f>
        <v>0.72</v>
      </c>
      <c r="N683" s="588">
        <f>IFERROR(IF(B683="funkcna poziadavka",VLOOKUP(G683,MODULY_CBA!$B$3:$E$52,2,0),),)</f>
        <v>0.84</v>
      </c>
      <c r="O683" s="589">
        <f t="shared" si="43"/>
        <v>4.8384</v>
      </c>
      <c r="P683" s="590">
        <f>IFERROR(O683*VLOOKUP(G683,MODULY_CBA!$B$3:$F$52,5,0),)</f>
        <v>72.575999999999993</v>
      </c>
      <c r="Q683" s="461">
        <f>VLOOKUP(G683,MODULY_CBA!$B$3:$I$52,7,0)</f>
        <v>2021</v>
      </c>
      <c r="R683" s="463"/>
      <c r="S683" s="463"/>
      <c r="T683" s="463"/>
      <c r="U683" s="463"/>
      <c r="V683" s="463"/>
      <c r="W683" s="463"/>
      <c r="X683" s="463"/>
      <c r="Y683" s="463"/>
      <c r="Z683" s="591"/>
      <c r="AA683" s="461"/>
      <c r="AB683" s="461"/>
      <c r="AC683" s="463"/>
      <c r="AD683" s="463"/>
      <c r="AE683" s="463"/>
      <c r="AF683" s="463"/>
      <c r="AG683" s="463"/>
      <c r="AH683" s="463"/>
      <c r="AI683" s="463"/>
    </row>
    <row r="684" spans="1:35">
      <c r="A684" s="584" t="s">
        <v>1866</v>
      </c>
      <c r="B684" s="585" t="s">
        <v>439</v>
      </c>
      <c r="C684" s="457" t="s">
        <v>371</v>
      </c>
      <c r="D684" s="579" t="s">
        <v>444</v>
      </c>
      <c r="E684" s="568" t="s">
        <v>753</v>
      </c>
      <c r="F684" s="586" t="s">
        <v>442</v>
      </c>
      <c r="G684" s="592" t="s">
        <v>371</v>
      </c>
      <c r="H684" s="588"/>
      <c r="I684" s="588"/>
      <c r="J684" s="588">
        <f t="shared" si="41"/>
        <v>0</v>
      </c>
      <c r="K684" s="588">
        <f t="shared" si="42"/>
        <v>0</v>
      </c>
      <c r="L684" s="589">
        <f>IFERROR(IF(B684="funkcna poziadavka",VLOOKUP(G684,MODULY_CBA!$B$3:$E$53,4,0)/COUNTIFS($G$3:$G$1500,G684,$B$3:$B$1500,B684),),)</f>
        <v>0</v>
      </c>
      <c r="M684" s="588">
        <f>IFERROR(IF(B684="Funkcna poziadavka",VLOOKUP(G684,MODULY_CBA!$B$3:$E$52,3,0),),)</f>
        <v>0</v>
      </c>
      <c r="N684" s="588">
        <f>IFERROR(IF(B684="funkcna poziadavka",VLOOKUP(G684,MODULY_CBA!$B$3:$E$52,2,0),),)</f>
        <v>0</v>
      </c>
      <c r="O684" s="589">
        <f t="shared" si="43"/>
        <v>0</v>
      </c>
      <c r="P684" s="590">
        <f>IFERROR(O684*VLOOKUP(G684,MODULY_CBA!$B$3:$F$52,5,0),)</f>
        <v>0</v>
      </c>
      <c r="Q684" s="461">
        <f>VLOOKUP(G684,MODULY_CBA!$B$3:$I$52,7,0)</f>
        <v>2021</v>
      </c>
      <c r="R684" s="463"/>
      <c r="S684" s="463"/>
      <c r="T684" s="463"/>
      <c r="U684" s="463"/>
      <c r="V684" s="463"/>
      <c r="W684" s="463"/>
      <c r="X684" s="463"/>
      <c r="Y684" s="463"/>
      <c r="Z684" s="591"/>
      <c r="AA684" s="461"/>
      <c r="AB684" s="461"/>
      <c r="AC684" s="463"/>
      <c r="AD684" s="463"/>
      <c r="AE684" s="463"/>
      <c r="AF684" s="463"/>
      <c r="AG684" s="463"/>
      <c r="AH684" s="463"/>
      <c r="AI684" s="463"/>
    </row>
    <row r="685" spans="1:35">
      <c r="A685" s="584" t="s">
        <v>1867</v>
      </c>
      <c r="B685" s="585" t="s">
        <v>439</v>
      </c>
      <c r="C685" s="457" t="s">
        <v>371</v>
      </c>
      <c r="D685" s="579" t="s">
        <v>447</v>
      </c>
      <c r="E685" s="579" t="s">
        <v>448</v>
      </c>
      <c r="F685" s="586" t="s">
        <v>442</v>
      </c>
      <c r="G685" s="592" t="s">
        <v>371</v>
      </c>
      <c r="H685" s="588"/>
      <c r="I685" s="588"/>
      <c r="J685" s="588">
        <f t="shared" si="41"/>
        <v>0</v>
      </c>
      <c r="K685" s="588">
        <f t="shared" si="42"/>
        <v>0</v>
      </c>
      <c r="L685" s="589">
        <f>IFERROR(IF(B685="funkcna poziadavka",VLOOKUP(G685,MODULY_CBA!$B$3:$E$53,4,0)/COUNTIFS($G$3:$G$1500,G685,$B$3:$B$1500,B685),),)</f>
        <v>0</v>
      </c>
      <c r="M685" s="588">
        <f>IFERROR(IF(B685="Funkcna poziadavka",VLOOKUP(G685,MODULY_CBA!$B$3:$E$52,3,0),),)</f>
        <v>0</v>
      </c>
      <c r="N685" s="588">
        <f>IFERROR(IF(B685="funkcna poziadavka",VLOOKUP(G685,MODULY_CBA!$B$3:$E$52,2,0),),)</f>
        <v>0</v>
      </c>
      <c r="O685" s="589">
        <f t="shared" si="43"/>
        <v>0</v>
      </c>
      <c r="P685" s="590">
        <f>IFERROR(O685*VLOOKUP(G685,MODULY_CBA!$B$3:$F$52,5,0),)</f>
        <v>0</v>
      </c>
      <c r="Q685" s="461">
        <f>VLOOKUP(G685,MODULY_CBA!$B$3:$I$52,7,0)</f>
        <v>2021</v>
      </c>
      <c r="R685" s="463"/>
      <c r="S685" s="463"/>
      <c r="T685" s="463"/>
      <c r="U685" s="463"/>
      <c r="V685" s="463"/>
      <c r="W685" s="463"/>
      <c r="X685" s="463"/>
      <c r="Y685" s="463"/>
      <c r="Z685" s="591"/>
      <c r="AA685" s="461"/>
      <c r="AB685" s="461"/>
      <c r="AC685" s="463"/>
      <c r="AD685" s="463"/>
      <c r="AE685" s="463"/>
      <c r="AF685" s="463"/>
      <c r="AG685" s="463"/>
      <c r="AH685" s="463"/>
      <c r="AI685" s="463"/>
    </row>
    <row r="686" spans="1:35">
      <c r="A686" s="584" t="s">
        <v>1868</v>
      </c>
      <c r="B686" s="585" t="s">
        <v>439</v>
      </c>
      <c r="C686" s="457" t="s">
        <v>371</v>
      </c>
      <c r="D686" s="579" t="s">
        <v>450</v>
      </c>
      <c r="E686" s="579" t="s">
        <v>451</v>
      </c>
      <c r="F686" s="586" t="s">
        <v>442</v>
      </c>
      <c r="G686" s="592" t="s">
        <v>371</v>
      </c>
      <c r="H686" s="588"/>
      <c r="I686" s="588"/>
      <c r="J686" s="588">
        <f t="shared" si="41"/>
        <v>0</v>
      </c>
      <c r="K686" s="588">
        <f t="shared" si="42"/>
        <v>0</v>
      </c>
      <c r="L686" s="589">
        <f>IFERROR(IF(B686="funkcna poziadavka",VLOOKUP(G686,MODULY_CBA!$B$3:$E$53,4,0)/COUNTIFS($G$3:$G$1500,G686,$B$3:$B$1500,B686),),)</f>
        <v>0</v>
      </c>
      <c r="M686" s="588">
        <f>IFERROR(IF(B686="Funkcna poziadavka",VLOOKUP(G686,MODULY_CBA!$B$3:$E$52,3,0),),)</f>
        <v>0</v>
      </c>
      <c r="N686" s="588">
        <f>IFERROR(IF(B686="funkcna poziadavka",VLOOKUP(G686,MODULY_CBA!$B$3:$E$52,2,0),),)</f>
        <v>0</v>
      </c>
      <c r="O686" s="589">
        <f t="shared" si="43"/>
        <v>0</v>
      </c>
      <c r="P686" s="590">
        <f>IFERROR(O686*VLOOKUP(G686,MODULY_CBA!$B$3:$F$52,5,0),)</f>
        <v>0</v>
      </c>
      <c r="Q686" s="461">
        <f>VLOOKUP(G686,MODULY_CBA!$B$3:$I$52,7,0)</f>
        <v>2021</v>
      </c>
      <c r="R686" s="463"/>
      <c r="S686" s="463"/>
      <c r="T686" s="463"/>
      <c r="U686" s="463"/>
      <c r="V686" s="463"/>
      <c r="W686" s="463"/>
      <c r="X686" s="463"/>
      <c r="Y686" s="463"/>
      <c r="Z686" s="591"/>
      <c r="AA686" s="461"/>
      <c r="AB686" s="461"/>
      <c r="AC686" s="463"/>
      <c r="AD686" s="463"/>
      <c r="AE686" s="463"/>
      <c r="AF686" s="463"/>
      <c r="AG686" s="463"/>
      <c r="AH686" s="463"/>
      <c r="AI686" s="463"/>
    </row>
    <row r="687" spans="1:35">
      <c r="A687" s="584" t="s">
        <v>1869</v>
      </c>
      <c r="B687" s="585" t="s">
        <v>439</v>
      </c>
      <c r="C687" s="457" t="s">
        <v>371</v>
      </c>
      <c r="D687" s="579" t="s">
        <v>453</v>
      </c>
      <c r="E687" s="579" t="s">
        <v>454</v>
      </c>
      <c r="F687" s="586" t="s">
        <v>442</v>
      </c>
      <c r="G687" s="592" t="s">
        <v>371</v>
      </c>
      <c r="H687" s="588"/>
      <c r="I687" s="588"/>
      <c r="J687" s="588">
        <f t="shared" si="41"/>
        <v>0</v>
      </c>
      <c r="K687" s="588">
        <f t="shared" si="42"/>
        <v>0</v>
      </c>
      <c r="L687" s="589">
        <f>IFERROR(IF(B687="funkcna poziadavka",VLOOKUP(G687,MODULY_CBA!$B$3:$E$53,4,0)/COUNTIFS($G$3:$G$1500,G687,$B$3:$B$1500,B687),),)</f>
        <v>0</v>
      </c>
      <c r="M687" s="588">
        <f>IFERROR(IF(B687="Funkcna poziadavka",VLOOKUP(G687,MODULY_CBA!$B$3:$E$52,3,0),),)</f>
        <v>0</v>
      </c>
      <c r="N687" s="588">
        <f>IFERROR(IF(B687="funkcna poziadavka",VLOOKUP(G687,MODULY_CBA!$B$3:$E$52,2,0),),)</f>
        <v>0</v>
      </c>
      <c r="O687" s="589">
        <f t="shared" si="43"/>
        <v>0</v>
      </c>
      <c r="P687" s="590">
        <f>IFERROR(O687*VLOOKUP(G687,MODULY_CBA!$B$3:$F$52,5,0),)</f>
        <v>0</v>
      </c>
      <c r="Q687" s="461">
        <f>VLOOKUP(G687,MODULY_CBA!$B$3:$I$52,7,0)</f>
        <v>2021</v>
      </c>
      <c r="R687" s="463"/>
      <c r="S687" s="463"/>
      <c r="T687" s="463"/>
      <c r="U687" s="463"/>
      <c r="V687" s="463"/>
      <c r="W687" s="463"/>
      <c r="X687" s="463"/>
      <c r="Y687" s="463"/>
      <c r="Z687" s="591"/>
      <c r="AA687" s="461"/>
      <c r="AB687" s="461"/>
      <c r="AC687" s="463"/>
      <c r="AD687" s="463"/>
      <c r="AE687" s="463"/>
      <c r="AF687" s="463"/>
      <c r="AG687" s="463"/>
      <c r="AH687" s="463"/>
      <c r="AI687" s="463"/>
    </row>
    <row r="688" spans="1:35">
      <c r="A688" s="584" t="s">
        <v>1870</v>
      </c>
      <c r="B688" s="585" t="s">
        <v>439</v>
      </c>
      <c r="C688" s="457" t="s">
        <v>371</v>
      </c>
      <c r="D688" s="568" t="s">
        <v>1871</v>
      </c>
      <c r="E688" s="457" t="s">
        <v>1872</v>
      </c>
      <c r="F688" s="586" t="s">
        <v>442</v>
      </c>
      <c r="G688" s="592" t="s">
        <v>371</v>
      </c>
      <c r="H688" s="588"/>
      <c r="I688" s="588"/>
      <c r="J688" s="588">
        <f t="shared" si="41"/>
        <v>0</v>
      </c>
      <c r="K688" s="588">
        <f t="shared" si="42"/>
        <v>0</v>
      </c>
      <c r="L688" s="589">
        <f>IFERROR(IF(B688="funkcna poziadavka",VLOOKUP(G688,MODULY_CBA!$B$3:$E$53,4,0)/COUNTIFS($G$3:$G$1500,G688,$B$3:$B$1500,B688),),)</f>
        <v>0</v>
      </c>
      <c r="M688" s="588">
        <f>IFERROR(IF(B688="Funkcna poziadavka",VLOOKUP(G688,MODULY_CBA!$B$3:$E$52,3,0),),)</f>
        <v>0</v>
      </c>
      <c r="N688" s="588">
        <f>IFERROR(IF(B688="funkcna poziadavka",VLOOKUP(G688,MODULY_CBA!$B$3:$E$52,2,0),),)</f>
        <v>0</v>
      </c>
      <c r="O688" s="589">
        <f t="shared" si="43"/>
        <v>0</v>
      </c>
      <c r="P688" s="590">
        <f>IFERROR(O688*VLOOKUP(G688,MODULY_CBA!$B$3:$F$52,5,0),)</f>
        <v>0</v>
      </c>
      <c r="Q688" s="461">
        <f>VLOOKUP(G688,MODULY_CBA!$B$3:$I$52,7,0)</f>
        <v>2021</v>
      </c>
      <c r="R688" s="463"/>
      <c r="S688" s="463"/>
      <c r="T688" s="463"/>
      <c r="U688" s="463"/>
      <c r="V688" s="463"/>
      <c r="W688" s="463"/>
      <c r="X688" s="463"/>
      <c r="Y688" s="463"/>
      <c r="Z688" s="591"/>
      <c r="AA688" s="461"/>
      <c r="AB688" s="461"/>
      <c r="AC688" s="463"/>
      <c r="AD688" s="463"/>
      <c r="AE688" s="463"/>
      <c r="AF688" s="463"/>
      <c r="AG688" s="463"/>
      <c r="AH688" s="463"/>
      <c r="AI688" s="463"/>
    </row>
    <row r="689" spans="1:35">
      <c r="A689" s="584" t="s">
        <v>1873</v>
      </c>
      <c r="B689" s="585" t="s">
        <v>439</v>
      </c>
      <c r="C689" s="457" t="s">
        <v>371</v>
      </c>
      <c r="D689" s="568" t="s">
        <v>1874</v>
      </c>
      <c r="E689" s="568" t="s">
        <v>1875</v>
      </c>
      <c r="F689" s="586" t="s">
        <v>442</v>
      </c>
      <c r="G689" s="592" t="s">
        <v>371</v>
      </c>
      <c r="H689" s="588"/>
      <c r="I689" s="588"/>
      <c r="J689" s="588">
        <f t="shared" si="41"/>
        <v>0</v>
      </c>
      <c r="K689" s="588">
        <f t="shared" si="42"/>
        <v>0</v>
      </c>
      <c r="L689" s="589">
        <f>IFERROR(IF(B689="funkcna poziadavka",VLOOKUP(G689,MODULY_CBA!$B$3:$E$53,4,0)/COUNTIFS($G$3:$G$1500,G689,$B$3:$B$1500,B689),),)</f>
        <v>0</v>
      </c>
      <c r="M689" s="588">
        <f>IFERROR(IF(B689="Funkcna poziadavka",VLOOKUP(G689,MODULY_CBA!$B$3:$E$52,3,0),),)</f>
        <v>0</v>
      </c>
      <c r="N689" s="588">
        <f>IFERROR(IF(B689="funkcna poziadavka",VLOOKUP(G689,MODULY_CBA!$B$3:$E$52,2,0),),)</f>
        <v>0</v>
      </c>
      <c r="O689" s="589">
        <f t="shared" si="43"/>
        <v>0</v>
      </c>
      <c r="P689" s="590">
        <f>IFERROR(O689*VLOOKUP(G689,MODULY_CBA!$B$3:$F$52,5,0),)</f>
        <v>0</v>
      </c>
      <c r="Q689" s="461">
        <f>VLOOKUP(G689,MODULY_CBA!$B$3:$I$52,7,0)</f>
        <v>2021</v>
      </c>
      <c r="R689" s="463"/>
      <c r="S689" s="463"/>
      <c r="T689" s="463"/>
      <c r="U689" s="463"/>
      <c r="V689" s="463"/>
      <c r="W689" s="463"/>
      <c r="X689" s="463"/>
      <c r="Y689" s="463"/>
      <c r="Z689" s="591"/>
      <c r="AA689" s="461"/>
      <c r="AB689" s="461"/>
      <c r="AC689" s="463"/>
      <c r="AD689" s="463"/>
      <c r="AE689" s="463"/>
      <c r="AF689" s="463"/>
      <c r="AG689" s="463"/>
      <c r="AH689" s="463"/>
      <c r="AI689" s="463"/>
    </row>
    <row r="690" spans="1:35">
      <c r="A690" s="584" t="s">
        <v>1876</v>
      </c>
      <c r="B690" s="585" t="s">
        <v>439</v>
      </c>
      <c r="C690" s="457" t="s">
        <v>371</v>
      </c>
      <c r="D690" s="579" t="s">
        <v>459</v>
      </c>
      <c r="E690" s="568" t="s">
        <v>767</v>
      </c>
      <c r="F690" s="586" t="s">
        <v>442</v>
      </c>
      <c r="G690" s="592" t="s">
        <v>371</v>
      </c>
      <c r="H690" s="588"/>
      <c r="I690" s="588"/>
      <c r="J690" s="588">
        <f t="shared" si="41"/>
        <v>0</v>
      </c>
      <c r="K690" s="588">
        <f t="shared" si="42"/>
        <v>0</v>
      </c>
      <c r="L690" s="589">
        <f>IFERROR(IF(B690="funkcna poziadavka",VLOOKUP(G690,MODULY_CBA!$B$3:$E$53,4,0)/COUNTIFS($G$3:$G$1500,G690,$B$3:$B$1500,B690),),)</f>
        <v>0</v>
      </c>
      <c r="M690" s="588">
        <f>IFERROR(IF(B690="Funkcna poziadavka",VLOOKUP(G690,MODULY_CBA!$B$3:$E$52,3,0),),)</f>
        <v>0</v>
      </c>
      <c r="N690" s="588">
        <f>IFERROR(IF(B690="funkcna poziadavka",VLOOKUP(G690,MODULY_CBA!$B$3:$E$52,2,0),),)</f>
        <v>0</v>
      </c>
      <c r="O690" s="589">
        <f t="shared" si="43"/>
        <v>0</v>
      </c>
      <c r="P690" s="590">
        <f>IFERROR(O690*VLOOKUP(G690,MODULY_CBA!$B$3:$F$52,5,0),)</f>
        <v>0</v>
      </c>
      <c r="Q690" s="461">
        <f>VLOOKUP(G690,MODULY_CBA!$B$3:$I$52,7,0)</f>
        <v>2021</v>
      </c>
      <c r="R690" s="463"/>
      <c r="S690" s="463"/>
      <c r="T690" s="463"/>
      <c r="U690" s="463"/>
      <c r="V690" s="463"/>
      <c r="W690" s="463"/>
      <c r="X690" s="463"/>
      <c r="Y690" s="463"/>
      <c r="Z690" s="591"/>
      <c r="AA690" s="461"/>
      <c r="AB690" s="461"/>
      <c r="AC690" s="463"/>
      <c r="AD690" s="463"/>
      <c r="AE690" s="463"/>
      <c r="AF690" s="463"/>
      <c r="AG690" s="463"/>
      <c r="AH690" s="463"/>
      <c r="AI690" s="463"/>
    </row>
    <row r="691" spans="1:35">
      <c r="A691" s="584" t="s">
        <v>1877</v>
      </c>
      <c r="B691" s="585" t="s">
        <v>439</v>
      </c>
      <c r="C691" s="457" t="s">
        <v>371</v>
      </c>
      <c r="D691" s="579" t="s">
        <v>462</v>
      </c>
      <c r="E691" s="568" t="s">
        <v>933</v>
      </c>
      <c r="F691" s="586" t="s">
        <v>442</v>
      </c>
      <c r="G691" s="592" t="s">
        <v>371</v>
      </c>
      <c r="H691" s="588"/>
      <c r="I691" s="588"/>
      <c r="J691" s="588">
        <f t="shared" si="41"/>
        <v>0</v>
      </c>
      <c r="K691" s="588">
        <f t="shared" si="42"/>
        <v>0</v>
      </c>
      <c r="L691" s="589">
        <f>IFERROR(IF(B691="funkcna poziadavka",VLOOKUP(G691,MODULY_CBA!$B$3:$E$53,4,0)/COUNTIFS($G$3:$G$1500,G691,$B$3:$B$1500,B691),),)</f>
        <v>0</v>
      </c>
      <c r="M691" s="588">
        <f>IFERROR(IF(B691="Funkcna poziadavka",VLOOKUP(G691,MODULY_CBA!$B$3:$E$52,3,0),),)</f>
        <v>0</v>
      </c>
      <c r="N691" s="588">
        <f>IFERROR(IF(B691="funkcna poziadavka",VLOOKUP(G691,MODULY_CBA!$B$3:$E$52,2,0),),)</f>
        <v>0</v>
      </c>
      <c r="O691" s="589">
        <f t="shared" si="43"/>
        <v>0</v>
      </c>
      <c r="P691" s="590">
        <f>IFERROR(O691*VLOOKUP(G691,MODULY_CBA!$B$3:$F$52,5,0),)</f>
        <v>0</v>
      </c>
      <c r="Q691" s="461">
        <f>VLOOKUP(G691,MODULY_CBA!$B$3:$I$52,7,0)</f>
        <v>2021</v>
      </c>
      <c r="R691" s="463"/>
      <c r="S691" s="463"/>
      <c r="T691" s="463"/>
      <c r="U691" s="463"/>
      <c r="V691" s="463"/>
      <c r="W691" s="463"/>
      <c r="X691" s="463"/>
      <c r="Y691" s="463"/>
      <c r="Z691" s="591"/>
      <c r="AA691" s="461"/>
      <c r="AB691" s="461"/>
      <c r="AC691" s="463"/>
      <c r="AD691" s="463"/>
      <c r="AE691" s="463"/>
      <c r="AF691" s="463"/>
      <c r="AG691" s="463"/>
      <c r="AH691" s="463"/>
      <c r="AI691" s="463"/>
    </row>
    <row r="692" spans="1:35">
      <c r="A692" s="584" t="s">
        <v>1878</v>
      </c>
      <c r="B692" s="585" t="s">
        <v>439</v>
      </c>
      <c r="C692" s="457" t="s">
        <v>371</v>
      </c>
      <c r="D692" s="579" t="s">
        <v>465</v>
      </c>
      <c r="E692" s="568" t="s">
        <v>729</v>
      </c>
      <c r="F692" s="586" t="s">
        <v>442</v>
      </c>
      <c r="G692" s="592" t="s">
        <v>371</v>
      </c>
      <c r="H692" s="588"/>
      <c r="I692" s="588"/>
      <c r="J692" s="588">
        <f t="shared" si="41"/>
        <v>0</v>
      </c>
      <c r="K692" s="588">
        <f t="shared" si="42"/>
        <v>0</v>
      </c>
      <c r="L692" s="589">
        <f>IFERROR(IF(B692="funkcna poziadavka",VLOOKUP(G692,MODULY_CBA!$B$3:$E$53,4,0)/COUNTIFS($G$3:$G$1500,G692,$B$3:$B$1500,B692),),)</f>
        <v>0</v>
      </c>
      <c r="M692" s="588">
        <f>IFERROR(IF(B692="Funkcna poziadavka",VLOOKUP(G692,MODULY_CBA!$B$3:$E$52,3,0),),)</f>
        <v>0</v>
      </c>
      <c r="N692" s="588">
        <f>IFERROR(IF(B692="funkcna poziadavka",VLOOKUP(G692,MODULY_CBA!$B$3:$E$52,2,0),),)</f>
        <v>0</v>
      </c>
      <c r="O692" s="589">
        <f t="shared" si="43"/>
        <v>0</v>
      </c>
      <c r="P692" s="590">
        <f>IFERROR(O692*VLOOKUP(G692,MODULY_CBA!$B$3:$F$52,5,0),)</f>
        <v>0</v>
      </c>
      <c r="Q692" s="461">
        <f>VLOOKUP(G692,MODULY_CBA!$B$3:$I$52,7,0)</f>
        <v>2021</v>
      </c>
      <c r="R692" s="463"/>
      <c r="S692" s="463"/>
      <c r="T692" s="463"/>
      <c r="U692" s="463"/>
      <c r="V692" s="463"/>
      <c r="W692" s="463"/>
      <c r="X692" s="463"/>
      <c r="Y692" s="463"/>
      <c r="Z692" s="591"/>
      <c r="AA692" s="461"/>
      <c r="AB692" s="461"/>
      <c r="AC692" s="463"/>
      <c r="AD692" s="463"/>
      <c r="AE692" s="463"/>
      <c r="AF692" s="463"/>
      <c r="AG692" s="463"/>
      <c r="AH692" s="463"/>
      <c r="AI692" s="463"/>
    </row>
    <row r="693" spans="1:35">
      <c r="A693" s="584" t="s">
        <v>1879</v>
      </c>
      <c r="B693" s="585" t="s">
        <v>439</v>
      </c>
      <c r="C693" s="457" t="s">
        <v>371</v>
      </c>
      <c r="D693" s="579" t="s">
        <v>468</v>
      </c>
      <c r="E693" s="568" t="s">
        <v>1880</v>
      </c>
      <c r="F693" s="586" t="s">
        <v>442</v>
      </c>
      <c r="G693" s="592" t="s">
        <v>371</v>
      </c>
      <c r="H693" s="588"/>
      <c r="I693" s="588"/>
      <c r="J693" s="588">
        <f t="shared" si="41"/>
        <v>0</v>
      </c>
      <c r="K693" s="588">
        <f t="shared" si="42"/>
        <v>0</v>
      </c>
      <c r="L693" s="589">
        <f>IFERROR(IF(B693="funkcna poziadavka",VLOOKUP(G693,MODULY_CBA!$B$3:$E$53,4,0)/COUNTIFS($G$3:$G$1500,G693,$B$3:$B$1500,B693),),)</f>
        <v>0</v>
      </c>
      <c r="M693" s="588">
        <f>IFERROR(IF(B693="Funkcna poziadavka",VLOOKUP(G693,MODULY_CBA!$B$3:$E$52,3,0),),)</f>
        <v>0</v>
      </c>
      <c r="N693" s="588">
        <f>IFERROR(IF(B693="funkcna poziadavka",VLOOKUP(G693,MODULY_CBA!$B$3:$E$52,2,0),),)</f>
        <v>0</v>
      </c>
      <c r="O693" s="589">
        <f t="shared" si="43"/>
        <v>0</v>
      </c>
      <c r="P693" s="590">
        <f>IFERROR(O693*VLOOKUP(G693,MODULY_CBA!$B$3:$F$52,5,0),)</f>
        <v>0</v>
      </c>
      <c r="Q693" s="461">
        <f>VLOOKUP(G693,MODULY_CBA!$B$3:$I$52,7,0)</f>
        <v>2021</v>
      </c>
      <c r="R693" s="463"/>
      <c r="S693" s="463"/>
      <c r="T693" s="463"/>
      <c r="U693" s="463"/>
      <c r="V693" s="463"/>
      <c r="W693" s="463"/>
      <c r="X693" s="463"/>
      <c r="Y693" s="463"/>
      <c r="Z693" s="591"/>
      <c r="AA693" s="461"/>
      <c r="AB693" s="461"/>
      <c r="AC693" s="463"/>
      <c r="AD693" s="463"/>
      <c r="AE693" s="463"/>
      <c r="AF693" s="463"/>
      <c r="AG693" s="463"/>
      <c r="AH693" s="463"/>
      <c r="AI693" s="463"/>
    </row>
    <row r="694" spans="1:35">
      <c r="A694" s="584" t="s">
        <v>1881</v>
      </c>
      <c r="B694" s="585" t="s">
        <v>439</v>
      </c>
      <c r="C694" s="457" t="s">
        <v>371</v>
      </c>
      <c r="D694" s="579" t="s">
        <v>493</v>
      </c>
      <c r="E694" s="568" t="s">
        <v>1419</v>
      </c>
      <c r="F694" s="586" t="s">
        <v>442</v>
      </c>
      <c r="G694" s="592" t="s">
        <v>371</v>
      </c>
      <c r="H694" s="588"/>
      <c r="I694" s="588"/>
      <c r="J694" s="588">
        <f t="shared" si="41"/>
        <v>0</v>
      </c>
      <c r="K694" s="588">
        <f t="shared" si="42"/>
        <v>0</v>
      </c>
      <c r="L694" s="589">
        <f>IFERROR(IF(B694="funkcna poziadavka",VLOOKUP(G694,MODULY_CBA!$B$3:$E$53,4,0)/COUNTIFS($G$3:$G$1500,G694,$B$3:$B$1500,B694),),)</f>
        <v>0</v>
      </c>
      <c r="M694" s="588">
        <f>IFERROR(IF(B694="Funkcna poziadavka",VLOOKUP(G694,MODULY_CBA!$B$3:$E$52,3,0),),)</f>
        <v>0</v>
      </c>
      <c r="N694" s="588">
        <f>IFERROR(IF(B694="funkcna poziadavka",VLOOKUP(G694,MODULY_CBA!$B$3:$E$52,2,0),),)</f>
        <v>0</v>
      </c>
      <c r="O694" s="589">
        <f t="shared" si="43"/>
        <v>0</v>
      </c>
      <c r="P694" s="590">
        <f>IFERROR(O694*VLOOKUP(G694,MODULY_CBA!$B$3:$F$52,5,0),)</f>
        <v>0</v>
      </c>
      <c r="Q694" s="461">
        <f>VLOOKUP(G694,MODULY_CBA!$B$3:$I$52,7,0)</f>
        <v>2021</v>
      </c>
      <c r="R694" s="463"/>
      <c r="S694" s="463"/>
      <c r="T694" s="463"/>
      <c r="U694" s="463"/>
      <c r="V694" s="463"/>
      <c r="W694" s="463"/>
      <c r="X694" s="463"/>
      <c r="Y694" s="463"/>
      <c r="Z694" s="591"/>
      <c r="AA694" s="461"/>
      <c r="AB694" s="461"/>
      <c r="AC694" s="463"/>
      <c r="AD694" s="463"/>
      <c r="AE694" s="463"/>
      <c r="AF694" s="463"/>
      <c r="AG694" s="463"/>
      <c r="AH694" s="463"/>
      <c r="AI694" s="463"/>
    </row>
    <row r="695" spans="1:35">
      <c r="A695" s="584" t="s">
        <v>1882</v>
      </c>
      <c r="B695" s="585" t="s">
        <v>977</v>
      </c>
      <c r="C695" s="457" t="s">
        <v>371</v>
      </c>
      <c r="D695" s="579" t="s">
        <v>471</v>
      </c>
      <c r="E695" s="568" t="s">
        <v>735</v>
      </c>
      <c r="F695" s="586" t="s">
        <v>442</v>
      </c>
      <c r="G695" s="592" t="s">
        <v>371</v>
      </c>
      <c r="H695" s="588">
        <v>1</v>
      </c>
      <c r="I695" s="588">
        <v>5</v>
      </c>
      <c r="J695" s="588">
        <f t="shared" si="41"/>
        <v>1</v>
      </c>
      <c r="K695" s="588">
        <f t="shared" si="42"/>
        <v>5</v>
      </c>
      <c r="L695" s="589">
        <f>IFERROR(IF(B695="funkcna poziadavka",VLOOKUP(G695,MODULY_CBA!$B$3:$E$53,4,0)/COUNTIFS($G$3:$G$1500,G695,$B$3:$B$1500,B695),),)</f>
        <v>3</v>
      </c>
      <c r="M695" s="588">
        <f>IFERROR(IF(B695="Funkcna poziadavka",VLOOKUP(G695,MODULY_CBA!$B$3:$E$52,3,0),),)</f>
        <v>0.72</v>
      </c>
      <c r="N695" s="588">
        <f>IFERROR(IF(B695="funkcna poziadavka",VLOOKUP(G695,MODULY_CBA!$B$3:$E$52,2,0),),)</f>
        <v>0.84</v>
      </c>
      <c r="O695" s="589">
        <f t="shared" si="43"/>
        <v>4.8384</v>
      </c>
      <c r="P695" s="590">
        <f>IFERROR(O695*VLOOKUP(G695,MODULY_CBA!$B$3:$F$52,5,0),)</f>
        <v>72.575999999999993</v>
      </c>
      <c r="Q695" s="461">
        <f>VLOOKUP(G695,MODULY_CBA!$B$3:$I$52,7,0)</f>
        <v>2021</v>
      </c>
      <c r="R695" s="463"/>
      <c r="S695" s="463"/>
      <c r="T695" s="463"/>
      <c r="U695" s="463"/>
      <c r="V695" s="463"/>
      <c r="W695" s="463"/>
      <c r="X695" s="463"/>
      <c r="Y695" s="463"/>
      <c r="Z695" s="591"/>
      <c r="AA695" s="461"/>
      <c r="AB695" s="461"/>
      <c r="AC695" s="463"/>
      <c r="AD695" s="463"/>
      <c r="AE695" s="463"/>
      <c r="AF695" s="463"/>
      <c r="AG695" s="463"/>
      <c r="AH695" s="463"/>
      <c r="AI695" s="463"/>
    </row>
    <row r="696" spans="1:35">
      <c r="A696" s="584" t="s">
        <v>1883</v>
      </c>
      <c r="B696" s="585" t="s">
        <v>977</v>
      </c>
      <c r="C696" s="457" t="s">
        <v>371</v>
      </c>
      <c r="D696" s="579" t="s">
        <v>1884</v>
      </c>
      <c r="E696" s="568" t="s">
        <v>1885</v>
      </c>
      <c r="F696" s="586" t="s">
        <v>442</v>
      </c>
      <c r="G696" s="592" t="s">
        <v>371</v>
      </c>
      <c r="H696" s="588">
        <v>1</v>
      </c>
      <c r="I696" s="588">
        <v>5</v>
      </c>
      <c r="J696" s="588">
        <f t="shared" si="41"/>
        <v>1</v>
      </c>
      <c r="K696" s="588">
        <f t="shared" si="42"/>
        <v>5</v>
      </c>
      <c r="L696" s="589">
        <f>IFERROR(IF(B696="funkcna poziadavka",VLOOKUP(G696,MODULY_CBA!$B$3:$E$53,4,0)/COUNTIFS($G$3:$G$1500,G696,$B$3:$B$1500,B696),),)</f>
        <v>3</v>
      </c>
      <c r="M696" s="588">
        <f>IFERROR(IF(B696="Funkcna poziadavka",VLOOKUP(G696,MODULY_CBA!$B$3:$E$52,3,0),),)</f>
        <v>0.72</v>
      </c>
      <c r="N696" s="588">
        <f>IFERROR(IF(B696="funkcna poziadavka",VLOOKUP(G696,MODULY_CBA!$B$3:$E$52,2,0),),)</f>
        <v>0.84</v>
      </c>
      <c r="O696" s="589">
        <f t="shared" si="43"/>
        <v>4.8384</v>
      </c>
      <c r="P696" s="590">
        <f>IFERROR(O696*VLOOKUP(G696,MODULY_CBA!$B$3:$F$52,5,0),)</f>
        <v>72.575999999999993</v>
      </c>
      <c r="Q696" s="461">
        <f>VLOOKUP(G696,MODULY_CBA!$B$3:$I$52,7,0)</f>
        <v>2021</v>
      </c>
      <c r="R696" s="463"/>
      <c r="S696" s="463"/>
      <c r="T696" s="463"/>
      <c r="U696" s="463"/>
      <c r="V696" s="463"/>
      <c r="W696" s="463"/>
      <c r="X696" s="463"/>
      <c r="Y696" s="463"/>
      <c r="Z696" s="591"/>
      <c r="AA696" s="461"/>
      <c r="AB696" s="461"/>
      <c r="AC696" s="463"/>
      <c r="AD696" s="463"/>
      <c r="AE696" s="463"/>
      <c r="AF696" s="463"/>
      <c r="AG696" s="463"/>
      <c r="AH696" s="463"/>
      <c r="AI696" s="463"/>
    </row>
    <row r="697" spans="1:35">
      <c r="A697" s="584" t="s">
        <v>1886</v>
      </c>
      <c r="B697" s="585" t="s">
        <v>977</v>
      </c>
      <c r="C697" s="457" t="s">
        <v>371</v>
      </c>
      <c r="D697" s="579" t="s">
        <v>1887</v>
      </c>
      <c r="E697" s="568" t="s">
        <v>1888</v>
      </c>
      <c r="F697" s="586" t="s">
        <v>442</v>
      </c>
      <c r="G697" s="592" t="s">
        <v>371</v>
      </c>
      <c r="H697" s="588">
        <v>1</v>
      </c>
      <c r="I697" s="588">
        <v>5</v>
      </c>
      <c r="J697" s="588">
        <f t="shared" si="41"/>
        <v>1</v>
      </c>
      <c r="K697" s="588">
        <f t="shared" si="42"/>
        <v>5</v>
      </c>
      <c r="L697" s="589">
        <f>IFERROR(IF(B697="funkcna poziadavka",VLOOKUP(G697,MODULY_CBA!$B$3:$E$53,4,0)/COUNTIFS($G$3:$G$1500,G697,$B$3:$B$1500,B697),),)</f>
        <v>3</v>
      </c>
      <c r="M697" s="588">
        <f>IFERROR(IF(B697="Funkcna poziadavka",VLOOKUP(G697,MODULY_CBA!$B$3:$E$52,3,0),),)</f>
        <v>0.72</v>
      </c>
      <c r="N697" s="588">
        <f>IFERROR(IF(B697="funkcna poziadavka",VLOOKUP(G697,MODULY_CBA!$B$3:$E$52,2,0),),)</f>
        <v>0.84</v>
      </c>
      <c r="O697" s="589">
        <f t="shared" si="43"/>
        <v>4.8384</v>
      </c>
      <c r="P697" s="590">
        <f>IFERROR(O697*VLOOKUP(G697,MODULY_CBA!$B$3:$F$52,5,0),)</f>
        <v>72.575999999999993</v>
      </c>
      <c r="Q697" s="461">
        <f>VLOOKUP(G697,MODULY_CBA!$B$3:$I$52,7,0)</f>
        <v>2021</v>
      </c>
      <c r="R697" s="463"/>
      <c r="S697" s="463"/>
      <c r="T697" s="463"/>
      <c r="U697" s="463"/>
      <c r="V697" s="463"/>
      <c r="W697" s="463"/>
      <c r="X697" s="463"/>
      <c r="Y697" s="463"/>
      <c r="Z697" s="591"/>
      <c r="AA697" s="461"/>
      <c r="AB697" s="461"/>
      <c r="AC697" s="463"/>
      <c r="AD697" s="463"/>
      <c r="AE697" s="463"/>
      <c r="AF697" s="463"/>
      <c r="AG697" s="463"/>
      <c r="AH697" s="463"/>
      <c r="AI697" s="463"/>
    </row>
    <row r="698" spans="1:35">
      <c r="A698" s="584" t="s">
        <v>1889</v>
      </c>
      <c r="B698" s="585" t="s">
        <v>977</v>
      </c>
      <c r="C698" s="457" t="s">
        <v>371</v>
      </c>
      <c r="D698" s="579" t="s">
        <v>1890</v>
      </c>
      <c r="E698" s="568" t="s">
        <v>1891</v>
      </c>
      <c r="F698" s="586" t="s">
        <v>442</v>
      </c>
      <c r="G698" s="592" t="s">
        <v>371</v>
      </c>
      <c r="H698" s="588">
        <v>1</v>
      </c>
      <c r="I698" s="588">
        <v>5</v>
      </c>
      <c r="J698" s="588">
        <f t="shared" si="41"/>
        <v>1</v>
      </c>
      <c r="K698" s="588">
        <f t="shared" si="42"/>
        <v>5</v>
      </c>
      <c r="L698" s="589">
        <f>IFERROR(IF(B698="funkcna poziadavka",VLOOKUP(G698,MODULY_CBA!$B$3:$E$53,4,0)/COUNTIFS($G$3:$G$1500,G698,$B$3:$B$1500,B698),),)</f>
        <v>3</v>
      </c>
      <c r="M698" s="588">
        <f>IFERROR(IF(B698="Funkcna poziadavka",VLOOKUP(G698,MODULY_CBA!$B$3:$E$52,3,0),),)</f>
        <v>0.72</v>
      </c>
      <c r="N698" s="588">
        <f>IFERROR(IF(B698="funkcna poziadavka",VLOOKUP(G698,MODULY_CBA!$B$3:$E$52,2,0),),)</f>
        <v>0.84</v>
      </c>
      <c r="O698" s="589">
        <f t="shared" si="43"/>
        <v>4.8384</v>
      </c>
      <c r="P698" s="590">
        <f>IFERROR(O698*VLOOKUP(G698,MODULY_CBA!$B$3:$F$52,5,0),)</f>
        <v>72.575999999999993</v>
      </c>
      <c r="Q698" s="461">
        <f>VLOOKUP(G698,MODULY_CBA!$B$3:$I$52,7,0)</f>
        <v>2021</v>
      </c>
      <c r="R698" s="463"/>
      <c r="S698" s="463"/>
      <c r="T698" s="463"/>
      <c r="U698" s="463"/>
      <c r="V698" s="463"/>
      <c r="W698" s="463"/>
      <c r="X698" s="463"/>
      <c r="Y698" s="463"/>
      <c r="Z698" s="591"/>
      <c r="AA698" s="461"/>
      <c r="AB698" s="461"/>
      <c r="AC698" s="463"/>
      <c r="AD698" s="463"/>
      <c r="AE698" s="463"/>
      <c r="AF698" s="463"/>
      <c r="AG698" s="463"/>
      <c r="AH698" s="463"/>
      <c r="AI698" s="463"/>
    </row>
    <row r="699" spans="1:35">
      <c r="A699" s="584" t="s">
        <v>1892</v>
      </c>
      <c r="B699" s="585" t="s">
        <v>977</v>
      </c>
      <c r="C699" s="457" t="s">
        <v>371</v>
      </c>
      <c r="D699" s="579" t="s">
        <v>1893</v>
      </c>
      <c r="E699" s="457" t="s">
        <v>1894</v>
      </c>
      <c r="F699" s="586" t="s">
        <v>442</v>
      </c>
      <c r="G699" s="592" t="s">
        <v>371</v>
      </c>
      <c r="H699" s="588">
        <v>1</v>
      </c>
      <c r="I699" s="588">
        <v>5</v>
      </c>
      <c r="J699" s="588">
        <f t="shared" si="41"/>
        <v>1</v>
      </c>
      <c r="K699" s="588">
        <f t="shared" si="42"/>
        <v>5</v>
      </c>
      <c r="L699" s="589">
        <f>IFERROR(IF(B699="funkcna poziadavka",VLOOKUP(G699,MODULY_CBA!$B$3:$E$53,4,0)/COUNTIFS($G$3:$G$1500,G699,$B$3:$B$1500,B699),),)</f>
        <v>3</v>
      </c>
      <c r="M699" s="588">
        <f>IFERROR(IF(B699="Funkcna poziadavka",VLOOKUP(G699,MODULY_CBA!$B$3:$E$52,3,0),),)</f>
        <v>0.72</v>
      </c>
      <c r="N699" s="588">
        <f>IFERROR(IF(B699="funkcna poziadavka",VLOOKUP(G699,MODULY_CBA!$B$3:$E$52,2,0),),)</f>
        <v>0.84</v>
      </c>
      <c r="O699" s="589">
        <f t="shared" si="43"/>
        <v>4.8384</v>
      </c>
      <c r="P699" s="590">
        <f>IFERROR(O699*VLOOKUP(G699,MODULY_CBA!$B$3:$F$52,5,0),)</f>
        <v>72.575999999999993</v>
      </c>
      <c r="Q699" s="461">
        <f>VLOOKUP(G699,MODULY_CBA!$B$3:$I$52,7,0)</f>
        <v>2021</v>
      </c>
      <c r="R699" s="463"/>
      <c r="S699" s="463"/>
      <c r="T699" s="463"/>
      <c r="U699" s="463"/>
      <c r="V699" s="463"/>
      <c r="W699" s="463"/>
      <c r="X699" s="463"/>
      <c r="Y699" s="463"/>
      <c r="Z699" s="591"/>
      <c r="AA699" s="461"/>
      <c r="AB699" s="461"/>
      <c r="AC699" s="463"/>
      <c r="AD699" s="463"/>
      <c r="AE699" s="463"/>
      <c r="AF699" s="463"/>
      <c r="AG699" s="463"/>
      <c r="AH699" s="463"/>
      <c r="AI699" s="463"/>
    </row>
    <row r="700" spans="1:35">
      <c r="A700" s="584" t="s">
        <v>1895</v>
      </c>
      <c r="B700" s="585" t="s">
        <v>977</v>
      </c>
      <c r="C700" s="457" t="s">
        <v>373</v>
      </c>
      <c r="D700" s="457" t="s">
        <v>1896</v>
      </c>
      <c r="E700" s="457" t="s">
        <v>1897</v>
      </c>
      <c r="F700" s="586" t="s">
        <v>442</v>
      </c>
      <c r="G700" s="592" t="s">
        <v>373</v>
      </c>
      <c r="H700" s="588">
        <v>1</v>
      </c>
      <c r="I700" s="588">
        <v>5</v>
      </c>
      <c r="J700" s="588">
        <f t="shared" si="41"/>
        <v>1</v>
      </c>
      <c r="K700" s="588">
        <f t="shared" si="42"/>
        <v>5</v>
      </c>
      <c r="L700" s="589">
        <f>IFERROR(IF(B700="funkcna poziadavka",VLOOKUP(G700,MODULY_CBA!$B$3:$E$53,4,0)/COUNTIFS($G$3:$G$1500,G700,$B$3:$B$1500,B700),),)</f>
        <v>1.9090909090909092</v>
      </c>
      <c r="M700" s="588">
        <f>IFERROR(IF(B700="Funkcna poziadavka",VLOOKUP(G700,MODULY_CBA!$B$3:$E$52,3,0),),)</f>
        <v>0.72</v>
      </c>
      <c r="N700" s="588">
        <f>IFERROR(IF(B700="funkcna poziadavka",VLOOKUP(G700,MODULY_CBA!$B$3:$E$52,2,0),),)</f>
        <v>0.84</v>
      </c>
      <c r="O700" s="589">
        <f t="shared" si="43"/>
        <v>4.178618181818182</v>
      </c>
      <c r="P700" s="590">
        <f>IFERROR(O700*VLOOKUP(G700,MODULY_CBA!$B$3:$F$52,5,0),)</f>
        <v>62.679272727272732</v>
      </c>
      <c r="Q700" s="461">
        <f>VLOOKUP(G700,MODULY_CBA!$B$3:$I$52,7,0)</f>
        <v>2021</v>
      </c>
      <c r="R700" s="463"/>
      <c r="S700" s="463"/>
      <c r="T700" s="463"/>
      <c r="U700" s="463"/>
      <c r="V700" s="463"/>
      <c r="W700" s="463"/>
      <c r="X700" s="463"/>
      <c r="Y700" s="463"/>
      <c r="Z700" s="591"/>
      <c r="AA700" s="461"/>
      <c r="AB700" s="461"/>
      <c r="AC700" s="463"/>
      <c r="AD700" s="463"/>
      <c r="AE700" s="463"/>
      <c r="AF700" s="463"/>
      <c r="AG700" s="463"/>
      <c r="AH700" s="463"/>
      <c r="AI700" s="463"/>
    </row>
    <row r="701" spans="1:35">
      <c r="A701" s="584" t="s">
        <v>1898</v>
      </c>
      <c r="B701" s="585" t="s">
        <v>977</v>
      </c>
      <c r="C701" s="457" t="s">
        <v>373</v>
      </c>
      <c r="D701" s="579" t="s">
        <v>440</v>
      </c>
      <c r="E701" s="568" t="s">
        <v>792</v>
      </c>
      <c r="F701" s="586" t="s">
        <v>442</v>
      </c>
      <c r="G701" s="592" t="s">
        <v>373</v>
      </c>
      <c r="H701" s="588">
        <v>1</v>
      </c>
      <c r="I701" s="588">
        <v>5</v>
      </c>
      <c r="J701" s="588">
        <f t="shared" si="41"/>
        <v>1</v>
      </c>
      <c r="K701" s="588">
        <f t="shared" si="42"/>
        <v>5</v>
      </c>
      <c r="L701" s="589">
        <f>IFERROR(IF(B701="funkcna poziadavka",VLOOKUP(G701,MODULY_CBA!$B$3:$E$53,4,0)/COUNTIFS($G$3:$G$1500,G701,$B$3:$B$1500,B701),),)</f>
        <v>1.9090909090909092</v>
      </c>
      <c r="M701" s="588">
        <f>IFERROR(IF(B701="Funkcna poziadavka",VLOOKUP(G701,MODULY_CBA!$B$3:$E$52,3,0),),)</f>
        <v>0.72</v>
      </c>
      <c r="N701" s="588">
        <f>IFERROR(IF(B701="funkcna poziadavka",VLOOKUP(G701,MODULY_CBA!$B$3:$E$52,2,0),),)</f>
        <v>0.84</v>
      </c>
      <c r="O701" s="589">
        <f t="shared" si="43"/>
        <v>4.178618181818182</v>
      </c>
      <c r="P701" s="590">
        <f>IFERROR(O701*VLOOKUP(G701,MODULY_CBA!$B$3:$F$52,5,0),)</f>
        <v>62.679272727272732</v>
      </c>
      <c r="Q701" s="461">
        <f>VLOOKUP(G701,MODULY_CBA!$B$3:$I$52,7,0)</f>
        <v>2021</v>
      </c>
      <c r="R701" s="463"/>
      <c r="S701" s="463"/>
      <c r="T701" s="463"/>
      <c r="U701" s="463"/>
      <c r="V701" s="463"/>
      <c r="W701" s="463"/>
      <c r="X701" s="463"/>
      <c r="Y701" s="463"/>
      <c r="Z701" s="591"/>
      <c r="AA701" s="461"/>
      <c r="AB701" s="461"/>
      <c r="AC701" s="463"/>
      <c r="AD701" s="463"/>
      <c r="AE701" s="463"/>
      <c r="AF701" s="463"/>
      <c r="AG701" s="463"/>
      <c r="AH701" s="463"/>
      <c r="AI701" s="463"/>
    </row>
    <row r="702" spans="1:35">
      <c r="A702" s="584" t="s">
        <v>1899</v>
      </c>
      <c r="B702" s="585" t="s">
        <v>439</v>
      </c>
      <c r="C702" s="457" t="s">
        <v>373</v>
      </c>
      <c r="D702" s="579" t="s">
        <v>444</v>
      </c>
      <c r="E702" s="568" t="s">
        <v>753</v>
      </c>
      <c r="F702" s="586" t="s">
        <v>442</v>
      </c>
      <c r="G702" s="592" t="s">
        <v>373</v>
      </c>
      <c r="H702" s="588"/>
      <c r="I702" s="588"/>
      <c r="J702" s="588">
        <f t="shared" si="41"/>
        <v>0</v>
      </c>
      <c r="K702" s="588">
        <f t="shared" si="42"/>
        <v>0</v>
      </c>
      <c r="L702" s="589">
        <f>IFERROR(IF(B702="funkcna poziadavka",VLOOKUP(G702,MODULY_CBA!$B$3:$E$53,4,0)/COUNTIFS($G$3:$G$1500,G702,$B$3:$B$1500,B702),),)</f>
        <v>0</v>
      </c>
      <c r="M702" s="588">
        <f>IFERROR(IF(B702="Funkcna poziadavka",VLOOKUP(G702,MODULY_CBA!$B$3:$E$52,3,0),),)</f>
        <v>0</v>
      </c>
      <c r="N702" s="588">
        <f>IFERROR(IF(B702="funkcna poziadavka",VLOOKUP(G702,MODULY_CBA!$B$3:$E$52,2,0),),)</f>
        <v>0</v>
      </c>
      <c r="O702" s="589">
        <f t="shared" si="43"/>
        <v>0</v>
      </c>
      <c r="P702" s="590">
        <f>IFERROR(O702*VLOOKUP(G702,MODULY_CBA!$B$3:$F$52,5,0),)</f>
        <v>0</v>
      </c>
      <c r="Q702" s="461">
        <f>VLOOKUP(G702,MODULY_CBA!$B$3:$I$52,7,0)</f>
        <v>2021</v>
      </c>
      <c r="R702" s="463"/>
      <c r="S702" s="463"/>
      <c r="T702" s="463"/>
      <c r="U702" s="463"/>
      <c r="V702" s="463"/>
      <c r="W702" s="463"/>
      <c r="X702" s="463"/>
      <c r="Y702" s="463"/>
      <c r="Z702" s="591"/>
      <c r="AA702" s="461"/>
      <c r="AB702" s="461"/>
      <c r="AC702" s="463"/>
      <c r="AD702" s="463"/>
      <c r="AE702" s="463"/>
      <c r="AF702" s="463"/>
      <c r="AG702" s="463"/>
      <c r="AH702" s="463"/>
      <c r="AI702" s="463"/>
    </row>
    <row r="703" spans="1:35">
      <c r="A703" s="584" t="s">
        <v>1900</v>
      </c>
      <c r="B703" s="585" t="s">
        <v>439</v>
      </c>
      <c r="C703" s="457" t="s">
        <v>373</v>
      </c>
      <c r="D703" s="579" t="s">
        <v>447</v>
      </c>
      <c r="E703" s="579" t="s">
        <v>448</v>
      </c>
      <c r="F703" s="586" t="s">
        <v>442</v>
      </c>
      <c r="G703" s="592" t="s">
        <v>373</v>
      </c>
      <c r="H703" s="588"/>
      <c r="I703" s="588"/>
      <c r="J703" s="588">
        <f t="shared" si="41"/>
        <v>0</v>
      </c>
      <c r="K703" s="588">
        <f t="shared" si="42"/>
        <v>0</v>
      </c>
      <c r="L703" s="589">
        <f>IFERROR(IF(B703="funkcna poziadavka",VLOOKUP(G703,MODULY_CBA!$B$3:$E$53,4,0)/COUNTIFS($G$3:$G$1500,G703,$B$3:$B$1500,B703),),)</f>
        <v>0</v>
      </c>
      <c r="M703" s="588">
        <f>IFERROR(IF(B703="Funkcna poziadavka",VLOOKUP(G703,MODULY_CBA!$B$3:$E$52,3,0),),)</f>
        <v>0</v>
      </c>
      <c r="N703" s="588">
        <f>IFERROR(IF(B703="funkcna poziadavka",VLOOKUP(G703,MODULY_CBA!$B$3:$E$52,2,0),),)</f>
        <v>0</v>
      </c>
      <c r="O703" s="589">
        <f t="shared" si="43"/>
        <v>0</v>
      </c>
      <c r="P703" s="590">
        <f>IFERROR(O703*VLOOKUP(G703,MODULY_CBA!$B$3:$F$52,5,0),)</f>
        <v>0</v>
      </c>
      <c r="Q703" s="461">
        <f>VLOOKUP(G703,MODULY_CBA!$B$3:$I$52,7,0)</f>
        <v>2021</v>
      </c>
      <c r="R703" s="463"/>
      <c r="S703" s="463"/>
      <c r="T703" s="463"/>
      <c r="U703" s="463"/>
      <c r="V703" s="463"/>
      <c r="W703" s="463"/>
      <c r="X703" s="463"/>
      <c r="Y703" s="463"/>
      <c r="Z703" s="591"/>
      <c r="AA703" s="461"/>
      <c r="AB703" s="461"/>
      <c r="AC703" s="463"/>
      <c r="AD703" s="463"/>
      <c r="AE703" s="463"/>
      <c r="AF703" s="463"/>
      <c r="AG703" s="463"/>
      <c r="AH703" s="463"/>
      <c r="AI703" s="463"/>
    </row>
    <row r="704" spans="1:35">
      <c r="A704" s="584" t="s">
        <v>1901</v>
      </c>
      <c r="B704" s="585" t="s">
        <v>439</v>
      </c>
      <c r="C704" s="457" t="s">
        <v>373</v>
      </c>
      <c r="D704" s="579" t="s">
        <v>450</v>
      </c>
      <c r="E704" s="579" t="s">
        <v>451</v>
      </c>
      <c r="F704" s="586" t="s">
        <v>442</v>
      </c>
      <c r="G704" s="592" t="s">
        <v>373</v>
      </c>
      <c r="H704" s="588"/>
      <c r="I704" s="588"/>
      <c r="J704" s="588">
        <f t="shared" si="41"/>
        <v>0</v>
      </c>
      <c r="K704" s="588">
        <f t="shared" si="42"/>
        <v>0</v>
      </c>
      <c r="L704" s="589">
        <f>IFERROR(IF(B704="funkcna poziadavka",VLOOKUP(G704,MODULY_CBA!$B$3:$E$53,4,0)/COUNTIFS($G$3:$G$1500,G704,$B$3:$B$1500,B704),),)</f>
        <v>0</v>
      </c>
      <c r="M704" s="588">
        <f>IFERROR(IF(B704="Funkcna poziadavka",VLOOKUP(G704,MODULY_CBA!$B$3:$E$52,3,0),),)</f>
        <v>0</v>
      </c>
      <c r="N704" s="588">
        <f>IFERROR(IF(B704="funkcna poziadavka",VLOOKUP(G704,MODULY_CBA!$B$3:$E$52,2,0),),)</f>
        <v>0</v>
      </c>
      <c r="O704" s="589">
        <f t="shared" si="43"/>
        <v>0</v>
      </c>
      <c r="P704" s="590">
        <f>IFERROR(O704*VLOOKUP(G704,MODULY_CBA!$B$3:$F$52,5,0),)</f>
        <v>0</v>
      </c>
      <c r="Q704" s="461">
        <f>VLOOKUP(G704,MODULY_CBA!$B$3:$I$52,7,0)</f>
        <v>2021</v>
      </c>
      <c r="R704" s="463"/>
      <c r="S704" s="463"/>
      <c r="T704" s="463"/>
      <c r="U704" s="463"/>
      <c r="V704" s="463"/>
      <c r="W704" s="463"/>
      <c r="X704" s="463"/>
      <c r="Y704" s="463"/>
      <c r="Z704" s="591"/>
      <c r="AA704" s="461"/>
      <c r="AB704" s="461"/>
      <c r="AC704" s="463"/>
      <c r="AD704" s="463"/>
      <c r="AE704" s="463"/>
      <c r="AF704" s="463"/>
      <c r="AG704" s="463"/>
      <c r="AH704" s="463"/>
      <c r="AI704" s="463"/>
    </row>
    <row r="705" spans="1:35">
      <c r="A705" s="584" t="s">
        <v>1902</v>
      </c>
      <c r="B705" s="585" t="s">
        <v>439</v>
      </c>
      <c r="C705" s="457" t="s">
        <v>373</v>
      </c>
      <c r="D705" s="579" t="s">
        <v>453</v>
      </c>
      <c r="E705" s="579" t="s">
        <v>454</v>
      </c>
      <c r="F705" s="586" t="s">
        <v>442</v>
      </c>
      <c r="G705" s="592" t="s">
        <v>373</v>
      </c>
      <c r="H705" s="588"/>
      <c r="I705" s="588"/>
      <c r="J705" s="588">
        <f t="shared" si="41"/>
        <v>0</v>
      </c>
      <c r="K705" s="588">
        <f t="shared" si="42"/>
        <v>0</v>
      </c>
      <c r="L705" s="589">
        <f>IFERROR(IF(B705="funkcna poziadavka",VLOOKUP(G705,MODULY_CBA!$B$3:$E$53,4,0)/COUNTIFS($G$3:$G$1500,G705,$B$3:$B$1500,B705),),)</f>
        <v>0</v>
      </c>
      <c r="M705" s="588">
        <f>IFERROR(IF(B705="Funkcna poziadavka",VLOOKUP(G705,MODULY_CBA!$B$3:$E$52,3,0),),)</f>
        <v>0</v>
      </c>
      <c r="N705" s="588">
        <f>IFERROR(IF(B705="funkcna poziadavka",VLOOKUP(G705,MODULY_CBA!$B$3:$E$52,2,0),),)</f>
        <v>0</v>
      </c>
      <c r="O705" s="589">
        <f t="shared" si="43"/>
        <v>0</v>
      </c>
      <c r="P705" s="590">
        <f>IFERROR(O705*VLOOKUP(G705,MODULY_CBA!$B$3:$F$52,5,0),)</f>
        <v>0</v>
      </c>
      <c r="Q705" s="461">
        <f>VLOOKUP(G705,MODULY_CBA!$B$3:$I$52,7,0)</f>
        <v>2021</v>
      </c>
      <c r="R705" s="463"/>
      <c r="S705" s="463"/>
      <c r="T705" s="463"/>
      <c r="U705" s="463"/>
      <c r="V705" s="463"/>
      <c r="W705" s="463"/>
      <c r="X705" s="463"/>
      <c r="Y705" s="463"/>
      <c r="Z705" s="591"/>
      <c r="AA705" s="461"/>
      <c r="AB705" s="461"/>
      <c r="AC705" s="463"/>
      <c r="AD705" s="463"/>
      <c r="AE705" s="463"/>
      <c r="AF705" s="463"/>
      <c r="AG705" s="463"/>
      <c r="AH705" s="463"/>
      <c r="AI705" s="463"/>
    </row>
    <row r="706" spans="1:35">
      <c r="A706" s="584" t="s">
        <v>1903</v>
      </c>
      <c r="B706" s="585" t="s">
        <v>439</v>
      </c>
      <c r="C706" s="457" t="s">
        <v>373</v>
      </c>
      <c r="D706" s="568" t="s">
        <v>1904</v>
      </c>
      <c r="E706" s="457" t="s">
        <v>1905</v>
      </c>
      <c r="F706" s="586" t="s">
        <v>442</v>
      </c>
      <c r="G706" s="592" t="s">
        <v>373</v>
      </c>
      <c r="H706" s="588"/>
      <c r="I706" s="588"/>
      <c r="J706" s="588">
        <f t="shared" si="41"/>
        <v>0</v>
      </c>
      <c r="K706" s="588">
        <f t="shared" si="42"/>
        <v>0</v>
      </c>
      <c r="L706" s="589">
        <f>IFERROR(IF(B706="funkcna poziadavka",VLOOKUP(G706,MODULY_CBA!$B$3:$E$53,4,0)/COUNTIFS($G$3:$G$1500,G706,$B$3:$B$1500,B706),),)</f>
        <v>0</v>
      </c>
      <c r="M706" s="588">
        <f>IFERROR(IF(B706="Funkcna poziadavka",VLOOKUP(G706,MODULY_CBA!$B$3:$E$52,3,0),),)</f>
        <v>0</v>
      </c>
      <c r="N706" s="588">
        <f>IFERROR(IF(B706="funkcna poziadavka",VLOOKUP(G706,MODULY_CBA!$B$3:$E$52,2,0),),)</f>
        <v>0</v>
      </c>
      <c r="O706" s="589">
        <f t="shared" si="43"/>
        <v>0</v>
      </c>
      <c r="P706" s="590">
        <f>IFERROR(O706*VLOOKUP(G706,MODULY_CBA!$B$3:$F$52,5,0),)</f>
        <v>0</v>
      </c>
      <c r="Q706" s="461">
        <f>VLOOKUP(G706,MODULY_CBA!$B$3:$I$52,7,0)</f>
        <v>2021</v>
      </c>
      <c r="R706" s="463"/>
      <c r="S706" s="463"/>
      <c r="T706" s="463"/>
      <c r="U706" s="463"/>
      <c r="V706" s="463"/>
      <c r="W706" s="463"/>
      <c r="X706" s="463"/>
      <c r="Y706" s="463"/>
      <c r="Z706" s="591"/>
      <c r="AA706" s="461"/>
      <c r="AB706" s="461"/>
      <c r="AC706" s="463"/>
      <c r="AD706" s="463"/>
      <c r="AE706" s="463"/>
      <c r="AF706" s="463"/>
      <c r="AG706" s="463"/>
      <c r="AH706" s="463"/>
      <c r="AI706" s="463"/>
    </row>
    <row r="707" spans="1:35">
      <c r="A707" s="584" t="s">
        <v>1906</v>
      </c>
      <c r="B707" s="585" t="s">
        <v>439</v>
      </c>
      <c r="C707" s="457" t="s">
        <v>373</v>
      </c>
      <c r="D707" s="568" t="s">
        <v>1907</v>
      </c>
      <c r="E707" s="568" t="s">
        <v>1908</v>
      </c>
      <c r="F707" s="586" t="s">
        <v>442</v>
      </c>
      <c r="G707" s="592" t="s">
        <v>373</v>
      </c>
      <c r="H707" s="588"/>
      <c r="I707" s="588"/>
      <c r="J707" s="588">
        <f t="shared" si="41"/>
        <v>0</v>
      </c>
      <c r="K707" s="588">
        <f t="shared" si="42"/>
        <v>0</v>
      </c>
      <c r="L707" s="589">
        <f>IFERROR(IF(B707="funkcna poziadavka",VLOOKUP(G707,MODULY_CBA!$B$3:$E$53,4,0)/COUNTIFS($G$3:$G$1500,G707,$B$3:$B$1500,B707),),)</f>
        <v>0</v>
      </c>
      <c r="M707" s="588">
        <f>IFERROR(IF(B707="Funkcna poziadavka",VLOOKUP(G707,MODULY_CBA!$B$3:$E$52,3,0),),)</f>
        <v>0</v>
      </c>
      <c r="N707" s="588">
        <f>IFERROR(IF(B707="funkcna poziadavka",VLOOKUP(G707,MODULY_CBA!$B$3:$E$52,2,0),),)</f>
        <v>0</v>
      </c>
      <c r="O707" s="589">
        <f t="shared" si="43"/>
        <v>0</v>
      </c>
      <c r="P707" s="590">
        <f>IFERROR(O707*VLOOKUP(G707,MODULY_CBA!$B$3:$F$52,5,0),)</f>
        <v>0</v>
      </c>
      <c r="Q707" s="461">
        <f>VLOOKUP(G707,MODULY_CBA!$B$3:$I$52,7,0)</f>
        <v>2021</v>
      </c>
      <c r="R707" s="463"/>
      <c r="S707" s="463"/>
      <c r="T707" s="463"/>
      <c r="U707" s="463"/>
      <c r="V707" s="463"/>
      <c r="W707" s="463"/>
      <c r="X707" s="463"/>
      <c r="Y707" s="463"/>
      <c r="Z707" s="591"/>
      <c r="AA707" s="461"/>
      <c r="AB707" s="461"/>
      <c r="AC707" s="463"/>
      <c r="AD707" s="463"/>
      <c r="AE707" s="463"/>
      <c r="AF707" s="463"/>
      <c r="AG707" s="463"/>
      <c r="AH707" s="463"/>
      <c r="AI707" s="463"/>
    </row>
    <row r="708" spans="1:35">
      <c r="A708" s="584" t="s">
        <v>1909</v>
      </c>
      <c r="B708" s="585" t="s">
        <v>439</v>
      </c>
      <c r="C708" s="457" t="s">
        <v>373</v>
      </c>
      <c r="D708" s="568" t="s">
        <v>1910</v>
      </c>
      <c r="E708" s="457" t="s">
        <v>1911</v>
      </c>
      <c r="F708" s="586" t="s">
        <v>442</v>
      </c>
      <c r="G708" s="592" t="s">
        <v>373</v>
      </c>
      <c r="H708" s="588"/>
      <c r="I708" s="588"/>
      <c r="J708" s="588">
        <f t="shared" si="41"/>
        <v>0</v>
      </c>
      <c r="K708" s="588">
        <f t="shared" si="42"/>
        <v>0</v>
      </c>
      <c r="L708" s="589">
        <f>IFERROR(IF(B708="funkcna poziadavka",VLOOKUP(G708,MODULY_CBA!$B$3:$E$53,4,0)/COUNTIFS($G$3:$G$1500,G708,$B$3:$B$1500,B708),),)</f>
        <v>0</v>
      </c>
      <c r="M708" s="588">
        <f>IFERROR(IF(B708="Funkcna poziadavka",VLOOKUP(G708,MODULY_CBA!$B$3:$E$52,3,0),),)</f>
        <v>0</v>
      </c>
      <c r="N708" s="588">
        <f>IFERROR(IF(B708="funkcna poziadavka",VLOOKUP(G708,MODULY_CBA!$B$3:$E$52,2,0),),)</f>
        <v>0</v>
      </c>
      <c r="O708" s="589">
        <f t="shared" si="43"/>
        <v>0</v>
      </c>
      <c r="P708" s="590">
        <f>IFERROR(O708*VLOOKUP(G708,MODULY_CBA!$B$3:$F$52,5,0),)</f>
        <v>0</v>
      </c>
      <c r="Q708" s="461">
        <f>VLOOKUP(G708,MODULY_CBA!$B$3:$I$52,7,0)</f>
        <v>2021</v>
      </c>
      <c r="R708" s="463"/>
      <c r="S708" s="463"/>
      <c r="T708" s="463"/>
      <c r="U708" s="463"/>
      <c r="V708" s="463"/>
      <c r="W708" s="463"/>
      <c r="X708" s="463"/>
      <c r="Y708" s="463"/>
      <c r="Z708" s="591"/>
      <c r="AA708" s="461"/>
      <c r="AB708" s="461"/>
      <c r="AC708" s="463"/>
      <c r="AD708" s="463"/>
      <c r="AE708" s="463"/>
      <c r="AF708" s="463"/>
      <c r="AG708" s="463"/>
      <c r="AH708" s="463"/>
      <c r="AI708" s="463"/>
    </row>
    <row r="709" spans="1:35">
      <c r="A709" s="584" t="s">
        <v>1912</v>
      </c>
      <c r="B709" s="585" t="s">
        <v>439</v>
      </c>
      <c r="C709" s="457" t="s">
        <v>373</v>
      </c>
      <c r="D709" s="568" t="s">
        <v>1913</v>
      </c>
      <c r="E709" s="457" t="s">
        <v>1914</v>
      </c>
      <c r="F709" s="586" t="s">
        <v>442</v>
      </c>
      <c r="G709" s="592" t="s">
        <v>373</v>
      </c>
      <c r="H709" s="588"/>
      <c r="I709" s="588"/>
      <c r="J709" s="588">
        <f t="shared" si="41"/>
        <v>0</v>
      </c>
      <c r="K709" s="588">
        <f t="shared" si="42"/>
        <v>0</v>
      </c>
      <c r="L709" s="589">
        <f>IFERROR(IF(B709="funkcna poziadavka",VLOOKUP(G709,MODULY_CBA!$B$3:$E$53,4,0)/COUNTIFS($G$3:$G$1500,G709,$B$3:$B$1500,B709),),)</f>
        <v>0</v>
      </c>
      <c r="M709" s="588">
        <f>IFERROR(IF(B709="Funkcna poziadavka",VLOOKUP(G709,MODULY_CBA!$B$3:$E$52,3,0),),)</f>
        <v>0</v>
      </c>
      <c r="N709" s="588">
        <f>IFERROR(IF(B709="funkcna poziadavka",VLOOKUP(G709,MODULY_CBA!$B$3:$E$52,2,0),),)</f>
        <v>0</v>
      </c>
      <c r="O709" s="589">
        <f t="shared" si="43"/>
        <v>0</v>
      </c>
      <c r="P709" s="590">
        <f>IFERROR(O709*VLOOKUP(G709,MODULY_CBA!$B$3:$F$52,5,0),)</f>
        <v>0</v>
      </c>
      <c r="Q709" s="461">
        <f>VLOOKUP(G709,MODULY_CBA!$B$3:$I$52,7,0)</f>
        <v>2021</v>
      </c>
      <c r="R709" s="463"/>
      <c r="S709" s="463"/>
      <c r="T709" s="463"/>
      <c r="U709" s="463"/>
      <c r="V709" s="463"/>
      <c r="W709" s="463"/>
      <c r="X709" s="463"/>
      <c r="Y709" s="463"/>
      <c r="Z709" s="591"/>
      <c r="AA709" s="461"/>
      <c r="AB709" s="461"/>
      <c r="AC709" s="463"/>
      <c r="AD709" s="463"/>
      <c r="AE709" s="463"/>
      <c r="AF709" s="463"/>
      <c r="AG709" s="463"/>
      <c r="AH709" s="463"/>
      <c r="AI709" s="463"/>
    </row>
    <row r="710" spans="1:35">
      <c r="A710" s="584" t="s">
        <v>1915</v>
      </c>
      <c r="B710" s="585" t="s">
        <v>439</v>
      </c>
      <c r="C710" s="457" t="s">
        <v>373</v>
      </c>
      <c r="D710" s="568" t="s">
        <v>1916</v>
      </c>
      <c r="E710" s="457" t="s">
        <v>1917</v>
      </c>
      <c r="F710" s="586" t="s">
        <v>442</v>
      </c>
      <c r="G710" s="592" t="s">
        <v>373</v>
      </c>
      <c r="H710" s="588"/>
      <c r="I710" s="588"/>
      <c r="J710" s="588">
        <f t="shared" si="41"/>
        <v>0</v>
      </c>
      <c r="K710" s="588">
        <f t="shared" si="42"/>
        <v>0</v>
      </c>
      <c r="L710" s="589">
        <f>IFERROR(IF(B710="funkcna poziadavka",VLOOKUP(G710,MODULY_CBA!$B$3:$E$53,4,0)/COUNTIFS($G$3:$G$1500,G710,$B$3:$B$1500,B710),),)</f>
        <v>0</v>
      </c>
      <c r="M710" s="588">
        <f>IFERROR(IF(B710="Funkcna poziadavka",VLOOKUP(G710,MODULY_CBA!$B$3:$E$52,3,0),),)</f>
        <v>0</v>
      </c>
      <c r="N710" s="588">
        <f>IFERROR(IF(B710="funkcna poziadavka",VLOOKUP(G710,MODULY_CBA!$B$3:$E$52,2,0),),)</f>
        <v>0</v>
      </c>
      <c r="O710" s="589">
        <f t="shared" si="43"/>
        <v>0</v>
      </c>
      <c r="P710" s="590">
        <f>IFERROR(O710*VLOOKUP(G710,MODULY_CBA!$B$3:$F$52,5,0),)</f>
        <v>0</v>
      </c>
      <c r="Q710" s="461">
        <f>VLOOKUP(G710,MODULY_CBA!$B$3:$I$52,7,0)</f>
        <v>2021</v>
      </c>
      <c r="R710" s="463"/>
      <c r="S710" s="463"/>
      <c r="T710" s="463"/>
      <c r="U710" s="463"/>
      <c r="V710" s="463"/>
      <c r="W710" s="463"/>
      <c r="X710" s="463"/>
      <c r="Y710" s="463"/>
      <c r="Z710" s="591"/>
      <c r="AA710" s="461"/>
      <c r="AB710" s="461"/>
      <c r="AC710" s="463"/>
      <c r="AD710" s="463"/>
      <c r="AE710" s="463"/>
      <c r="AF710" s="463"/>
      <c r="AG710" s="463"/>
      <c r="AH710" s="463"/>
      <c r="AI710" s="463"/>
    </row>
    <row r="711" spans="1:35">
      <c r="A711" s="584" t="s">
        <v>1918</v>
      </c>
      <c r="B711" s="585" t="s">
        <v>439</v>
      </c>
      <c r="C711" s="457" t="s">
        <v>373</v>
      </c>
      <c r="D711" s="579" t="s">
        <v>459</v>
      </c>
      <c r="E711" s="568" t="s">
        <v>767</v>
      </c>
      <c r="F711" s="586" t="s">
        <v>442</v>
      </c>
      <c r="G711" s="592" t="s">
        <v>373</v>
      </c>
      <c r="H711" s="588"/>
      <c r="I711" s="588"/>
      <c r="J711" s="588">
        <f t="shared" si="41"/>
        <v>0</v>
      </c>
      <c r="K711" s="588">
        <f t="shared" si="42"/>
        <v>0</v>
      </c>
      <c r="L711" s="589">
        <f>IFERROR(IF(B711="funkcna poziadavka",VLOOKUP(G711,MODULY_CBA!$B$3:$E$53,4,0)/COUNTIFS($G$3:$G$1500,G711,$B$3:$B$1500,B711),),)</f>
        <v>0</v>
      </c>
      <c r="M711" s="588">
        <f>IFERROR(IF(B711="Funkcna poziadavka",VLOOKUP(G711,MODULY_CBA!$B$3:$E$52,3,0),),)</f>
        <v>0</v>
      </c>
      <c r="N711" s="588">
        <f>IFERROR(IF(B711="funkcna poziadavka",VLOOKUP(G711,MODULY_CBA!$B$3:$E$52,2,0),),)</f>
        <v>0</v>
      </c>
      <c r="O711" s="589">
        <f t="shared" si="43"/>
        <v>0</v>
      </c>
      <c r="P711" s="590">
        <f>IFERROR(O711*VLOOKUP(G711,MODULY_CBA!$B$3:$F$52,5,0),)</f>
        <v>0</v>
      </c>
      <c r="Q711" s="461">
        <f>VLOOKUP(G711,MODULY_CBA!$B$3:$I$52,7,0)</f>
        <v>2021</v>
      </c>
      <c r="R711" s="463"/>
      <c r="S711" s="463"/>
      <c r="T711" s="463"/>
      <c r="U711" s="463"/>
      <c r="V711" s="463"/>
      <c r="W711" s="463"/>
      <c r="X711" s="463"/>
      <c r="Y711" s="463"/>
      <c r="Z711" s="591"/>
      <c r="AA711" s="461"/>
      <c r="AB711" s="461"/>
      <c r="AC711" s="463"/>
      <c r="AD711" s="463"/>
      <c r="AE711" s="463"/>
      <c r="AF711" s="463"/>
      <c r="AG711" s="463"/>
      <c r="AH711" s="463"/>
      <c r="AI711" s="463"/>
    </row>
    <row r="712" spans="1:35">
      <c r="A712" s="584" t="s">
        <v>1919</v>
      </c>
      <c r="B712" s="585" t="s">
        <v>439</v>
      </c>
      <c r="C712" s="457" t="s">
        <v>373</v>
      </c>
      <c r="D712" s="579" t="s">
        <v>462</v>
      </c>
      <c r="E712" s="568" t="s">
        <v>933</v>
      </c>
      <c r="F712" s="586" t="s">
        <v>442</v>
      </c>
      <c r="G712" s="592" t="s">
        <v>373</v>
      </c>
      <c r="H712" s="588"/>
      <c r="I712" s="588"/>
      <c r="J712" s="588">
        <f t="shared" si="41"/>
        <v>0</v>
      </c>
      <c r="K712" s="588">
        <f t="shared" si="42"/>
        <v>0</v>
      </c>
      <c r="L712" s="589">
        <f>IFERROR(IF(B712="funkcna poziadavka",VLOOKUP(G712,MODULY_CBA!$B$3:$E$53,4,0)/COUNTIFS($G$3:$G$1500,G712,$B$3:$B$1500,B712),),)</f>
        <v>0</v>
      </c>
      <c r="M712" s="588">
        <f>IFERROR(IF(B712="Funkcna poziadavka",VLOOKUP(G712,MODULY_CBA!$B$3:$E$52,3,0),),)</f>
        <v>0</v>
      </c>
      <c r="N712" s="588">
        <f>IFERROR(IF(B712="funkcna poziadavka",VLOOKUP(G712,MODULY_CBA!$B$3:$E$52,2,0),),)</f>
        <v>0</v>
      </c>
      <c r="O712" s="589">
        <f t="shared" si="43"/>
        <v>0</v>
      </c>
      <c r="P712" s="590">
        <f>IFERROR(O712*VLOOKUP(G712,MODULY_CBA!$B$3:$F$52,5,0),)</f>
        <v>0</v>
      </c>
      <c r="Q712" s="461">
        <f>VLOOKUP(G712,MODULY_CBA!$B$3:$I$52,7,0)</f>
        <v>2021</v>
      </c>
      <c r="R712" s="463"/>
      <c r="S712" s="463"/>
      <c r="T712" s="463"/>
      <c r="U712" s="463"/>
      <c r="V712" s="463"/>
      <c r="W712" s="463"/>
      <c r="X712" s="463"/>
      <c r="Y712" s="463"/>
      <c r="Z712" s="591"/>
      <c r="AA712" s="461"/>
      <c r="AB712" s="461"/>
      <c r="AC712" s="463"/>
      <c r="AD712" s="463"/>
      <c r="AE712" s="463"/>
      <c r="AF712" s="463"/>
      <c r="AG712" s="463"/>
      <c r="AH712" s="463"/>
      <c r="AI712" s="463"/>
    </row>
    <row r="713" spans="1:35">
      <c r="A713" s="584" t="s">
        <v>1920</v>
      </c>
      <c r="B713" s="585" t="s">
        <v>439</v>
      </c>
      <c r="C713" s="457" t="s">
        <v>373</v>
      </c>
      <c r="D713" s="579" t="s">
        <v>465</v>
      </c>
      <c r="E713" s="568" t="s">
        <v>729</v>
      </c>
      <c r="F713" s="586" t="s">
        <v>442</v>
      </c>
      <c r="G713" s="592" t="s">
        <v>373</v>
      </c>
      <c r="H713" s="588"/>
      <c r="I713" s="588"/>
      <c r="J713" s="588">
        <f t="shared" ref="J713:J776" si="44">IF(ISNUMBER(H713),H713,)</f>
        <v>0</v>
      </c>
      <c r="K713" s="588">
        <f t="shared" ref="K713:K776" si="45">J713*I713</f>
        <v>0</v>
      </c>
      <c r="L713" s="589">
        <f>IFERROR(IF(B713="funkcna poziadavka",VLOOKUP(G713,MODULY_CBA!$B$3:$E$53,4,0)/COUNTIFS($G$3:$G$1500,G713,$B$3:$B$1500,B713),),)</f>
        <v>0</v>
      </c>
      <c r="M713" s="588">
        <f>IFERROR(IF(B713="Funkcna poziadavka",VLOOKUP(G713,MODULY_CBA!$B$3:$E$52,3,0),),)</f>
        <v>0</v>
      </c>
      <c r="N713" s="588">
        <f>IFERROR(IF(B713="funkcna poziadavka",VLOOKUP(G713,MODULY_CBA!$B$3:$E$52,2,0),),)</f>
        <v>0</v>
      </c>
      <c r="O713" s="589">
        <f t="shared" ref="O713:O776" si="46">(K713+L713)*M713*N713</f>
        <v>0</v>
      </c>
      <c r="P713" s="590">
        <f>IFERROR(O713*VLOOKUP(G713,MODULY_CBA!$B$3:$F$52,5,0),)</f>
        <v>0</v>
      </c>
      <c r="Q713" s="461">
        <f>VLOOKUP(G713,MODULY_CBA!$B$3:$I$52,7,0)</f>
        <v>2021</v>
      </c>
      <c r="R713" s="463"/>
      <c r="S713" s="463"/>
      <c r="T713" s="463"/>
      <c r="U713" s="463"/>
      <c r="V713" s="463"/>
      <c r="W713" s="463"/>
      <c r="X713" s="463"/>
      <c r="Y713" s="463"/>
      <c r="Z713" s="591"/>
      <c r="AA713" s="461"/>
      <c r="AB713" s="461"/>
      <c r="AC713" s="463"/>
      <c r="AD713" s="463"/>
      <c r="AE713" s="463"/>
      <c r="AF713" s="463"/>
      <c r="AG713" s="463"/>
      <c r="AH713" s="463"/>
      <c r="AI713" s="463"/>
    </row>
    <row r="714" spans="1:35">
      <c r="A714" s="584" t="s">
        <v>1921</v>
      </c>
      <c r="B714" s="585" t="s">
        <v>439</v>
      </c>
      <c r="C714" s="457" t="s">
        <v>373</v>
      </c>
      <c r="D714" s="579" t="s">
        <v>468</v>
      </c>
      <c r="E714" s="568" t="s">
        <v>1922</v>
      </c>
      <c r="F714" s="586" t="s">
        <v>442</v>
      </c>
      <c r="G714" s="592" t="s">
        <v>373</v>
      </c>
      <c r="H714" s="588"/>
      <c r="I714" s="588"/>
      <c r="J714" s="588">
        <f t="shared" si="44"/>
        <v>0</v>
      </c>
      <c r="K714" s="588">
        <f t="shared" si="45"/>
        <v>0</v>
      </c>
      <c r="L714" s="589">
        <f>IFERROR(IF(B714="funkcna poziadavka",VLOOKUP(G714,MODULY_CBA!$B$3:$E$53,4,0)/COUNTIFS($G$3:$G$1500,G714,$B$3:$B$1500,B714),),)</f>
        <v>0</v>
      </c>
      <c r="M714" s="588">
        <f>IFERROR(IF(B714="Funkcna poziadavka",VLOOKUP(G714,MODULY_CBA!$B$3:$E$52,3,0),),)</f>
        <v>0</v>
      </c>
      <c r="N714" s="588">
        <f>IFERROR(IF(B714="funkcna poziadavka",VLOOKUP(G714,MODULY_CBA!$B$3:$E$52,2,0),),)</f>
        <v>0</v>
      </c>
      <c r="O714" s="589">
        <f t="shared" si="46"/>
        <v>0</v>
      </c>
      <c r="P714" s="590">
        <f>IFERROR(O714*VLOOKUP(G714,MODULY_CBA!$B$3:$F$52,5,0),)</f>
        <v>0</v>
      </c>
      <c r="Q714" s="461">
        <f>VLOOKUP(G714,MODULY_CBA!$B$3:$I$52,7,0)</f>
        <v>2021</v>
      </c>
      <c r="R714" s="463"/>
      <c r="S714" s="463"/>
      <c r="T714" s="463"/>
      <c r="U714" s="463"/>
      <c r="V714" s="463"/>
      <c r="W714" s="463"/>
      <c r="X714" s="463"/>
      <c r="Y714" s="463"/>
      <c r="Z714" s="591"/>
      <c r="AA714" s="461"/>
      <c r="AB714" s="461"/>
      <c r="AC714" s="463"/>
      <c r="AD714" s="463"/>
      <c r="AE714" s="463"/>
      <c r="AF714" s="463"/>
      <c r="AG714" s="463"/>
      <c r="AH714" s="463"/>
      <c r="AI714" s="463"/>
    </row>
    <row r="715" spans="1:35">
      <c r="A715" s="584" t="s">
        <v>1923</v>
      </c>
      <c r="B715" s="585" t="s">
        <v>439</v>
      </c>
      <c r="C715" s="457" t="s">
        <v>373</v>
      </c>
      <c r="D715" s="579" t="s">
        <v>493</v>
      </c>
      <c r="E715" s="568" t="s">
        <v>1419</v>
      </c>
      <c r="F715" s="586" t="s">
        <v>442</v>
      </c>
      <c r="G715" s="592" t="s">
        <v>373</v>
      </c>
      <c r="H715" s="588"/>
      <c r="I715" s="588"/>
      <c r="J715" s="588">
        <f t="shared" si="44"/>
        <v>0</v>
      </c>
      <c r="K715" s="588">
        <f t="shared" si="45"/>
        <v>0</v>
      </c>
      <c r="L715" s="589">
        <f>IFERROR(IF(B715="funkcna poziadavka",VLOOKUP(G715,MODULY_CBA!$B$3:$E$53,4,0)/COUNTIFS($G$3:$G$1500,G715,$B$3:$B$1500,B715),),)</f>
        <v>0</v>
      </c>
      <c r="M715" s="588">
        <f>IFERROR(IF(B715="Funkcna poziadavka",VLOOKUP(G715,MODULY_CBA!$B$3:$E$52,3,0),),)</f>
        <v>0</v>
      </c>
      <c r="N715" s="588">
        <f>IFERROR(IF(B715="funkcna poziadavka",VLOOKUP(G715,MODULY_CBA!$B$3:$E$52,2,0),),)</f>
        <v>0</v>
      </c>
      <c r="O715" s="589">
        <f t="shared" si="46"/>
        <v>0</v>
      </c>
      <c r="P715" s="590">
        <f>IFERROR(O715*VLOOKUP(G715,MODULY_CBA!$B$3:$F$52,5,0),)</f>
        <v>0</v>
      </c>
      <c r="Q715" s="461">
        <f>VLOOKUP(G715,MODULY_CBA!$B$3:$I$52,7,0)</f>
        <v>2021</v>
      </c>
      <c r="R715" s="463"/>
      <c r="S715" s="463"/>
      <c r="T715" s="463"/>
      <c r="U715" s="463"/>
      <c r="V715" s="463"/>
      <c r="W715" s="463"/>
      <c r="X715" s="463"/>
      <c r="Y715" s="463"/>
      <c r="Z715" s="591"/>
      <c r="AA715" s="461"/>
      <c r="AB715" s="461"/>
      <c r="AC715" s="463"/>
      <c r="AD715" s="463"/>
      <c r="AE715" s="463"/>
      <c r="AF715" s="463"/>
      <c r="AG715" s="463"/>
      <c r="AH715" s="463"/>
      <c r="AI715" s="463"/>
    </row>
    <row r="716" spans="1:35">
      <c r="A716" s="584" t="s">
        <v>1924</v>
      </c>
      <c r="B716" s="585" t="s">
        <v>977</v>
      </c>
      <c r="C716" s="457" t="s">
        <v>373</v>
      </c>
      <c r="D716" s="579" t="s">
        <v>471</v>
      </c>
      <c r="E716" s="568" t="s">
        <v>735</v>
      </c>
      <c r="F716" s="586" t="s">
        <v>442</v>
      </c>
      <c r="G716" s="592" t="s">
        <v>373</v>
      </c>
      <c r="H716" s="588">
        <v>1</v>
      </c>
      <c r="I716" s="588">
        <v>5</v>
      </c>
      <c r="J716" s="588">
        <f t="shared" si="44"/>
        <v>1</v>
      </c>
      <c r="K716" s="588">
        <f t="shared" si="45"/>
        <v>5</v>
      </c>
      <c r="L716" s="589">
        <f>IFERROR(IF(B716="funkcna poziadavka",VLOOKUP(G716,MODULY_CBA!$B$3:$E$53,4,0)/COUNTIFS($G$3:$G$1500,G716,$B$3:$B$1500,B716),),)</f>
        <v>1.9090909090909092</v>
      </c>
      <c r="M716" s="588">
        <f>IFERROR(IF(B716="Funkcna poziadavka",VLOOKUP(G716,MODULY_CBA!$B$3:$E$52,3,0),),)</f>
        <v>0.72</v>
      </c>
      <c r="N716" s="588">
        <f>IFERROR(IF(B716="funkcna poziadavka",VLOOKUP(G716,MODULY_CBA!$B$3:$E$52,2,0),),)</f>
        <v>0.84</v>
      </c>
      <c r="O716" s="589">
        <f t="shared" si="46"/>
        <v>4.178618181818182</v>
      </c>
      <c r="P716" s="590">
        <f>IFERROR(O716*VLOOKUP(G716,MODULY_CBA!$B$3:$F$52,5,0),)</f>
        <v>62.679272727272732</v>
      </c>
      <c r="Q716" s="461">
        <f>VLOOKUP(G716,MODULY_CBA!$B$3:$I$52,7,0)</f>
        <v>2021</v>
      </c>
      <c r="R716" s="463"/>
      <c r="S716" s="463"/>
      <c r="T716" s="463"/>
      <c r="U716" s="463"/>
      <c r="V716" s="463"/>
      <c r="W716" s="463"/>
      <c r="X716" s="463"/>
      <c r="Y716" s="463"/>
      <c r="Z716" s="591"/>
      <c r="AA716" s="461"/>
      <c r="AB716" s="461"/>
      <c r="AC716" s="463"/>
      <c r="AD716" s="463"/>
      <c r="AE716" s="463"/>
      <c r="AF716" s="463"/>
      <c r="AG716" s="463"/>
      <c r="AH716" s="463"/>
      <c r="AI716" s="463"/>
    </row>
    <row r="717" spans="1:35">
      <c r="A717" s="584" t="s">
        <v>1925</v>
      </c>
      <c r="B717" s="585" t="s">
        <v>977</v>
      </c>
      <c r="C717" s="457" t="s">
        <v>373</v>
      </c>
      <c r="D717" s="579" t="s">
        <v>1926</v>
      </c>
      <c r="E717" s="568" t="s">
        <v>1927</v>
      </c>
      <c r="F717" s="586" t="s">
        <v>442</v>
      </c>
      <c r="G717" s="592" t="s">
        <v>373</v>
      </c>
      <c r="H717" s="588">
        <v>1</v>
      </c>
      <c r="I717" s="588">
        <v>5</v>
      </c>
      <c r="J717" s="588">
        <f t="shared" si="44"/>
        <v>1</v>
      </c>
      <c r="K717" s="588">
        <f t="shared" si="45"/>
        <v>5</v>
      </c>
      <c r="L717" s="589">
        <f>IFERROR(IF(B717="funkcna poziadavka",VLOOKUP(G717,MODULY_CBA!$B$3:$E$53,4,0)/COUNTIFS($G$3:$G$1500,G717,$B$3:$B$1500,B717),),)</f>
        <v>1.9090909090909092</v>
      </c>
      <c r="M717" s="588">
        <f>IFERROR(IF(B717="Funkcna poziadavka",VLOOKUP(G717,MODULY_CBA!$B$3:$E$52,3,0),),)</f>
        <v>0.72</v>
      </c>
      <c r="N717" s="588">
        <f>IFERROR(IF(B717="funkcna poziadavka",VLOOKUP(G717,MODULY_CBA!$B$3:$E$52,2,0),),)</f>
        <v>0.84</v>
      </c>
      <c r="O717" s="589">
        <f t="shared" si="46"/>
        <v>4.178618181818182</v>
      </c>
      <c r="P717" s="590">
        <f>IFERROR(O717*VLOOKUP(G717,MODULY_CBA!$B$3:$F$52,5,0),)</f>
        <v>62.679272727272732</v>
      </c>
      <c r="Q717" s="461">
        <f>VLOOKUP(G717,MODULY_CBA!$B$3:$I$52,7,0)</f>
        <v>2021</v>
      </c>
      <c r="R717" s="463"/>
      <c r="S717" s="463"/>
      <c r="T717" s="463"/>
      <c r="U717" s="463"/>
      <c r="V717" s="463"/>
      <c r="W717" s="463"/>
      <c r="X717" s="463"/>
      <c r="Y717" s="463"/>
      <c r="Z717" s="591"/>
      <c r="AA717" s="461"/>
      <c r="AB717" s="461"/>
      <c r="AC717" s="463"/>
      <c r="AD717" s="463"/>
      <c r="AE717" s="463"/>
      <c r="AF717" s="463"/>
      <c r="AG717" s="463"/>
      <c r="AH717" s="463"/>
      <c r="AI717" s="463"/>
    </row>
    <row r="718" spans="1:35">
      <c r="A718" s="584" t="s">
        <v>1928</v>
      </c>
      <c r="B718" s="585" t="s">
        <v>977</v>
      </c>
      <c r="C718" s="457" t="s">
        <v>373</v>
      </c>
      <c r="D718" s="579" t="s">
        <v>1929</v>
      </c>
      <c r="E718" s="568" t="s">
        <v>1930</v>
      </c>
      <c r="F718" s="586" t="s">
        <v>442</v>
      </c>
      <c r="G718" s="592" t="s">
        <v>373</v>
      </c>
      <c r="H718" s="588">
        <v>1</v>
      </c>
      <c r="I718" s="588">
        <v>5</v>
      </c>
      <c r="J718" s="588">
        <f t="shared" si="44"/>
        <v>1</v>
      </c>
      <c r="K718" s="588">
        <f t="shared" si="45"/>
        <v>5</v>
      </c>
      <c r="L718" s="589">
        <f>IFERROR(IF(B718="funkcna poziadavka",VLOOKUP(G718,MODULY_CBA!$B$3:$E$53,4,0)/COUNTIFS($G$3:$G$1500,G718,$B$3:$B$1500,B718),),)</f>
        <v>1.9090909090909092</v>
      </c>
      <c r="M718" s="588">
        <f>IFERROR(IF(B718="Funkcna poziadavka",VLOOKUP(G718,MODULY_CBA!$B$3:$E$52,3,0),),)</f>
        <v>0.72</v>
      </c>
      <c r="N718" s="588">
        <f>IFERROR(IF(B718="funkcna poziadavka",VLOOKUP(G718,MODULY_CBA!$B$3:$E$52,2,0),),)</f>
        <v>0.84</v>
      </c>
      <c r="O718" s="589">
        <f t="shared" si="46"/>
        <v>4.178618181818182</v>
      </c>
      <c r="P718" s="590">
        <f>IFERROR(O718*VLOOKUP(G718,MODULY_CBA!$B$3:$F$52,5,0),)</f>
        <v>62.679272727272732</v>
      </c>
      <c r="Q718" s="461">
        <f>VLOOKUP(G718,MODULY_CBA!$B$3:$I$52,7,0)</f>
        <v>2021</v>
      </c>
      <c r="R718" s="463"/>
      <c r="S718" s="463"/>
      <c r="T718" s="463"/>
      <c r="U718" s="463"/>
      <c r="V718" s="463"/>
      <c r="W718" s="463"/>
      <c r="X718" s="463"/>
      <c r="Y718" s="463"/>
      <c r="Z718" s="591"/>
      <c r="AA718" s="461"/>
      <c r="AB718" s="461"/>
      <c r="AC718" s="463"/>
      <c r="AD718" s="463"/>
      <c r="AE718" s="463"/>
      <c r="AF718" s="463"/>
      <c r="AG718" s="463"/>
      <c r="AH718" s="463"/>
      <c r="AI718" s="463"/>
    </row>
    <row r="719" spans="1:35">
      <c r="A719" s="584" t="s">
        <v>1931</v>
      </c>
      <c r="B719" s="585" t="s">
        <v>977</v>
      </c>
      <c r="C719" s="457" t="s">
        <v>373</v>
      </c>
      <c r="D719" s="579" t="s">
        <v>1932</v>
      </c>
      <c r="E719" s="568" t="s">
        <v>1933</v>
      </c>
      <c r="F719" s="586" t="s">
        <v>442</v>
      </c>
      <c r="G719" s="592" t="s">
        <v>373</v>
      </c>
      <c r="H719" s="588">
        <v>1</v>
      </c>
      <c r="I719" s="588">
        <v>5</v>
      </c>
      <c r="J719" s="588">
        <f t="shared" si="44"/>
        <v>1</v>
      </c>
      <c r="K719" s="588">
        <f t="shared" si="45"/>
        <v>5</v>
      </c>
      <c r="L719" s="589">
        <f>IFERROR(IF(B719="funkcna poziadavka",VLOOKUP(G719,MODULY_CBA!$B$3:$E$53,4,0)/COUNTIFS($G$3:$G$1500,G719,$B$3:$B$1500,B719),),)</f>
        <v>1.9090909090909092</v>
      </c>
      <c r="M719" s="588">
        <f>IFERROR(IF(B719="Funkcna poziadavka",VLOOKUP(G719,MODULY_CBA!$B$3:$E$52,3,0),),)</f>
        <v>0.72</v>
      </c>
      <c r="N719" s="588">
        <f>IFERROR(IF(B719="funkcna poziadavka",VLOOKUP(G719,MODULY_CBA!$B$3:$E$52,2,0),),)</f>
        <v>0.84</v>
      </c>
      <c r="O719" s="589">
        <f t="shared" si="46"/>
        <v>4.178618181818182</v>
      </c>
      <c r="P719" s="590">
        <f>IFERROR(O719*VLOOKUP(G719,MODULY_CBA!$B$3:$F$52,5,0),)</f>
        <v>62.679272727272732</v>
      </c>
      <c r="Q719" s="461">
        <f>VLOOKUP(G719,MODULY_CBA!$B$3:$I$52,7,0)</f>
        <v>2021</v>
      </c>
      <c r="R719" s="463"/>
      <c r="S719" s="463"/>
      <c r="T719" s="463"/>
      <c r="U719" s="463"/>
      <c r="V719" s="463"/>
      <c r="W719" s="463"/>
      <c r="X719" s="463"/>
      <c r="Y719" s="463"/>
      <c r="Z719" s="591"/>
      <c r="AA719" s="461"/>
      <c r="AB719" s="461"/>
      <c r="AC719" s="463"/>
      <c r="AD719" s="463"/>
      <c r="AE719" s="463"/>
      <c r="AF719" s="463"/>
      <c r="AG719" s="463"/>
      <c r="AH719" s="463"/>
      <c r="AI719" s="463"/>
    </row>
    <row r="720" spans="1:35">
      <c r="A720" s="584" t="s">
        <v>1934</v>
      </c>
      <c r="B720" s="585" t="s">
        <v>977</v>
      </c>
      <c r="C720" s="457" t="s">
        <v>373</v>
      </c>
      <c r="D720" s="579" t="s">
        <v>1935</v>
      </c>
      <c r="E720" s="457" t="s">
        <v>1936</v>
      </c>
      <c r="F720" s="586" t="s">
        <v>442</v>
      </c>
      <c r="G720" s="592" t="s">
        <v>373</v>
      </c>
      <c r="H720" s="588">
        <v>1</v>
      </c>
      <c r="I720" s="588">
        <v>5</v>
      </c>
      <c r="J720" s="588">
        <f t="shared" si="44"/>
        <v>1</v>
      </c>
      <c r="K720" s="588">
        <f t="shared" si="45"/>
        <v>5</v>
      </c>
      <c r="L720" s="589">
        <f>IFERROR(IF(B720="funkcna poziadavka",VLOOKUP(G720,MODULY_CBA!$B$3:$E$53,4,0)/COUNTIFS($G$3:$G$1500,G720,$B$3:$B$1500,B720),),)</f>
        <v>1.9090909090909092</v>
      </c>
      <c r="M720" s="588">
        <f>IFERROR(IF(B720="Funkcna poziadavka",VLOOKUP(G720,MODULY_CBA!$B$3:$E$52,3,0),),)</f>
        <v>0.72</v>
      </c>
      <c r="N720" s="588">
        <f>IFERROR(IF(B720="funkcna poziadavka",VLOOKUP(G720,MODULY_CBA!$B$3:$E$52,2,0),),)</f>
        <v>0.84</v>
      </c>
      <c r="O720" s="589">
        <f t="shared" si="46"/>
        <v>4.178618181818182</v>
      </c>
      <c r="P720" s="590">
        <f>IFERROR(O720*VLOOKUP(G720,MODULY_CBA!$B$3:$F$52,5,0),)</f>
        <v>62.679272727272732</v>
      </c>
      <c r="Q720" s="461">
        <f>VLOOKUP(G720,MODULY_CBA!$B$3:$I$52,7,0)</f>
        <v>2021</v>
      </c>
      <c r="R720" s="463"/>
      <c r="S720" s="463"/>
      <c r="T720" s="463"/>
      <c r="U720" s="463"/>
      <c r="V720" s="463"/>
      <c r="W720" s="463"/>
      <c r="X720" s="463"/>
      <c r="Y720" s="463"/>
      <c r="Z720" s="591"/>
      <c r="AA720" s="461"/>
      <c r="AB720" s="461"/>
      <c r="AC720" s="463"/>
      <c r="AD720" s="463"/>
      <c r="AE720" s="463"/>
      <c r="AF720" s="463"/>
      <c r="AG720" s="463"/>
      <c r="AH720" s="463"/>
      <c r="AI720" s="463"/>
    </row>
    <row r="721" spans="1:35">
      <c r="A721" s="584" t="s">
        <v>1937</v>
      </c>
      <c r="B721" s="585" t="s">
        <v>977</v>
      </c>
      <c r="C721" s="457" t="s">
        <v>373</v>
      </c>
      <c r="D721" s="579" t="s">
        <v>1938</v>
      </c>
      <c r="E721" s="457" t="s">
        <v>1939</v>
      </c>
      <c r="F721" s="586" t="s">
        <v>442</v>
      </c>
      <c r="G721" s="592" t="s">
        <v>373</v>
      </c>
      <c r="H721" s="588">
        <v>1</v>
      </c>
      <c r="I721" s="588">
        <v>5</v>
      </c>
      <c r="J721" s="588">
        <f t="shared" si="44"/>
        <v>1</v>
      </c>
      <c r="K721" s="588">
        <f t="shared" si="45"/>
        <v>5</v>
      </c>
      <c r="L721" s="589">
        <f>IFERROR(IF(B721="funkcna poziadavka",VLOOKUP(G721,MODULY_CBA!$B$3:$E$53,4,0)/COUNTIFS($G$3:$G$1500,G721,$B$3:$B$1500,B721),),)</f>
        <v>1.9090909090909092</v>
      </c>
      <c r="M721" s="588">
        <f>IFERROR(IF(B721="Funkcna poziadavka",VLOOKUP(G721,MODULY_CBA!$B$3:$E$52,3,0),),)</f>
        <v>0.72</v>
      </c>
      <c r="N721" s="588">
        <f>IFERROR(IF(B721="funkcna poziadavka",VLOOKUP(G721,MODULY_CBA!$B$3:$E$52,2,0),),)</f>
        <v>0.84</v>
      </c>
      <c r="O721" s="589">
        <f t="shared" si="46"/>
        <v>4.178618181818182</v>
      </c>
      <c r="P721" s="590">
        <f>IFERROR(O721*VLOOKUP(G721,MODULY_CBA!$B$3:$F$52,5,0),)</f>
        <v>62.679272727272732</v>
      </c>
      <c r="Q721" s="461">
        <f>VLOOKUP(G721,MODULY_CBA!$B$3:$I$52,7,0)</f>
        <v>2021</v>
      </c>
      <c r="R721" s="463"/>
      <c r="S721" s="463"/>
      <c r="T721" s="463"/>
      <c r="U721" s="463"/>
      <c r="V721" s="463"/>
      <c r="W721" s="463"/>
      <c r="X721" s="463"/>
      <c r="Y721" s="463"/>
      <c r="Z721" s="591"/>
      <c r="AA721" s="461"/>
      <c r="AB721" s="461"/>
      <c r="AC721" s="463"/>
      <c r="AD721" s="463"/>
      <c r="AE721" s="463"/>
      <c r="AF721" s="463"/>
      <c r="AG721" s="463"/>
      <c r="AH721" s="463"/>
      <c r="AI721" s="463"/>
    </row>
    <row r="722" spans="1:35">
      <c r="A722" s="584" t="s">
        <v>1940</v>
      </c>
      <c r="B722" s="585" t="s">
        <v>977</v>
      </c>
      <c r="C722" s="457" t="s">
        <v>373</v>
      </c>
      <c r="D722" s="579" t="s">
        <v>1941</v>
      </c>
      <c r="E722" s="457" t="s">
        <v>1942</v>
      </c>
      <c r="F722" s="586" t="s">
        <v>442</v>
      </c>
      <c r="G722" s="592" t="s">
        <v>373</v>
      </c>
      <c r="H722" s="588">
        <v>1</v>
      </c>
      <c r="I722" s="588">
        <v>5</v>
      </c>
      <c r="J722" s="588">
        <f t="shared" si="44"/>
        <v>1</v>
      </c>
      <c r="K722" s="588">
        <f t="shared" si="45"/>
        <v>5</v>
      </c>
      <c r="L722" s="589">
        <f>IFERROR(IF(B722="funkcna poziadavka",VLOOKUP(G722,MODULY_CBA!$B$3:$E$53,4,0)/COUNTIFS($G$3:$G$1500,G722,$B$3:$B$1500,B722),),)</f>
        <v>1.9090909090909092</v>
      </c>
      <c r="M722" s="588">
        <f>IFERROR(IF(B722="Funkcna poziadavka",VLOOKUP(G722,MODULY_CBA!$B$3:$E$52,3,0),),)</f>
        <v>0.72</v>
      </c>
      <c r="N722" s="588">
        <f>IFERROR(IF(B722="funkcna poziadavka",VLOOKUP(G722,MODULY_CBA!$B$3:$E$52,2,0),),)</f>
        <v>0.84</v>
      </c>
      <c r="O722" s="589">
        <f t="shared" si="46"/>
        <v>4.178618181818182</v>
      </c>
      <c r="P722" s="590">
        <f>IFERROR(O722*VLOOKUP(G722,MODULY_CBA!$B$3:$F$52,5,0),)</f>
        <v>62.679272727272732</v>
      </c>
      <c r="Q722" s="461">
        <f>VLOOKUP(G722,MODULY_CBA!$B$3:$I$52,7,0)</f>
        <v>2021</v>
      </c>
      <c r="R722" s="463"/>
      <c r="S722" s="463"/>
      <c r="T722" s="463"/>
      <c r="U722" s="463"/>
      <c r="V722" s="463"/>
      <c r="W722" s="463"/>
      <c r="X722" s="463"/>
      <c r="Y722" s="463"/>
      <c r="Z722" s="591"/>
      <c r="AA722" s="461"/>
      <c r="AB722" s="461"/>
      <c r="AC722" s="463"/>
      <c r="AD722" s="463"/>
      <c r="AE722" s="463"/>
      <c r="AF722" s="463"/>
      <c r="AG722" s="463"/>
      <c r="AH722" s="463"/>
      <c r="AI722" s="463"/>
    </row>
    <row r="723" spans="1:35">
      <c r="A723" s="584" t="s">
        <v>1943</v>
      </c>
      <c r="B723" s="585" t="s">
        <v>977</v>
      </c>
      <c r="C723" s="457" t="s">
        <v>373</v>
      </c>
      <c r="D723" s="579" t="s">
        <v>1944</v>
      </c>
      <c r="E723" s="457" t="s">
        <v>1945</v>
      </c>
      <c r="F723" s="586" t="s">
        <v>442</v>
      </c>
      <c r="G723" s="592" t="s">
        <v>373</v>
      </c>
      <c r="H723" s="588">
        <v>1</v>
      </c>
      <c r="I723" s="588">
        <v>5</v>
      </c>
      <c r="J723" s="588">
        <f t="shared" si="44"/>
        <v>1</v>
      </c>
      <c r="K723" s="588">
        <f t="shared" si="45"/>
        <v>5</v>
      </c>
      <c r="L723" s="589">
        <f>IFERROR(IF(B723="funkcna poziadavka",VLOOKUP(G723,MODULY_CBA!$B$3:$E$53,4,0)/COUNTIFS($G$3:$G$1500,G723,$B$3:$B$1500,B723),),)</f>
        <v>1.9090909090909092</v>
      </c>
      <c r="M723" s="588">
        <f>IFERROR(IF(B723="Funkcna poziadavka",VLOOKUP(G723,MODULY_CBA!$B$3:$E$52,3,0),),)</f>
        <v>0.72</v>
      </c>
      <c r="N723" s="588">
        <f>IFERROR(IF(B723="funkcna poziadavka",VLOOKUP(G723,MODULY_CBA!$B$3:$E$52,2,0),),)</f>
        <v>0.84</v>
      </c>
      <c r="O723" s="589">
        <f t="shared" si="46"/>
        <v>4.178618181818182</v>
      </c>
      <c r="P723" s="590">
        <f>IFERROR(O723*VLOOKUP(G723,MODULY_CBA!$B$3:$F$52,5,0),)</f>
        <v>62.679272727272732</v>
      </c>
      <c r="Q723" s="461">
        <f>VLOOKUP(G723,MODULY_CBA!$B$3:$I$52,7,0)</f>
        <v>2021</v>
      </c>
      <c r="R723" s="463"/>
      <c r="S723" s="463"/>
      <c r="T723" s="463"/>
      <c r="U723" s="463"/>
      <c r="V723" s="463"/>
      <c r="W723" s="463"/>
      <c r="X723" s="463"/>
      <c r="Y723" s="463"/>
      <c r="Z723" s="591"/>
      <c r="AA723" s="461"/>
      <c r="AB723" s="461"/>
      <c r="AC723" s="463"/>
      <c r="AD723" s="463"/>
      <c r="AE723" s="463"/>
      <c r="AF723" s="463"/>
      <c r="AG723" s="463"/>
      <c r="AH723" s="463"/>
      <c r="AI723" s="463"/>
    </row>
    <row r="724" spans="1:35">
      <c r="A724" s="584" t="s">
        <v>1946</v>
      </c>
      <c r="B724" s="585" t="s">
        <v>977</v>
      </c>
      <c r="C724" s="457" t="s">
        <v>373</v>
      </c>
      <c r="D724" s="579" t="s">
        <v>1947</v>
      </c>
      <c r="E724" s="457" t="s">
        <v>1948</v>
      </c>
      <c r="F724" s="586" t="s">
        <v>442</v>
      </c>
      <c r="G724" s="592" t="s">
        <v>373</v>
      </c>
      <c r="H724" s="588">
        <v>1</v>
      </c>
      <c r="I724" s="588">
        <v>5</v>
      </c>
      <c r="J724" s="588">
        <f t="shared" si="44"/>
        <v>1</v>
      </c>
      <c r="K724" s="588">
        <f t="shared" si="45"/>
        <v>5</v>
      </c>
      <c r="L724" s="589">
        <f>IFERROR(IF(B724="funkcna poziadavka",VLOOKUP(G724,MODULY_CBA!$B$3:$E$53,4,0)/COUNTIFS($G$3:$G$1500,G724,$B$3:$B$1500,B724),),)</f>
        <v>1.9090909090909092</v>
      </c>
      <c r="M724" s="588">
        <f>IFERROR(IF(B724="Funkcna poziadavka",VLOOKUP(G724,MODULY_CBA!$B$3:$E$52,3,0),),)</f>
        <v>0.72</v>
      </c>
      <c r="N724" s="588">
        <f>IFERROR(IF(B724="funkcna poziadavka",VLOOKUP(G724,MODULY_CBA!$B$3:$E$52,2,0),),)</f>
        <v>0.84</v>
      </c>
      <c r="O724" s="589">
        <f t="shared" si="46"/>
        <v>4.178618181818182</v>
      </c>
      <c r="P724" s="590">
        <f>IFERROR(O724*VLOOKUP(G724,MODULY_CBA!$B$3:$F$52,5,0),)</f>
        <v>62.679272727272732</v>
      </c>
      <c r="Q724" s="461">
        <f>VLOOKUP(G724,MODULY_CBA!$B$3:$I$52,7,0)</f>
        <v>2021</v>
      </c>
      <c r="R724" s="463"/>
      <c r="S724" s="463"/>
      <c r="T724" s="463"/>
      <c r="U724" s="463"/>
      <c r="V724" s="463"/>
      <c r="W724" s="463"/>
      <c r="X724" s="463"/>
      <c r="Y724" s="463"/>
      <c r="Z724" s="591"/>
      <c r="AA724" s="461"/>
      <c r="AB724" s="461"/>
      <c r="AC724" s="463"/>
      <c r="AD724" s="463"/>
      <c r="AE724" s="463"/>
      <c r="AF724" s="463"/>
      <c r="AG724" s="463"/>
      <c r="AH724" s="463"/>
      <c r="AI724" s="463"/>
    </row>
    <row r="725" spans="1:35">
      <c r="A725" s="584" t="s">
        <v>1949</v>
      </c>
      <c r="B725" s="585" t="s">
        <v>977</v>
      </c>
      <c r="C725" s="457" t="s">
        <v>375</v>
      </c>
      <c r="D725" s="457" t="s">
        <v>1950</v>
      </c>
      <c r="E725" s="457" t="s">
        <v>1951</v>
      </c>
      <c r="F725" s="586" t="s">
        <v>442</v>
      </c>
      <c r="G725" s="592" t="s">
        <v>375</v>
      </c>
      <c r="H725" s="588">
        <v>1</v>
      </c>
      <c r="I725" s="588">
        <v>5</v>
      </c>
      <c r="J725" s="588">
        <f t="shared" si="44"/>
        <v>1</v>
      </c>
      <c r="K725" s="588">
        <f t="shared" si="45"/>
        <v>5</v>
      </c>
      <c r="L725" s="589">
        <f>IFERROR(IF(B725="funkcna poziadavka",VLOOKUP(G725,MODULY_CBA!$B$3:$E$53,4,0)/COUNTIFS($G$3:$G$1500,G725,$B$3:$B$1500,B725),),)</f>
        <v>3</v>
      </c>
      <c r="M725" s="588">
        <f>IFERROR(IF(B725="Funkcna poziadavka",VLOOKUP(G725,MODULY_CBA!$B$3:$E$52,3,0),),)</f>
        <v>0.72</v>
      </c>
      <c r="N725" s="588">
        <f>IFERROR(IF(B725="funkcna poziadavka",VLOOKUP(G725,MODULY_CBA!$B$3:$E$52,2,0),),)</f>
        <v>0.84</v>
      </c>
      <c r="O725" s="589">
        <f t="shared" si="46"/>
        <v>4.8384</v>
      </c>
      <c r="P725" s="590">
        <f>IFERROR(O725*VLOOKUP(G725,MODULY_CBA!$B$3:$F$52,5,0),)</f>
        <v>72.575999999999993</v>
      </c>
      <c r="Q725" s="461">
        <f>VLOOKUP(G725,MODULY_CBA!$B$3:$I$52,7,0)</f>
        <v>2021</v>
      </c>
      <c r="R725" s="463"/>
      <c r="S725" s="463"/>
      <c r="T725" s="463"/>
      <c r="U725" s="463"/>
      <c r="V725" s="463"/>
      <c r="W725" s="463"/>
      <c r="X725" s="463"/>
      <c r="Y725" s="463"/>
      <c r="Z725" s="591"/>
      <c r="AA725" s="461"/>
      <c r="AB725" s="461"/>
      <c r="AC725" s="463"/>
      <c r="AD725" s="463"/>
      <c r="AE725" s="463"/>
      <c r="AF725" s="463"/>
      <c r="AG725" s="463"/>
      <c r="AH725" s="463"/>
      <c r="AI725" s="463"/>
    </row>
    <row r="726" spans="1:35" ht="64.05" customHeight="1">
      <c r="A726" s="584" t="s">
        <v>1952</v>
      </c>
      <c r="B726" s="585" t="s">
        <v>439</v>
      </c>
      <c r="C726" s="457" t="s">
        <v>375</v>
      </c>
      <c r="D726" s="579" t="s">
        <v>440</v>
      </c>
      <c r="E726" s="568" t="s">
        <v>792</v>
      </c>
      <c r="F726" s="586" t="s">
        <v>442</v>
      </c>
      <c r="G726" s="592" t="s">
        <v>375</v>
      </c>
      <c r="H726" s="588"/>
      <c r="I726" s="588"/>
      <c r="J726" s="588">
        <f t="shared" si="44"/>
        <v>0</v>
      </c>
      <c r="K726" s="588">
        <f t="shared" si="45"/>
        <v>0</v>
      </c>
      <c r="L726" s="589">
        <f>IFERROR(IF(B726="funkcna poziadavka",VLOOKUP(G726,MODULY_CBA!$B$3:$E$53,4,0)/COUNTIFS($G$3:$G$1500,G726,$B$3:$B$1500,B726),),)</f>
        <v>0</v>
      </c>
      <c r="M726" s="588">
        <f>IFERROR(IF(B726="Funkcna poziadavka",VLOOKUP(G726,MODULY_CBA!$B$3:$E$52,3,0),),)</f>
        <v>0</v>
      </c>
      <c r="N726" s="588">
        <f>IFERROR(IF(B726="funkcna poziadavka",VLOOKUP(G726,MODULY_CBA!$B$3:$E$52,2,0),),)</f>
        <v>0</v>
      </c>
      <c r="O726" s="589">
        <f t="shared" si="46"/>
        <v>0</v>
      </c>
      <c r="P726" s="590">
        <f>IFERROR(O726*VLOOKUP(G726,MODULY_CBA!$B$3:$F$52,5,0),)</f>
        <v>0</v>
      </c>
      <c r="Q726" s="461">
        <f>VLOOKUP(G726,MODULY_CBA!$B$3:$I$52,7,0)</f>
        <v>2021</v>
      </c>
      <c r="R726" s="463"/>
      <c r="S726" s="463"/>
      <c r="T726" s="463"/>
      <c r="U726" s="463"/>
      <c r="V726" s="463"/>
      <c r="W726" s="463"/>
      <c r="X726" s="463"/>
      <c r="Y726" s="463"/>
      <c r="Z726" s="591"/>
      <c r="AA726" s="461"/>
      <c r="AB726" s="461"/>
      <c r="AC726" s="463"/>
      <c r="AD726" s="463"/>
      <c r="AE726" s="463"/>
      <c r="AF726" s="463"/>
      <c r="AG726" s="463"/>
      <c r="AH726" s="463"/>
      <c r="AI726" s="463"/>
    </row>
    <row r="727" spans="1:35">
      <c r="A727" s="584" t="s">
        <v>1953</v>
      </c>
      <c r="B727" s="585" t="s">
        <v>439</v>
      </c>
      <c r="C727" s="457" t="s">
        <v>375</v>
      </c>
      <c r="D727" s="579" t="s">
        <v>444</v>
      </c>
      <c r="E727" s="568" t="s">
        <v>753</v>
      </c>
      <c r="F727" s="586" t="s">
        <v>442</v>
      </c>
      <c r="G727" s="592" t="s">
        <v>375</v>
      </c>
      <c r="H727" s="588"/>
      <c r="I727" s="588"/>
      <c r="J727" s="588">
        <f t="shared" si="44"/>
        <v>0</v>
      </c>
      <c r="K727" s="588">
        <f t="shared" si="45"/>
        <v>0</v>
      </c>
      <c r="L727" s="589">
        <f>IFERROR(IF(B727="funkcna poziadavka",VLOOKUP(G727,MODULY_CBA!$B$3:$E$53,4,0)/COUNTIFS($G$3:$G$1500,G727,$B$3:$B$1500,B727),),)</f>
        <v>0</v>
      </c>
      <c r="M727" s="588">
        <f>IFERROR(IF(B727="Funkcna poziadavka",VLOOKUP(G727,MODULY_CBA!$B$3:$E$52,3,0),),)</f>
        <v>0</v>
      </c>
      <c r="N727" s="588">
        <f>IFERROR(IF(B727="funkcna poziadavka",VLOOKUP(G727,MODULY_CBA!$B$3:$E$52,2,0),),)</f>
        <v>0</v>
      </c>
      <c r="O727" s="589">
        <f t="shared" si="46"/>
        <v>0</v>
      </c>
      <c r="P727" s="590">
        <f>IFERROR(O727*VLOOKUP(G727,MODULY_CBA!$B$3:$F$52,5,0),)</f>
        <v>0</v>
      </c>
      <c r="Q727" s="461">
        <f>VLOOKUP(G727,MODULY_CBA!$B$3:$I$52,7,0)</f>
        <v>2021</v>
      </c>
      <c r="R727" s="463"/>
      <c r="S727" s="463"/>
      <c r="T727" s="463"/>
      <c r="U727" s="463"/>
      <c r="V727" s="463"/>
      <c r="W727" s="463"/>
      <c r="X727" s="463"/>
      <c r="Y727" s="463"/>
      <c r="Z727" s="591"/>
      <c r="AA727" s="461"/>
      <c r="AB727" s="461"/>
      <c r="AC727" s="463"/>
      <c r="AD727" s="463"/>
      <c r="AE727" s="463"/>
      <c r="AF727" s="463"/>
      <c r="AG727" s="463"/>
      <c r="AH727" s="463"/>
      <c r="AI727" s="463"/>
    </row>
    <row r="728" spans="1:35">
      <c r="A728" s="584" t="s">
        <v>1954</v>
      </c>
      <c r="B728" s="585" t="s">
        <v>439</v>
      </c>
      <c r="C728" s="457" t="s">
        <v>375</v>
      </c>
      <c r="D728" s="579" t="s">
        <v>447</v>
      </c>
      <c r="E728" s="579" t="s">
        <v>448</v>
      </c>
      <c r="F728" s="586" t="s">
        <v>442</v>
      </c>
      <c r="G728" s="592" t="s">
        <v>375</v>
      </c>
      <c r="H728" s="588"/>
      <c r="I728" s="588"/>
      <c r="J728" s="588">
        <f t="shared" si="44"/>
        <v>0</v>
      </c>
      <c r="K728" s="588">
        <f t="shared" si="45"/>
        <v>0</v>
      </c>
      <c r="L728" s="589">
        <f>IFERROR(IF(B728="funkcna poziadavka",VLOOKUP(G728,MODULY_CBA!$B$3:$E$53,4,0)/COUNTIFS($G$3:$G$1500,G728,$B$3:$B$1500,B728),),)</f>
        <v>0</v>
      </c>
      <c r="M728" s="588">
        <f>IFERROR(IF(B728="Funkcna poziadavka",VLOOKUP(G728,MODULY_CBA!$B$3:$E$52,3,0),),)</f>
        <v>0</v>
      </c>
      <c r="N728" s="588">
        <f>IFERROR(IF(B728="funkcna poziadavka",VLOOKUP(G728,MODULY_CBA!$B$3:$E$52,2,0),),)</f>
        <v>0</v>
      </c>
      <c r="O728" s="589">
        <f t="shared" si="46"/>
        <v>0</v>
      </c>
      <c r="P728" s="590">
        <f>IFERROR(O728*VLOOKUP(G728,MODULY_CBA!$B$3:$F$52,5,0),)</f>
        <v>0</v>
      </c>
      <c r="Q728" s="461">
        <f>VLOOKUP(G728,MODULY_CBA!$B$3:$I$52,7,0)</f>
        <v>2021</v>
      </c>
      <c r="R728" s="463"/>
      <c r="S728" s="463"/>
      <c r="T728" s="463"/>
      <c r="U728" s="463"/>
      <c r="V728" s="463"/>
      <c r="W728" s="463"/>
      <c r="X728" s="463"/>
      <c r="Y728" s="463"/>
      <c r="Z728" s="591"/>
      <c r="AA728" s="461"/>
      <c r="AB728" s="461"/>
      <c r="AC728" s="463"/>
      <c r="AD728" s="463"/>
      <c r="AE728" s="463"/>
      <c r="AF728" s="463"/>
      <c r="AG728" s="463"/>
      <c r="AH728" s="463"/>
      <c r="AI728" s="463"/>
    </row>
    <row r="729" spans="1:35">
      <c r="A729" s="584" t="s">
        <v>1955</v>
      </c>
      <c r="B729" s="585" t="s">
        <v>439</v>
      </c>
      <c r="C729" s="457" t="s">
        <v>375</v>
      </c>
      <c r="D729" s="579" t="s">
        <v>450</v>
      </c>
      <c r="E729" s="579" t="s">
        <v>451</v>
      </c>
      <c r="F729" s="586" t="s">
        <v>442</v>
      </c>
      <c r="G729" s="592" t="s">
        <v>375</v>
      </c>
      <c r="H729" s="588"/>
      <c r="I729" s="588"/>
      <c r="J729" s="588">
        <f t="shared" si="44"/>
        <v>0</v>
      </c>
      <c r="K729" s="588">
        <f t="shared" si="45"/>
        <v>0</v>
      </c>
      <c r="L729" s="589">
        <f>IFERROR(IF(B729="funkcna poziadavka",VLOOKUP(G729,MODULY_CBA!$B$3:$E$53,4,0)/COUNTIFS($G$3:$G$1500,G729,$B$3:$B$1500,B729),),)</f>
        <v>0</v>
      </c>
      <c r="M729" s="588">
        <f>IFERROR(IF(B729="Funkcna poziadavka",VLOOKUP(G729,MODULY_CBA!$B$3:$E$52,3,0),),)</f>
        <v>0</v>
      </c>
      <c r="N729" s="588">
        <f>IFERROR(IF(B729="funkcna poziadavka",VLOOKUP(G729,MODULY_CBA!$B$3:$E$52,2,0),),)</f>
        <v>0</v>
      </c>
      <c r="O729" s="589">
        <f t="shared" si="46"/>
        <v>0</v>
      </c>
      <c r="P729" s="590">
        <f>IFERROR(O729*VLOOKUP(G729,MODULY_CBA!$B$3:$F$52,5,0),)</f>
        <v>0</v>
      </c>
      <c r="Q729" s="461">
        <f>VLOOKUP(G729,MODULY_CBA!$B$3:$I$52,7,0)</f>
        <v>2021</v>
      </c>
      <c r="R729" s="463"/>
      <c r="S729" s="463"/>
      <c r="T729" s="463"/>
      <c r="U729" s="463"/>
      <c r="V729" s="463"/>
      <c r="W729" s="463"/>
      <c r="X729" s="463"/>
      <c r="Y729" s="463"/>
      <c r="Z729" s="591"/>
      <c r="AA729" s="461"/>
      <c r="AB729" s="461"/>
      <c r="AC729" s="463"/>
      <c r="AD729" s="463"/>
      <c r="AE729" s="463"/>
      <c r="AF729" s="463"/>
      <c r="AG729" s="463"/>
      <c r="AH729" s="463"/>
      <c r="AI729" s="463"/>
    </row>
    <row r="730" spans="1:35">
      <c r="A730" s="584" t="s">
        <v>1956</v>
      </c>
      <c r="B730" s="585" t="s">
        <v>439</v>
      </c>
      <c r="C730" s="457" t="s">
        <v>375</v>
      </c>
      <c r="D730" s="579" t="s">
        <v>453</v>
      </c>
      <c r="E730" s="579" t="s">
        <v>454</v>
      </c>
      <c r="F730" s="586" t="s">
        <v>442</v>
      </c>
      <c r="G730" s="592" t="s">
        <v>375</v>
      </c>
      <c r="H730" s="588"/>
      <c r="I730" s="588"/>
      <c r="J730" s="588">
        <f t="shared" si="44"/>
        <v>0</v>
      </c>
      <c r="K730" s="588">
        <f t="shared" si="45"/>
        <v>0</v>
      </c>
      <c r="L730" s="589">
        <f>IFERROR(IF(B730="funkcna poziadavka",VLOOKUP(G730,MODULY_CBA!$B$3:$E$53,4,0)/COUNTIFS($G$3:$G$1500,G730,$B$3:$B$1500,B730),),)</f>
        <v>0</v>
      </c>
      <c r="M730" s="588">
        <f>IFERROR(IF(B730="Funkcna poziadavka",VLOOKUP(G730,MODULY_CBA!$B$3:$E$52,3,0),),)</f>
        <v>0</v>
      </c>
      <c r="N730" s="588">
        <f>IFERROR(IF(B730="funkcna poziadavka",VLOOKUP(G730,MODULY_CBA!$B$3:$E$52,2,0),),)</f>
        <v>0</v>
      </c>
      <c r="O730" s="589">
        <f t="shared" si="46"/>
        <v>0</v>
      </c>
      <c r="P730" s="590">
        <f>IFERROR(O730*VLOOKUP(G730,MODULY_CBA!$B$3:$F$52,5,0),)</f>
        <v>0</v>
      </c>
      <c r="Q730" s="461">
        <f>VLOOKUP(G730,MODULY_CBA!$B$3:$I$52,7,0)</f>
        <v>2021</v>
      </c>
      <c r="R730" s="463"/>
      <c r="S730" s="463"/>
      <c r="T730" s="463"/>
      <c r="U730" s="463"/>
      <c r="V730" s="463"/>
      <c r="W730" s="463"/>
      <c r="X730" s="463"/>
      <c r="Y730" s="463"/>
      <c r="Z730" s="591"/>
      <c r="AA730" s="461"/>
      <c r="AB730" s="461"/>
      <c r="AC730" s="463"/>
      <c r="AD730" s="463"/>
      <c r="AE730" s="463"/>
      <c r="AF730" s="463"/>
      <c r="AG730" s="463"/>
      <c r="AH730" s="463"/>
      <c r="AI730" s="463"/>
    </row>
    <row r="731" spans="1:35">
      <c r="A731" s="584" t="s">
        <v>1957</v>
      </c>
      <c r="B731" s="585" t="s">
        <v>439</v>
      </c>
      <c r="C731" s="457" t="s">
        <v>375</v>
      </c>
      <c r="D731" s="457" t="s">
        <v>1958</v>
      </c>
      <c r="E731" s="457" t="s">
        <v>1959</v>
      </c>
      <c r="F731" s="586" t="s">
        <v>442</v>
      </c>
      <c r="G731" s="592" t="s">
        <v>375</v>
      </c>
      <c r="H731" s="588"/>
      <c r="I731" s="588"/>
      <c r="J731" s="588">
        <f t="shared" si="44"/>
        <v>0</v>
      </c>
      <c r="K731" s="588">
        <f t="shared" si="45"/>
        <v>0</v>
      </c>
      <c r="L731" s="589">
        <f>IFERROR(IF(B731="funkcna poziadavka",VLOOKUP(G731,MODULY_CBA!$B$3:$E$53,4,0)/COUNTIFS($G$3:$G$1500,G731,$B$3:$B$1500,B731),),)</f>
        <v>0</v>
      </c>
      <c r="M731" s="588">
        <f>IFERROR(IF(B731="Funkcna poziadavka",VLOOKUP(G731,MODULY_CBA!$B$3:$E$52,3,0),),)</f>
        <v>0</v>
      </c>
      <c r="N731" s="588">
        <f>IFERROR(IF(B731="funkcna poziadavka",VLOOKUP(G731,MODULY_CBA!$B$3:$E$52,2,0),),)</f>
        <v>0</v>
      </c>
      <c r="O731" s="589">
        <f t="shared" si="46"/>
        <v>0</v>
      </c>
      <c r="P731" s="590">
        <f>IFERROR(O731*VLOOKUP(G731,MODULY_CBA!$B$3:$F$52,5,0),)</f>
        <v>0</v>
      </c>
      <c r="Q731" s="461">
        <f>VLOOKUP(G731,MODULY_CBA!$B$3:$I$52,7,0)</f>
        <v>2021</v>
      </c>
      <c r="R731" s="463"/>
      <c r="S731" s="463"/>
      <c r="T731" s="463"/>
      <c r="U731" s="463"/>
      <c r="V731" s="463"/>
      <c r="W731" s="463"/>
      <c r="X731" s="463"/>
      <c r="Y731" s="463"/>
      <c r="Z731" s="591"/>
      <c r="AA731" s="461"/>
      <c r="AB731" s="461"/>
      <c r="AC731" s="463"/>
      <c r="AD731" s="463"/>
      <c r="AE731" s="463"/>
      <c r="AF731" s="463"/>
      <c r="AG731" s="463"/>
      <c r="AH731" s="463"/>
      <c r="AI731" s="463"/>
    </row>
    <row r="732" spans="1:35">
      <c r="A732" s="584" t="s">
        <v>1960</v>
      </c>
      <c r="B732" s="585" t="s">
        <v>439</v>
      </c>
      <c r="C732" s="457" t="s">
        <v>375</v>
      </c>
      <c r="D732" s="568" t="s">
        <v>1961</v>
      </c>
      <c r="E732" s="457" t="s">
        <v>1872</v>
      </c>
      <c r="F732" s="586" t="s">
        <v>442</v>
      </c>
      <c r="G732" s="592" t="s">
        <v>375</v>
      </c>
      <c r="H732" s="588"/>
      <c r="I732" s="588"/>
      <c r="J732" s="588">
        <f t="shared" si="44"/>
        <v>0</v>
      </c>
      <c r="K732" s="588">
        <f t="shared" si="45"/>
        <v>0</v>
      </c>
      <c r="L732" s="589">
        <f>IFERROR(IF(B732="funkcna poziadavka",VLOOKUP(G732,MODULY_CBA!$B$3:$E$53,4,0)/COUNTIFS($G$3:$G$1500,G732,$B$3:$B$1500,B732),),)</f>
        <v>0</v>
      </c>
      <c r="M732" s="588">
        <f>IFERROR(IF(B732="Funkcna poziadavka",VLOOKUP(G732,MODULY_CBA!$B$3:$E$52,3,0),),)</f>
        <v>0</v>
      </c>
      <c r="N732" s="588">
        <f>IFERROR(IF(B732="funkcna poziadavka",VLOOKUP(G732,MODULY_CBA!$B$3:$E$52,2,0),),)</f>
        <v>0</v>
      </c>
      <c r="O732" s="589">
        <f t="shared" si="46"/>
        <v>0</v>
      </c>
      <c r="P732" s="590">
        <f>IFERROR(O732*VLOOKUP(G732,MODULY_CBA!$B$3:$F$52,5,0),)</f>
        <v>0</v>
      </c>
      <c r="Q732" s="461">
        <f>VLOOKUP(G732,MODULY_CBA!$B$3:$I$52,7,0)</f>
        <v>2021</v>
      </c>
      <c r="R732" s="463"/>
      <c r="S732" s="463"/>
      <c r="T732" s="463"/>
      <c r="U732" s="463"/>
      <c r="V732" s="463"/>
      <c r="W732" s="463"/>
      <c r="X732" s="463"/>
      <c r="Y732" s="463"/>
      <c r="Z732" s="591"/>
      <c r="AA732" s="461"/>
      <c r="AB732" s="461"/>
      <c r="AC732" s="463"/>
      <c r="AD732" s="463"/>
      <c r="AE732" s="463"/>
      <c r="AF732" s="463"/>
      <c r="AG732" s="463"/>
      <c r="AH732" s="463"/>
      <c r="AI732" s="463"/>
    </row>
    <row r="733" spans="1:35">
      <c r="A733" s="584" t="s">
        <v>1962</v>
      </c>
      <c r="B733" s="585" t="s">
        <v>439</v>
      </c>
      <c r="C733" s="457" t="s">
        <v>375</v>
      </c>
      <c r="D733" s="568" t="s">
        <v>1963</v>
      </c>
      <c r="E733" s="568" t="s">
        <v>1964</v>
      </c>
      <c r="F733" s="586" t="s">
        <v>442</v>
      </c>
      <c r="G733" s="592" t="s">
        <v>375</v>
      </c>
      <c r="H733" s="588"/>
      <c r="I733" s="588"/>
      <c r="J733" s="588">
        <f t="shared" si="44"/>
        <v>0</v>
      </c>
      <c r="K733" s="588">
        <f t="shared" si="45"/>
        <v>0</v>
      </c>
      <c r="L733" s="589">
        <f>IFERROR(IF(B733="funkcna poziadavka",VLOOKUP(G733,MODULY_CBA!$B$3:$E$53,4,0)/COUNTIFS($G$3:$G$1500,G733,$B$3:$B$1500,B733),),)</f>
        <v>0</v>
      </c>
      <c r="M733" s="588">
        <f>IFERROR(IF(B733="Funkcna poziadavka",VLOOKUP(G733,MODULY_CBA!$B$3:$E$52,3,0),),)</f>
        <v>0</v>
      </c>
      <c r="N733" s="588">
        <f>IFERROR(IF(B733="funkcna poziadavka",VLOOKUP(G733,MODULY_CBA!$B$3:$E$52,2,0),),)</f>
        <v>0</v>
      </c>
      <c r="O733" s="589">
        <f t="shared" si="46"/>
        <v>0</v>
      </c>
      <c r="P733" s="590">
        <f>IFERROR(O733*VLOOKUP(G733,MODULY_CBA!$B$3:$F$52,5,0),)</f>
        <v>0</v>
      </c>
      <c r="Q733" s="461">
        <f>VLOOKUP(G733,MODULY_CBA!$B$3:$I$52,7,0)</f>
        <v>2021</v>
      </c>
      <c r="R733" s="463"/>
      <c r="S733" s="463"/>
      <c r="T733" s="463"/>
      <c r="U733" s="463"/>
      <c r="V733" s="463"/>
      <c r="W733" s="463"/>
      <c r="X733" s="463"/>
      <c r="Y733" s="463"/>
      <c r="Z733" s="591"/>
      <c r="AA733" s="461"/>
      <c r="AB733" s="461"/>
      <c r="AC733" s="463"/>
      <c r="AD733" s="463"/>
      <c r="AE733" s="463"/>
      <c r="AF733" s="463"/>
      <c r="AG733" s="463"/>
      <c r="AH733" s="463"/>
      <c r="AI733" s="463"/>
    </row>
    <row r="734" spans="1:35">
      <c r="A734" s="584" t="s">
        <v>1965</v>
      </c>
      <c r="B734" s="585" t="s">
        <v>439</v>
      </c>
      <c r="C734" s="457" t="s">
        <v>375</v>
      </c>
      <c r="D734" s="457" t="s">
        <v>1966</v>
      </c>
      <c r="E734" s="457" t="s">
        <v>1967</v>
      </c>
      <c r="F734" s="586" t="s">
        <v>442</v>
      </c>
      <c r="G734" s="592" t="s">
        <v>375</v>
      </c>
      <c r="H734" s="588"/>
      <c r="I734" s="588"/>
      <c r="J734" s="588">
        <f t="shared" si="44"/>
        <v>0</v>
      </c>
      <c r="K734" s="588">
        <f t="shared" si="45"/>
        <v>0</v>
      </c>
      <c r="L734" s="589">
        <f>IFERROR(IF(B734="funkcna poziadavka",VLOOKUP(G734,MODULY_CBA!$B$3:$E$53,4,0)/COUNTIFS($G$3:$G$1500,G734,$B$3:$B$1500,B734),),)</f>
        <v>0</v>
      </c>
      <c r="M734" s="588">
        <f>IFERROR(IF(B734="Funkcna poziadavka",VLOOKUP(G734,MODULY_CBA!$B$3:$E$52,3,0),),)</f>
        <v>0</v>
      </c>
      <c r="N734" s="588">
        <f>IFERROR(IF(B734="funkcna poziadavka",VLOOKUP(G734,MODULY_CBA!$B$3:$E$52,2,0),),)</f>
        <v>0</v>
      </c>
      <c r="O734" s="589">
        <f t="shared" si="46"/>
        <v>0</v>
      </c>
      <c r="P734" s="590">
        <f>IFERROR(O734*VLOOKUP(G734,MODULY_CBA!$B$3:$F$52,5,0),)</f>
        <v>0</v>
      </c>
      <c r="Q734" s="461">
        <f>VLOOKUP(G734,MODULY_CBA!$B$3:$I$52,7,0)</f>
        <v>2021</v>
      </c>
      <c r="R734" s="463"/>
      <c r="S734" s="463"/>
      <c r="T734" s="463"/>
      <c r="U734" s="463"/>
      <c r="V734" s="463"/>
      <c r="W734" s="463"/>
      <c r="X734" s="463"/>
      <c r="Y734" s="463"/>
      <c r="Z734" s="591"/>
      <c r="AA734" s="461"/>
      <c r="AB734" s="461"/>
      <c r="AC734" s="463"/>
      <c r="AD734" s="463"/>
      <c r="AE734" s="463"/>
      <c r="AF734" s="463"/>
      <c r="AG734" s="463"/>
      <c r="AH734" s="463"/>
      <c r="AI734" s="463"/>
    </row>
    <row r="735" spans="1:35">
      <c r="A735" s="584" t="s">
        <v>1968</v>
      </c>
      <c r="B735" s="585" t="s">
        <v>439</v>
      </c>
      <c r="C735" s="457" t="s">
        <v>375</v>
      </c>
      <c r="D735" s="579" t="s">
        <v>459</v>
      </c>
      <c r="E735" s="568" t="s">
        <v>767</v>
      </c>
      <c r="F735" s="586" t="s">
        <v>442</v>
      </c>
      <c r="G735" s="592" t="s">
        <v>375</v>
      </c>
      <c r="H735" s="588"/>
      <c r="I735" s="588"/>
      <c r="J735" s="588">
        <f t="shared" si="44"/>
        <v>0</v>
      </c>
      <c r="K735" s="588">
        <f t="shared" si="45"/>
        <v>0</v>
      </c>
      <c r="L735" s="589">
        <f>IFERROR(IF(B735="funkcna poziadavka",VLOOKUP(G735,MODULY_CBA!$B$3:$E$53,4,0)/COUNTIFS($G$3:$G$1500,G735,$B$3:$B$1500,B735),),)</f>
        <v>0</v>
      </c>
      <c r="M735" s="588">
        <f>IFERROR(IF(B735="Funkcna poziadavka",VLOOKUP(G735,MODULY_CBA!$B$3:$E$52,3,0),),)</f>
        <v>0</v>
      </c>
      <c r="N735" s="588">
        <f>IFERROR(IF(B735="funkcna poziadavka",VLOOKUP(G735,MODULY_CBA!$B$3:$E$52,2,0),),)</f>
        <v>0</v>
      </c>
      <c r="O735" s="589">
        <f t="shared" si="46"/>
        <v>0</v>
      </c>
      <c r="P735" s="590">
        <f>IFERROR(O735*VLOOKUP(G735,MODULY_CBA!$B$3:$F$52,5,0),)</f>
        <v>0</v>
      </c>
      <c r="Q735" s="461">
        <f>VLOOKUP(G735,MODULY_CBA!$B$3:$I$52,7,0)</f>
        <v>2021</v>
      </c>
      <c r="R735" s="463"/>
      <c r="S735" s="463"/>
      <c r="T735" s="463"/>
      <c r="U735" s="463"/>
      <c r="V735" s="463"/>
      <c r="W735" s="463"/>
      <c r="X735" s="463"/>
      <c r="Y735" s="463"/>
      <c r="Z735" s="591"/>
      <c r="AA735" s="461"/>
      <c r="AB735" s="461"/>
      <c r="AC735" s="463"/>
      <c r="AD735" s="463"/>
      <c r="AE735" s="463"/>
      <c r="AF735" s="463"/>
      <c r="AG735" s="463"/>
      <c r="AH735" s="463"/>
      <c r="AI735" s="463"/>
    </row>
    <row r="736" spans="1:35">
      <c r="A736" s="584" t="s">
        <v>1969</v>
      </c>
      <c r="B736" s="585" t="s">
        <v>439</v>
      </c>
      <c r="C736" s="457" t="s">
        <v>375</v>
      </c>
      <c r="D736" s="579" t="s">
        <v>462</v>
      </c>
      <c r="E736" s="568" t="s">
        <v>933</v>
      </c>
      <c r="F736" s="586" t="s">
        <v>442</v>
      </c>
      <c r="G736" s="592" t="s">
        <v>375</v>
      </c>
      <c r="H736" s="588"/>
      <c r="I736" s="588"/>
      <c r="J736" s="588">
        <f t="shared" si="44"/>
        <v>0</v>
      </c>
      <c r="K736" s="588">
        <f t="shared" si="45"/>
        <v>0</v>
      </c>
      <c r="L736" s="589">
        <f>IFERROR(IF(B736="funkcna poziadavka",VLOOKUP(G736,MODULY_CBA!$B$3:$E$53,4,0)/COUNTIFS($G$3:$G$1500,G736,$B$3:$B$1500,B736),),)</f>
        <v>0</v>
      </c>
      <c r="M736" s="588">
        <f>IFERROR(IF(B736="Funkcna poziadavka",VLOOKUP(G736,MODULY_CBA!$B$3:$E$52,3,0),),)</f>
        <v>0</v>
      </c>
      <c r="N736" s="588">
        <f>IFERROR(IF(B736="funkcna poziadavka",VLOOKUP(G736,MODULY_CBA!$B$3:$E$52,2,0),),)</f>
        <v>0</v>
      </c>
      <c r="O736" s="589">
        <f t="shared" si="46"/>
        <v>0</v>
      </c>
      <c r="P736" s="590">
        <f>IFERROR(O736*VLOOKUP(G736,MODULY_CBA!$B$3:$F$52,5,0),)</f>
        <v>0</v>
      </c>
      <c r="Q736" s="461">
        <f>VLOOKUP(G736,MODULY_CBA!$B$3:$I$52,7,0)</f>
        <v>2021</v>
      </c>
      <c r="R736" s="463"/>
      <c r="S736" s="463"/>
      <c r="T736" s="463"/>
      <c r="U736" s="463"/>
      <c r="V736" s="463"/>
      <c r="W736" s="463"/>
      <c r="X736" s="463"/>
      <c r="Y736" s="463"/>
      <c r="Z736" s="591"/>
      <c r="AA736" s="461"/>
      <c r="AB736" s="461"/>
      <c r="AC736" s="463"/>
      <c r="AD736" s="463"/>
      <c r="AE736" s="463"/>
      <c r="AF736" s="463"/>
      <c r="AG736" s="463"/>
      <c r="AH736" s="463"/>
      <c r="AI736" s="463"/>
    </row>
    <row r="737" spans="1:35">
      <c r="A737" s="584" t="s">
        <v>1970</v>
      </c>
      <c r="B737" s="585" t="s">
        <v>439</v>
      </c>
      <c r="C737" s="457" t="s">
        <v>375</v>
      </c>
      <c r="D737" s="579" t="s">
        <v>465</v>
      </c>
      <c r="E737" s="568" t="s">
        <v>729</v>
      </c>
      <c r="F737" s="586" t="s">
        <v>442</v>
      </c>
      <c r="G737" s="592" t="s">
        <v>375</v>
      </c>
      <c r="H737" s="588"/>
      <c r="I737" s="588"/>
      <c r="J737" s="588">
        <f t="shared" si="44"/>
        <v>0</v>
      </c>
      <c r="K737" s="588">
        <f t="shared" si="45"/>
        <v>0</v>
      </c>
      <c r="L737" s="589">
        <f>IFERROR(IF(B737="funkcna poziadavka",VLOOKUP(G737,MODULY_CBA!$B$3:$E$53,4,0)/COUNTIFS($G$3:$G$1500,G737,$B$3:$B$1500,B737),),)</f>
        <v>0</v>
      </c>
      <c r="M737" s="588">
        <f>IFERROR(IF(B737="Funkcna poziadavka",VLOOKUP(G737,MODULY_CBA!$B$3:$E$52,3,0),),)</f>
        <v>0</v>
      </c>
      <c r="N737" s="588">
        <f>IFERROR(IF(B737="funkcna poziadavka",VLOOKUP(G737,MODULY_CBA!$B$3:$E$52,2,0),),)</f>
        <v>0</v>
      </c>
      <c r="O737" s="589">
        <f t="shared" si="46"/>
        <v>0</v>
      </c>
      <c r="P737" s="590">
        <f>IFERROR(O737*VLOOKUP(G737,MODULY_CBA!$B$3:$F$52,5,0),)</f>
        <v>0</v>
      </c>
      <c r="Q737" s="461">
        <f>VLOOKUP(G737,MODULY_CBA!$B$3:$I$52,7,0)</f>
        <v>2021</v>
      </c>
      <c r="R737" s="463"/>
      <c r="S737" s="463"/>
      <c r="T737" s="463"/>
      <c r="U737" s="463"/>
      <c r="V737" s="463"/>
      <c r="W737" s="463"/>
      <c r="X737" s="463"/>
      <c r="Y737" s="463"/>
      <c r="Z737" s="591"/>
      <c r="AA737" s="461"/>
      <c r="AB737" s="461"/>
      <c r="AC737" s="463"/>
      <c r="AD737" s="463"/>
      <c r="AE737" s="463"/>
      <c r="AF737" s="463"/>
      <c r="AG737" s="463"/>
      <c r="AH737" s="463"/>
      <c r="AI737" s="463"/>
    </row>
    <row r="738" spans="1:35">
      <c r="A738" s="584" t="s">
        <v>1971</v>
      </c>
      <c r="B738" s="585" t="s">
        <v>439</v>
      </c>
      <c r="C738" s="457" t="s">
        <v>375</v>
      </c>
      <c r="D738" s="579" t="s">
        <v>468</v>
      </c>
      <c r="E738" s="568" t="s">
        <v>1972</v>
      </c>
      <c r="F738" s="586" t="s">
        <v>442</v>
      </c>
      <c r="G738" s="592" t="s">
        <v>375</v>
      </c>
      <c r="H738" s="588"/>
      <c r="I738" s="588"/>
      <c r="J738" s="588">
        <f t="shared" si="44"/>
        <v>0</v>
      </c>
      <c r="K738" s="588">
        <f t="shared" si="45"/>
        <v>0</v>
      </c>
      <c r="L738" s="589">
        <f>IFERROR(IF(B738="funkcna poziadavka",VLOOKUP(G738,MODULY_CBA!$B$3:$E$53,4,0)/COUNTIFS($G$3:$G$1500,G738,$B$3:$B$1500,B738),),)</f>
        <v>0</v>
      </c>
      <c r="M738" s="588">
        <f>IFERROR(IF(B738="Funkcna poziadavka",VLOOKUP(G738,MODULY_CBA!$B$3:$E$52,3,0),),)</f>
        <v>0</v>
      </c>
      <c r="N738" s="588">
        <f>IFERROR(IF(B738="funkcna poziadavka",VLOOKUP(G738,MODULY_CBA!$B$3:$E$52,2,0),),)</f>
        <v>0</v>
      </c>
      <c r="O738" s="589">
        <f t="shared" si="46"/>
        <v>0</v>
      </c>
      <c r="P738" s="590">
        <f>IFERROR(O738*VLOOKUP(G738,MODULY_CBA!$B$3:$F$52,5,0),)</f>
        <v>0</v>
      </c>
      <c r="Q738" s="461">
        <f>VLOOKUP(G738,MODULY_CBA!$B$3:$I$52,7,0)</f>
        <v>2021</v>
      </c>
      <c r="R738" s="463"/>
      <c r="S738" s="463"/>
      <c r="T738" s="463"/>
      <c r="U738" s="463"/>
      <c r="V738" s="463"/>
      <c r="W738" s="463"/>
      <c r="X738" s="463"/>
      <c r="Y738" s="463"/>
      <c r="Z738" s="591"/>
      <c r="AA738" s="461"/>
      <c r="AB738" s="461"/>
      <c r="AC738" s="463"/>
      <c r="AD738" s="463"/>
      <c r="AE738" s="463"/>
      <c r="AF738" s="463"/>
      <c r="AG738" s="463"/>
      <c r="AH738" s="463"/>
      <c r="AI738" s="463"/>
    </row>
    <row r="739" spans="1:35">
      <c r="A739" s="584" t="s">
        <v>1973</v>
      </c>
      <c r="B739" s="585" t="s">
        <v>439</v>
      </c>
      <c r="C739" s="457" t="s">
        <v>375</v>
      </c>
      <c r="D739" s="579" t="s">
        <v>493</v>
      </c>
      <c r="E739" s="568" t="s">
        <v>1419</v>
      </c>
      <c r="F739" s="586" t="s">
        <v>442</v>
      </c>
      <c r="G739" s="592" t="s">
        <v>375</v>
      </c>
      <c r="H739" s="588"/>
      <c r="I739" s="588"/>
      <c r="J739" s="588">
        <f t="shared" si="44"/>
        <v>0</v>
      </c>
      <c r="K739" s="588">
        <f t="shared" si="45"/>
        <v>0</v>
      </c>
      <c r="L739" s="589">
        <f>IFERROR(IF(B739="funkcna poziadavka",VLOOKUP(G739,MODULY_CBA!$B$3:$E$53,4,0)/COUNTIFS($G$3:$G$1500,G739,$B$3:$B$1500,B739),),)</f>
        <v>0</v>
      </c>
      <c r="M739" s="588">
        <f>IFERROR(IF(B739="Funkcna poziadavka",VLOOKUP(G739,MODULY_CBA!$B$3:$E$52,3,0),),)</f>
        <v>0</v>
      </c>
      <c r="N739" s="588">
        <f>IFERROR(IF(B739="funkcna poziadavka",VLOOKUP(G739,MODULY_CBA!$B$3:$E$52,2,0),),)</f>
        <v>0</v>
      </c>
      <c r="O739" s="589">
        <f t="shared" si="46"/>
        <v>0</v>
      </c>
      <c r="P739" s="590">
        <f>IFERROR(O739*VLOOKUP(G739,MODULY_CBA!$B$3:$F$52,5,0),)</f>
        <v>0</v>
      </c>
      <c r="Q739" s="461">
        <f>VLOOKUP(G739,MODULY_CBA!$B$3:$I$52,7,0)</f>
        <v>2021</v>
      </c>
      <c r="R739" s="463"/>
      <c r="S739" s="463"/>
      <c r="T739" s="463"/>
      <c r="U739" s="463"/>
      <c r="V739" s="463"/>
      <c r="W739" s="463"/>
      <c r="X739" s="463"/>
      <c r="Y739" s="463"/>
      <c r="Z739" s="591"/>
      <c r="AA739" s="461"/>
      <c r="AB739" s="461"/>
      <c r="AC739" s="463"/>
      <c r="AD739" s="463"/>
      <c r="AE739" s="463"/>
      <c r="AF739" s="463"/>
      <c r="AG739" s="463"/>
      <c r="AH739" s="463"/>
      <c r="AI739" s="463"/>
    </row>
    <row r="740" spans="1:35">
      <c r="A740" s="584" t="s">
        <v>1974</v>
      </c>
      <c r="B740" s="585" t="s">
        <v>977</v>
      </c>
      <c r="C740" s="457" t="s">
        <v>375</v>
      </c>
      <c r="D740" s="579" t="s">
        <v>471</v>
      </c>
      <c r="E740" s="568" t="s">
        <v>735</v>
      </c>
      <c r="F740" s="586" t="s">
        <v>442</v>
      </c>
      <c r="G740" s="592" t="s">
        <v>375</v>
      </c>
      <c r="H740" s="588">
        <v>1</v>
      </c>
      <c r="I740" s="588">
        <v>5</v>
      </c>
      <c r="J740" s="588">
        <f t="shared" si="44"/>
        <v>1</v>
      </c>
      <c r="K740" s="588">
        <f t="shared" si="45"/>
        <v>5</v>
      </c>
      <c r="L740" s="589">
        <f>IFERROR(IF(B740="funkcna poziadavka",VLOOKUP(G740,MODULY_CBA!$B$3:$E$53,4,0)/COUNTIFS($G$3:$G$1500,G740,$B$3:$B$1500,B740),),)</f>
        <v>3</v>
      </c>
      <c r="M740" s="588">
        <f>IFERROR(IF(B740="Funkcna poziadavka",VLOOKUP(G740,MODULY_CBA!$B$3:$E$52,3,0),),)</f>
        <v>0.72</v>
      </c>
      <c r="N740" s="588">
        <f>IFERROR(IF(B740="funkcna poziadavka",VLOOKUP(G740,MODULY_CBA!$B$3:$E$52,2,0),),)</f>
        <v>0.84</v>
      </c>
      <c r="O740" s="589">
        <f t="shared" si="46"/>
        <v>4.8384</v>
      </c>
      <c r="P740" s="590">
        <f>IFERROR(O740*VLOOKUP(G740,MODULY_CBA!$B$3:$F$52,5,0),)</f>
        <v>72.575999999999993</v>
      </c>
      <c r="Q740" s="461">
        <f>VLOOKUP(G740,MODULY_CBA!$B$3:$I$52,7,0)</f>
        <v>2021</v>
      </c>
      <c r="R740" s="463"/>
      <c r="S740" s="463"/>
      <c r="T740" s="463"/>
      <c r="U740" s="463"/>
      <c r="V740" s="463"/>
      <c r="W740" s="463"/>
      <c r="X740" s="463"/>
      <c r="Y740" s="463"/>
      <c r="Z740" s="591"/>
      <c r="AA740" s="461"/>
      <c r="AB740" s="461"/>
      <c r="AC740" s="463"/>
      <c r="AD740" s="463"/>
      <c r="AE740" s="463"/>
      <c r="AF740" s="463"/>
      <c r="AG740" s="463"/>
      <c r="AH740" s="463"/>
      <c r="AI740" s="463"/>
    </row>
    <row r="741" spans="1:35">
      <c r="A741" s="584" t="s">
        <v>1975</v>
      </c>
      <c r="B741" s="585" t="s">
        <v>977</v>
      </c>
      <c r="C741" s="457" t="s">
        <v>375</v>
      </c>
      <c r="D741" s="579" t="s">
        <v>1976</v>
      </c>
      <c r="E741" s="568" t="s">
        <v>1977</v>
      </c>
      <c r="F741" s="586" t="s">
        <v>442</v>
      </c>
      <c r="G741" s="592" t="s">
        <v>375</v>
      </c>
      <c r="H741" s="588">
        <v>1</v>
      </c>
      <c r="I741" s="588">
        <v>5</v>
      </c>
      <c r="J741" s="588">
        <f t="shared" si="44"/>
        <v>1</v>
      </c>
      <c r="K741" s="588">
        <f t="shared" si="45"/>
        <v>5</v>
      </c>
      <c r="L741" s="589">
        <f>IFERROR(IF(B741="funkcna poziadavka",VLOOKUP(G741,MODULY_CBA!$B$3:$E$53,4,0)/COUNTIFS($G$3:$G$1500,G741,$B$3:$B$1500,B741),),)</f>
        <v>3</v>
      </c>
      <c r="M741" s="588">
        <f>IFERROR(IF(B741="Funkcna poziadavka",VLOOKUP(G741,MODULY_CBA!$B$3:$E$52,3,0),),)</f>
        <v>0.72</v>
      </c>
      <c r="N741" s="588">
        <f>IFERROR(IF(B741="funkcna poziadavka",VLOOKUP(G741,MODULY_CBA!$B$3:$E$52,2,0),),)</f>
        <v>0.84</v>
      </c>
      <c r="O741" s="589">
        <f t="shared" si="46"/>
        <v>4.8384</v>
      </c>
      <c r="P741" s="590">
        <f>IFERROR(O741*VLOOKUP(G741,MODULY_CBA!$B$3:$F$52,5,0),)</f>
        <v>72.575999999999993</v>
      </c>
      <c r="Q741" s="461">
        <f>VLOOKUP(G741,MODULY_CBA!$B$3:$I$52,7,0)</f>
        <v>2021</v>
      </c>
      <c r="R741" s="463"/>
      <c r="S741" s="463"/>
      <c r="T741" s="463"/>
      <c r="U741" s="463"/>
      <c r="V741" s="463"/>
      <c r="W741" s="463"/>
      <c r="X741" s="463"/>
      <c r="Y741" s="463"/>
      <c r="Z741" s="591"/>
      <c r="AA741" s="461"/>
      <c r="AB741" s="461"/>
      <c r="AC741" s="463"/>
      <c r="AD741" s="463"/>
      <c r="AE741" s="463"/>
      <c r="AF741" s="463"/>
      <c r="AG741" s="463"/>
      <c r="AH741" s="463"/>
      <c r="AI741" s="463"/>
    </row>
    <row r="742" spans="1:35">
      <c r="A742" s="584" t="s">
        <v>1978</v>
      </c>
      <c r="B742" s="585" t="s">
        <v>977</v>
      </c>
      <c r="C742" s="457" t="s">
        <v>375</v>
      </c>
      <c r="D742" s="579" t="s">
        <v>1979</v>
      </c>
      <c r="E742" s="568" t="s">
        <v>1980</v>
      </c>
      <c r="F742" s="586" t="s">
        <v>442</v>
      </c>
      <c r="G742" s="592" t="s">
        <v>375</v>
      </c>
      <c r="H742" s="588">
        <v>1</v>
      </c>
      <c r="I742" s="588">
        <v>5</v>
      </c>
      <c r="J742" s="588">
        <f t="shared" si="44"/>
        <v>1</v>
      </c>
      <c r="K742" s="588">
        <f t="shared" si="45"/>
        <v>5</v>
      </c>
      <c r="L742" s="589">
        <f>IFERROR(IF(B742="funkcna poziadavka",VLOOKUP(G742,MODULY_CBA!$B$3:$E$53,4,0)/COUNTIFS($G$3:$G$1500,G742,$B$3:$B$1500,B742),),)</f>
        <v>3</v>
      </c>
      <c r="M742" s="588">
        <f>IFERROR(IF(B742="Funkcna poziadavka",VLOOKUP(G742,MODULY_CBA!$B$3:$E$52,3,0),),)</f>
        <v>0.72</v>
      </c>
      <c r="N742" s="588">
        <f>IFERROR(IF(B742="funkcna poziadavka",VLOOKUP(G742,MODULY_CBA!$B$3:$E$52,2,0),),)</f>
        <v>0.84</v>
      </c>
      <c r="O742" s="589">
        <f t="shared" si="46"/>
        <v>4.8384</v>
      </c>
      <c r="P742" s="590">
        <f>IFERROR(O742*VLOOKUP(G742,MODULY_CBA!$B$3:$F$52,5,0),)</f>
        <v>72.575999999999993</v>
      </c>
      <c r="Q742" s="461">
        <f>VLOOKUP(G742,MODULY_CBA!$B$3:$I$52,7,0)</f>
        <v>2021</v>
      </c>
      <c r="R742" s="463"/>
      <c r="S742" s="463"/>
      <c r="T742" s="463"/>
      <c r="U742" s="463"/>
      <c r="V742" s="463"/>
      <c r="W742" s="463"/>
      <c r="X742" s="463"/>
      <c r="Y742" s="463"/>
      <c r="Z742" s="591"/>
      <c r="AA742" s="461"/>
      <c r="AB742" s="461"/>
      <c r="AC742" s="463"/>
      <c r="AD742" s="463"/>
      <c r="AE742" s="463"/>
      <c r="AF742" s="463"/>
      <c r="AG742" s="463"/>
      <c r="AH742" s="463"/>
      <c r="AI742" s="463"/>
    </row>
    <row r="743" spans="1:35">
      <c r="A743" s="584" t="s">
        <v>1981</v>
      </c>
      <c r="B743" s="585" t="s">
        <v>977</v>
      </c>
      <c r="C743" s="457" t="s">
        <v>375</v>
      </c>
      <c r="D743" s="579" t="s">
        <v>1982</v>
      </c>
      <c r="E743" s="568" t="s">
        <v>1983</v>
      </c>
      <c r="F743" s="586" t="s">
        <v>442</v>
      </c>
      <c r="G743" s="592" t="s">
        <v>375</v>
      </c>
      <c r="H743" s="588">
        <v>1</v>
      </c>
      <c r="I743" s="588">
        <v>5</v>
      </c>
      <c r="J743" s="588">
        <f t="shared" si="44"/>
        <v>1</v>
      </c>
      <c r="K743" s="588">
        <f t="shared" si="45"/>
        <v>5</v>
      </c>
      <c r="L743" s="589">
        <f>IFERROR(IF(B743="funkcna poziadavka",VLOOKUP(G743,MODULY_CBA!$B$3:$E$53,4,0)/COUNTIFS($G$3:$G$1500,G743,$B$3:$B$1500,B743),),)</f>
        <v>3</v>
      </c>
      <c r="M743" s="588">
        <f>IFERROR(IF(B743="Funkcna poziadavka",VLOOKUP(G743,MODULY_CBA!$B$3:$E$52,3,0),),)</f>
        <v>0.72</v>
      </c>
      <c r="N743" s="588">
        <f>IFERROR(IF(B743="funkcna poziadavka",VLOOKUP(G743,MODULY_CBA!$B$3:$E$52,2,0),),)</f>
        <v>0.84</v>
      </c>
      <c r="O743" s="589">
        <f t="shared" si="46"/>
        <v>4.8384</v>
      </c>
      <c r="P743" s="590">
        <f>IFERROR(O743*VLOOKUP(G743,MODULY_CBA!$B$3:$F$52,5,0),)</f>
        <v>72.575999999999993</v>
      </c>
      <c r="Q743" s="461">
        <f>VLOOKUP(G743,MODULY_CBA!$B$3:$I$52,7,0)</f>
        <v>2021</v>
      </c>
      <c r="R743" s="463"/>
      <c r="S743" s="463"/>
      <c r="T743" s="463"/>
      <c r="U743" s="463"/>
      <c r="V743" s="463"/>
      <c r="W743" s="463"/>
      <c r="X743" s="463"/>
      <c r="Y743" s="463"/>
      <c r="Z743" s="591"/>
      <c r="AA743" s="461"/>
      <c r="AB743" s="461"/>
      <c r="AC743" s="463"/>
      <c r="AD743" s="463"/>
      <c r="AE743" s="463"/>
      <c r="AF743" s="463"/>
      <c r="AG743" s="463"/>
      <c r="AH743" s="463"/>
      <c r="AI743" s="463"/>
    </row>
    <row r="744" spans="1:35">
      <c r="A744" s="584" t="s">
        <v>1984</v>
      </c>
      <c r="B744" s="585" t="s">
        <v>977</v>
      </c>
      <c r="C744" s="457" t="s">
        <v>375</v>
      </c>
      <c r="D744" s="579" t="s">
        <v>1985</v>
      </c>
      <c r="E744" s="457" t="s">
        <v>1986</v>
      </c>
      <c r="F744" s="586" t="s">
        <v>442</v>
      </c>
      <c r="G744" s="592" t="s">
        <v>375</v>
      </c>
      <c r="H744" s="588">
        <v>1</v>
      </c>
      <c r="I744" s="588">
        <v>5</v>
      </c>
      <c r="J744" s="588">
        <f t="shared" si="44"/>
        <v>1</v>
      </c>
      <c r="K744" s="588">
        <f t="shared" si="45"/>
        <v>5</v>
      </c>
      <c r="L744" s="589">
        <f>IFERROR(IF(B744="funkcna poziadavka",VLOOKUP(G744,MODULY_CBA!$B$3:$E$53,4,0)/COUNTIFS($G$3:$G$1500,G744,$B$3:$B$1500,B744),),)</f>
        <v>3</v>
      </c>
      <c r="M744" s="588">
        <f>IFERROR(IF(B744="Funkcna poziadavka",VLOOKUP(G744,MODULY_CBA!$B$3:$E$52,3,0),),)</f>
        <v>0.72</v>
      </c>
      <c r="N744" s="588">
        <f>IFERROR(IF(B744="funkcna poziadavka",VLOOKUP(G744,MODULY_CBA!$B$3:$E$52,2,0),),)</f>
        <v>0.84</v>
      </c>
      <c r="O744" s="589">
        <f t="shared" si="46"/>
        <v>4.8384</v>
      </c>
      <c r="P744" s="590">
        <f>IFERROR(O744*VLOOKUP(G744,MODULY_CBA!$B$3:$F$52,5,0),)</f>
        <v>72.575999999999993</v>
      </c>
      <c r="Q744" s="461">
        <f>VLOOKUP(G744,MODULY_CBA!$B$3:$I$52,7,0)</f>
        <v>2021</v>
      </c>
      <c r="R744" s="463"/>
      <c r="S744" s="463"/>
      <c r="T744" s="463"/>
      <c r="U744" s="463"/>
      <c r="V744" s="463"/>
      <c r="W744" s="463"/>
      <c r="X744" s="463"/>
      <c r="Y744" s="463"/>
      <c r="Z744" s="591"/>
      <c r="AA744" s="461"/>
      <c r="AB744" s="461"/>
      <c r="AC744" s="463"/>
      <c r="AD744" s="463"/>
      <c r="AE744" s="463"/>
      <c r="AF744" s="463"/>
      <c r="AG744" s="463"/>
      <c r="AH744" s="463"/>
      <c r="AI744" s="463"/>
    </row>
    <row r="745" spans="1:35">
      <c r="A745" s="584" t="s">
        <v>1987</v>
      </c>
      <c r="B745" s="585" t="s">
        <v>977</v>
      </c>
      <c r="C745" s="457" t="s">
        <v>375</v>
      </c>
      <c r="D745" s="579" t="s">
        <v>1988</v>
      </c>
      <c r="E745" s="457" t="s">
        <v>1989</v>
      </c>
      <c r="F745" s="586" t="s">
        <v>442</v>
      </c>
      <c r="G745" s="592" t="s">
        <v>375</v>
      </c>
      <c r="H745" s="588">
        <v>1</v>
      </c>
      <c r="I745" s="588">
        <v>5</v>
      </c>
      <c r="J745" s="588">
        <f t="shared" si="44"/>
        <v>1</v>
      </c>
      <c r="K745" s="588">
        <f t="shared" si="45"/>
        <v>5</v>
      </c>
      <c r="L745" s="589">
        <f>IFERROR(IF(B745="funkcna poziadavka",VLOOKUP(G745,MODULY_CBA!$B$3:$E$53,4,0)/COUNTIFS($G$3:$G$1500,G745,$B$3:$B$1500,B745),),)</f>
        <v>3</v>
      </c>
      <c r="M745" s="588">
        <f>IFERROR(IF(B745="Funkcna poziadavka",VLOOKUP(G745,MODULY_CBA!$B$3:$E$52,3,0),),)</f>
        <v>0.72</v>
      </c>
      <c r="N745" s="588">
        <f>IFERROR(IF(B745="funkcna poziadavka",VLOOKUP(G745,MODULY_CBA!$B$3:$E$52,2,0),),)</f>
        <v>0.84</v>
      </c>
      <c r="O745" s="589">
        <f t="shared" si="46"/>
        <v>4.8384</v>
      </c>
      <c r="P745" s="590">
        <f>IFERROR(O745*VLOOKUP(G745,MODULY_CBA!$B$3:$F$52,5,0),)</f>
        <v>72.575999999999993</v>
      </c>
      <c r="Q745" s="461">
        <f>VLOOKUP(G745,MODULY_CBA!$B$3:$I$52,7,0)</f>
        <v>2021</v>
      </c>
      <c r="R745" s="463"/>
      <c r="S745" s="463"/>
      <c r="T745" s="463"/>
      <c r="U745" s="463"/>
      <c r="V745" s="463"/>
      <c r="W745" s="463"/>
      <c r="X745" s="463"/>
      <c r="Y745" s="463"/>
      <c r="Z745" s="591"/>
      <c r="AA745" s="461"/>
      <c r="AB745" s="461"/>
      <c r="AC745" s="463"/>
      <c r="AD745" s="463"/>
      <c r="AE745" s="463"/>
      <c r="AF745" s="463"/>
      <c r="AG745" s="463"/>
      <c r="AH745" s="463"/>
      <c r="AI745" s="463"/>
    </row>
    <row r="746" spans="1:35">
      <c r="A746" s="584" t="s">
        <v>1990</v>
      </c>
      <c r="B746" s="585" t="s">
        <v>977</v>
      </c>
      <c r="C746" s="457" t="s">
        <v>377</v>
      </c>
      <c r="D746" s="457" t="s">
        <v>1991</v>
      </c>
      <c r="E746" s="457" t="s">
        <v>1992</v>
      </c>
      <c r="F746" s="586" t="s">
        <v>442</v>
      </c>
      <c r="G746" s="592" t="s">
        <v>377</v>
      </c>
      <c r="H746" s="588">
        <v>1</v>
      </c>
      <c r="I746" s="588">
        <v>5</v>
      </c>
      <c r="J746" s="588">
        <f t="shared" si="44"/>
        <v>1</v>
      </c>
      <c r="K746" s="588">
        <f t="shared" si="45"/>
        <v>5</v>
      </c>
      <c r="L746" s="589">
        <f>IFERROR(IF(B746="funkcna poziadavka",VLOOKUP(G746,MODULY_CBA!$B$3:$E$53,4,0)/COUNTIFS($G$3:$G$1500,G746,$B$3:$B$1500,B746),),)</f>
        <v>1.1666666666666667</v>
      </c>
      <c r="M746" s="588">
        <f>IFERROR(IF(B746="Funkcna poziadavka",VLOOKUP(G746,MODULY_CBA!$B$3:$E$52,3,0),),)</f>
        <v>0.72</v>
      </c>
      <c r="N746" s="588">
        <f>IFERROR(IF(B746="funkcna poziadavka",VLOOKUP(G746,MODULY_CBA!$B$3:$E$52,2,0),),)</f>
        <v>0.93500000000000005</v>
      </c>
      <c r="O746" s="589">
        <f t="shared" si="46"/>
        <v>4.1514000000000006</v>
      </c>
      <c r="P746" s="590">
        <f>IFERROR(O746*VLOOKUP(G746,MODULY_CBA!$B$3:$F$52,5,0),)</f>
        <v>62.271000000000008</v>
      </c>
      <c r="Q746" s="461">
        <f>VLOOKUP(G746,MODULY_CBA!$B$3:$I$52,7,0)</f>
        <v>2022</v>
      </c>
      <c r="R746" s="463"/>
      <c r="S746" s="463"/>
      <c r="T746" s="463"/>
      <c r="U746" s="463"/>
      <c r="V746" s="463"/>
      <c r="W746" s="463"/>
      <c r="X746" s="463"/>
      <c r="Y746" s="463"/>
      <c r="Z746" s="591"/>
      <c r="AA746" s="461"/>
      <c r="AB746" s="461"/>
      <c r="AC746" s="463"/>
      <c r="AD746" s="463"/>
      <c r="AE746" s="463"/>
      <c r="AF746" s="463"/>
      <c r="AG746" s="463"/>
      <c r="AH746" s="463"/>
      <c r="AI746" s="463"/>
    </row>
    <row r="747" spans="1:35">
      <c r="A747" s="584" t="s">
        <v>1993</v>
      </c>
      <c r="B747" s="585" t="s">
        <v>439</v>
      </c>
      <c r="C747" s="457" t="s">
        <v>377</v>
      </c>
      <c r="D747" s="579" t="s">
        <v>440</v>
      </c>
      <c r="E747" s="568" t="s">
        <v>792</v>
      </c>
      <c r="F747" s="586" t="s">
        <v>442</v>
      </c>
      <c r="G747" s="592" t="s">
        <v>377</v>
      </c>
      <c r="H747" s="588"/>
      <c r="I747" s="588"/>
      <c r="J747" s="588">
        <f t="shared" si="44"/>
        <v>0</v>
      </c>
      <c r="K747" s="588">
        <f t="shared" si="45"/>
        <v>0</v>
      </c>
      <c r="L747" s="589">
        <f>IFERROR(IF(B747="funkcna poziadavka",VLOOKUP(G747,MODULY_CBA!$B$3:$E$53,4,0)/COUNTIFS($G$3:$G$1500,G747,$B$3:$B$1500,B747),),)</f>
        <v>0</v>
      </c>
      <c r="M747" s="588">
        <f>IFERROR(IF(B747="Funkcna poziadavka",VLOOKUP(G747,MODULY_CBA!$B$3:$E$52,3,0),),)</f>
        <v>0</v>
      </c>
      <c r="N747" s="588">
        <f>IFERROR(IF(B747="funkcna poziadavka",VLOOKUP(G747,MODULY_CBA!$B$3:$E$52,2,0),),)</f>
        <v>0</v>
      </c>
      <c r="O747" s="589">
        <f t="shared" si="46"/>
        <v>0</v>
      </c>
      <c r="P747" s="590">
        <f>IFERROR(O747*VLOOKUP(G747,MODULY_CBA!$B$3:$F$52,5,0),)</f>
        <v>0</v>
      </c>
      <c r="Q747" s="461">
        <f>VLOOKUP(G747,MODULY_CBA!$B$3:$I$52,7,0)</f>
        <v>2022</v>
      </c>
      <c r="R747" s="463"/>
      <c r="S747" s="463"/>
      <c r="T747" s="463"/>
      <c r="U747" s="463"/>
      <c r="V747" s="463"/>
      <c r="W747" s="463"/>
      <c r="X747" s="463"/>
      <c r="Y747" s="463"/>
      <c r="Z747" s="591"/>
      <c r="AA747" s="461"/>
      <c r="AB747" s="461"/>
      <c r="AC747" s="463"/>
      <c r="AD747" s="463"/>
      <c r="AE747" s="463"/>
      <c r="AF747" s="463"/>
      <c r="AG747" s="463"/>
      <c r="AH747" s="463"/>
      <c r="AI747" s="463"/>
    </row>
    <row r="748" spans="1:35">
      <c r="A748" s="584" t="s">
        <v>1994</v>
      </c>
      <c r="B748" s="585" t="s">
        <v>439</v>
      </c>
      <c r="C748" s="457" t="s">
        <v>377</v>
      </c>
      <c r="D748" s="579" t="s">
        <v>444</v>
      </c>
      <c r="E748" s="568" t="s">
        <v>753</v>
      </c>
      <c r="F748" s="586" t="s">
        <v>442</v>
      </c>
      <c r="G748" s="592" t="s">
        <v>377</v>
      </c>
      <c r="H748" s="588"/>
      <c r="I748" s="588"/>
      <c r="J748" s="588">
        <f t="shared" si="44"/>
        <v>0</v>
      </c>
      <c r="K748" s="588">
        <f t="shared" si="45"/>
        <v>0</v>
      </c>
      <c r="L748" s="589">
        <f>IFERROR(IF(B748="funkcna poziadavka",VLOOKUP(G748,MODULY_CBA!$B$3:$E$53,4,0)/COUNTIFS($G$3:$G$1500,G748,$B$3:$B$1500,B748),),)</f>
        <v>0</v>
      </c>
      <c r="M748" s="588">
        <f>IFERROR(IF(B748="Funkcna poziadavka",VLOOKUP(G748,MODULY_CBA!$B$3:$E$52,3,0),),)</f>
        <v>0</v>
      </c>
      <c r="N748" s="588">
        <f>IFERROR(IF(B748="funkcna poziadavka",VLOOKUP(G748,MODULY_CBA!$B$3:$E$52,2,0),),)</f>
        <v>0</v>
      </c>
      <c r="O748" s="589">
        <f t="shared" si="46"/>
        <v>0</v>
      </c>
      <c r="P748" s="590">
        <f>IFERROR(O748*VLOOKUP(G748,MODULY_CBA!$B$3:$F$52,5,0),)</f>
        <v>0</v>
      </c>
      <c r="Q748" s="461">
        <f>VLOOKUP(G748,MODULY_CBA!$B$3:$I$52,7,0)</f>
        <v>2022</v>
      </c>
      <c r="R748" s="463"/>
      <c r="S748" s="463"/>
      <c r="T748" s="463"/>
      <c r="U748" s="463"/>
      <c r="V748" s="463"/>
      <c r="W748" s="463"/>
      <c r="X748" s="463"/>
      <c r="Y748" s="463"/>
      <c r="Z748" s="591"/>
      <c r="AA748" s="461"/>
      <c r="AB748" s="461"/>
      <c r="AC748" s="463"/>
      <c r="AD748" s="463"/>
      <c r="AE748" s="463"/>
      <c r="AF748" s="463"/>
      <c r="AG748" s="463"/>
      <c r="AH748" s="463"/>
      <c r="AI748" s="463"/>
    </row>
    <row r="749" spans="1:35">
      <c r="A749" s="584" t="s">
        <v>1995</v>
      </c>
      <c r="B749" s="585" t="s">
        <v>439</v>
      </c>
      <c r="C749" s="457" t="s">
        <v>377</v>
      </c>
      <c r="D749" s="579" t="s">
        <v>447</v>
      </c>
      <c r="E749" s="579" t="s">
        <v>448</v>
      </c>
      <c r="F749" s="586" t="s">
        <v>442</v>
      </c>
      <c r="G749" s="592" t="s">
        <v>377</v>
      </c>
      <c r="H749" s="588"/>
      <c r="I749" s="588"/>
      <c r="J749" s="588">
        <f t="shared" si="44"/>
        <v>0</v>
      </c>
      <c r="K749" s="588">
        <f t="shared" si="45"/>
        <v>0</v>
      </c>
      <c r="L749" s="589">
        <f>IFERROR(IF(B749="funkcna poziadavka",VLOOKUP(G749,MODULY_CBA!$B$3:$E$53,4,0)/COUNTIFS($G$3:$G$1500,G749,$B$3:$B$1500,B749),),)</f>
        <v>0</v>
      </c>
      <c r="M749" s="588">
        <f>IFERROR(IF(B749="Funkcna poziadavka",VLOOKUP(G749,MODULY_CBA!$B$3:$E$52,3,0),),)</f>
        <v>0</v>
      </c>
      <c r="N749" s="588">
        <f>IFERROR(IF(B749="funkcna poziadavka",VLOOKUP(G749,MODULY_CBA!$B$3:$E$52,2,0),),)</f>
        <v>0</v>
      </c>
      <c r="O749" s="589">
        <f t="shared" si="46"/>
        <v>0</v>
      </c>
      <c r="P749" s="590">
        <f>IFERROR(O749*VLOOKUP(G749,MODULY_CBA!$B$3:$F$52,5,0),)</f>
        <v>0</v>
      </c>
      <c r="Q749" s="461">
        <f>VLOOKUP(G749,MODULY_CBA!$B$3:$I$52,7,0)</f>
        <v>2022</v>
      </c>
      <c r="R749" s="463"/>
      <c r="S749" s="463"/>
      <c r="T749" s="463"/>
      <c r="U749" s="463"/>
      <c r="V749" s="463"/>
      <c r="W749" s="463"/>
      <c r="X749" s="463"/>
      <c r="Y749" s="463"/>
      <c r="Z749" s="591"/>
      <c r="AA749" s="461"/>
      <c r="AB749" s="461"/>
      <c r="AC749" s="463"/>
      <c r="AD749" s="463"/>
      <c r="AE749" s="463"/>
      <c r="AF749" s="463"/>
      <c r="AG749" s="463"/>
      <c r="AH749" s="463"/>
      <c r="AI749" s="463"/>
    </row>
    <row r="750" spans="1:35">
      <c r="A750" s="584" t="s">
        <v>1996</v>
      </c>
      <c r="B750" s="585" t="s">
        <v>439</v>
      </c>
      <c r="C750" s="457" t="s">
        <v>377</v>
      </c>
      <c r="D750" s="579" t="s">
        <v>450</v>
      </c>
      <c r="E750" s="579" t="s">
        <v>451</v>
      </c>
      <c r="F750" s="586" t="s">
        <v>442</v>
      </c>
      <c r="G750" s="592" t="s">
        <v>377</v>
      </c>
      <c r="H750" s="588"/>
      <c r="I750" s="588"/>
      <c r="J750" s="588">
        <f t="shared" si="44"/>
        <v>0</v>
      </c>
      <c r="K750" s="588">
        <f t="shared" si="45"/>
        <v>0</v>
      </c>
      <c r="L750" s="589">
        <f>IFERROR(IF(B750="funkcna poziadavka",VLOOKUP(G750,MODULY_CBA!$B$3:$E$53,4,0)/COUNTIFS($G$3:$G$1500,G750,$B$3:$B$1500,B750),),)</f>
        <v>0</v>
      </c>
      <c r="M750" s="588">
        <f>IFERROR(IF(B750="Funkcna poziadavka",VLOOKUP(G750,MODULY_CBA!$B$3:$E$52,3,0),),)</f>
        <v>0</v>
      </c>
      <c r="N750" s="588">
        <f>IFERROR(IF(B750="funkcna poziadavka",VLOOKUP(G750,MODULY_CBA!$B$3:$E$52,2,0),),)</f>
        <v>0</v>
      </c>
      <c r="O750" s="589">
        <f t="shared" si="46"/>
        <v>0</v>
      </c>
      <c r="P750" s="590">
        <f>IFERROR(O750*VLOOKUP(G750,MODULY_CBA!$B$3:$F$52,5,0),)</f>
        <v>0</v>
      </c>
      <c r="Q750" s="461">
        <f>VLOOKUP(G750,MODULY_CBA!$B$3:$I$52,7,0)</f>
        <v>2022</v>
      </c>
      <c r="R750" s="463"/>
      <c r="S750" s="463"/>
      <c r="T750" s="463"/>
      <c r="U750" s="463"/>
      <c r="V750" s="463"/>
      <c r="W750" s="463"/>
      <c r="X750" s="463"/>
      <c r="Y750" s="463"/>
      <c r="Z750" s="591"/>
      <c r="AA750" s="461"/>
      <c r="AB750" s="461"/>
      <c r="AC750" s="463"/>
      <c r="AD750" s="463"/>
      <c r="AE750" s="463"/>
      <c r="AF750" s="463"/>
      <c r="AG750" s="463"/>
      <c r="AH750" s="463"/>
      <c r="AI750" s="463"/>
    </row>
    <row r="751" spans="1:35">
      <c r="A751" s="584" t="s">
        <v>1997</v>
      </c>
      <c r="B751" s="585" t="s">
        <v>439</v>
      </c>
      <c r="C751" s="457" t="s">
        <v>377</v>
      </c>
      <c r="D751" s="579" t="s">
        <v>453</v>
      </c>
      <c r="E751" s="579" t="s">
        <v>454</v>
      </c>
      <c r="F751" s="586" t="s">
        <v>442</v>
      </c>
      <c r="G751" s="592" t="s">
        <v>377</v>
      </c>
      <c r="H751" s="588"/>
      <c r="I751" s="588"/>
      <c r="J751" s="588">
        <f t="shared" si="44"/>
        <v>0</v>
      </c>
      <c r="K751" s="588">
        <f t="shared" si="45"/>
        <v>0</v>
      </c>
      <c r="L751" s="589">
        <f>IFERROR(IF(B751="funkcna poziadavka",VLOOKUP(G751,MODULY_CBA!$B$3:$E$53,4,0)/COUNTIFS($G$3:$G$1500,G751,$B$3:$B$1500,B751),),)</f>
        <v>0</v>
      </c>
      <c r="M751" s="588">
        <f>IFERROR(IF(B751="Funkcna poziadavka",VLOOKUP(G751,MODULY_CBA!$B$3:$E$52,3,0),),)</f>
        <v>0</v>
      </c>
      <c r="N751" s="588">
        <f>IFERROR(IF(B751="funkcna poziadavka",VLOOKUP(G751,MODULY_CBA!$B$3:$E$52,2,0),),)</f>
        <v>0</v>
      </c>
      <c r="O751" s="589">
        <f t="shared" si="46"/>
        <v>0</v>
      </c>
      <c r="P751" s="590">
        <f>IFERROR(O751*VLOOKUP(G751,MODULY_CBA!$B$3:$F$52,5,0),)</f>
        <v>0</v>
      </c>
      <c r="Q751" s="461">
        <f>VLOOKUP(G751,MODULY_CBA!$B$3:$I$52,7,0)</f>
        <v>2022</v>
      </c>
      <c r="R751" s="463"/>
      <c r="S751" s="463"/>
      <c r="T751" s="463"/>
      <c r="U751" s="463"/>
      <c r="V751" s="463"/>
      <c r="W751" s="463"/>
      <c r="X751" s="463"/>
      <c r="Y751" s="463"/>
      <c r="Z751" s="591"/>
      <c r="AA751" s="461"/>
      <c r="AB751" s="461"/>
      <c r="AC751" s="463"/>
      <c r="AD751" s="463"/>
      <c r="AE751" s="463"/>
      <c r="AF751" s="463"/>
      <c r="AG751" s="463"/>
      <c r="AH751" s="463"/>
      <c r="AI751" s="463"/>
    </row>
    <row r="752" spans="1:35">
      <c r="A752" s="584" t="s">
        <v>1998</v>
      </c>
      <c r="B752" s="585" t="s">
        <v>439</v>
      </c>
      <c r="C752" s="457" t="s">
        <v>377</v>
      </c>
      <c r="D752" s="568" t="s">
        <v>1999</v>
      </c>
      <c r="E752" s="457" t="s">
        <v>2000</v>
      </c>
      <c r="F752" s="586" t="s">
        <v>442</v>
      </c>
      <c r="G752" s="592" t="s">
        <v>377</v>
      </c>
      <c r="H752" s="588"/>
      <c r="I752" s="588"/>
      <c r="J752" s="588">
        <f t="shared" si="44"/>
        <v>0</v>
      </c>
      <c r="K752" s="588">
        <f t="shared" si="45"/>
        <v>0</v>
      </c>
      <c r="L752" s="589">
        <f>IFERROR(IF(B752="funkcna poziadavka",VLOOKUP(G752,MODULY_CBA!$B$3:$E$53,4,0)/COUNTIFS($G$3:$G$1500,G752,$B$3:$B$1500,B752),),)</f>
        <v>0</v>
      </c>
      <c r="M752" s="588">
        <f>IFERROR(IF(B752="Funkcna poziadavka",VLOOKUP(G752,MODULY_CBA!$B$3:$E$52,3,0),),)</f>
        <v>0</v>
      </c>
      <c r="N752" s="588">
        <f>IFERROR(IF(B752="funkcna poziadavka",VLOOKUP(G752,MODULY_CBA!$B$3:$E$52,2,0),),)</f>
        <v>0</v>
      </c>
      <c r="O752" s="589">
        <f t="shared" si="46"/>
        <v>0</v>
      </c>
      <c r="P752" s="590">
        <f>IFERROR(O752*VLOOKUP(G752,MODULY_CBA!$B$3:$F$52,5,0),)</f>
        <v>0</v>
      </c>
      <c r="Q752" s="461">
        <f>VLOOKUP(G752,MODULY_CBA!$B$3:$I$52,7,0)</f>
        <v>2022</v>
      </c>
      <c r="R752" s="463"/>
      <c r="S752" s="463"/>
      <c r="T752" s="463"/>
      <c r="U752" s="463"/>
      <c r="V752" s="463"/>
      <c r="W752" s="463"/>
      <c r="X752" s="463"/>
      <c r="Y752" s="463"/>
      <c r="Z752" s="591"/>
      <c r="AA752" s="461"/>
      <c r="AB752" s="461"/>
      <c r="AC752" s="463"/>
      <c r="AD752" s="463"/>
      <c r="AE752" s="463"/>
      <c r="AF752" s="463"/>
      <c r="AG752" s="463"/>
      <c r="AH752" s="463"/>
      <c r="AI752" s="463"/>
    </row>
    <row r="753" spans="1:35">
      <c r="A753" s="584" t="s">
        <v>2001</v>
      </c>
      <c r="B753" s="585" t="s">
        <v>439</v>
      </c>
      <c r="C753" s="457" t="s">
        <v>377</v>
      </c>
      <c r="D753" s="568" t="s">
        <v>2002</v>
      </c>
      <c r="E753" s="457" t="s">
        <v>2003</v>
      </c>
      <c r="F753" s="586" t="s">
        <v>442</v>
      </c>
      <c r="G753" s="592" t="s">
        <v>377</v>
      </c>
      <c r="H753" s="588"/>
      <c r="I753" s="588"/>
      <c r="J753" s="588">
        <f t="shared" si="44"/>
        <v>0</v>
      </c>
      <c r="K753" s="588">
        <f t="shared" si="45"/>
        <v>0</v>
      </c>
      <c r="L753" s="589">
        <f>IFERROR(IF(B753="funkcna poziadavka",VLOOKUP(G753,MODULY_CBA!$B$3:$E$53,4,0)/COUNTIFS($G$3:$G$1500,G753,$B$3:$B$1500,B753),),)</f>
        <v>0</v>
      </c>
      <c r="M753" s="588">
        <f>IFERROR(IF(B753="Funkcna poziadavka",VLOOKUP(G753,MODULY_CBA!$B$3:$E$52,3,0),),)</f>
        <v>0</v>
      </c>
      <c r="N753" s="588">
        <f>IFERROR(IF(B753="funkcna poziadavka",VLOOKUP(G753,MODULY_CBA!$B$3:$E$52,2,0),),)</f>
        <v>0</v>
      </c>
      <c r="O753" s="589">
        <f t="shared" si="46"/>
        <v>0</v>
      </c>
      <c r="P753" s="590">
        <f>IFERROR(O753*VLOOKUP(G753,MODULY_CBA!$B$3:$F$52,5,0),)</f>
        <v>0</v>
      </c>
      <c r="Q753" s="461">
        <f>VLOOKUP(G753,MODULY_CBA!$B$3:$I$52,7,0)</f>
        <v>2022</v>
      </c>
      <c r="R753" s="463"/>
      <c r="S753" s="463"/>
      <c r="T753" s="463"/>
      <c r="U753" s="463"/>
      <c r="V753" s="463"/>
      <c r="W753" s="463"/>
      <c r="X753" s="463"/>
      <c r="Y753" s="463"/>
      <c r="Z753" s="591"/>
      <c r="AA753" s="461"/>
      <c r="AB753" s="461"/>
      <c r="AC753" s="463"/>
      <c r="AD753" s="463"/>
      <c r="AE753" s="463"/>
      <c r="AF753" s="463"/>
      <c r="AG753" s="463"/>
      <c r="AH753" s="463"/>
      <c r="AI753" s="463"/>
    </row>
    <row r="754" spans="1:35">
      <c r="A754" s="584" t="s">
        <v>2004</v>
      </c>
      <c r="B754" s="585" t="s">
        <v>439</v>
      </c>
      <c r="C754" s="457" t="s">
        <v>377</v>
      </c>
      <c r="D754" s="568" t="s">
        <v>2005</v>
      </c>
      <c r="E754" s="568" t="s">
        <v>2006</v>
      </c>
      <c r="F754" s="586" t="s">
        <v>442</v>
      </c>
      <c r="G754" s="592" t="s">
        <v>377</v>
      </c>
      <c r="H754" s="588"/>
      <c r="I754" s="588"/>
      <c r="J754" s="588">
        <f t="shared" si="44"/>
        <v>0</v>
      </c>
      <c r="K754" s="588">
        <f t="shared" si="45"/>
        <v>0</v>
      </c>
      <c r="L754" s="589">
        <f>IFERROR(IF(B754="funkcna poziadavka",VLOOKUP(G754,MODULY_CBA!$B$3:$E$53,4,0)/COUNTIFS($G$3:$G$1500,G754,$B$3:$B$1500,B754),),)</f>
        <v>0</v>
      </c>
      <c r="M754" s="588">
        <f>IFERROR(IF(B754="Funkcna poziadavka",VLOOKUP(G754,MODULY_CBA!$B$3:$E$52,3,0),),)</f>
        <v>0</v>
      </c>
      <c r="N754" s="588">
        <f>IFERROR(IF(B754="funkcna poziadavka",VLOOKUP(G754,MODULY_CBA!$B$3:$E$52,2,0),),)</f>
        <v>0</v>
      </c>
      <c r="O754" s="589">
        <f t="shared" si="46"/>
        <v>0</v>
      </c>
      <c r="P754" s="590">
        <f>IFERROR(O754*VLOOKUP(G754,MODULY_CBA!$B$3:$F$52,5,0),)</f>
        <v>0</v>
      </c>
      <c r="Q754" s="461">
        <f>VLOOKUP(G754,MODULY_CBA!$B$3:$I$52,7,0)</f>
        <v>2022</v>
      </c>
      <c r="R754" s="463"/>
      <c r="S754" s="463"/>
      <c r="T754" s="463"/>
      <c r="U754" s="463"/>
      <c r="V754" s="463"/>
      <c r="W754" s="463"/>
      <c r="X754" s="463"/>
      <c r="Y754" s="463"/>
      <c r="Z754" s="591"/>
      <c r="AA754" s="461"/>
      <c r="AB754" s="461"/>
      <c r="AC754" s="463"/>
      <c r="AD754" s="463"/>
      <c r="AE754" s="463"/>
      <c r="AF754" s="463"/>
      <c r="AG754" s="463"/>
      <c r="AH754" s="463"/>
      <c r="AI754" s="463"/>
    </row>
    <row r="755" spans="1:35">
      <c r="A755" s="584" t="s">
        <v>2007</v>
      </c>
      <c r="B755" s="585" t="s">
        <v>439</v>
      </c>
      <c r="C755" s="457" t="s">
        <v>377</v>
      </c>
      <c r="D755" s="457" t="s">
        <v>2008</v>
      </c>
      <c r="E755" s="457" t="s">
        <v>2009</v>
      </c>
      <c r="F755" s="586" t="s">
        <v>442</v>
      </c>
      <c r="G755" s="592" t="s">
        <v>377</v>
      </c>
      <c r="H755" s="588"/>
      <c r="I755" s="588"/>
      <c r="J755" s="588">
        <f t="shared" si="44"/>
        <v>0</v>
      </c>
      <c r="K755" s="588">
        <f t="shared" si="45"/>
        <v>0</v>
      </c>
      <c r="L755" s="589">
        <f>IFERROR(IF(B755="funkcna poziadavka",VLOOKUP(G755,MODULY_CBA!$B$3:$E$53,4,0)/COUNTIFS($G$3:$G$1500,G755,$B$3:$B$1500,B755),),)</f>
        <v>0</v>
      </c>
      <c r="M755" s="588">
        <f>IFERROR(IF(B755="Funkcna poziadavka",VLOOKUP(G755,MODULY_CBA!$B$3:$E$52,3,0),),)</f>
        <v>0</v>
      </c>
      <c r="N755" s="588">
        <f>IFERROR(IF(B755="funkcna poziadavka",VLOOKUP(G755,MODULY_CBA!$B$3:$E$52,2,0),),)</f>
        <v>0</v>
      </c>
      <c r="O755" s="589">
        <f t="shared" si="46"/>
        <v>0</v>
      </c>
      <c r="P755" s="590">
        <f>IFERROR(O755*VLOOKUP(G755,MODULY_CBA!$B$3:$F$52,5,0),)</f>
        <v>0</v>
      </c>
      <c r="Q755" s="461">
        <f>VLOOKUP(G755,MODULY_CBA!$B$3:$I$52,7,0)</f>
        <v>2022</v>
      </c>
      <c r="R755" s="463"/>
      <c r="S755" s="463"/>
      <c r="T755" s="463"/>
      <c r="U755" s="463"/>
      <c r="V755" s="463"/>
      <c r="W755" s="463"/>
      <c r="X755" s="463"/>
      <c r="Y755" s="463"/>
      <c r="Z755" s="591"/>
      <c r="AA755" s="461"/>
      <c r="AB755" s="461"/>
      <c r="AC755" s="463"/>
      <c r="AD755" s="463"/>
      <c r="AE755" s="463"/>
      <c r="AF755" s="463"/>
      <c r="AG755" s="463"/>
      <c r="AH755" s="463"/>
      <c r="AI755" s="463"/>
    </row>
    <row r="756" spans="1:35">
      <c r="A756" s="584" t="s">
        <v>2010</v>
      </c>
      <c r="B756" s="585" t="s">
        <v>439</v>
      </c>
      <c r="C756" s="457" t="s">
        <v>377</v>
      </c>
      <c r="D756" s="457" t="s">
        <v>2011</v>
      </c>
      <c r="E756" s="457" t="s">
        <v>2012</v>
      </c>
      <c r="F756" s="586" t="s">
        <v>442</v>
      </c>
      <c r="G756" s="592" t="s">
        <v>377</v>
      </c>
      <c r="H756" s="588"/>
      <c r="I756" s="588"/>
      <c r="J756" s="588">
        <f t="shared" si="44"/>
        <v>0</v>
      </c>
      <c r="K756" s="588">
        <f t="shared" si="45"/>
        <v>0</v>
      </c>
      <c r="L756" s="589">
        <f>IFERROR(IF(B756="funkcna poziadavka",VLOOKUP(G756,MODULY_CBA!$B$3:$E$53,4,0)/COUNTIFS($G$3:$G$1500,G756,$B$3:$B$1500,B756),),)</f>
        <v>0</v>
      </c>
      <c r="M756" s="588">
        <f>IFERROR(IF(B756="Funkcna poziadavka",VLOOKUP(G756,MODULY_CBA!$B$3:$E$52,3,0),),)</f>
        <v>0</v>
      </c>
      <c r="N756" s="588">
        <f>IFERROR(IF(B756="funkcna poziadavka",VLOOKUP(G756,MODULY_CBA!$B$3:$E$52,2,0),),)</f>
        <v>0</v>
      </c>
      <c r="O756" s="589">
        <f t="shared" si="46"/>
        <v>0</v>
      </c>
      <c r="P756" s="590">
        <f>IFERROR(O756*VLOOKUP(G756,MODULY_CBA!$B$3:$F$52,5,0),)</f>
        <v>0</v>
      </c>
      <c r="Q756" s="461">
        <f>VLOOKUP(G756,MODULY_CBA!$B$3:$I$52,7,0)</f>
        <v>2022</v>
      </c>
      <c r="R756" s="463"/>
      <c r="S756" s="463"/>
      <c r="T756" s="463"/>
      <c r="U756" s="463"/>
      <c r="V756" s="463"/>
      <c r="W756" s="463"/>
      <c r="X756" s="463"/>
      <c r="Y756" s="463"/>
      <c r="Z756" s="591"/>
      <c r="AA756" s="461"/>
      <c r="AB756" s="461"/>
      <c r="AC756" s="463"/>
      <c r="AD756" s="463"/>
      <c r="AE756" s="463"/>
      <c r="AF756" s="463"/>
      <c r="AG756" s="463"/>
      <c r="AH756" s="463"/>
      <c r="AI756" s="463"/>
    </row>
    <row r="757" spans="1:35">
      <c r="A757" s="584" t="s">
        <v>2013</v>
      </c>
      <c r="B757" s="585" t="s">
        <v>439</v>
      </c>
      <c r="C757" s="457" t="s">
        <v>377</v>
      </c>
      <c r="D757" s="457" t="s">
        <v>2014</v>
      </c>
      <c r="E757" s="457" t="s">
        <v>2015</v>
      </c>
      <c r="F757" s="586" t="s">
        <v>442</v>
      </c>
      <c r="G757" s="592" t="s">
        <v>377</v>
      </c>
      <c r="H757" s="588"/>
      <c r="I757" s="588"/>
      <c r="J757" s="588">
        <f t="shared" si="44"/>
        <v>0</v>
      </c>
      <c r="K757" s="588">
        <f t="shared" si="45"/>
        <v>0</v>
      </c>
      <c r="L757" s="589">
        <f>IFERROR(IF(B757="funkcna poziadavka",VLOOKUP(G757,MODULY_CBA!$B$3:$E$53,4,0)/COUNTIFS($G$3:$G$1500,G757,$B$3:$B$1500,B757),),)</f>
        <v>0</v>
      </c>
      <c r="M757" s="588">
        <f>IFERROR(IF(B757="Funkcna poziadavka",VLOOKUP(G757,MODULY_CBA!$B$3:$E$52,3,0),),)</f>
        <v>0</v>
      </c>
      <c r="N757" s="588">
        <f>IFERROR(IF(B757="funkcna poziadavka",VLOOKUP(G757,MODULY_CBA!$B$3:$E$52,2,0),),)</f>
        <v>0</v>
      </c>
      <c r="O757" s="589">
        <f t="shared" si="46"/>
        <v>0</v>
      </c>
      <c r="P757" s="590">
        <f>IFERROR(O757*VLOOKUP(G757,MODULY_CBA!$B$3:$F$52,5,0),)</f>
        <v>0</v>
      </c>
      <c r="Q757" s="461">
        <f>VLOOKUP(G757,MODULY_CBA!$B$3:$I$52,7,0)</f>
        <v>2022</v>
      </c>
      <c r="R757" s="463"/>
      <c r="S757" s="463"/>
      <c r="T757" s="463"/>
      <c r="U757" s="463"/>
      <c r="V757" s="463"/>
      <c r="W757" s="463"/>
      <c r="X757" s="463"/>
      <c r="Y757" s="463"/>
      <c r="Z757" s="591"/>
      <c r="AA757" s="461"/>
      <c r="AB757" s="461"/>
      <c r="AC757" s="463"/>
      <c r="AD757" s="463"/>
      <c r="AE757" s="463"/>
      <c r="AF757" s="463"/>
      <c r="AG757" s="463"/>
      <c r="AH757" s="463"/>
      <c r="AI757" s="463"/>
    </row>
    <row r="758" spans="1:35">
      <c r="A758" s="584" t="s">
        <v>2016</v>
      </c>
      <c r="B758" s="585" t="s">
        <v>439</v>
      </c>
      <c r="C758" s="457" t="s">
        <v>377</v>
      </c>
      <c r="D758" s="579" t="s">
        <v>459</v>
      </c>
      <c r="E758" s="568" t="s">
        <v>767</v>
      </c>
      <c r="F758" s="586" t="s">
        <v>442</v>
      </c>
      <c r="G758" s="592" t="s">
        <v>377</v>
      </c>
      <c r="H758" s="588"/>
      <c r="I758" s="588"/>
      <c r="J758" s="588">
        <f t="shared" si="44"/>
        <v>0</v>
      </c>
      <c r="K758" s="588">
        <f t="shared" si="45"/>
        <v>0</v>
      </c>
      <c r="L758" s="589">
        <f>IFERROR(IF(B758="funkcna poziadavka",VLOOKUP(G758,MODULY_CBA!$B$3:$E$53,4,0)/COUNTIFS($G$3:$G$1500,G758,$B$3:$B$1500,B758),),)</f>
        <v>0</v>
      </c>
      <c r="M758" s="588">
        <f>IFERROR(IF(B758="Funkcna poziadavka",VLOOKUP(G758,MODULY_CBA!$B$3:$E$52,3,0),),)</f>
        <v>0</v>
      </c>
      <c r="N758" s="588">
        <f>IFERROR(IF(B758="funkcna poziadavka",VLOOKUP(G758,MODULY_CBA!$B$3:$E$52,2,0),),)</f>
        <v>0</v>
      </c>
      <c r="O758" s="589">
        <f t="shared" si="46"/>
        <v>0</v>
      </c>
      <c r="P758" s="590">
        <f>IFERROR(O758*VLOOKUP(G758,MODULY_CBA!$B$3:$F$52,5,0),)</f>
        <v>0</v>
      </c>
      <c r="Q758" s="461">
        <f>VLOOKUP(G758,MODULY_CBA!$B$3:$I$52,7,0)</f>
        <v>2022</v>
      </c>
      <c r="R758" s="463"/>
      <c r="S758" s="463"/>
      <c r="T758" s="463"/>
      <c r="U758" s="463"/>
      <c r="V758" s="463"/>
      <c r="W758" s="463"/>
      <c r="X758" s="463"/>
      <c r="Y758" s="463"/>
      <c r="Z758" s="591"/>
      <c r="AA758" s="461"/>
      <c r="AB758" s="461"/>
      <c r="AC758" s="463"/>
      <c r="AD758" s="463"/>
      <c r="AE758" s="463"/>
      <c r="AF758" s="463"/>
      <c r="AG758" s="463"/>
      <c r="AH758" s="463"/>
      <c r="AI758" s="463"/>
    </row>
    <row r="759" spans="1:35">
      <c r="A759" s="584" t="s">
        <v>2017</v>
      </c>
      <c r="B759" s="585" t="s">
        <v>439</v>
      </c>
      <c r="C759" s="457" t="s">
        <v>377</v>
      </c>
      <c r="D759" s="579" t="s">
        <v>462</v>
      </c>
      <c r="E759" s="568" t="s">
        <v>933</v>
      </c>
      <c r="F759" s="586" t="s">
        <v>442</v>
      </c>
      <c r="G759" s="592" t="s">
        <v>377</v>
      </c>
      <c r="H759" s="588"/>
      <c r="I759" s="588"/>
      <c r="J759" s="588">
        <f t="shared" si="44"/>
        <v>0</v>
      </c>
      <c r="K759" s="588">
        <f t="shared" si="45"/>
        <v>0</v>
      </c>
      <c r="L759" s="589">
        <f>IFERROR(IF(B759="funkcna poziadavka",VLOOKUP(G759,MODULY_CBA!$B$3:$E$53,4,0)/COUNTIFS($G$3:$G$1500,G759,$B$3:$B$1500,B759),),)</f>
        <v>0</v>
      </c>
      <c r="M759" s="588">
        <f>IFERROR(IF(B759="Funkcna poziadavka",VLOOKUP(G759,MODULY_CBA!$B$3:$E$52,3,0),),)</f>
        <v>0</v>
      </c>
      <c r="N759" s="588">
        <f>IFERROR(IF(B759="funkcna poziadavka",VLOOKUP(G759,MODULY_CBA!$B$3:$E$52,2,0),),)</f>
        <v>0</v>
      </c>
      <c r="O759" s="589">
        <f t="shared" si="46"/>
        <v>0</v>
      </c>
      <c r="P759" s="590">
        <f>IFERROR(O759*VLOOKUP(G759,MODULY_CBA!$B$3:$F$52,5,0),)</f>
        <v>0</v>
      </c>
      <c r="Q759" s="461">
        <f>VLOOKUP(G759,MODULY_CBA!$B$3:$I$52,7,0)</f>
        <v>2022</v>
      </c>
      <c r="R759" s="463"/>
      <c r="S759" s="463"/>
      <c r="T759" s="463"/>
      <c r="U759" s="463"/>
      <c r="V759" s="463"/>
      <c r="W759" s="463"/>
      <c r="X759" s="463"/>
      <c r="Y759" s="463"/>
      <c r="Z759" s="591"/>
      <c r="AA759" s="461"/>
      <c r="AB759" s="461"/>
      <c r="AC759" s="463"/>
      <c r="AD759" s="463"/>
      <c r="AE759" s="463"/>
      <c r="AF759" s="463"/>
      <c r="AG759" s="463"/>
      <c r="AH759" s="463"/>
      <c r="AI759" s="463"/>
    </row>
    <row r="760" spans="1:35">
      <c r="A760" s="584" t="s">
        <v>2018</v>
      </c>
      <c r="B760" s="585" t="s">
        <v>439</v>
      </c>
      <c r="C760" s="457" t="s">
        <v>377</v>
      </c>
      <c r="D760" s="579" t="s">
        <v>465</v>
      </c>
      <c r="E760" s="568" t="s">
        <v>729</v>
      </c>
      <c r="F760" s="586" t="s">
        <v>442</v>
      </c>
      <c r="G760" s="592" t="s">
        <v>377</v>
      </c>
      <c r="H760" s="588"/>
      <c r="I760" s="588"/>
      <c r="J760" s="588">
        <f t="shared" si="44"/>
        <v>0</v>
      </c>
      <c r="K760" s="588">
        <f t="shared" si="45"/>
        <v>0</v>
      </c>
      <c r="L760" s="589">
        <f>IFERROR(IF(B760="funkcna poziadavka",VLOOKUP(G760,MODULY_CBA!$B$3:$E$53,4,0)/COUNTIFS($G$3:$G$1500,G760,$B$3:$B$1500,B760),),)</f>
        <v>0</v>
      </c>
      <c r="M760" s="588">
        <f>IFERROR(IF(B760="Funkcna poziadavka",VLOOKUP(G760,MODULY_CBA!$B$3:$E$52,3,0),),)</f>
        <v>0</v>
      </c>
      <c r="N760" s="588">
        <f>IFERROR(IF(B760="funkcna poziadavka",VLOOKUP(G760,MODULY_CBA!$B$3:$E$52,2,0),),)</f>
        <v>0</v>
      </c>
      <c r="O760" s="589">
        <f t="shared" si="46"/>
        <v>0</v>
      </c>
      <c r="P760" s="590">
        <f>IFERROR(O760*VLOOKUP(G760,MODULY_CBA!$B$3:$F$52,5,0),)</f>
        <v>0</v>
      </c>
      <c r="Q760" s="461">
        <f>VLOOKUP(G760,MODULY_CBA!$B$3:$I$52,7,0)</f>
        <v>2022</v>
      </c>
      <c r="R760" s="463"/>
      <c r="S760" s="463"/>
      <c r="T760" s="463"/>
      <c r="U760" s="463"/>
      <c r="V760" s="463"/>
      <c r="W760" s="463"/>
      <c r="X760" s="463"/>
      <c r="Y760" s="463"/>
      <c r="Z760" s="591"/>
      <c r="AA760" s="461"/>
      <c r="AB760" s="461"/>
      <c r="AC760" s="463"/>
      <c r="AD760" s="463"/>
      <c r="AE760" s="463"/>
      <c r="AF760" s="463"/>
      <c r="AG760" s="463"/>
      <c r="AH760" s="463"/>
      <c r="AI760" s="463"/>
    </row>
    <row r="761" spans="1:35">
      <c r="A761" s="584" t="s">
        <v>2019</v>
      </c>
      <c r="B761" s="585" t="s">
        <v>439</v>
      </c>
      <c r="C761" s="457" t="s">
        <v>377</v>
      </c>
      <c r="D761" s="598" t="s">
        <v>468</v>
      </c>
      <c r="E761" s="599" t="s">
        <v>2020</v>
      </c>
      <c r="F761" s="586" t="s">
        <v>442</v>
      </c>
      <c r="G761" s="592" t="s">
        <v>377</v>
      </c>
      <c r="H761" s="588"/>
      <c r="I761" s="588"/>
      <c r="J761" s="588">
        <f t="shared" si="44"/>
        <v>0</v>
      </c>
      <c r="K761" s="588">
        <f t="shared" si="45"/>
        <v>0</v>
      </c>
      <c r="L761" s="589">
        <f>IFERROR(IF(B761="funkcna poziadavka",VLOOKUP(G761,MODULY_CBA!$B$3:$E$53,4,0)/COUNTIFS($G$3:$G$1500,G761,$B$3:$B$1500,B761),),)</f>
        <v>0</v>
      </c>
      <c r="M761" s="588">
        <f>IFERROR(IF(B761="Funkcna poziadavka",VLOOKUP(G761,MODULY_CBA!$B$3:$E$52,3,0),),)</f>
        <v>0</v>
      </c>
      <c r="N761" s="588">
        <f>IFERROR(IF(B761="funkcna poziadavka",VLOOKUP(G761,MODULY_CBA!$B$3:$E$52,2,0),),)</f>
        <v>0</v>
      </c>
      <c r="O761" s="589">
        <f t="shared" si="46"/>
        <v>0</v>
      </c>
      <c r="P761" s="590">
        <f>IFERROR(O761*VLOOKUP(G761,MODULY_CBA!$B$3:$F$52,5,0),)</f>
        <v>0</v>
      </c>
      <c r="Q761" s="461">
        <f>VLOOKUP(G761,MODULY_CBA!$B$3:$I$52,7,0)</f>
        <v>2022</v>
      </c>
      <c r="R761" s="463"/>
      <c r="S761" s="463"/>
      <c r="T761" s="463"/>
      <c r="U761" s="463"/>
      <c r="V761" s="463"/>
      <c r="W761" s="463"/>
      <c r="X761" s="463"/>
      <c r="Y761" s="463"/>
      <c r="Z761" s="591"/>
      <c r="AA761" s="461"/>
      <c r="AB761" s="461"/>
      <c r="AC761" s="463"/>
      <c r="AD761" s="463"/>
      <c r="AE761" s="463"/>
      <c r="AF761" s="463"/>
      <c r="AG761" s="463"/>
      <c r="AH761" s="463"/>
      <c r="AI761" s="463"/>
    </row>
    <row r="762" spans="1:35">
      <c r="A762" s="584" t="s">
        <v>2021</v>
      </c>
      <c r="B762" s="585" t="s">
        <v>439</v>
      </c>
      <c r="C762" s="457" t="s">
        <v>377</v>
      </c>
      <c r="D762" s="579" t="s">
        <v>493</v>
      </c>
      <c r="E762" s="568" t="s">
        <v>1419</v>
      </c>
      <c r="F762" s="586" t="s">
        <v>442</v>
      </c>
      <c r="G762" s="592" t="s">
        <v>377</v>
      </c>
      <c r="H762" s="588"/>
      <c r="I762" s="588"/>
      <c r="J762" s="588">
        <f t="shared" si="44"/>
        <v>0</v>
      </c>
      <c r="K762" s="588">
        <f t="shared" si="45"/>
        <v>0</v>
      </c>
      <c r="L762" s="589">
        <f>IFERROR(IF(B762="funkcna poziadavka",VLOOKUP(G762,MODULY_CBA!$B$3:$E$53,4,0)/COUNTIFS($G$3:$G$1500,G762,$B$3:$B$1500,B762),),)</f>
        <v>0</v>
      </c>
      <c r="M762" s="588">
        <f>IFERROR(IF(B762="Funkcna poziadavka",VLOOKUP(G762,MODULY_CBA!$B$3:$E$52,3,0),),)</f>
        <v>0</v>
      </c>
      <c r="N762" s="588">
        <f>IFERROR(IF(B762="funkcna poziadavka",VLOOKUP(G762,MODULY_CBA!$B$3:$E$52,2,0),),)</f>
        <v>0</v>
      </c>
      <c r="O762" s="589">
        <f t="shared" si="46"/>
        <v>0</v>
      </c>
      <c r="P762" s="590">
        <f>IFERROR(O762*VLOOKUP(G762,MODULY_CBA!$B$3:$F$52,5,0),)</f>
        <v>0</v>
      </c>
      <c r="Q762" s="461">
        <f>VLOOKUP(G762,MODULY_CBA!$B$3:$I$52,7,0)</f>
        <v>2022</v>
      </c>
      <c r="R762" s="463"/>
      <c r="S762" s="463"/>
      <c r="T762" s="463"/>
      <c r="U762" s="463"/>
      <c r="V762" s="463"/>
      <c r="W762" s="463"/>
      <c r="X762" s="463"/>
      <c r="Y762" s="463"/>
      <c r="Z762" s="591"/>
      <c r="AA762" s="461"/>
      <c r="AB762" s="461"/>
      <c r="AC762" s="463"/>
      <c r="AD762" s="463"/>
      <c r="AE762" s="463"/>
      <c r="AF762" s="463"/>
      <c r="AG762" s="463"/>
      <c r="AH762" s="463"/>
      <c r="AI762" s="463"/>
    </row>
    <row r="763" spans="1:35">
      <c r="A763" s="584" t="s">
        <v>2022</v>
      </c>
      <c r="B763" s="585" t="s">
        <v>977</v>
      </c>
      <c r="C763" s="457" t="s">
        <v>377</v>
      </c>
      <c r="D763" s="579" t="s">
        <v>471</v>
      </c>
      <c r="E763" s="568" t="s">
        <v>735</v>
      </c>
      <c r="F763" s="586" t="s">
        <v>442</v>
      </c>
      <c r="G763" s="592" t="s">
        <v>377</v>
      </c>
      <c r="H763" s="588">
        <v>1</v>
      </c>
      <c r="I763" s="588">
        <v>5</v>
      </c>
      <c r="J763" s="588">
        <f t="shared" si="44"/>
        <v>1</v>
      </c>
      <c r="K763" s="588">
        <f t="shared" si="45"/>
        <v>5</v>
      </c>
      <c r="L763" s="589">
        <f>IFERROR(IF(B763="funkcna poziadavka",VLOOKUP(G763,MODULY_CBA!$B$3:$E$53,4,0)/COUNTIFS($G$3:$G$1500,G763,$B$3:$B$1500,B763),),)</f>
        <v>1.1666666666666667</v>
      </c>
      <c r="M763" s="588">
        <f>IFERROR(IF(B763="Funkcna poziadavka",VLOOKUP(G763,MODULY_CBA!$B$3:$E$52,3,0),),)</f>
        <v>0.72</v>
      </c>
      <c r="N763" s="588">
        <f>IFERROR(IF(B763="funkcna poziadavka",VLOOKUP(G763,MODULY_CBA!$B$3:$E$52,2,0),),)</f>
        <v>0.93500000000000005</v>
      </c>
      <c r="O763" s="589">
        <f t="shared" si="46"/>
        <v>4.1514000000000006</v>
      </c>
      <c r="P763" s="590">
        <f>IFERROR(O763*VLOOKUP(G763,MODULY_CBA!$B$3:$F$52,5,0),)</f>
        <v>62.271000000000008</v>
      </c>
      <c r="Q763" s="461">
        <f>VLOOKUP(G763,MODULY_CBA!$B$3:$I$52,7,0)</f>
        <v>2022</v>
      </c>
      <c r="R763" s="463"/>
      <c r="S763" s="463"/>
      <c r="T763" s="463"/>
      <c r="U763" s="463"/>
      <c r="V763" s="463"/>
      <c r="W763" s="463"/>
      <c r="X763" s="463"/>
      <c r="Y763" s="463"/>
      <c r="Z763" s="591"/>
      <c r="AA763" s="461"/>
      <c r="AB763" s="461"/>
      <c r="AC763" s="463"/>
      <c r="AD763" s="463"/>
      <c r="AE763" s="463"/>
      <c r="AF763" s="463"/>
      <c r="AG763" s="463"/>
      <c r="AH763" s="463"/>
      <c r="AI763" s="463"/>
    </row>
    <row r="764" spans="1:35">
      <c r="A764" s="584" t="s">
        <v>2023</v>
      </c>
      <c r="B764" s="585" t="s">
        <v>977</v>
      </c>
      <c r="C764" s="457" t="s">
        <v>377</v>
      </c>
      <c r="D764" s="579" t="s">
        <v>2024</v>
      </c>
      <c r="E764" s="568" t="s">
        <v>2025</v>
      </c>
      <c r="F764" s="586" t="s">
        <v>442</v>
      </c>
      <c r="G764" s="592" t="s">
        <v>377</v>
      </c>
      <c r="H764" s="588">
        <v>1</v>
      </c>
      <c r="I764" s="588">
        <v>5</v>
      </c>
      <c r="J764" s="588">
        <f t="shared" si="44"/>
        <v>1</v>
      </c>
      <c r="K764" s="588">
        <f t="shared" si="45"/>
        <v>5</v>
      </c>
      <c r="L764" s="589">
        <f>IFERROR(IF(B764="funkcna poziadavka",VLOOKUP(G764,MODULY_CBA!$B$3:$E$53,4,0)/COUNTIFS($G$3:$G$1500,G764,$B$3:$B$1500,B764),),)</f>
        <v>1.1666666666666667</v>
      </c>
      <c r="M764" s="588">
        <f>IFERROR(IF(B764="Funkcna poziadavka",VLOOKUP(G764,MODULY_CBA!$B$3:$E$52,3,0),),)</f>
        <v>0.72</v>
      </c>
      <c r="N764" s="588">
        <f>IFERROR(IF(B764="funkcna poziadavka",VLOOKUP(G764,MODULY_CBA!$B$3:$E$52,2,0),),)</f>
        <v>0.93500000000000005</v>
      </c>
      <c r="O764" s="589">
        <f t="shared" si="46"/>
        <v>4.1514000000000006</v>
      </c>
      <c r="P764" s="590">
        <f>IFERROR(O764*VLOOKUP(G764,MODULY_CBA!$B$3:$F$52,5,0),)</f>
        <v>62.271000000000008</v>
      </c>
      <c r="Q764" s="461">
        <f>VLOOKUP(G764,MODULY_CBA!$B$3:$I$52,7,0)</f>
        <v>2022</v>
      </c>
      <c r="R764" s="463"/>
      <c r="S764" s="463"/>
      <c r="T764" s="463"/>
      <c r="U764" s="463"/>
      <c r="V764" s="463"/>
      <c r="W764" s="463"/>
      <c r="X764" s="463"/>
      <c r="Y764" s="463"/>
      <c r="Z764" s="591"/>
      <c r="AA764" s="461"/>
      <c r="AB764" s="461"/>
      <c r="AC764" s="463"/>
      <c r="AD764" s="463"/>
      <c r="AE764" s="463"/>
      <c r="AF764" s="463"/>
      <c r="AG764" s="463"/>
      <c r="AH764" s="463"/>
      <c r="AI764" s="463"/>
    </row>
    <row r="765" spans="1:35">
      <c r="A765" s="584" t="s">
        <v>2026</v>
      </c>
      <c r="B765" s="585" t="s">
        <v>977</v>
      </c>
      <c r="C765" s="457" t="s">
        <v>377</v>
      </c>
      <c r="D765" s="579" t="s">
        <v>2027</v>
      </c>
      <c r="E765" s="568" t="s">
        <v>2028</v>
      </c>
      <c r="F765" s="586" t="s">
        <v>442</v>
      </c>
      <c r="G765" s="592" t="s">
        <v>377</v>
      </c>
      <c r="H765" s="588">
        <v>1</v>
      </c>
      <c r="I765" s="588">
        <v>5</v>
      </c>
      <c r="J765" s="588">
        <f t="shared" si="44"/>
        <v>1</v>
      </c>
      <c r="K765" s="588">
        <f t="shared" si="45"/>
        <v>5</v>
      </c>
      <c r="L765" s="589">
        <f>IFERROR(IF(B765="funkcna poziadavka",VLOOKUP(G765,MODULY_CBA!$B$3:$E$53,4,0)/COUNTIFS($G$3:$G$1500,G765,$B$3:$B$1500,B765),),)</f>
        <v>1.1666666666666667</v>
      </c>
      <c r="M765" s="588">
        <f>IFERROR(IF(B765="Funkcna poziadavka",VLOOKUP(G765,MODULY_CBA!$B$3:$E$52,3,0),),)</f>
        <v>0.72</v>
      </c>
      <c r="N765" s="588">
        <f>IFERROR(IF(B765="funkcna poziadavka",VLOOKUP(G765,MODULY_CBA!$B$3:$E$52,2,0),),)</f>
        <v>0.93500000000000005</v>
      </c>
      <c r="O765" s="589">
        <f t="shared" si="46"/>
        <v>4.1514000000000006</v>
      </c>
      <c r="P765" s="590">
        <f>IFERROR(O765*VLOOKUP(G765,MODULY_CBA!$B$3:$F$52,5,0),)</f>
        <v>62.271000000000008</v>
      </c>
      <c r="Q765" s="461">
        <f>VLOOKUP(G765,MODULY_CBA!$B$3:$I$52,7,0)</f>
        <v>2022</v>
      </c>
      <c r="R765" s="463"/>
      <c r="S765" s="463"/>
      <c r="T765" s="463"/>
      <c r="U765" s="463"/>
      <c r="V765" s="463"/>
      <c r="W765" s="463"/>
      <c r="X765" s="463"/>
      <c r="Y765" s="463"/>
      <c r="Z765" s="591"/>
      <c r="AA765" s="461"/>
      <c r="AB765" s="461"/>
      <c r="AC765" s="463"/>
      <c r="AD765" s="463"/>
      <c r="AE765" s="463"/>
      <c r="AF765" s="463"/>
      <c r="AG765" s="463"/>
      <c r="AH765" s="463"/>
      <c r="AI765" s="463"/>
    </row>
    <row r="766" spans="1:35">
      <c r="A766" s="584" t="s">
        <v>2029</v>
      </c>
      <c r="B766" s="585" t="s">
        <v>977</v>
      </c>
      <c r="C766" s="457" t="s">
        <v>377</v>
      </c>
      <c r="D766" s="579" t="s">
        <v>2030</v>
      </c>
      <c r="E766" s="568" t="s">
        <v>2031</v>
      </c>
      <c r="F766" s="586" t="s">
        <v>442</v>
      </c>
      <c r="G766" s="592" t="s">
        <v>377</v>
      </c>
      <c r="H766" s="588">
        <v>1</v>
      </c>
      <c r="I766" s="588">
        <v>5</v>
      </c>
      <c r="J766" s="588">
        <f t="shared" si="44"/>
        <v>1</v>
      </c>
      <c r="K766" s="588">
        <f t="shared" si="45"/>
        <v>5</v>
      </c>
      <c r="L766" s="589">
        <f>IFERROR(IF(B766="funkcna poziadavka",VLOOKUP(G766,MODULY_CBA!$B$3:$E$53,4,0)/COUNTIFS($G$3:$G$1500,G766,$B$3:$B$1500,B766),),)</f>
        <v>1.1666666666666667</v>
      </c>
      <c r="M766" s="588">
        <f>IFERROR(IF(B766="Funkcna poziadavka",VLOOKUP(G766,MODULY_CBA!$B$3:$E$52,3,0),),)</f>
        <v>0.72</v>
      </c>
      <c r="N766" s="588">
        <f>IFERROR(IF(B766="funkcna poziadavka",VLOOKUP(G766,MODULY_CBA!$B$3:$E$52,2,0),),)</f>
        <v>0.93500000000000005</v>
      </c>
      <c r="O766" s="589">
        <f t="shared" si="46"/>
        <v>4.1514000000000006</v>
      </c>
      <c r="P766" s="590">
        <f>IFERROR(O766*VLOOKUP(G766,MODULY_CBA!$B$3:$F$52,5,0),)</f>
        <v>62.271000000000008</v>
      </c>
      <c r="Q766" s="461">
        <f>VLOOKUP(G766,MODULY_CBA!$B$3:$I$52,7,0)</f>
        <v>2022</v>
      </c>
      <c r="R766" s="463"/>
      <c r="S766" s="463"/>
      <c r="T766" s="463"/>
      <c r="U766" s="463"/>
      <c r="V766" s="463"/>
      <c r="W766" s="463"/>
      <c r="X766" s="463"/>
      <c r="Y766" s="463"/>
      <c r="Z766" s="591"/>
      <c r="AA766" s="461"/>
      <c r="AB766" s="461"/>
      <c r="AC766" s="463"/>
      <c r="AD766" s="463"/>
      <c r="AE766" s="463"/>
      <c r="AF766" s="463"/>
      <c r="AG766" s="463"/>
      <c r="AH766" s="463"/>
      <c r="AI766" s="463"/>
    </row>
    <row r="767" spans="1:35">
      <c r="A767" s="584" t="s">
        <v>2032</v>
      </c>
      <c r="B767" s="585" t="s">
        <v>977</v>
      </c>
      <c r="C767" s="457" t="s">
        <v>377</v>
      </c>
      <c r="D767" s="579" t="s">
        <v>2033</v>
      </c>
      <c r="E767" s="457" t="s">
        <v>2034</v>
      </c>
      <c r="F767" s="586" t="s">
        <v>442</v>
      </c>
      <c r="G767" s="592" t="s">
        <v>377</v>
      </c>
      <c r="H767" s="588">
        <v>1</v>
      </c>
      <c r="I767" s="588">
        <v>5</v>
      </c>
      <c r="J767" s="588">
        <f t="shared" si="44"/>
        <v>1</v>
      </c>
      <c r="K767" s="588">
        <f t="shared" si="45"/>
        <v>5</v>
      </c>
      <c r="L767" s="589">
        <f>IFERROR(IF(B767="funkcna poziadavka",VLOOKUP(G767,MODULY_CBA!$B$3:$E$53,4,0)/COUNTIFS($G$3:$G$1500,G767,$B$3:$B$1500,B767),),)</f>
        <v>1.1666666666666667</v>
      </c>
      <c r="M767" s="588">
        <f>IFERROR(IF(B767="Funkcna poziadavka",VLOOKUP(G767,MODULY_CBA!$B$3:$E$52,3,0),),)</f>
        <v>0.72</v>
      </c>
      <c r="N767" s="588">
        <f>IFERROR(IF(B767="funkcna poziadavka",VLOOKUP(G767,MODULY_CBA!$B$3:$E$52,2,0),),)</f>
        <v>0.93500000000000005</v>
      </c>
      <c r="O767" s="589">
        <f t="shared" si="46"/>
        <v>4.1514000000000006</v>
      </c>
      <c r="P767" s="590">
        <f>IFERROR(O767*VLOOKUP(G767,MODULY_CBA!$B$3:$F$52,5,0),)</f>
        <v>62.271000000000008</v>
      </c>
      <c r="Q767" s="461">
        <f>VLOOKUP(G767,MODULY_CBA!$B$3:$I$52,7,0)</f>
        <v>2022</v>
      </c>
      <c r="R767" s="463"/>
      <c r="S767" s="463"/>
      <c r="T767" s="463"/>
      <c r="U767" s="463"/>
      <c r="V767" s="463"/>
      <c r="W767" s="463"/>
      <c r="X767" s="463"/>
      <c r="Y767" s="463"/>
      <c r="Z767" s="591"/>
      <c r="AA767" s="461"/>
      <c r="AB767" s="461"/>
      <c r="AC767" s="463"/>
      <c r="AD767" s="463"/>
      <c r="AE767" s="463"/>
      <c r="AF767" s="463"/>
      <c r="AG767" s="463"/>
      <c r="AH767" s="463"/>
      <c r="AI767" s="463"/>
    </row>
    <row r="768" spans="1:35">
      <c r="A768" s="584" t="s">
        <v>2035</v>
      </c>
      <c r="B768" s="585" t="s">
        <v>977</v>
      </c>
      <c r="C768" s="457" t="s">
        <v>377</v>
      </c>
      <c r="D768" s="457" t="s">
        <v>2036</v>
      </c>
      <c r="E768" s="457" t="s">
        <v>2037</v>
      </c>
      <c r="F768" s="586" t="s">
        <v>442</v>
      </c>
      <c r="G768" s="592" t="s">
        <v>377</v>
      </c>
      <c r="H768" s="588">
        <v>1</v>
      </c>
      <c r="I768" s="588">
        <v>5</v>
      </c>
      <c r="J768" s="588">
        <f t="shared" si="44"/>
        <v>1</v>
      </c>
      <c r="K768" s="588">
        <f t="shared" si="45"/>
        <v>5</v>
      </c>
      <c r="L768" s="589">
        <f>IFERROR(IF(B768="funkcna poziadavka",VLOOKUP(G768,MODULY_CBA!$B$3:$E$53,4,0)/COUNTIFS($G$3:$G$1500,G768,$B$3:$B$1500,B768),),)</f>
        <v>1.1666666666666667</v>
      </c>
      <c r="M768" s="588">
        <f>IFERROR(IF(B768="Funkcna poziadavka",VLOOKUP(G768,MODULY_CBA!$B$3:$E$52,3,0),),)</f>
        <v>0.72</v>
      </c>
      <c r="N768" s="588">
        <f>IFERROR(IF(B768="funkcna poziadavka",VLOOKUP(G768,MODULY_CBA!$B$3:$E$52,2,0),),)</f>
        <v>0.93500000000000005</v>
      </c>
      <c r="O768" s="589">
        <f t="shared" si="46"/>
        <v>4.1514000000000006</v>
      </c>
      <c r="P768" s="590">
        <f>IFERROR(O768*VLOOKUP(G768,MODULY_CBA!$B$3:$F$52,5,0),)</f>
        <v>62.271000000000008</v>
      </c>
      <c r="Q768" s="461">
        <f>VLOOKUP(G768,MODULY_CBA!$B$3:$I$52,7,0)</f>
        <v>2022</v>
      </c>
      <c r="R768" s="463"/>
      <c r="S768" s="463"/>
      <c r="T768" s="463"/>
      <c r="U768" s="463"/>
      <c r="V768" s="463"/>
      <c r="W768" s="463"/>
      <c r="X768" s="463"/>
      <c r="Y768" s="463"/>
      <c r="Z768" s="591"/>
      <c r="AA768" s="461"/>
      <c r="AB768" s="461"/>
      <c r="AC768" s="463"/>
      <c r="AD768" s="463"/>
      <c r="AE768" s="463"/>
      <c r="AF768" s="463"/>
      <c r="AG768" s="463"/>
      <c r="AH768" s="463"/>
      <c r="AI768" s="463"/>
    </row>
    <row r="769" spans="1:35">
      <c r="A769" s="584" t="s">
        <v>2038</v>
      </c>
      <c r="B769" s="585" t="s">
        <v>977</v>
      </c>
      <c r="C769" s="457" t="s">
        <v>377</v>
      </c>
      <c r="D769" s="579" t="s">
        <v>2039</v>
      </c>
      <c r="E769" s="457" t="s">
        <v>2040</v>
      </c>
      <c r="F769" s="586" t="s">
        <v>442</v>
      </c>
      <c r="G769" s="592" t="s">
        <v>377</v>
      </c>
      <c r="H769" s="588">
        <v>1</v>
      </c>
      <c r="I769" s="588">
        <v>5</v>
      </c>
      <c r="J769" s="588">
        <f t="shared" si="44"/>
        <v>1</v>
      </c>
      <c r="K769" s="588">
        <f t="shared" si="45"/>
        <v>5</v>
      </c>
      <c r="L769" s="589">
        <f>IFERROR(IF(B769="funkcna poziadavka",VLOOKUP(G769,MODULY_CBA!$B$3:$E$53,4,0)/COUNTIFS($G$3:$G$1500,G769,$B$3:$B$1500,B769),),)</f>
        <v>1.1666666666666667</v>
      </c>
      <c r="M769" s="588">
        <f>IFERROR(IF(B769="Funkcna poziadavka",VLOOKUP(G769,MODULY_CBA!$B$3:$E$52,3,0),),)</f>
        <v>0.72</v>
      </c>
      <c r="N769" s="588">
        <f>IFERROR(IF(B769="funkcna poziadavka",VLOOKUP(G769,MODULY_CBA!$B$3:$E$52,2,0),),)</f>
        <v>0.93500000000000005</v>
      </c>
      <c r="O769" s="589">
        <f t="shared" si="46"/>
        <v>4.1514000000000006</v>
      </c>
      <c r="P769" s="590">
        <f>IFERROR(O769*VLOOKUP(G769,MODULY_CBA!$B$3:$F$52,5,0),)</f>
        <v>62.271000000000008</v>
      </c>
      <c r="Q769" s="461">
        <f>VLOOKUP(G769,MODULY_CBA!$B$3:$I$52,7,0)</f>
        <v>2022</v>
      </c>
      <c r="R769" s="463"/>
      <c r="S769" s="463"/>
      <c r="T769" s="463"/>
      <c r="U769" s="463"/>
      <c r="V769" s="463"/>
      <c r="W769" s="463"/>
      <c r="X769" s="463"/>
      <c r="Y769" s="463"/>
      <c r="Z769" s="591"/>
      <c r="AA769" s="461"/>
      <c r="AB769" s="461"/>
      <c r="AC769" s="463"/>
      <c r="AD769" s="463"/>
      <c r="AE769" s="463"/>
      <c r="AF769" s="463"/>
      <c r="AG769" s="463"/>
      <c r="AH769" s="463"/>
      <c r="AI769" s="463"/>
    </row>
    <row r="770" spans="1:35">
      <c r="A770" s="584" t="s">
        <v>2041</v>
      </c>
      <c r="B770" s="585" t="s">
        <v>977</v>
      </c>
      <c r="C770" s="457" t="s">
        <v>377</v>
      </c>
      <c r="D770" s="579" t="s">
        <v>2042</v>
      </c>
      <c r="E770" s="457" t="s">
        <v>2043</v>
      </c>
      <c r="F770" s="586" t="s">
        <v>442</v>
      </c>
      <c r="G770" s="592" t="s">
        <v>377</v>
      </c>
      <c r="H770" s="588">
        <v>1</v>
      </c>
      <c r="I770" s="588">
        <v>5</v>
      </c>
      <c r="J770" s="588">
        <f t="shared" si="44"/>
        <v>1</v>
      </c>
      <c r="K770" s="588">
        <f t="shared" si="45"/>
        <v>5</v>
      </c>
      <c r="L770" s="589">
        <f>IFERROR(IF(B770="funkcna poziadavka",VLOOKUP(G770,MODULY_CBA!$B$3:$E$53,4,0)/COUNTIFS($G$3:$G$1500,G770,$B$3:$B$1500,B770),),)</f>
        <v>1.1666666666666667</v>
      </c>
      <c r="M770" s="588">
        <f>IFERROR(IF(B770="Funkcna poziadavka",VLOOKUP(G770,MODULY_CBA!$B$3:$E$52,3,0),),)</f>
        <v>0.72</v>
      </c>
      <c r="N770" s="588">
        <f>IFERROR(IF(B770="funkcna poziadavka",VLOOKUP(G770,MODULY_CBA!$B$3:$E$52,2,0),),)</f>
        <v>0.93500000000000005</v>
      </c>
      <c r="O770" s="589">
        <f t="shared" si="46"/>
        <v>4.1514000000000006</v>
      </c>
      <c r="P770" s="590">
        <f>IFERROR(O770*VLOOKUP(G770,MODULY_CBA!$B$3:$F$52,5,0),)</f>
        <v>62.271000000000008</v>
      </c>
      <c r="Q770" s="461">
        <f>VLOOKUP(G770,MODULY_CBA!$B$3:$I$52,7,0)</f>
        <v>2022</v>
      </c>
      <c r="R770" s="463"/>
      <c r="S770" s="463"/>
      <c r="T770" s="463"/>
      <c r="U770" s="463"/>
      <c r="V770" s="463"/>
      <c r="W770" s="463"/>
      <c r="X770" s="463"/>
      <c r="Y770" s="463"/>
      <c r="Z770" s="591"/>
      <c r="AA770" s="461"/>
      <c r="AB770" s="461"/>
      <c r="AC770" s="463"/>
      <c r="AD770" s="463"/>
      <c r="AE770" s="463"/>
      <c r="AF770" s="463"/>
      <c r="AG770" s="463"/>
      <c r="AH770" s="463"/>
      <c r="AI770" s="463"/>
    </row>
    <row r="771" spans="1:35">
      <c r="A771" s="584" t="s">
        <v>2044</v>
      </c>
      <c r="B771" s="585" t="s">
        <v>977</v>
      </c>
      <c r="C771" s="457" t="s">
        <v>377</v>
      </c>
      <c r="D771" s="579" t="s">
        <v>2045</v>
      </c>
      <c r="E771" s="457" t="s">
        <v>2046</v>
      </c>
      <c r="F771" s="586" t="s">
        <v>442</v>
      </c>
      <c r="G771" s="592" t="s">
        <v>377</v>
      </c>
      <c r="H771" s="588">
        <v>1</v>
      </c>
      <c r="I771" s="588">
        <v>5</v>
      </c>
      <c r="J771" s="588">
        <f t="shared" si="44"/>
        <v>1</v>
      </c>
      <c r="K771" s="588">
        <f t="shared" si="45"/>
        <v>5</v>
      </c>
      <c r="L771" s="589">
        <f>IFERROR(IF(B771="funkcna poziadavka",VLOOKUP(G771,MODULY_CBA!$B$3:$E$53,4,0)/COUNTIFS($G$3:$G$1500,G771,$B$3:$B$1500,B771),),)</f>
        <v>1.1666666666666667</v>
      </c>
      <c r="M771" s="588">
        <f>IFERROR(IF(B771="Funkcna poziadavka",VLOOKUP(G771,MODULY_CBA!$B$3:$E$52,3,0),),)</f>
        <v>0.72</v>
      </c>
      <c r="N771" s="588">
        <f>IFERROR(IF(B771="funkcna poziadavka",VLOOKUP(G771,MODULY_CBA!$B$3:$E$52,2,0),),)</f>
        <v>0.93500000000000005</v>
      </c>
      <c r="O771" s="589">
        <f t="shared" si="46"/>
        <v>4.1514000000000006</v>
      </c>
      <c r="P771" s="590">
        <f>IFERROR(O771*VLOOKUP(G771,MODULY_CBA!$B$3:$F$52,5,0),)</f>
        <v>62.271000000000008</v>
      </c>
      <c r="Q771" s="461">
        <f>VLOOKUP(G771,MODULY_CBA!$B$3:$I$52,7,0)</f>
        <v>2022</v>
      </c>
      <c r="R771" s="463"/>
      <c r="S771" s="463"/>
      <c r="T771" s="463"/>
      <c r="U771" s="463"/>
      <c r="V771" s="463"/>
      <c r="W771" s="463"/>
      <c r="X771" s="463"/>
      <c r="Y771" s="463"/>
      <c r="Z771" s="591"/>
      <c r="AA771" s="461"/>
      <c r="AB771" s="461"/>
      <c r="AC771" s="463"/>
      <c r="AD771" s="463"/>
      <c r="AE771" s="463"/>
      <c r="AF771" s="463"/>
      <c r="AG771" s="463"/>
      <c r="AH771" s="463"/>
      <c r="AI771" s="463"/>
    </row>
    <row r="772" spans="1:35">
      <c r="A772" s="584" t="s">
        <v>2047</v>
      </c>
      <c r="B772" s="585" t="s">
        <v>977</v>
      </c>
      <c r="C772" s="457" t="s">
        <v>377</v>
      </c>
      <c r="D772" s="457" t="s">
        <v>2048</v>
      </c>
      <c r="E772" s="457" t="s">
        <v>2049</v>
      </c>
      <c r="F772" s="586" t="s">
        <v>442</v>
      </c>
      <c r="G772" s="592" t="s">
        <v>377</v>
      </c>
      <c r="H772" s="588">
        <v>1</v>
      </c>
      <c r="I772" s="588">
        <v>5</v>
      </c>
      <c r="J772" s="588">
        <f t="shared" si="44"/>
        <v>1</v>
      </c>
      <c r="K772" s="588">
        <f t="shared" si="45"/>
        <v>5</v>
      </c>
      <c r="L772" s="589">
        <f>IFERROR(IF(B772="funkcna poziadavka",VLOOKUP(G772,MODULY_CBA!$B$3:$E$53,4,0)/COUNTIFS($G$3:$G$1500,G772,$B$3:$B$1500,B772),),)</f>
        <v>1.1666666666666667</v>
      </c>
      <c r="M772" s="588">
        <f>IFERROR(IF(B772="Funkcna poziadavka",VLOOKUP(G772,MODULY_CBA!$B$3:$E$52,3,0),),)</f>
        <v>0.72</v>
      </c>
      <c r="N772" s="588">
        <f>IFERROR(IF(B772="funkcna poziadavka",VLOOKUP(G772,MODULY_CBA!$B$3:$E$52,2,0),),)</f>
        <v>0.93500000000000005</v>
      </c>
      <c r="O772" s="589">
        <f t="shared" si="46"/>
        <v>4.1514000000000006</v>
      </c>
      <c r="P772" s="590">
        <f>IFERROR(O772*VLOOKUP(G772,MODULY_CBA!$B$3:$F$52,5,0),)</f>
        <v>62.271000000000008</v>
      </c>
      <c r="Q772" s="461">
        <f>VLOOKUP(G772,MODULY_CBA!$B$3:$I$52,7,0)</f>
        <v>2022</v>
      </c>
      <c r="R772" s="463"/>
      <c r="S772" s="463"/>
      <c r="T772" s="463"/>
      <c r="U772" s="463"/>
      <c r="V772" s="463"/>
      <c r="W772" s="463"/>
      <c r="X772" s="463"/>
      <c r="Y772" s="463"/>
      <c r="Z772" s="591"/>
      <c r="AA772" s="461"/>
      <c r="AB772" s="461"/>
      <c r="AC772" s="463"/>
      <c r="AD772" s="463"/>
      <c r="AE772" s="463"/>
      <c r="AF772" s="463"/>
      <c r="AG772" s="463"/>
      <c r="AH772" s="463"/>
      <c r="AI772" s="463"/>
    </row>
    <row r="773" spans="1:35">
      <c r="A773" s="584" t="s">
        <v>2050</v>
      </c>
      <c r="B773" s="585" t="s">
        <v>977</v>
      </c>
      <c r="C773" s="457" t="s">
        <v>377</v>
      </c>
      <c r="D773" s="579" t="s">
        <v>2051</v>
      </c>
      <c r="E773" s="457" t="s">
        <v>2052</v>
      </c>
      <c r="F773" s="586" t="s">
        <v>442</v>
      </c>
      <c r="G773" s="592" t="s">
        <v>377</v>
      </c>
      <c r="H773" s="588">
        <v>1</v>
      </c>
      <c r="I773" s="588">
        <v>5</v>
      </c>
      <c r="J773" s="588">
        <f t="shared" si="44"/>
        <v>1</v>
      </c>
      <c r="K773" s="588">
        <f t="shared" si="45"/>
        <v>5</v>
      </c>
      <c r="L773" s="589">
        <f>IFERROR(IF(B773="funkcna poziadavka",VLOOKUP(G773,MODULY_CBA!$B$3:$E$53,4,0)/COUNTIFS($G$3:$G$1500,G773,$B$3:$B$1500,B773),),)</f>
        <v>1.1666666666666667</v>
      </c>
      <c r="M773" s="588">
        <f>IFERROR(IF(B773="Funkcna poziadavka",VLOOKUP(G773,MODULY_CBA!$B$3:$E$52,3,0),),)</f>
        <v>0.72</v>
      </c>
      <c r="N773" s="588">
        <f>IFERROR(IF(B773="funkcna poziadavka",VLOOKUP(G773,MODULY_CBA!$B$3:$E$52,2,0),),)</f>
        <v>0.93500000000000005</v>
      </c>
      <c r="O773" s="589">
        <f t="shared" si="46"/>
        <v>4.1514000000000006</v>
      </c>
      <c r="P773" s="590">
        <f>IFERROR(O773*VLOOKUP(G773,MODULY_CBA!$B$3:$F$52,5,0),)</f>
        <v>62.271000000000008</v>
      </c>
      <c r="Q773" s="461">
        <f>VLOOKUP(G773,MODULY_CBA!$B$3:$I$52,7,0)</f>
        <v>2022</v>
      </c>
      <c r="R773" s="463"/>
      <c r="S773" s="463"/>
      <c r="T773" s="463"/>
      <c r="U773" s="463"/>
      <c r="V773" s="463"/>
      <c r="W773" s="463"/>
      <c r="X773" s="463"/>
      <c r="Y773" s="463"/>
      <c r="Z773" s="591"/>
      <c r="AA773" s="461"/>
      <c r="AB773" s="461"/>
      <c r="AC773" s="463"/>
      <c r="AD773" s="463"/>
      <c r="AE773" s="463"/>
      <c r="AF773" s="463"/>
      <c r="AG773" s="463"/>
      <c r="AH773" s="463"/>
      <c r="AI773" s="463"/>
    </row>
    <row r="774" spans="1:35">
      <c r="A774" s="584" t="s">
        <v>2053</v>
      </c>
      <c r="B774" s="585" t="s">
        <v>977</v>
      </c>
      <c r="C774" s="457" t="s">
        <v>377</v>
      </c>
      <c r="D774" s="579" t="s">
        <v>2054</v>
      </c>
      <c r="E774" s="457" t="s">
        <v>2055</v>
      </c>
      <c r="F774" s="586" t="s">
        <v>442</v>
      </c>
      <c r="G774" s="592" t="s">
        <v>377</v>
      </c>
      <c r="H774" s="588">
        <v>1</v>
      </c>
      <c r="I774" s="588">
        <v>5</v>
      </c>
      <c r="J774" s="588">
        <f t="shared" si="44"/>
        <v>1</v>
      </c>
      <c r="K774" s="588">
        <f t="shared" si="45"/>
        <v>5</v>
      </c>
      <c r="L774" s="589">
        <f>IFERROR(IF(B774="funkcna poziadavka",VLOOKUP(G774,MODULY_CBA!$B$3:$E$53,4,0)/COUNTIFS($G$3:$G$1500,G774,$B$3:$B$1500,B774),),)</f>
        <v>1.1666666666666667</v>
      </c>
      <c r="M774" s="588">
        <f>IFERROR(IF(B774="Funkcna poziadavka",VLOOKUP(G774,MODULY_CBA!$B$3:$E$52,3,0),),)</f>
        <v>0.72</v>
      </c>
      <c r="N774" s="588">
        <f>IFERROR(IF(B774="funkcna poziadavka",VLOOKUP(G774,MODULY_CBA!$B$3:$E$52,2,0),),)</f>
        <v>0.93500000000000005</v>
      </c>
      <c r="O774" s="589">
        <f t="shared" si="46"/>
        <v>4.1514000000000006</v>
      </c>
      <c r="P774" s="590">
        <f>IFERROR(O774*VLOOKUP(G774,MODULY_CBA!$B$3:$F$52,5,0),)</f>
        <v>62.271000000000008</v>
      </c>
      <c r="Q774" s="461">
        <f>VLOOKUP(G774,MODULY_CBA!$B$3:$I$52,7,0)</f>
        <v>2022</v>
      </c>
      <c r="R774" s="463"/>
      <c r="S774" s="463"/>
      <c r="T774" s="463"/>
      <c r="U774" s="463"/>
      <c r="V774" s="463"/>
      <c r="W774" s="463"/>
      <c r="X774" s="463"/>
      <c r="Y774" s="463"/>
      <c r="Z774" s="591"/>
      <c r="AA774" s="461"/>
      <c r="AB774" s="461"/>
      <c r="AC774" s="463"/>
      <c r="AD774" s="463"/>
      <c r="AE774" s="463"/>
      <c r="AF774" s="463"/>
      <c r="AG774" s="463"/>
      <c r="AH774" s="463"/>
      <c r="AI774" s="463"/>
    </row>
    <row r="775" spans="1:35">
      <c r="A775" s="584" t="s">
        <v>2056</v>
      </c>
      <c r="B775" s="585" t="s">
        <v>977</v>
      </c>
      <c r="C775" s="457" t="s">
        <v>377</v>
      </c>
      <c r="D775" s="579" t="s">
        <v>2057</v>
      </c>
      <c r="E775" s="457" t="s">
        <v>2058</v>
      </c>
      <c r="F775" s="586" t="s">
        <v>442</v>
      </c>
      <c r="G775" s="592" t="s">
        <v>377</v>
      </c>
      <c r="H775" s="588">
        <v>1</v>
      </c>
      <c r="I775" s="588">
        <v>5</v>
      </c>
      <c r="J775" s="588">
        <f t="shared" si="44"/>
        <v>1</v>
      </c>
      <c r="K775" s="588">
        <f t="shared" si="45"/>
        <v>5</v>
      </c>
      <c r="L775" s="589">
        <f>IFERROR(IF(B775="funkcna poziadavka",VLOOKUP(G775,MODULY_CBA!$B$3:$E$53,4,0)/COUNTIFS($G$3:$G$1500,G775,$B$3:$B$1500,B775),),)</f>
        <v>1.1666666666666667</v>
      </c>
      <c r="M775" s="588">
        <f>IFERROR(IF(B775="Funkcna poziadavka",VLOOKUP(G775,MODULY_CBA!$B$3:$E$52,3,0),),)</f>
        <v>0.72</v>
      </c>
      <c r="N775" s="588">
        <f>IFERROR(IF(B775="funkcna poziadavka",VLOOKUP(G775,MODULY_CBA!$B$3:$E$52,2,0),),)</f>
        <v>0.93500000000000005</v>
      </c>
      <c r="O775" s="589">
        <f t="shared" si="46"/>
        <v>4.1514000000000006</v>
      </c>
      <c r="P775" s="590">
        <f>IFERROR(O775*VLOOKUP(G775,MODULY_CBA!$B$3:$F$52,5,0),)</f>
        <v>62.271000000000008</v>
      </c>
      <c r="Q775" s="461">
        <f>VLOOKUP(G775,MODULY_CBA!$B$3:$I$52,7,0)</f>
        <v>2022</v>
      </c>
      <c r="R775" s="463"/>
      <c r="S775" s="463"/>
      <c r="T775" s="463"/>
      <c r="U775" s="463"/>
      <c r="V775" s="463"/>
      <c r="W775" s="463"/>
      <c r="X775" s="463"/>
      <c r="Y775" s="463"/>
      <c r="Z775" s="591"/>
      <c r="AA775" s="461"/>
      <c r="AB775" s="461"/>
      <c r="AC775" s="463"/>
      <c r="AD775" s="463"/>
      <c r="AE775" s="463"/>
      <c r="AF775" s="463"/>
      <c r="AG775" s="463"/>
      <c r="AH775" s="463"/>
      <c r="AI775" s="463"/>
    </row>
    <row r="776" spans="1:35">
      <c r="A776" s="584" t="s">
        <v>2059</v>
      </c>
      <c r="B776" s="585" t="s">
        <v>977</v>
      </c>
      <c r="C776" s="457" t="s">
        <v>377</v>
      </c>
      <c r="D776" s="457" t="s">
        <v>2060</v>
      </c>
      <c r="E776" s="457" t="s">
        <v>2061</v>
      </c>
      <c r="F776" s="586" t="s">
        <v>442</v>
      </c>
      <c r="G776" s="592" t="s">
        <v>377</v>
      </c>
      <c r="H776" s="588">
        <v>1</v>
      </c>
      <c r="I776" s="588">
        <v>5</v>
      </c>
      <c r="J776" s="588">
        <f t="shared" si="44"/>
        <v>1</v>
      </c>
      <c r="K776" s="588">
        <f t="shared" si="45"/>
        <v>5</v>
      </c>
      <c r="L776" s="589">
        <f>IFERROR(IF(B776="funkcna poziadavka",VLOOKUP(G776,MODULY_CBA!$B$3:$E$53,4,0)/COUNTIFS($G$3:$G$1500,G776,$B$3:$B$1500,B776),),)</f>
        <v>1.1666666666666667</v>
      </c>
      <c r="M776" s="588">
        <f>IFERROR(IF(B776="Funkcna poziadavka",VLOOKUP(G776,MODULY_CBA!$B$3:$E$52,3,0),),)</f>
        <v>0.72</v>
      </c>
      <c r="N776" s="588">
        <f>IFERROR(IF(B776="funkcna poziadavka",VLOOKUP(G776,MODULY_CBA!$B$3:$E$52,2,0),),)</f>
        <v>0.93500000000000005</v>
      </c>
      <c r="O776" s="589">
        <f t="shared" si="46"/>
        <v>4.1514000000000006</v>
      </c>
      <c r="P776" s="590">
        <f>IFERROR(O776*VLOOKUP(G776,MODULY_CBA!$B$3:$F$52,5,0),)</f>
        <v>62.271000000000008</v>
      </c>
      <c r="Q776" s="461">
        <f>VLOOKUP(G776,MODULY_CBA!$B$3:$I$52,7,0)</f>
        <v>2022</v>
      </c>
      <c r="R776" s="463"/>
      <c r="S776" s="463"/>
      <c r="T776" s="463"/>
      <c r="U776" s="463"/>
      <c r="V776" s="463"/>
      <c r="W776" s="463"/>
      <c r="X776" s="463"/>
      <c r="Y776" s="463"/>
      <c r="Z776" s="591"/>
      <c r="AA776" s="461"/>
      <c r="AB776" s="461"/>
      <c r="AC776" s="463"/>
      <c r="AD776" s="463"/>
      <c r="AE776" s="463"/>
      <c r="AF776" s="463"/>
      <c r="AG776" s="463"/>
      <c r="AH776" s="463"/>
      <c r="AI776" s="463"/>
    </row>
    <row r="777" spans="1:35">
      <c r="A777" s="584" t="s">
        <v>2062</v>
      </c>
      <c r="B777" s="585" t="s">
        <v>977</v>
      </c>
      <c r="C777" s="457" t="s">
        <v>377</v>
      </c>
      <c r="D777" s="579" t="s">
        <v>2063</v>
      </c>
      <c r="E777" s="457" t="s">
        <v>2064</v>
      </c>
      <c r="F777" s="586" t="s">
        <v>442</v>
      </c>
      <c r="G777" s="592" t="s">
        <v>377</v>
      </c>
      <c r="H777" s="588">
        <v>1</v>
      </c>
      <c r="I777" s="588">
        <v>5</v>
      </c>
      <c r="J777" s="588">
        <f t="shared" ref="J777:J840" si="47">IF(ISNUMBER(H777),H777,)</f>
        <v>1</v>
      </c>
      <c r="K777" s="588">
        <f t="shared" ref="K777:K840" si="48">J777*I777</f>
        <v>5</v>
      </c>
      <c r="L777" s="589">
        <f>IFERROR(IF(B777="funkcna poziadavka",VLOOKUP(G777,MODULY_CBA!$B$3:$E$53,4,0)/COUNTIFS($G$3:$G$1500,G777,$B$3:$B$1500,B777),),)</f>
        <v>1.1666666666666667</v>
      </c>
      <c r="M777" s="588">
        <f>IFERROR(IF(B777="Funkcna poziadavka",VLOOKUP(G777,MODULY_CBA!$B$3:$E$52,3,0),),)</f>
        <v>0.72</v>
      </c>
      <c r="N777" s="588">
        <f>IFERROR(IF(B777="funkcna poziadavka",VLOOKUP(G777,MODULY_CBA!$B$3:$E$52,2,0),),)</f>
        <v>0.93500000000000005</v>
      </c>
      <c r="O777" s="589">
        <f t="shared" ref="O777:O840" si="49">(K777+L777)*M777*N777</f>
        <v>4.1514000000000006</v>
      </c>
      <c r="P777" s="590">
        <f>IFERROR(O777*VLOOKUP(G777,MODULY_CBA!$B$3:$F$52,5,0),)</f>
        <v>62.271000000000008</v>
      </c>
      <c r="Q777" s="461">
        <f>VLOOKUP(G777,MODULY_CBA!$B$3:$I$52,7,0)</f>
        <v>2022</v>
      </c>
      <c r="R777" s="463"/>
      <c r="S777" s="463"/>
      <c r="T777" s="463"/>
      <c r="U777" s="463"/>
      <c r="V777" s="463"/>
      <c r="W777" s="463"/>
      <c r="X777" s="463"/>
      <c r="Y777" s="463"/>
      <c r="Z777" s="591"/>
      <c r="AA777" s="461"/>
      <c r="AB777" s="461"/>
      <c r="AC777" s="463"/>
      <c r="AD777" s="463"/>
      <c r="AE777" s="463"/>
      <c r="AF777" s="463"/>
      <c r="AG777" s="463"/>
      <c r="AH777" s="463"/>
      <c r="AI777" s="463"/>
    </row>
    <row r="778" spans="1:35">
      <c r="A778" s="584" t="s">
        <v>2065</v>
      </c>
      <c r="B778" s="585" t="s">
        <v>977</v>
      </c>
      <c r="C778" s="457" t="s">
        <v>377</v>
      </c>
      <c r="D778" s="579" t="s">
        <v>2066</v>
      </c>
      <c r="E778" s="457" t="s">
        <v>2067</v>
      </c>
      <c r="F778" s="586" t="s">
        <v>442</v>
      </c>
      <c r="G778" s="592" t="s">
        <v>377</v>
      </c>
      <c r="H778" s="588">
        <v>1</v>
      </c>
      <c r="I778" s="588">
        <v>5</v>
      </c>
      <c r="J778" s="588">
        <f t="shared" si="47"/>
        <v>1</v>
      </c>
      <c r="K778" s="588">
        <f t="shared" si="48"/>
        <v>5</v>
      </c>
      <c r="L778" s="589">
        <f>IFERROR(IF(B778="funkcna poziadavka",VLOOKUP(G778,MODULY_CBA!$B$3:$E$53,4,0)/COUNTIFS($G$3:$G$1500,G778,$B$3:$B$1500,B778),),)</f>
        <v>1.1666666666666667</v>
      </c>
      <c r="M778" s="588">
        <f>IFERROR(IF(B778="Funkcna poziadavka",VLOOKUP(G778,MODULY_CBA!$B$3:$E$52,3,0),),)</f>
        <v>0.72</v>
      </c>
      <c r="N778" s="588">
        <f>IFERROR(IF(B778="funkcna poziadavka",VLOOKUP(G778,MODULY_CBA!$B$3:$E$52,2,0),),)</f>
        <v>0.93500000000000005</v>
      </c>
      <c r="O778" s="589">
        <f t="shared" si="49"/>
        <v>4.1514000000000006</v>
      </c>
      <c r="P778" s="590">
        <f>IFERROR(O778*VLOOKUP(G778,MODULY_CBA!$B$3:$F$52,5,0),)</f>
        <v>62.271000000000008</v>
      </c>
      <c r="Q778" s="461">
        <f>VLOOKUP(G778,MODULY_CBA!$B$3:$I$52,7,0)</f>
        <v>2022</v>
      </c>
      <c r="R778" s="463"/>
      <c r="S778" s="463"/>
      <c r="T778" s="463"/>
      <c r="U778" s="463"/>
      <c r="V778" s="463"/>
      <c r="W778" s="463"/>
      <c r="X778" s="463"/>
      <c r="Y778" s="463"/>
      <c r="Z778" s="591"/>
      <c r="AA778" s="461"/>
      <c r="AB778" s="461"/>
      <c r="AC778" s="463"/>
      <c r="AD778" s="463"/>
      <c r="AE778" s="463"/>
      <c r="AF778" s="463"/>
      <c r="AG778" s="463"/>
      <c r="AH778" s="463"/>
      <c r="AI778" s="463"/>
    </row>
    <row r="779" spans="1:35">
      <c r="A779" s="584" t="s">
        <v>2068</v>
      </c>
      <c r="B779" s="585" t="s">
        <v>977</v>
      </c>
      <c r="C779" s="457" t="s">
        <v>377</v>
      </c>
      <c r="D779" s="579" t="s">
        <v>2069</v>
      </c>
      <c r="E779" s="457" t="s">
        <v>2070</v>
      </c>
      <c r="F779" s="586" t="s">
        <v>442</v>
      </c>
      <c r="G779" s="592" t="s">
        <v>377</v>
      </c>
      <c r="H779" s="588">
        <v>1</v>
      </c>
      <c r="I779" s="588">
        <v>5</v>
      </c>
      <c r="J779" s="588">
        <f t="shared" si="47"/>
        <v>1</v>
      </c>
      <c r="K779" s="588">
        <f t="shared" si="48"/>
        <v>5</v>
      </c>
      <c r="L779" s="589">
        <f>IFERROR(IF(B779="funkcna poziadavka",VLOOKUP(G779,MODULY_CBA!$B$3:$E$53,4,0)/COUNTIFS($G$3:$G$1500,G779,$B$3:$B$1500,B779),),)</f>
        <v>1.1666666666666667</v>
      </c>
      <c r="M779" s="588">
        <f>IFERROR(IF(B779="Funkcna poziadavka",VLOOKUP(G779,MODULY_CBA!$B$3:$E$52,3,0),),)</f>
        <v>0.72</v>
      </c>
      <c r="N779" s="588">
        <f>IFERROR(IF(B779="funkcna poziadavka",VLOOKUP(G779,MODULY_CBA!$B$3:$E$52,2,0),),)</f>
        <v>0.93500000000000005</v>
      </c>
      <c r="O779" s="589">
        <f t="shared" si="49"/>
        <v>4.1514000000000006</v>
      </c>
      <c r="P779" s="590">
        <f>IFERROR(O779*VLOOKUP(G779,MODULY_CBA!$B$3:$F$52,5,0),)</f>
        <v>62.271000000000008</v>
      </c>
      <c r="Q779" s="461">
        <f>VLOOKUP(G779,MODULY_CBA!$B$3:$I$52,7,0)</f>
        <v>2022</v>
      </c>
      <c r="R779" s="463"/>
      <c r="S779" s="463"/>
      <c r="T779" s="463"/>
      <c r="U779" s="463"/>
      <c r="V779" s="463"/>
      <c r="W779" s="463"/>
      <c r="X779" s="463"/>
      <c r="Y779" s="463"/>
      <c r="Z779" s="591"/>
      <c r="AA779" s="461"/>
      <c r="AB779" s="461"/>
      <c r="AC779" s="463"/>
      <c r="AD779" s="463"/>
      <c r="AE779" s="463"/>
      <c r="AF779" s="463"/>
      <c r="AG779" s="463"/>
      <c r="AH779" s="463"/>
      <c r="AI779" s="463"/>
    </row>
    <row r="780" spans="1:35">
      <c r="A780" s="584" t="s">
        <v>2071</v>
      </c>
      <c r="B780" s="585" t="s">
        <v>977</v>
      </c>
      <c r="C780" s="457" t="s">
        <v>379</v>
      </c>
      <c r="D780" s="457" t="s">
        <v>2072</v>
      </c>
      <c r="E780" s="457" t="s">
        <v>2073</v>
      </c>
      <c r="F780" s="586" t="s">
        <v>442</v>
      </c>
      <c r="G780" s="592" t="s">
        <v>379</v>
      </c>
      <c r="H780" s="588">
        <v>1</v>
      </c>
      <c r="I780" s="588">
        <v>5</v>
      </c>
      <c r="J780" s="588">
        <f t="shared" si="47"/>
        <v>1</v>
      </c>
      <c r="K780" s="588">
        <f t="shared" si="48"/>
        <v>5</v>
      </c>
      <c r="L780" s="589">
        <f>IFERROR(IF(B780="funkcna poziadavka",VLOOKUP(G780,MODULY_CBA!$B$3:$E$53,4,0)/COUNTIFS($G$3:$G$1500,G780,$B$3:$B$1500,B780),),)</f>
        <v>1.5</v>
      </c>
      <c r="M780" s="588">
        <f>IFERROR(IF(B780="Funkcna poziadavka",VLOOKUP(G780,MODULY_CBA!$B$3:$E$52,3,0),),)</f>
        <v>0.72</v>
      </c>
      <c r="N780" s="588">
        <f>IFERROR(IF(B780="funkcna poziadavka",VLOOKUP(G780,MODULY_CBA!$B$3:$E$52,2,0),),)</f>
        <v>0.90999999999999992</v>
      </c>
      <c r="O780" s="589">
        <f t="shared" si="49"/>
        <v>4.258799999999999</v>
      </c>
      <c r="P780" s="590">
        <f>IFERROR(O780*VLOOKUP(G780,MODULY_CBA!$B$3:$F$52,5,0),)</f>
        <v>63.881999999999984</v>
      </c>
      <c r="Q780" s="461">
        <f>VLOOKUP(G780,MODULY_CBA!$B$3:$I$52,7,0)</f>
        <v>2022</v>
      </c>
      <c r="R780" s="463"/>
      <c r="S780" s="463"/>
      <c r="T780" s="463"/>
      <c r="U780" s="463"/>
      <c r="V780" s="463"/>
      <c r="W780" s="463"/>
      <c r="X780" s="463"/>
      <c r="Y780" s="463"/>
      <c r="Z780" s="591"/>
      <c r="AA780" s="461"/>
      <c r="AB780" s="461"/>
      <c r="AC780" s="463"/>
      <c r="AD780" s="463"/>
      <c r="AE780" s="463"/>
      <c r="AF780" s="463"/>
      <c r="AG780" s="463"/>
      <c r="AH780" s="463"/>
      <c r="AI780" s="463"/>
    </row>
    <row r="781" spans="1:35">
      <c r="A781" s="584" t="s">
        <v>2074</v>
      </c>
      <c r="B781" s="585" t="s">
        <v>977</v>
      </c>
      <c r="C781" s="457" t="s">
        <v>379</v>
      </c>
      <c r="D781" s="579" t="s">
        <v>440</v>
      </c>
      <c r="E781" s="568" t="s">
        <v>792</v>
      </c>
      <c r="F781" s="586" t="s">
        <v>442</v>
      </c>
      <c r="G781" s="592" t="s">
        <v>379</v>
      </c>
      <c r="H781" s="588">
        <v>1</v>
      </c>
      <c r="I781" s="588">
        <v>5</v>
      </c>
      <c r="J781" s="588">
        <f t="shared" si="47"/>
        <v>1</v>
      </c>
      <c r="K781" s="588">
        <f t="shared" si="48"/>
        <v>5</v>
      </c>
      <c r="L781" s="589">
        <f>IFERROR(IF(B781="funkcna poziadavka",VLOOKUP(G781,MODULY_CBA!$B$3:$E$53,4,0)/COUNTIFS($G$3:$G$1500,G781,$B$3:$B$1500,B781),),)</f>
        <v>1.5</v>
      </c>
      <c r="M781" s="588">
        <f>IFERROR(IF(B781="Funkcna poziadavka",VLOOKUP(G781,MODULY_CBA!$B$3:$E$52,3,0),),)</f>
        <v>0.72</v>
      </c>
      <c r="N781" s="588">
        <f>IFERROR(IF(B781="funkcna poziadavka",VLOOKUP(G781,MODULY_CBA!$B$3:$E$52,2,0),),)</f>
        <v>0.90999999999999992</v>
      </c>
      <c r="O781" s="589">
        <f t="shared" si="49"/>
        <v>4.258799999999999</v>
      </c>
      <c r="P781" s="590">
        <f>IFERROR(O781*VLOOKUP(G781,MODULY_CBA!$B$3:$F$52,5,0),)</f>
        <v>63.881999999999984</v>
      </c>
      <c r="Q781" s="461">
        <f>VLOOKUP(G781,MODULY_CBA!$B$3:$I$52,7,0)</f>
        <v>2022</v>
      </c>
      <c r="R781" s="463"/>
      <c r="S781" s="463"/>
      <c r="T781" s="463"/>
      <c r="U781" s="463"/>
      <c r="V781" s="463"/>
      <c r="W781" s="463"/>
      <c r="X781" s="463"/>
      <c r="Y781" s="463"/>
      <c r="Z781" s="591"/>
      <c r="AA781" s="461"/>
      <c r="AB781" s="461"/>
      <c r="AC781" s="463"/>
      <c r="AD781" s="463"/>
      <c r="AE781" s="463"/>
      <c r="AF781" s="463"/>
      <c r="AG781" s="463"/>
      <c r="AH781" s="463"/>
      <c r="AI781" s="463"/>
    </row>
    <row r="782" spans="1:35">
      <c r="A782" s="584" t="s">
        <v>2075</v>
      </c>
      <c r="B782" s="585" t="s">
        <v>439</v>
      </c>
      <c r="C782" s="457" t="s">
        <v>379</v>
      </c>
      <c r="D782" s="579" t="s">
        <v>444</v>
      </c>
      <c r="E782" s="568" t="s">
        <v>753</v>
      </c>
      <c r="F782" s="586" t="s">
        <v>442</v>
      </c>
      <c r="G782" s="592" t="s">
        <v>379</v>
      </c>
      <c r="H782" s="588"/>
      <c r="I782" s="588"/>
      <c r="J782" s="588">
        <f t="shared" si="47"/>
        <v>0</v>
      </c>
      <c r="K782" s="588">
        <f t="shared" si="48"/>
        <v>0</v>
      </c>
      <c r="L782" s="589">
        <f>IFERROR(IF(B782="funkcna poziadavka",VLOOKUP(G782,MODULY_CBA!$B$3:$E$53,4,0)/COUNTIFS($G$3:$G$1500,G782,$B$3:$B$1500,B782),),)</f>
        <v>0</v>
      </c>
      <c r="M782" s="588">
        <f>IFERROR(IF(B782="Funkcna poziadavka",VLOOKUP(G782,MODULY_CBA!$B$3:$E$52,3,0),),)</f>
        <v>0</v>
      </c>
      <c r="N782" s="588">
        <f>IFERROR(IF(B782="funkcna poziadavka",VLOOKUP(G782,MODULY_CBA!$B$3:$E$52,2,0),),)</f>
        <v>0</v>
      </c>
      <c r="O782" s="589">
        <f t="shared" si="49"/>
        <v>0</v>
      </c>
      <c r="P782" s="590">
        <f>IFERROR(O782*VLOOKUP(G782,MODULY_CBA!$B$3:$F$52,5,0),)</f>
        <v>0</v>
      </c>
      <c r="Q782" s="461">
        <f>VLOOKUP(G782,MODULY_CBA!$B$3:$I$52,7,0)</f>
        <v>2022</v>
      </c>
      <c r="R782" s="463"/>
      <c r="S782" s="463"/>
      <c r="T782" s="463"/>
      <c r="U782" s="463"/>
      <c r="V782" s="463"/>
      <c r="W782" s="463"/>
      <c r="X782" s="463"/>
      <c r="Y782" s="463"/>
      <c r="Z782" s="591"/>
      <c r="AA782" s="461"/>
      <c r="AB782" s="461"/>
      <c r="AC782" s="463"/>
      <c r="AD782" s="463"/>
      <c r="AE782" s="463"/>
      <c r="AF782" s="463"/>
      <c r="AG782" s="463"/>
      <c r="AH782" s="463"/>
      <c r="AI782" s="463"/>
    </row>
    <row r="783" spans="1:35">
      <c r="A783" s="584" t="s">
        <v>2076</v>
      </c>
      <c r="B783" s="585" t="s">
        <v>439</v>
      </c>
      <c r="C783" s="457" t="s">
        <v>379</v>
      </c>
      <c r="D783" s="579" t="s">
        <v>447</v>
      </c>
      <c r="E783" s="579" t="s">
        <v>448</v>
      </c>
      <c r="F783" s="586" t="s">
        <v>442</v>
      </c>
      <c r="G783" s="592" t="s">
        <v>379</v>
      </c>
      <c r="H783" s="588"/>
      <c r="I783" s="588"/>
      <c r="J783" s="588">
        <f t="shared" si="47"/>
        <v>0</v>
      </c>
      <c r="K783" s="588">
        <f t="shared" si="48"/>
        <v>0</v>
      </c>
      <c r="L783" s="589">
        <f>IFERROR(IF(B783="funkcna poziadavka",VLOOKUP(G783,MODULY_CBA!$B$3:$E$53,4,0)/COUNTIFS($G$3:$G$1500,G783,$B$3:$B$1500,B783),),)</f>
        <v>0</v>
      </c>
      <c r="M783" s="588">
        <f>IFERROR(IF(B783="Funkcna poziadavka",VLOOKUP(G783,MODULY_CBA!$B$3:$E$52,3,0),),)</f>
        <v>0</v>
      </c>
      <c r="N783" s="588">
        <f>IFERROR(IF(B783="funkcna poziadavka",VLOOKUP(G783,MODULY_CBA!$B$3:$E$52,2,0),),)</f>
        <v>0</v>
      </c>
      <c r="O783" s="589">
        <f t="shared" si="49"/>
        <v>0</v>
      </c>
      <c r="P783" s="590">
        <f>IFERROR(O783*VLOOKUP(G783,MODULY_CBA!$B$3:$F$52,5,0),)</f>
        <v>0</v>
      </c>
      <c r="Q783" s="461">
        <f>VLOOKUP(G783,MODULY_CBA!$B$3:$I$52,7,0)</f>
        <v>2022</v>
      </c>
      <c r="R783" s="463"/>
      <c r="S783" s="463"/>
      <c r="T783" s="463"/>
      <c r="U783" s="463"/>
      <c r="V783" s="463"/>
      <c r="W783" s="463"/>
      <c r="X783" s="463"/>
      <c r="Y783" s="463"/>
      <c r="Z783" s="591"/>
      <c r="AA783" s="461"/>
      <c r="AB783" s="461"/>
      <c r="AC783" s="463"/>
      <c r="AD783" s="463"/>
      <c r="AE783" s="463"/>
      <c r="AF783" s="463"/>
      <c r="AG783" s="463"/>
      <c r="AH783" s="463"/>
      <c r="AI783" s="463"/>
    </row>
    <row r="784" spans="1:35">
      <c r="A784" s="584" t="s">
        <v>2077</v>
      </c>
      <c r="B784" s="585" t="s">
        <v>439</v>
      </c>
      <c r="C784" s="457" t="s">
        <v>379</v>
      </c>
      <c r="D784" s="579" t="s">
        <v>450</v>
      </c>
      <c r="E784" s="579" t="s">
        <v>451</v>
      </c>
      <c r="F784" s="586" t="s">
        <v>442</v>
      </c>
      <c r="G784" s="592" t="s">
        <v>379</v>
      </c>
      <c r="H784" s="588"/>
      <c r="I784" s="588"/>
      <c r="J784" s="588">
        <f t="shared" si="47"/>
        <v>0</v>
      </c>
      <c r="K784" s="588">
        <f t="shared" si="48"/>
        <v>0</v>
      </c>
      <c r="L784" s="589">
        <f>IFERROR(IF(B784="funkcna poziadavka",VLOOKUP(G784,MODULY_CBA!$B$3:$E$53,4,0)/COUNTIFS($G$3:$G$1500,G784,$B$3:$B$1500,B784),),)</f>
        <v>0</v>
      </c>
      <c r="M784" s="588">
        <f>IFERROR(IF(B784="Funkcna poziadavka",VLOOKUP(G784,MODULY_CBA!$B$3:$E$52,3,0),),)</f>
        <v>0</v>
      </c>
      <c r="N784" s="588">
        <f>IFERROR(IF(B784="funkcna poziadavka",VLOOKUP(G784,MODULY_CBA!$B$3:$E$52,2,0),),)</f>
        <v>0</v>
      </c>
      <c r="O784" s="589">
        <f t="shared" si="49"/>
        <v>0</v>
      </c>
      <c r="P784" s="590">
        <f>IFERROR(O784*VLOOKUP(G784,MODULY_CBA!$B$3:$F$52,5,0),)</f>
        <v>0</v>
      </c>
      <c r="Q784" s="461">
        <f>VLOOKUP(G784,MODULY_CBA!$B$3:$I$52,7,0)</f>
        <v>2022</v>
      </c>
      <c r="R784" s="463"/>
      <c r="S784" s="463"/>
      <c r="T784" s="463"/>
      <c r="U784" s="463"/>
      <c r="V784" s="463"/>
      <c r="W784" s="463"/>
      <c r="X784" s="463"/>
      <c r="Y784" s="463"/>
      <c r="Z784" s="591"/>
      <c r="AA784" s="461"/>
      <c r="AB784" s="461"/>
      <c r="AC784" s="463"/>
      <c r="AD784" s="463"/>
      <c r="AE784" s="463"/>
      <c r="AF784" s="463"/>
      <c r="AG784" s="463"/>
      <c r="AH784" s="463"/>
      <c r="AI784" s="463"/>
    </row>
    <row r="785" spans="1:35">
      <c r="A785" s="584" t="s">
        <v>2078</v>
      </c>
      <c r="B785" s="585" t="s">
        <v>439</v>
      </c>
      <c r="C785" s="457" t="s">
        <v>379</v>
      </c>
      <c r="D785" s="579" t="s">
        <v>453</v>
      </c>
      <c r="E785" s="579" t="s">
        <v>454</v>
      </c>
      <c r="F785" s="586" t="s">
        <v>442</v>
      </c>
      <c r="G785" s="592" t="s">
        <v>379</v>
      </c>
      <c r="H785" s="588"/>
      <c r="I785" s="588"/>
      <c r="J785" s="588">
        <f t="shared" si="47"/>
        <v>0</v>
      </c>
      <c r="K785" s="588">
        <f t="shared" si="48"/>
        <v>0</v>
      </c>
      <c r="L785" s="589">
        <f>IFERROR(IF(B785="funkcna poziadavka",VLOOKUP(G785,MODULY_CBA!$B$3:$E$53,4,0)/COUNTIFS($G$3:$G$1500,G785,$B$3:$B$1500,B785),),)</f>
        <v>0</v>
      </c>
      <c r="M785" s="588">
        <f>IFERROR(IF(B785="Funkcna poziadavka",VLOOKUP(G785,MODULY_CBA!$B$3:$E$52,3,0),),)</f>
        <v>0</v>
      </c>
      <c r="N785" s="588">
        <f>IFERROR(IF(B785="funkcna poziadavka",VLOOKUP(G785,MODULY_CBA!$B$3:$E$52,2,0),),)</f>
        <v>0</v>
      </c>
      <c r="O785" s="589">
        <f t="shared" si="49"/>
        <v>0</v>
      </c>
      <c r="P785" s="590">
        <f>IFERROR(O785*VLOOKUP(G785,MODULY_CBA!$B$3:$F$52,5,0),)</f>
        <v>0</v>
      </c>
      <c r="Q785" s="461">
        <f>VLOOKUP(G785,MODULY_CBA!$B$3:$I$52,7,0)</f>
        <v>2022</v>
      </c>
      <c r="R785" s="463"/>
      <c r="S785" s="463"/>
      <c r="T785" s="463"/>
      <c r="U785" s="463"/>
      <c r="V785" s="463"/>
      <c r="W785" s="463"/>
      <c r="X785" s="463"/>
      <c r="Y785" s="463"/>
      <c r="Z785" s="591"/>
      <c r="AA785" s="461"/>
      <c r="AB785" s="461"/>
      <c r="AC785" s="463"/>
      <c r="AD785" s="463"/>
      <c r="AE785" s="463"/>
      <c r="AF785" s="463"/>
      <c r="AG785" s="463"/>
      <c r="AH785" s="463"/>
      <c r="AI785" s="463"/>
    </row>
    <row r="786" spans="1:35">
      <c r="A786" s="584" t="s">
        <v>2079</v>
      </c>
      <c r="B786" s="585" t="s">
        <v>439</v>
      </c>
      <c r="C786" s="457" t="s">
        <v>379</v>
      </c>
      <c r="D786" s="568" t="s">
        <v>2080</v>
      </c>
      <c r="E786" s="457" t="s">
        <v>2081</v>
      </c>
      <c r="F786" s="586" t="s">
        <v>442</v>
      </c>
      <c r="G786" s="592" t="s">
        <v>379</v>
      </c>
      <c r="H786" s="588"/>
      <c r="I786" s="588"/>
      <c r="J786" s="588">
        <f t="shared" si="47"/>
        <v>0</v>
      </c>
      <c r="K786" s="588">
        <f t="shared" si="48"/>
        <v>0</v>
      </c>
      <c r="L786" s="589">
        <f>IFERROR(IF(B786="funkcna poziadavka",VLOOKUP(G786,MODULY_CBA!$B$3:$E$53,4,0)/COUNTIFS($G$3:$G$1500,G786,$B$3:$B$1500,B786),),)</f>
        <v>0</v>
      </c>
      <c r="M786" s="588">
        <f>IFERROR(IF(B786="Funkcna poziadavka",VLOOKUP(G786,MODULY_CBA!$B$3:$E$52,3,0),),)</f>
        <v>0</v>
      </c>
      <c r="N786" s="588">
        <f>IFERROR(IF(B786="funkcna poziadavka",VLOOKUP(G786,MODULY_CBA!$B$3:$E$52,2,0),),)</f>
        <v>0</v>
      </c>
      <c r="O786" s="589">
        <f t="shared" si="49"/>
        <v>0</v>
      </c>
      <c r="P786" s="590">
        <f>IFERROR(O786*VLOOKUP(G786,MODULY_CBA!$B$3:$F$52,5,0),)</f>
        <v>0</v>
      </c>
      <c r="Q786" s="461">
        <f>VLOOKUP(G786,MODULY_CBA!$B$3:$I$52,7,0)</f>
        <v>2022</v>
      </c>
      <c r="R786" s="463"/>
      <c r="S786" s="463"/>
      <c r="T786" s="463"/>
      <c r="U786" s="463"/>
      <c r="V786" s="463"/>
      <c r="W786" s="463"/>
      <c r="X786" s="463"/>
      <c r="Y786" s="463"/>
      <c r="Z786" s="591"/>
      <c r="AA786" s="461"/>
      <c r="AB786" s="461"/>
      <c r="AC786" s="463"/>
      <c r="AD786" s="463"/>
      <c r="AE786" s="463"/>
      <c r="AF786" s="463"/>
      <c r="AG786" s="463"/>
      <c r="AH786" s="463"/>
      <c r="AI786" s="463"/>
    </row>
    <row r="787" spans="1:35">
      <c r="A787" s="584" t="s">
        <v>2082</v>
      </c>
      <c r="B787" s="585" t="s">
        <v>439</v>
      </c>
      <c r="C787" s="457" t="s">
        <v>379</v>
      </c>
      <c r="D787" s="568" t="s">
        <v>2083</v>
      </c>
      <c r="E787" s="457" t="s">
        <v>2084</v>
      </c>
      <c r="F787" s="586" t="s">
        <v>442</v>
      </c>
      <c r="G787" s="592" t="s">
        <v>379</v>
      </c>
      <c r="H787" s="588"/>
      <c r="I787" s="588"/>
      <c r="J787" s="588">
        <f t="shared" si="47"/>
        <v>0</v>
      </c>
      <c r="K787" s="588">
        <f t="shared" si="48"/>
        <v>0</v>
      </c>
      <c r="L787" s="589">
        <f>IFERROR(IF(B787="funkcna poziadavka",VLOOKUP(G787,MODULY_CBA!$B$3:$E$53,4,0)/COUNTIFS($G$3:$G$1500,G787,$B$3:$B$1500,B787),),)</f>
        <v>0</v>
      </c>
      <c r="M787" s="588">
        <f>IFERROR(IF(B787="Funkcna poziadavka",VLOOKUP(G787,MODULY_CBA!$B$3:$E$52,3,0),),)</f>
        <v>0</v>
      </c>
      <c r="N787" s="588">
        <f>IFERROR(IF(B787="funkcna poziadavka",VLOOKUP(G787,MODULY_CBA!$B$3:$E$52,2,0),),)</f>
        <v>0</v>
      </c>
      <c r="O787" s="589">
        <f t="shared" si="49"/>
        <v>0</v>
      </c>
      <c r="P787" s="590">
        <f>IFERROR(O787*VLOOKUP(G787,MODULY_CBA!$B$3:$F$52,5,0),)</f>
        <v>0</v>
      </c>
      <c r="Q787" s="461">
        <f>VLOOKUP(G787,MODULY_CBA!$B$3:$I$52,7,0)</f>
        <v>2022</v>
      </c>
      <c r="R787" s="463"/>
      <c r="S787" s="463"/>
      <c r="T787" s="463"/>
      <c r="U787" s="463"/>
      <c r="V787" s="463"/>
      <c r="W787" s="463"/>
      <c r="X787" s="463"/>
      <c r="Y787" s="463"/>
      <c r="Z787" s="591"/>
      <c r="AA787" s="461"/>
      <c r="AB787" s="461"/>
      <c r="AC787" s="463"/>
      <c r="AD787" s="463"/>
      <c r="AE787" s="463"/>
      <c r="AF787" s="463"/>
      <c r="AG787" s="463"/>
      <c r="AH787" s="463"/>
      <c r="AI787" s="463"/>
    </row>
    <row r="788" spans="1:35">
      <c r="A788" s="584" t="s">
        <v>2085</v>
      </c>
      <c r="B788" s="585" t="s">
        <v>439</v>
      </c>
      <c r="C788" s="457" t="s">
        <v>379</v>
      </c>
      <c r="D788" s="568" t="s">
        <v>2086</v>
      </c>
      <c r="E788" s="568" t="s">
        <v>2087</v>
      </c>
      <c r="F788" s="586" t="s">
        <v>442</v>
      </c>
      <c r="G788" s="592" t="s">
        <v>379</v>
      </c>
      <c r="H788" s="588"/>
      <c r="I788" s="588"/>
      <c r="J788" s="588">
        <f t="shared" si="47"/>
        <v>0</v>
      </c>
      <c r="K788" s="588">
        <f t="shared" si="48"/>
        <v>0</v>
      </c>
      <c r="L788" s="589">
        <f>IFERROR(IF(B788="funkcna poziadavka",VLOOKUP(G788,MODULY_CBA!$B$3:$E$53,4,0)/COUNTIFS($G$3:$G$1500,G788,$B$3:$B$1500,B788),),)</f>
        <v>0</v>
      </c>
      <c r="M788" s="588">
        <f>IFERROR(IF(B788="Funkcna poziadavka",VLOOKUP(G788,MODULY_CBA!$B$3:$E$52,3,0),),)</f>
        <v>0</v>
      </c>
      <c r="N788" s="588">
        <f>IFERROR(IF(B788="funkcna poziadavka",VLOOKUP(G788,MODULY_CBA!$B$3:$E$52,2,0),),)</f>
        <v>0</v>
      </c>
      <c r="O788" s="589">
        <f t="shared" si="49"/>
        <v>0</v>
      </c>
      <c r="P788" s="590">
        <f>IFERROR(O788*VLOOKUP(G788,MODULY_CBA!$B$3:$F$52,5,0),)</f>
        <v>0</v>
      </c>
      <c r="Q788" s="461">
        <f>VLOOKUP(G788,MODULY_CBA!$B$3:$I$52,7,0)</f>
        <v>2022</v>
      </c>
      <c r="R788" s="463"/>
      <c r="S788" s="463"/>
      <c r="T788" s="463"/>
      <c r="U788" s="463"/>
      <c r="V788" s="463"/>
      <c r="W788" s="463"/>
      <c r="X788" s="463"/>
      <c r="Y788" s="463"/>
      <c r="Z788" s="591"/>
      <c r="AA788" s="461"/>
      <c r="AB788" s="461"/>
      <c r="AC788" s="463"/>
      <c r="AD788" s="463"/>
      <c r="AE788" s="463"/>
      <c r="AF788" s="463"/>
      <c r="AG788" s="463"/>
      <c r="AH788" s="463"/>
      <c r="AI788" s="463"/>
    </row>
    <row r="789" spans="1:35">
      <c r="A789" s="584" t="s">
        <v>2088</v>
      </c>
      <c r="B789" s="585" t="s">
        <v>439</v>
      </c>
      <c r="C789" s="457" t="s">
        <v>379</v>
      </c>
      <c r="D789" s="457" t="s">
        <v>2089</v>
      </c>
      <c r="E789" s="457" t="s">
        <v>2090</v>
      </c>
      <c r="F789" s="586" t="s">
        <v>442</v>
      </c>
      <c r="G789" s="592" t="s">
        <v>379</v>
      </c>
      <c r="H789" s="588"/>
      <c r="I789" s="588"/>
      <c r="J789" s="588">
        <f t="shared" si="47"/>
        <v>0</v>
      </c>
      <c r="K789" s="588">
        <f t="shared" si="48"/>
        <v>0</v>
      </c>
      <c r="L789" s="589">
        <f>IFERROR(IF(B789="funkcna poziadavka",VLOOKUP(G789,MODULY_CBA!$B$3:$E$53,4,0)/COUNTIFS($G$3:$G$1500,G789,$B$3:$B$1500,B789),),)</f>
        <v>0</v>
      </c>
      <c r="M789" s="588">
        <f>IFERROR(IF(B789="Funkcna poziadavka",VLOOKUP(G789,MODULY_CBA!$B$3:$E$52,3,0),),)</f>
        <v>0</v>
      </c>
      <c r="N789" s="588">
        <f>IFERROR(IF(B789="funkcna poziadavka",VLOOKUP(G789,MODULY_CBA!$B$3:$E$52,2,0),),)</f>
        <v>0</v>
      </c>
      <c r="O789" s="589">
        <f t="shared" si="49"/>
        <v>0</v>
      </c>
      <c r="P789" s="590">
        <f>IFERROR(O789*VLOOKUP(G789,MODULY_CBA!$B$3:$F$52,5,0),)</f>
        <v>0</v>
      </c>
      <c r="Q789" s="461">
        <f>VLOOKUP(G789,MODULY_CBA!$B$3:$I$52,7,0)</f>
        <v>2022</v>
      </c>
      <c r="R789" s="463"/>
      <c r="S789" s="463"/>
      <c r="T789" s="463"/>
      <c r="U789" s="463"/>
      <c r="V789" s="463"/>
      <c r="W789" s="463"/>
      <c r="X789" s="463"/>
      <c r="Y789" s="463"/>
      <c r="Z789" s="591"/>
      <c r="AA789" s="461"/>
      <c r="AB789" s="461"/>
      <c r="AC789" s="463"/>
      <c r="AD789" s="463"/>
      <c r="AE789" s="463"/>
      <c r="AF789" s="463"/>
      <c r="AG789" s="463"/>
      <c r="AH789" s="463"/>
      <c r="AI789" s="463"/>
    </row>
    <row r="790" spans="1:35">
      <c r="A790" s="584" t="s">
        <v>2091</v>
      </c>
      <c r="B790" s="585" t="s">
        <v>439</v>
      </c>
      <c r="C790" s="457" t="s">
        <v>379</v>
      </c>
      <c r="D790" s="457" t="s">
        <v>2092</v>
      </c>
      <c r="E790" s="457" t="s">
        <v>2093</v>
      </c>
      <c r="F790" s="586" t="s">
        <v>442</v>
      </c>
      <c r="G790" s="592" t="s">
        <v>379</v>
      </c>
      <c r="H790" s="588"/>
      <c r="I790" s="588"/>
      <c r="J790" s="588">
        <f t="shared" si="47"/>
        <v>0</v>
      </c>
      <c r="K790" s="588">
        <f t="shared" si="48"/>
        <v>0</v>
      </c>
      <c r="L790" s="589">
        <f>IFERROR(IF(B790="funkcna poziadavka",VLOOKUP(G790,MODULY_CBA!$B$3:$E$53,4,0)/COUNTIFS($G$3:$G$1500,G790,$B$3:$B$1500,B790),),)</f>
        <v>0</v>
      </c>
      <c r="M790" s="588">
        <f>IFERROR(IF(B790="Funkcna poziadavka",VLOOKUP(G790,MODULY_CBA!$B$3:$E$52,3,0),),)</f>
        <v>0</v>
      </c>
      <c r="N790" s="588">
        <f>IFERROR(IF(B790="funkcna poziadavka",VLOOKUP(G790,MODULY_CBA!$B$3:$E$52,2,0),),)</f>
        <v>0</v>
      </c>
      <c r="O790" s="589">
        <f t="shared" si="49"/>
        <v>0</v>
      </c>
      <c r="P790" s="590">
        <f>IFERROR(O790*VLOOKUP(G790,MODULY_CBA!$B$3:$F$52,5,0),)</f>
        <v>0</v>
      </c>
      <c r="Q790" s="461">
        <f>VLOOKUP(G790,MODULY_CBA!$B$3:$I$52,7,0)</f>
        <v>2022</v>
      </c>
      <c r="R790" s="463"/>
      <c r="S790" s="463"/>
      <c r="T790" s="463"/>
      <c r="U790" s="463"/>
      <c r="V790" s="463"/>
      <c r="W790" s="463"/>
      <c r="X790" s="463"/>
      <c r="Y790" s="463"/>
      <c r="Z790" s="591"/>
      <c r="AA790" s="461"/>
      <c r="AB790" s="461"/>
      <c r="AC790" s="463"/>
      <c r="AD790" s="463"/>
      <c r="AE790" s="463"/>
      <c r="AF790" s="463"/>
      <c r="AG790" s="463"/>
      <c r="AH790" s="463"/>
      <c r="AI790" s="463"/>
    </row>
    <row r="791" spans="1:35">
      <c r="A791" s="584" t="s">
        <v>2094</v>
      </c>
      <c r="B791" s="585" t="s">
        <v>439</v>
      </c>
      <c r="C791" s="457" t="s">
        <v>379</v>
      </c>
      <c r="D791" s="579" t="s">
        <v>459</v>
      </c>
      <c r="E791" s="568" t="s">
        <v>767</v>
      </c>
      <c r="F791" s="586" t="s">
        <v>442</v>
      </c>
      <c r="G791" s="592" t="s">
        <v>379</v>
      </c>
      <c r="H791" s="588"/>
      <c r="I791" s="588"/>
      <c r="J791" s="588">
        <f t="shared" si="47"/>
        <v>0</v>
      </c>
      <c r="K791" s="588">
        <f t="shared" si="48"/>
        <v>0</v>
      </c>
      <c r="L791" s="589">
        <f>IFERROR(IF(B791="funkcna poziadavka",VLOOKUP(G791,MODULY_CBA!$B$3:$E$53,4,0)/COUNTIFS($G$3:$G$1500,G791,$B$3:$B$1500,B791),),)</f>
        <v>0</v>
      </c>
      <c r="M791" s="588">
        <f>IFERROR(IF(B791="Funkcna poziadavka",VLOOKUP(G791,MODULY_CBA!$B$3:$E$52,3,0),),)</f>
        <v>0</v>
      </c>
      <c r="N791" s="588">
        <f>IFERROR(IF(B791="funkcna poziadavka",VLOOKUP(G791,MODULY_CBA!$B$3:$E$52,2,0),),)</f>
        <v>0</v>
      </c>
      <c r="O791" s="589">
        <f t="shared" si="49"/>
        <v>0</v>
      </c>
      <c r="P791" s="590">
        <f>IFERROR(O791*VLOOKUP(G791,MODULY_CBA!$B$3:$F$52,5,0),)</f>
        <v>0</v>
      </c>
      <c r="Q791" s="461">
        <f>VLOOKUP(G791,MODULY_CBA!$B$3:$I$52,7,0)</f>
        <v>2022</v>
      </c>
      <c r="R791" s="463"/>
      <c r="S791" s="463"/>
      <c r="T791" s="463"/>
      <c r="U791" s="463"/>
      <c r="V791" s="463"/>
      <c r="W791" s="463"/>
      <c r="X791" s="463"/>
      <c r="Y791" s="463"/>
      <c r="Z791" s="591"/>
      <c r="AA791" s="461"/>
      <c r="AB791" s="461"/>
      <c r="AC791" s="463"/>
      <c r="AD791" s="463"/>
      <c r="AE791" s="463"/>
      <c r="AF791" s="463"/>
      <c r="AG791" s="463"/>
      <c r="AH791" s="463"/>
      <c r="AI791" s="463"/>
    </row>
    <row r="792" spans="1:35">
      <c r="A792" s="584" t="s">
        <v>2095</v>
      </c>
      <c r="B792" s="585" t="s">
        <v>439</v>
      </c>
      <c r="C792" s="457" t="s">
        <v>379</v>
      </c>
      <c r="D792" s="579" t="s">
        <v>462</v>
      </c>
      <c r="E792" s="568" t="s">
        <v>2096</v>
      </c>
      <c r="F792" s="586" t="s">
        <v>442</v>
      </c>
      <c r="G792" s="592" t="s">
        <v>379</v>
      </c>
      <c r="H792" s="588"/>
      <c r="I792" s="588"/>
      <c r="J792" s="588">
        <f t="shared" si="47"/>
        <v>0</v>
      </c>
      <c r="K792" s="588">
        <f t="shared" si="48"/>
        <v>0</v>
      </c>
      <c r="L792" s="589">
        <f>IFERROR(IF(B792="funkcna poziadavka",VLOOKUP(G792,MODULY_CBA!$B$3:$E$53,4,0)/COUNTIFS($G$3:$G$1500,G792,$B$3:$B$1500,B792),),)</f>
        <v>0</v>
      </c>
      <c r="M792" s="588">
        <f>IFERROR(IF(B792="Funkcna poziadavka",VLOOKUP(G792,MODULY_CBA!$B$3:$E$52,3,0),),)</f>
        <v>0</v>
      </c>
      <c r="N792" s="588">
        <f>IFERROR(IF(B792="funkcna poziadavka",VLOOKUP(G792,MODULY_CBA!$B$3:$E$52,2,0),),)</f>
        <v>0</v>
      </c>
      <c r="O792" s="589">
        <f t="shared" si="49"/>
        <v>0</v>
      </c>
      <c r="P792" s="590">
        <f>IFERROR(O792*VLOOKUP(G792,MODULY_CBA!$B$3:$F$52,5,0),)</f>
        <v>0</v>
      </c>
      <c r="Q792" s="461">
        <f>VLOOKUP(G792,MODULY_CBA!$B$3:$I$52,7,0)</f>
        <v>2022</v>
      </c>
      <c r="R792" s="463"/>
      <c r="S792" s="463"/>
      <c r="T792" s="463"/>
      <c r="U792" s="463"/>
      <c r="V792" s="463"/>
      <c r="W792" s="463"/>
      <c r="X792" s="463"/>
      <c r="Y792" s="463"/>
      <c r="Z792" s="591"/>
      <c r="AA792" s="461"/>
      <c r="AB792" s="461"/>
      <c r="AC792" s="463"/>
      <c r="AD792" s="463"/>
      <c r="AE792" s="463"/>
      <c r="AF792" s="463"/>
      <c r="AG792" s="463"/>
      <c r="AH792" s="463"/>
      <c r="AI792" s="463"/>
    </row>
    <row r="793" spans="1:35">
      <c r="A793" s="584" t="s">
        <v>2097</v>
      </c>
      <c r="B793" s="585" t="s">
        <v>439</v>
      </c>
      <c r="C793" s="457" t="s">
        <v>379</v>
      </c>
      <c r="D793" s="579" t="s">
        <v>465</v>
      </c>
      <c r="E793" s="568" t="s">
        <v>729</v>
      </c>
      <c r="F793" s="586" t="s">
        <v>442</v>
      </c>
      <c r="G793" s="592" t="s">
        <v>379</v>
      </c>
      <c r="H793" s="588"/>
      <c r="I793" s="588"/>
      <c r="J793" s="588">
        <f t="shared" si="47"/>
        <v>0</v>
      </c>
      <c r="K793" s="588">
        <f t="shared" si="48"/>
        <v>0</v>
      </c>
      <c r="L793" s="589">
        <f>IFERROR(IF(B793="funkcna poziadavka",VLOOKUP(G793,MODULY_CBA!$B$3:$E$53,4,0)/COUNTIFS($G$3:$G$1500,G793,$B$3:$B$1500,B793),),)</f>
        <v>0</v>
      </c>
      <c r="M793" s="588">
        <f>IFERROR(IF(B793="Funkcna poziadavka",VLOOKUP(G793,MODULY_CBA!$B$3:$E$52,3,0),),)</f>
        <v>0</v>
      </c>
      <c r="N793" s="588">
        <f>IFERROR(IF(B793="funkcna poziadavka",VLOOKUP(G793,MODULY_CBA!$B$3:$E$52,2,0),),)</f>
        <v>0</v>
      </c>
      <c r="O793" s="589">
        <f t="shared" si="49"/>
        <v>0</v>
      </c>
      <c r="P793" s="590">
        <f>IFERROR(O793*VLOOKUP(G793,MODULY_CBA!$B$3:$F$52,5,0),)</f>
        <v>0</v>
      </c>
      <c r="Q793" s="461">
        <f>VLOOKUP(G793,MODULY_CBA!$B$3:$I$52,7,0)</f>
        <v>2022</v>
      </c>
      <c r="R793" s="463"/>
      <c r="S793" s="463"/>
      <c r="T793" s="463"/>
      <c r="U793" s="463"/>
      <c r="V793" s="463"/>
      <c r="W793" s="463"/>
      <c r="X793" s="463"/>
      <c r="Y793" s="463"/>
      <c r="Z793" s="591"/>
      <c r="AA793" s="461"/>
      <c r="AB793" s="461"/>
      <c r="AC793" s="463"/>
      <c r="AD793" s="463"/>
      <c r="AE793" s="463"/>
      <c r="AF793" s="463"/>
      <c r="AG793" s="463"/>
      <c r="AH793" s="463"/>
      <c r="AI793" s="463"/>
    </row>
    <row r="794" spans="1:35">
      <c r="A794" s="584" t="s">
        <v>2098</v>
      </c>
      <c r="B794" s="585" t="s">
        <v>439</v>
      </c>
      <c r="C794" s="457" t="s">
        <v>379</v>
      </c>
      <c r="D794" s="598" t="s">
        <v>468</v>
      </c>
      <c r="E794" s="599" t="s">
        <v>2099</v>
      </c>
      <c r="F794" s="586" t="s">
        <v>442</v>
      </c>
      <c r="G794" s="592" t="s">
        <v>379</v>
      </c>
      <c r="H794" s="588"/>
      <c r="I794" s="588"/>
      <c r="J794" s="588">
        <f t="shared" si="47"/>
        <v>0</v>
      </c>
      <c r="K794" s="588">
        <f t="shared" si="48"/>
        <v>0</v>
      </c>
      <c r="L794" s="589">
        <f>IFERROR(IF(B794="funkcna poziadavka",VLOOKUP(G794,MODULY_CBA!$B$3:$E$53,4,0)/COUNTIFS($G$3:$G$1500,G794,$B$3:$B$1500,B794),),)</f>
        <v>0</v>
      </c>
      <c r="M794" s="588">
        <f>IFERROR(IF(B794="Funkcna poziadavka",VLOOKUP(G794,MODULY_CBA!$B$3:$E$52,3,0),),)</f>
        <v>0</v>
      </c>
      <c r="N794" s="588">
        <f>IFERROR(IF(B794="funkcna poziadavka",VLOOKUP(G794,MODULY_CBA!$B$3:$E$52,2,0),),)</f>
        <v>0</v>
      </c>
      <c r="O794" s="589">
        <f t="shared" si="49"/>
        <v>0</v>
      </c>
      <c r="P794" s="590">
        <f>IFERROR(O794*VLOOKUP(G794,MODULY_CBA!$B$3:$F$52,5,0),)</f>
        <v>0</v>
      </c>
      <c r="Q794" s="461">
        <f>VLOOKUP(G794,MODULY_CBA!$B$3:$I$52,7,0)</f>
        <v>2022</v>
      </c>
      <c r="R794" s="463"/>
      <c r="S794" s="463"/>
      <c r="T794" s="463"/>
      <c r="U794" s="463"/>
      <c r="V794" s="463"/>
      <c r="W794" s="463"/>
      <c r="X794" s="463"/>
      <c r="Y794" s="463"/>
      <c r="Z794" s="591"/>
      <c r="AA794" s="461"/>
      <c r="AB794" s="461"/>
      <c r="AC794" s="463"/>
      <c r="AD794" s="463"/>
      <c r="AE794" s="463"/>
      <c r="AF794" s="463"/>
      <c r="AG794" s="463"/>
      <c r="AH794" s="463"/>
      <c r="AI794" s="463"/>
    </row>
    <row r="795" spans="1:35">
      <c r="A795" s="584" t="s">
        <v>2100</v>
      </c>
      <c r="B795" s="585" t="s">
        <v>439</v>
      </c>
      <c r="C795" s="457" t="s">
        <v>379</v>
      </c>
      <c r="D795" s="579" t="s">
        <v>493</v>
      </c>
      <c r="E795" s="568" t="s">
        <v>1419</v>
      </c>
      <c r="F795" s="586" t="s">
        <v>442</v>
      </c>
      <c r="G795" s="592" t="s">
        <v>379</v>
      </c>
      <c r="H795" s="588"/>
      <c r="I795" s="588"/>
      <c r="J795" s="588">
        <f t="shared" si="47"/>
        <v>0</v>
      </c>
      <c r="K795" s="588">
        <f t="shared" si="48"/>
        <v>0</v>
      </c>
      <c r="L795" s="589">
        <f>IFERROR(IF(B795="funkcna poziadavka",VLOOKUP(G795,MODULY_CBA!$B$3:$E$53,4,0)/COUNTIFS($G$3:$G$1500,G795,$B$3:$B$1500,B795),),)</f>
        <v>0</v>
      </c>
      <c r="M795" s="588">
        <f>IFERROR(IF(B795="Funkcna poziadavka",VLOOKUP(G795,MODULY_CBA!$B$3:$E$52,3,0),),)</f>
        <v>0</v>
      </c>
      <c r="N795" s="588">
        <f>IFERROR(IF(B795="funkcna poziadavka",VLOOKUP(G795,MODULY_CBA!$B$3:$E$52,2,0),),)</f>
        <v>0</v>
      </c>
      <c r="O795" s="589">
        <f t="shared" si="49"/>
        <v>0</v>
      </c>
      <c r="P795" s="590">
        <f>IFERROR(O795*VLOOKUP(G795,MODULY_CBA!$B$3:$F$52,5,0),)</f>
        <v>0</v>
      </c>
      <c r="Q795" s="461">
        <f>VLOOKUP(G795,MODULY_CBA!$B$3:$I$52,7,0)</f>
        <v>2022</v>
      </c>
      <c r="R795" s="463"/>
      <c r="S795" s="463"/>
      <c r="T795" s="463"/>
      <c r="U795" s="463"/>
      <c r="V795" s="463"/>
      <c r="W795" s="463"/>
      <c r="X795" s="463"/>
      <c r="Y795" s="463"/>
      <c r="Z795" s="591"/>
      <c r="AA795" s="461"/>
      <c r="AB795" s="461"/>
      <c r="AC795" s="463"/>
      <c r="AD795" s="463"/>
      <c r="AE795" s="463"/>
      <c r="AF795" s="463"/>
      <c r="AG795" s="463"/>
      <c r="AH795" s="463"/>
      <c r="AI795" s="463"/>
    </row>
    <row r="796" spans="1:35">
      <c r="A796" s="584" t="s">
        <v>2101</v>
      </c>
      <c r="B796" s="585" t="s">
        <v>977</v>
      </c>
      <c r="C796" s="457" t="s">
        <v>379</v>
      </c>
      <c r="D796" s="579" t="s">
        <v>471</v>
      </c>
      <c r="E796" s="568" t="s">
        <v>735</v>
      </c>
      <c r="F796" s="586" t="s">
        <v>442</v>
      </c>
      <c r="G796" s="592" t="s">
        <v>379</v>
      </c>
      <c r="H796" s="588">
        <v>1</v>
      </c>
      <c r="I796" s="588">
        <v>5</v>
      </c>
      <c r="J796" s="588">
        <f t="shared" si="47"/>
        <v>1</v>
      </c>
      <c r="K796" s="588">
        <f t="shared" si="48"/>
        <v>5</v>
      </c>
      <c r="L796" s="589">
        <f>IFERROR(IF(B796="funkcna poziadavka",VLOOKUP(G796,MODULY_CBA!$B$3:$E$53,4,0)/COUNTIFS($G$3:$G$1500,G796,$B$3:$B$1500,B796),),)</f>
        <v>1.5</v>
      </c>
      <c r="M796" s="588">
        <f>IFERROR(IF(B796="Funkcna poziadavka",VLOOKUP(G796,MODULY_CBA!$B$3:$E$52,3,0),),)</f>
        <v>0.72</v>
      </c>
      <c r="N796" s="588">
        <f>IFERROR(IF(B796="funkcna poziadavka",VLOOKUP(G796,MODULY_CBA!$B$3:$E$52,2,0),),)</f>
        <v>0.90999999999999992</v>
      </c>
      <c r="O796" s="589">
        <f t="shared" si="49"/>
        <v>4.258799999999999</v>
      </c>
      <c r="P796" s="590">
        <f>IFERROR(O796*VLOOKUP(G796,MODULY_CBA!$B$3:$F$52,5,0),)</f>
        <v>63.881999999999984</v>
      </c>
      <c r="Q796" s="461">
        <f>VLOOKUP(G796,MODULY_CBA!$B$3:$I$52,7,0)</f>
        <v>2022</v>
      </c>
      <c r="R796" s="463"/>
      <c r="S796" s="463"/>
      <c r="T796" s="463"/>
      <c r="U796" s="463"/>
      <c r="V796" s="463"/>
      <c r="W796" s="463"/>
      <c r="X796" s="463"/>
      <c r="Y796" s="463"/>
      <c r="Z796" s="591"/>
      <c r="AA796" s="461"/>
      <c r="AB796" s="461"/>
      <c r="AC796" s="463"/>
      <c r="AD796" s="463"/>
      <c r="AE796" s="463"/>
      <c r="AF796" s="463"/>
      <c r="AG796" s="463"/>
      <c r="AH796" s="463"/>
      <c r="AI796" s="463"/>
    </row>
    <row r="797" spans="1:35">
      <c r="A797" s="584" t="s">
        <v>2102</v>
      </c>
      <c r="B797" s="585" t="s">
        <v>977</v>
      </c>
      <c r="C797" s="457" t="s">
        <v>379</v>
      </c>
      <c r="D797" s="579" t="s">
        <v>2103</v>
      </c>
      <c r="E797" s="568" t="s">
        <v>2104</v>
      </c>
      <c r="F797" s="586" t="s">
        <v>442</v>
      </c>
      <c r="G797" s="592" t="s">
        <v>379</v>
      </c>
      <c r="H797" s="588">
        <v>1</v>
      </c>
      <c r="I797" s="588">
        <v>5</v>
      </c>
      <c r="J797" s="588">
        <f t="shared" si="47"/>
        <v>1</v>
      </c>
      <c r="K797" s="588">
        <f t="shared" si="48"/>
        <v>5</v>
      </c>
      <c r="L797" s="589">
        <f>IFERROR(IF(B797="funkcna poziadavka",VLOOKUP(G797,MODULY_CBA!$B$3:$E$53,4,0)/COUNTIFS($G$3:$G$1500,G797,$B$3:$B$1500,B797),),)</f>
        <v>1.5</v>
      </c>
      <c r="M797" s="588">
        <f>IFERROR(IF(B797="Funkcna poziadavka",VLOOKUP(G797,MODULY_CBA!$B$3:$E$52,3,0),),)</f>
        <v>0.72</v>
      </c>
      <c r="N797" s="588">
        <f>IFERROR(IF(B797="funkcna poziadavka",VLOOKUP(G797,MODULY_CBA!$B$3:$E$52,2,0),),)</f>
        <v>0.90999999999999992</v>
      </c>
      <c r="O797" s="589">
        <f t="shared" si="49"/>
        <v>4.258799999999999</v>
      </c>
      <c r="P797" s="590">
        <f>IFERROR(O797*VLOOKUP(G797,MODULY_CBA!$B$3:$F$52,5,0),)</f>
        <v>63.881999999999984</v>
      </c>
      <c r="Q797" s="461">
        <f>VLOOKUP(G797,MODULY_CBA!$B$3:$I$52,7,0)</f>
        <v>2022</v>
      </c>
      <c r="R797" s="463"/>
      <c r="S797" s="463"/>
      <c r="T797" s="463"/>
      <c r="U797" s="463"/>
      <c r="V797" s="463"/>
      <c r="W797" s="463"/>
      <c r="X797" s="463"/>
      <c r="Y797" s="463"/>
      <c r="Z797" s="591"/>
      <c r="AA797" s="461"/>
      <c r="AB797" s="461"/>
      <c r="AC797" s="463"/>
      <c r="AD797" s="463"/>
      <c r="AE797" s="463"/>
      <c r="AF797" s="463"/>
      <c r="AG797" s="463"/>
      <c r="AH797" s="463"/>
      <c r="AI797" s="463"/>
    </row>
    <row r="798" spans="1:35">
      <c r="A798" s="584" t="s">
        <v>2105</v>
      </c>
      <c r="B798" s="585" t="s">
        <v>977</v>
      </c>
      <c r="C798" s="457" t="s">
        <v>379</v>
      </c>
      <c r="D798" s="579" t="s">
        <v>2106</v>
      </c>
      <c r="E798" s="568" t="s">
        <v>2107</v>
      </c>
      <c r="F798" s="586" t="s">
        <v>442</v>
      </c>
      <c r="G798" s="592" t="s">
        <v>379</v>
      </c>
      <c r="H798" s="588">
        <v>1</v>
      </c>
      <c r="I798" s="588">
        <v>5</v>
      </c>
      <c r="J798" s="588">
        <f t="shared" si="47"/>
        <v>1</v>
      </c>
      <c r="K798" s="588">
        <f t="shared" si="48"/>
        <v>5</v>
      </c>
      <c r="L798" s="589">
        <f>IFERROR(IF(B798="funkcna poziadavka",VLOOKUP(G798,MODULY_CBA!$B$3:$E$53,4,0)/COUNTIFS($G$3:$G$1500,G798,$B$3:$B$1500,B798),),)</f>
        <v>1.5</v>
      </c>
      <c r="M798" s="588">
        <f>IFERROR(IF(B798="Funkcna poziadavka",VLOOKUP(G798,MODULY_CBA!$B$3:$E$52,3,0),),)</f>
        <v>0.72</v>
      </c>
      <c r="N798" s="588">
        <f>IFERROR(IF(B798="funkcna poziadavka",VLOOKUP(G798,MODULY_CBA!$B$3:$E$52,2,0),),)</f>
        <v>0.90999999999999992</v>
      </c>
      <c r="O798" s="589">
        <f t="shared" si="49"/>
        <v>4.258799999999999</v>
      </c>
      <c r="P798" s="590">
        <f>IFERROR(O798*VLOOKUP(G798,MODULY_CBA!$B$3:$F$52,5,0),)</f>
        <v>63.881999999999984</v>
      </c>
      <c r="Q798" s="461">
        <f>VLOOKUP(G798,MODULY_CBA!$B$3:$I$52,7,0)</f>
        <v>2022</v>
      </c>
      <c r="R798" s="463"/>
      <c r="S798" s="463"/>
      <c r="T798" s="463"/>
      <c r="U798" s="463"/>
      <c r="V798" s="463"/>
      <c r="W798" s="463"/>
      <c r="X798" s="463"/>
      <c r="Y798" s="463"/>
      <c r="Z798" s="591"/>
      <c r="AA798" s="461"/>
      <c r="AB798" s="461"/>
      <c r="AC798" s="463"/>
      <c r="AD798" s="463"/>
      <c r="AE798" s="463"/>
      <c r="AF798" s="463"/>
      <c r="AG798" s="463"/>
      <c r="AH798" s="463"/>
      <c r="AI798" s="463"/>
    </row>
    <row r="799" spans="1:35">
      <c r="A799" s="584" t="s">
        <v>2108</v>
      </c>
      <c r="B799" s="585" t="s">
        <v>977</v>
      </c>
      <c r="C799" s="457" t="s">
        <v>379</v>
      </c>
      <c r="D799" s="579" t="s">
        <v>2109</v>
      </c>
      <c r="E799" s="568" t="s">
        <v>2110</v>
      </c>
      <c r="F799" s="586" t="s">
        <v>442</v>
      </c>
      <c r="G799" s="592" t="s">
        <v>379</v>
      </c>
      <c r="H799" s="588">
        <v>1</v>
      </c>
      <c r="I799" s="588">
        <v>5</v>
      </c>
      <c r="J799" s="588">
        <f t="shared" si="47"/>
        <v>1</v>
      </c>
      <c r="K799" s="588">
        <f t="shared" si="48"/>
        <v>5</v>
      </c>
      <c r="L799" s="589">
        <f>IFERROR(IF(B799="funkcna poziadavka",VLOOKUP(G799,MODULY_CBA!$B$3:$E$53,4,0)/COUNTIFS($G$3:$G$1500,G799,$B$3:$B$1500,B799),),)</f>
        <v>1.5</v>
      </c>
      <c r="M799" s="588">
        <f>IFERROR(IF(B799="Funkcna poziadavka",VLOOKUP(G799,MODULY_CBA!$B$3:$E$52,3,0),),)</f>
        <v>0.72</v>
      </c>
      <c r="N799" s="588">
        <f>IFERROR(IF(B799="funkcna poziadavka",VLOOKUP(G799,MODULY_CBA!$B$3:$E$52,2,0),),)</f>
        <v>0.90999999999999992</v>
      </c>
      <c r="O799" s="589">
        <f t="shared" si="49"/>
        <v>4.258799999999999</v>
      </c>
      <c r="P799" s="590">
        <f>IFERROR(O799*VLOOKUP(G799,MODULY_CBA!$B$3:$F$52,5,0),)</f>
        <v>63.881999999999984</v>
      </c>
      <c r="Q799" s="461">
        <f>VLOOKUP(G799,MODULY_CBA!$B$3:$I$52,7,0)</f>
        <v>2022</v>
      </c>
      <c r="R799" s="463"/>
      <c r="S799" s="463"/>
      <c r="T799" s="463"/>
      <c r="U799" s="463"/>
      <c r="V799" s="463"/>
      <c r="W799" s="463"/>
      <c r="X799" s="463"/>
      <c r="Y799" s="463"/>
      <c r="Z799" s="591"/>
      <c r="AA799" s="461"/>
      <c r="AB799" s="461"/>
      <c r="AC799" s="463"/>
      <c r="AD799" s="463"/>
      <c r="AE799" s="463"/>
      <c r="AF799" s="463"/>
      <c r="AG799" s="463"/>
      <c r="AH799" s="463"/>
      <c r="AI799" s="463"/>
    </row>
    <row r="800" spans="1:35">
      <c r="A800" s="584" t="s">
        <v>2111</v>
      </c>
      <c r="B800" s="585" t="s">
        <v>977</v>
      </c>
      <c r="C800" s="457" t="s">
        <v>379</v>
      </c>
      <c r="D800" s="579" t="s">
        <v>2112</v>
      </c>
      <c r="E800" s="457" t="s">
        <v>2113</v>
      </c>
      <c r="F800" s="586" t="s">
        <v>442</v>
      </c>
      <c r="G800" s="592" t="s">
        <v>379</v>
      </c>
      <c r="H800" s="588">
        <v>1</v>
      </c>
      <c r="I800" s="588">
        <v>5</v>
      </c>
      <c r="J800" s="588">
        <f t="shared" si="47"/>
        <v>1</v>
      </c>
      <c r="K800" s="588">
        <f t="shared" si="48"/>
        <v>5</v>
      </c>
      <c r="L800" s="589">
        <f>IFERROR(IF(B800="funkcna poziadavka",VLOOKUP(G800,MODULY_CBA!$B$3:$E$53,4,0)/COUNTIFS($G$3:$G$1500,G800,$B$3:$B$1500,B800),),)</f>
        <v>1.5</v>
      </c>
      <c r="M800" s="588">
        <f>IFERROR(IF(B800="Funkcna poziadavka",VLOOKUP(G800,MODULY_CBA!$B$3:$E$52,3,0),),)</f>
        <v>0.72</v>
      </c>
      <c r="N800" s="588">
        <f>IFERROR(IF(B800="funkcna poziadavka",VLOOKUP(G800,MODULY_CBA!$B$3:$E$52,2,0),),)</f>
        <v>0.90999999999999992</v>
      </c>
      <c r="O800" s="589">
        <f t="shared" si="49"/>
        <v>4.258799999999999</v>
      </c>
      <c r="P800" s="590">
        <f>IFERROR(O800*VLOOKUP(G800,MODULY_CBA!$B$3:$F$52,5,0),)</f>
        <v>63.881999999999984</v>
      </c>
      <c r="Q800" s="461">
        <f>VLOOKUP(G800,MODULY_CBA!$B$3:$I$52,7,0)</f>
        <v>2022</v>
      </c>
      <c r="R800" s="463"/>
      <c r="S800" s="463"/>
      <c r="T800" s="463"/>
      <c r="U800" s="463"/>
      <c r="V800" s="463"/>
      <c r="W800" s="463"/>
      <c r="X800" s="463"/>
      <c r="Y800" s="463"/>
      <c r="Z800" s="591"/>
      <c r="AA800" s="461"/>
      <c r="AB800" s="461"/>
      <c r="AC800" s="463"/>
      <c r="AD800" s="463"/>
      <c r="AE800" s="463"/>
      <c r="AF800" s="463"/>
      <c r="AG800" s="463"/>
      <c r="AH800" s="463"/>
      <c r="AI800" s="463"/>
    </row>
    <row r="801" spans="1:35">
      <c r="A801" s="584" t="s">
        <v>2114</v>
      </c>
      <c r="B801" s="585" t="s">
        <v>977</v>
      </c>
      <c r="C801" s="457" t="s">
        <v>379</v>
      </c>
      <c r="D801" s="579" t="s">
        <v>2115</v>
      </c>
      <c r="E801" s="457" t="s">
        <v>2116</v>
      </c>
      <c r="F801" s="586" t="s">
        <v>442</v>
      </c>
      <c r="G801" s="592" t="s">
        <v>379</v>
      </c>
      <c r="H801" s="588">
        <v>1</v>
      </c>
      <c r="I801" s="588">
        <v>5</v>
      </c>
      <c r="J801" s="588">
        <f t="shared" si="47"/>
        <v>1</v>
      </c>
      <c r="K801" s="588">
        <f t="shared" si="48"/>
        <v>5</v>
      </c>
      <c r="L801" s="589">
        <f>IFERROR(IF(B801="funkcna poziadavka",VLOOKUP(G801,MODULY_CBA!$B$3:$E$53,4,0)/COUNTIFS($G$3:$G$1500,G801,$B$3:$B$1500,B801),),)</f>
        <v>1.5</v>
      </c>
      <c r="M801" s="588">
        <f>IFERROR(IF(B801="Funkcna poziadavka",VLOOKUP(G801,MODULY_CBA!$B$3:$E$52,3,0),),)</f>
        <v>0.72</v>
      </c>
      <c r="N801" s="588">
        <f>IFERROR(IF(B801="funkcna poziadavka",VLOOKUP(G801,MODULY_CBA!$B$3:$E$52,2,0),),)</f>
        <v>0.90999999999999992</v>
      </c>
      <c r="O801" s="589">
        <f t="shared" si="49"/>
        <v>4.258799999999999</v>
      </c>
      <c r="P801" s="590">
        <f>IFERROR(O801*VLOOKUP(G801,MODULY_CBA!$B$3:$F$52,5,0),)</f>
        <v>63.881999999999984</v>
      </c>
      <c r="Q801" s="461">
        <f>VLOOKUP(G801,MODULY_CBA!$B$3:$I$52,7,0)</f>
        <v>2022</v>
      </c>
      <c r="R801" s="463"/>
      <c r="S801" s="463"/>
      <c r="T801" s="463"/>
      <c r="U801" s="463"/>
      <c r="V801" s="463"/>
      <c r="W801" s="463"/>
      <c r="X801" s="463"/>
      <c r="Y801" s="463"/>
      <c r="Z801" s="591"/>
      <c r="AA801" s="461"/>
      <c r="AB801" s="461"/>
      <c r="AC801" s="463"/>
      <c r="AD801" s="463"/>
      <c r="AE801" s="463"/>
      <c r="AF801" s="463"/>
      <c r="AG801" s="463"/>
      <c r="AH801" s="463"/>
      <c r="AI801" s="463"/>
    </row>
    <row r="802" spans="1:35">
      <c r="A802" s="584" t="s">
        <v>2117</v>
      </c>
      <c r="B802" s="585" t="s">
        <v>977</v>
      </c>
      <c r="C802" s="457" t="s">
        <v>379</v>
      </c>
      <c r="D802" s="579" t="s">
        <v>2118</v>
      </c>
      <c r="E802" s="457" t="s">
        <v>2119</v>
      </c>
      <c r="F802" s="586" t="s">
        <v>442</v>
      </c>
      <c r="G802" s="592" t="s">
        <v>379</v>
      </c>
      <c r="H802" s="588">
        <v>1</v>
      </c>
      <c r="I802" s="588">
        <v>5</v>
      </c>
      <c r="J802" s="588">
        <f t="shared" si="47"/>
        <v>1</v>
      </c>
      <c r="K802" s="588">
        <f t="shared" si="48"/>
        <v>5</v>
      </c>
      <c r="L802" s="589">
        <f>IFERROR(IF(B802="funkcna poziadavka",VLOOKUP(G802,MODULY_CBA!$B$3:$E$53,4,0)/COUNTIFS($G$3:$G$1500,G802,$B$3:$B$1500,B802),),)</f>
        <v>1.5</v>
      </c>
      <c r="M802" s="588">
        <f>IFERROR(IF(B802="Funkcna poziadavka",VLOOKUP(G802,MODULY_CBA!$B$3:$E$52,3,0),),)</f>
        <v>0.72</v>
      </c>
      <c r="N802" s="588">
        <f>IFERROR(IF(B802="funkcna poziadavka",VLOOKUP(G802,MODULY_CBA!$B$3:$E$52,2,0),),)</f>
        <v>0.90999999999999992</v>
      </c>
      <c r="O802" s="589">
        <f t="shared" si="49"/>
        <v>4.258799999999999</v>
      </c>
      <c r="P802" s="590">
        <f>IFERROR(O802*VLOOKUP(G802,MODULY_CBA!$B$3:$F$52,5,0),)</f>
        <v>63.881999999999984</v>
      </c>
      <c r="Q802" s="461">
        <f>VLOOKUP(G802,MODULY_CBA!$B$3:$I$52,7,0)</f>
        <v>2022</v>
      </c>
      <c r="R802" s="463"/>
      <c r="S802" s="463"/>
      <c r="T802" s="463"/>
      <c r="U802" s="463"/>
      <c r="V802" s="463"/>
      <c r="W802" s="463"/>
      <c r="X802" s="463"/>
      <c r="Y802" s="463"/>
      <c r="Z802" s="591"/>
      <c r="AA802" s="461"/>
      <c r="AB802" s="461"/>
      <c r="AC802" s="463"/>
      <c r="AD802" s="463"/>
      <c r="AE802" s="463"/>
      <c r="AF802" s="463"/>
      <c r="AG802" s="463"/>
      <c r="AH802" s="463"/>
      <c r="AI802" s="463"/>
    </row>
    <row r="803" spans="1:35">
      <c r="A803" s="584" t="s">
        <v>2120</v>
      </c>
      <c r="B803" s="585" t="s">
        <v>977</v>
      </c>
      <c r="C803" s="457" t="s">
        <v>379</v>
      </c>
      <c r="D803" s="579" t="s">
        <v>2121</v>
      </c>
      <c r="E803" s="457" t="s">
        <v>2122</v>
      </c>
      <c r="F803" s="586" t="s">
        <v>442</v>
      </c>
      <c r="G803" s="592" t="s">
        <v>379</v>
      </c>
      <c r="H803" s="588">
        <v>1</v>
      </c>
      <c r="I803" s="588">
        <v>5</v>
      </c>
      <c r="J803" s="588">
        <f t="shared" si="47"/>
        <v>1</v>
      </c>
      <c r="K803" s="588">
        <f t="shared" si="48"/>
        <v>5</v>
      </c>
      <c r="L803" s="589">
        <f>IFERROR(IF(B803="funkcna poziadavka",VLOOKUP(G803,MODULY_CBA!$B$3:$E$53,4,0)/COUNTIFS($G$3:$G$1500,G803,$B$3:$B$1500,B803),),)</f>
        <v>1.5</v>
      </c>
      <c r="M803" s="588">
        <f>IFERROR(IF(B803="Funkcna poziadavka",VLOOKUP(G803,MODULY_CBA!$B$3:$E$52,3,0),),)</f>
        <v>0.72</v>
      </c>
      <c r="N803" s="588">
        <f>IFERROR(IF(B803="funkcna poziadavka",VLOOKUP(G803,MODULY_CBA!$B$3:$E$52,2,0),),)</f>
        <v>0.90999999999999992</v>
      </c>
      <c r="O803" s="589">
        <f t="shared" si="49"/>
        <v>4.258799999999999</v>
      </c>
      <c r="P803" s="590">
        <f>IFERROR(O803*VLOOKUP(G803,MODULY_CBA!$B$3:$F$52,5,0),)</f>
        <v>63.881999999999984</v>
      </c>
      <c r="Q803" s="461">
        <f>VLOOKUP(G803,MODULY_CBA!$B$3:$I$52,7,0)</f>
        <v>2022</v>
      </c>
      <c r="R803" s="463"/>
      <c r="S803" s="463"/>
      <c r="T803" s="463"/>
      <c r="U803" s="463"/>
      <c r="V803" s="463"/>
      <c r="W803" s="463"/>
      <c r="X803" s="463"/>
      <c r="Y803" s="463"/>
      <c r="Z803" s="591"/>
      <c r="AA803" s="461"/>
      <c r="AB803" s="461"/>
      <c r="AC803" s="463"/>
      <c r="AD803" s="463"/>
      <c r="AE803" s="463"/>
      <c r="AF803" s="463"/>
      <c r="AG803" s="463"/>
      <c r="AH803" s="463"/>
      <c r="AI803" s="463"/>
    </row>
    <row r="804" spans="1:35">
      <c r="A804" s="584" t="s">
        <v>2123</v>
      </c>
      <c r="B804" s="585" t="s">
        <v>977</v>
      </c>
      <c r="C804" s="457" t="s">
        <v>379</v>
      </c>
      <c r="D804" s="579" t="s">
        <v>2124</v>
      </c>
      <c r="E804" s="457" t="s">
        <v>2125</v>
      </c>
      <c r="F804" s="586" t="s">
        <v>442</v>
      </c>
      <c r="G804" s="592" t="s">
        <v>379</v>
      </c>
      <c r="H804" s="588">
        <v>1</v>
      </c>
      <c r="I804" s="588">
        <v>5</v>
      </c>
      <c r="J804" s="588">
        <f t="shared" si="47"/>
        <v>1</v>
      </c>
      <c r="K804" s="588">
        <f t="shared" si="48"/>
        <v>5</v>
      </c>
      <c r="L804" s="589">
        <f>IFERROR(IF(B804="funkcna poziadavka",VLOOKUP(G804,MODULY_CBA!$B$3:$E$53,4,0)/COUNTIFS($G$3:$G$1500,G804,$B$3:$B$1500,B804),),)</f>
        <v>1.5</v>
      </c>
      <c r="M804" s="588">
        <f>IFERROR(IF(B804="Funkcna poziadavka",VLOOKUP(G804,MODULY_CBA!$B$3:$E$52,3,0),),)</f>
        <v>0.72</v>
      </c>
      <c r="N804" s="588">
        <f>IFERROR(IF(B804="funkcna poziadavka",VLOOKUP(G804,MODULY_CBA!$B$3:$E$52,2,0),),)</f>
        <v>0.90999999999999992</v>
      </c>
      <c r="O804" s="589">
        <f t="shared" si="49"/>
        <v>4.258799999999999</v>
      </c>
      <c r="P804" s="590">
        <f>IFERROR(O804*VLOOKUP(G804,MODULY_CBA!$B$3:$F$52,5,0),)</f>
        <v>63.881999999999984</v>
      </c>
      <c r="Q804" s="461">
        <f>VLOOKUP(G804,MODULY_CBA!$B$3:$I$52,7,0)</f>
        <v>2022</v>
      </c>
      <c r="R804" s="463"/>
      <c r="S804" s="463"/>
      <c r="T804" s="463"/>
      <c r="U804" s="463"/>
      <c r="V804" s="463"/>
      <c r="W804" s="463"/>
      <c r="X804" s="463"/>
      <c r="Y804" s="463"/>
      <c r="Z804" s="591"/>
      <c r="AA804" s="461"/>
      <c r="AB804" s="461"/>
      <c r="AC804" s="463"/>
      <c r="AD804" s="463"/>
      <c r="AE804" s="463"/>
      <c r="AF804" s="463"/>
      <c r="AG804" s="463"/>
      <c r="AH804" s="463"/>
      <c r="AI804" s="463"/>
    </row>
    <row r="805" spans="1:35">
      <c r="A805" s="584" t="s">
        <v>2126</v>
      </c>
      <c r="B805" s="585" t="s">
        <v>977</v>
      </c>
      <c r="C805" s="457" t="s">
        <v>379</v>
      </c>
      <c r="D805" s="579" t="s">
        <v>2127</v>
      </c>
      <c r="E805" s="457" t="s">
        <v>2128</v>
      </c>
      <c r="F805" s="586" t="s">
        <v>442</v>
      </c>
      <c r="G805" s="592" t="s">
        <v>379</v>
      </c>
      <c r="H805" s="588">
        <v>1</v>
      </c>
      <c r="I805" s="588">
        <v>5</v>
      </c>
      <c r="J805" s="588">
        <f t="shared" si="47"/>
        <v>1</v>
      </c>
      <c r="K805" s="588">
        <f t="shared" si="48"/>
        <v>5</v>
      </c>
      <c r="L805" s="589">
        <f>IFERROR(IF(B805="funkcna poziadavka",VLOOKUP(G805,MODULY_CBA!$B$3:$E$53,4,0)/COUNTIFS($G$3:$G$1500,G805,$B$3:$B$1500,B805),),)</f>
        <v>1.5</v>
      </c>
      <c r="M805" s="588">
        <f>IFERROR(IF(B805="Funkcna poziadavka",VLOOKUP(G805,MODULY_CBA!$B$3:$E$52,3,0),),)</f>
        <v>0.72</v>
      </c>
      <c r="N805" s="588">
        <f>IFERROR(IF(B805="funkcna poziadavka",VLOOKUP(G805,MODULY_CBA!$B$3:$E$52,2,0),),)</f>
        <v>0.90999999999999992</v>
      </c>
      <c r="O805" s="589">
        <f t="shared" si="49"/>
        <v>4.258799999999999</v>
      </c>
      <c r="P805" s="590">
        <f>IFERROR(O805*VLOOKUP(G805,MODULY_CBA!$B$3:$F$52,5,0),)</f>
        <v>63.881999999999984</v>
      </c>
      <c r="Q805" s="461">
        <f>VLOOKUP(G805,MODULY_CBA!$B$3:$I$52,7,0)</f>
        <v>2022</v>
      </c>
      <c r="R805" s="463"/>
      <c r="S805" s="463"/>
      <c r="T805" s="463"/>
      <c r="U805" s="463"/>
      <c r="V805" s="463"/>
      <c r="W805" s="463"/>
      <c r="X805" s="463"/>
      <c r="Y805" s="463"/>
      <c r="Z805" s="591"/>
      <c r="AA805" s="461"/>
      <c r="AB805" s="461"/>
      <c r="AC805" s="463"/>
      <c r="AD805" s="463"/>
      <c r="AE805" s="463"/>
      <c r="AF805" s="463"/>
      <c r="AG805" s="463"/>
      <c r="AH805" s="463"/>
      <c r="AI805" s="463"/>
    </row>
    <row r="806" spans="1:35">
      <c r="A806" s="584" t="s">
        <v>2129</v>
      </c>
      <c r="B806" s="585" t="s">
        <v>977</v>
      </c>
      <c r="C806" s="457" t="s">
        <v>379</v>
      </c>
      <c r="D806" s="579" t="s">
        <v>2130</v>
      </c>
      <c r="E806" s="457" t="s">
        <v>2131</v>
      </c>
      <c r="F806" s="586" t="s">
        <v>442</v>
      </c>
      <c r="G806" s="592" t="s">
        <v>379</v>
      </c>
      <c r="H806" s="588">
        <v>1</v>
      </c>
      <c r="I806" s="588">
        <v>5</v>
      </c>
      <c r="J806" s="588">
        <f t="shared" si="47"/>
        <v>1</v>
      </c>
      <c r="K806" s="588">
        <f t="shared" si="48"/>
        <v>5</v>
      </c>
      <c r="L806" s="589">
        <f>IFERROR(IF(B806="funkcna poziadavka",VLOOKUP(G806,MODULY_CBA!$B$3:$E$53,4,0)/COUNTIFS($G$3:$G$1500,G806,$B$3:$B$1500,B806),),)</f>
        <v>1.5</v>
      </c>
      <c r="M806" s="588">
        <f>IFERROR(IF(B806="Funkcna poziadavka",VLOOKUP(G806,MODULY_CBA!$B$3:$E$52,3,0),),)</f>
        <v>0.72</v>
      </c>
      <c r="N806" s="588">
        <f>IFERROR(IF(B806="funkcna poziadavka",VLOOKUP(G806,MODULY_CBA!$B$3:$E$52,2,0),),)</f>
        <v>0.90999999999999992</v>
      </c>
      <c r="O806" s="589">
        <f t="shared" si="49"/>
        <v>4.258799999999999</v>
      </c>
      <c r="P806" s="590">
        <f>IFERROR(O806*VLOOKUP(G806,MODULY_CBA!$B$3:$F$52,5,0),)</f>
        <v>63.881999999999984</v>
      </c>
      <c r="Q806" s="461">
        <f>VLOOKUP(G806,MODULY_CBA!$B$3:$I$52,7,0)</f>
        <v>2022</v>
      </c>
      <c r="R806" s="463"/>
      <c r="S806" s="463"/>
      <c r="T806" s="463"/>
      <c r="U806" s="463"/>
      <c r="V806" s="463"/>
      <c r="W806" s="463"/>
      <c r="X806" s="463"/>
      <c r="Y806" s="463"/>
      <c r="Z806" s="591"/>
      <c r="AA806" s="461"/>
      <c r="AB806" s="461"/>
      <c r="AC806" s="463"/>
      <c r="AD806" s="463"/>
      <c r="AE806" s="463"/>
      <c r="AF806" s="463"/>
      <c r="AG806" s="463"/>
      <c r="AH806" s="463"/>
      <c r="AI806" s="463"/>
    </row>
    <row r="807" spans="1:35">
      <c r="A807" s="584" t="s">
        <v>2132</v>
      </c>
      <c r="B807" s="585" t="s">
        <v>977</v>
      </c>
      <c r="C807" s="457" t="s">
        <v>379</v>
      </c>
      <c r="D807" s="579" t="s">
        <v>2133</v>
      </c>
      <c r="E807" s="457" t="s">
        <v>2134</v>
      </c>
      <c r="F807" s="586" t="s">
        <v>442</v>
      </c>
      <c r="G807" s="592" t="s">
        <v>379</v>
      </c>
      <c r="H807" s="588">
        <v>1</v>
      </c>
      <c r="I807" s="588">
        <v>5</v>
      </c>
      <c r="J807" s="588">
        <f t="shared" si="47"/>
        <v>1</v>
      </c>
      <c r="K807" s="588">
        <f t="shared" si="48"/>
        <v>5</v>
      </c>
      <c r="L807" s="589">
        <f>IFERROR(IF(B807="funkcna poziadavka",VLOOKUP(G807,MODULY_CBA!$B$3:$E$53,4,0)/COUNTIFS($G$3:$G$1500,G807,$B$3:$B$1500,B807),),)</f>
        <v>1.5</v>
      </c>
      <c r="M807" s="588">
        <f>IFERROR(IF(B807="Funkcna poziadavka",VLOOKUP(G807,MODULY_CBA!$B$3:$E$52,3,0),),)</f>
        <v>0.72</v>
      </c>
      <c r="N807" s="588">
        <f>IFERROR(IF(B807="funkcna poziadavka",VLOOKUP(G807,MODULY_CBA!$B$3:$E$52,2,0),),)</f>
        <v>0.90999999999999992</v>
      </c>
      <c r="O807" s="589">
        <f t="shared" si="49"/>
        <v>4.258799999999999</v>
      </c>
      <c r="P807" s="590">
        <f>IFERROR(O807*VLOOKUP(G807,MODULY_CBA!$B$3:$F$52,5,0),)</f>
        <v>63.881999999999984</v>
      </c>
      <c r="Q807" s="461">
        <f>VLOOKUP(G807,MODULY_CBA!$B$3:$I$52,7,0)</f>
        <v>2022</v>
      </c>
      <c r="R807" s="463"/>
      <c r="S807" s="463"/>
      <c r="T807" s="463"/>
      <c r="U807" s="463"/>
      <c r="V807" s="463"/>
      <c r="W807" s="463"/>
      <c r="X807" s="463"/>
      <c r="Y807" s="463"/>
      <c r="Z807" s="591"/>
      <c r="AA807" s="461"/>
      <c r="AB807" s="461"/>
      <c r="AC807" s="463"/>
      <c r="AD807" s="463"/>
      <c r="AE807" s="463"/>
      <c r="AF807" s="463"/>
      <c r="AG807" s="463"/>
      <c r="AH807" s="463"/>
      <c r="AI807" s="463"/>
    </row>
    <row r="808" spans="1:35">
      <c r="A808" s="584" t="s">
        <v>2135</v>
      </c>
      <c r="B808" s="585" t="s">
        <v>977</v>
      </c>
      <c r="C808" s="457" t="s">
        <v>2136</v>
      </c>
      <c r="D808" s="457" t="s">
        <v>2873</v>
      </c>
      <c r="E808" s="457" t="s">
        <v>2137</v>
      </c>
      <c r="F808" s="586" t="s">
        <v>442</v>
      </c>
      <c r="G808" s="592" t="s">
        <v>381</v>
      </c>
      <c r="H808" s="588">
        <v>1</v>
      </c>
      <c r="I808" s="588">
        <v>5</v>
      </c>
      <c r="J808" s="588">
        <f t="shared" si="47"/>
        <v>1</v>
      </c>
      <c r="K808" s="588">
        <f t="shared" si="48"/>
        <v>5</v>
      </c>
      <c r="L808" s="589">
        <f>IFERROR(IF(B808="funkcna poziadavka",VLOOKUP(G808,MODULY_CBA!$B$3:$E$53,4,0)/COUNTIFS($G$3:$G$1500,G808,$B$3:$B$1500,B808),),)</f>
        <v>21</v>
      </c>
      <c r="M808" s="588">
        <f>IFERROR(IF(B808="Funkcna poziadavka",VLOOKUP(G808,MODULY_CBA!$B$3:$E$52,3,0),),)</f>
        <v>0.72</v>
      </c>
      <c r="N808" s="588">
        <f>IFERROR(IF(B808="funkcna poziadavka",VLOOKUP(G808,MODULY_CBA!$B$3:$E$52,2,0),),)</f>
        <v>0.85</v>
      </c>
      <c r="O808" s="589">
        <f t="shared" si="49"/>
        <v>15.911999999999999</v>
      </c>
      <c r="P808" s="590">
        <f>IFERROR(O808*VLOOKUP(G808,MODULY_CBA!$B$3:$F$52,5,0),)</f>
        <v>238.67999999999998</v>
      </c>
      <c r="Q808" s="461">
        <f>VLOOKUP(G808,MODULY_CBA!$B$3:$I$52,7,0)</f>
        <v>2021</v>
      </c>
      <c r="R808" s="463"/>
      <c r="S808" s="463"/>
      <c r="T808" s="463"/>
      <c r="U808" s="463"/>
      <c r="V808" s="463"/>
      <c r="W808" s="463"/>
      <c r="X808" s="463"/>
      <c r="Y808" s="463"/>
      <c r="Z808" s="591"/>
      <c r="AA808" s="461"/>
      <c r="AB808" s="461"/>
      <c r="AC808" s="463"/>
      <c r="AD808" s="463"/>
      <c r="AE808" s="463"/>
      <c r="AF808" s="463"/>
      <c r="AG808" s="463"/>
      <c r="AH808" s="463"/>
      <c r="AI808" s="463"/>
    </row>
    <row r="809" spans="1:35">
      <c r="A809" s="584" t="s">
        <v>2138</v>
      </c>
      <c r="B809" s="585" t="s">
        <v>977</v>
      </c>
      <c r="C809" s="457" t="s">
        <v>383</v>
      </c>
      <c r="D809" s="457" t="s">
        <v>2139</v>
      </c>
      <c r="E809" s="457" t="s">
        <v>2140</v>
      </c>
      <c r="F809" s="586" t="s">
        <v>442</v>
      </c>
      <c r="G809" s="592" t="s">
        <v>383</v>
      </c>
      <c r="H809" s="588">
        <v>1</v>
      </c>
      <c r="I809" s="588">
        <v>5</v>
      </c>
      <c r="J809" s="588">
        <f t="shared" si="47"/>
        <v>1</v>
      </c>
      <c r="K809" s="588">
        <f t="shared" si="48"/>
        <v>5</v>
      </c>
      <c r="L809" s="589">
        <f>IFERROR(IF(B809="funkcna poziadavka",VLOOKUP(G809,MODULY_CBA!$B$3:$E$53,4,0)/COUNTIFS($G$3:$G$1500,G809,$B$3:$B$1500,B809),),)</f>
        <v>2.625</v>
      </c>
      <c r="M809" s="588">
        <f>IFERROR(IF(B809="Funkcna poziadavka",VLOOKUP(G809,MODULY_CBA!$B$3:$E$52,3,0),),)</f>
        <v>0.72</v>
      </c>
      <c r="N809" s="588">
        <f>IFERROR(IF(B809="funkcna poziadavka",VLOOKUP(G809,MODULY_CBA!$B$3:$E$52,2,0),),)</f>
        <v>0.90999999999999992</v>
      </c>
      <c r="O809" s="589">
        <f t="shared" si="49"/>
        <v>4.9958999999999998</v>
      </c>
      <c r="P809" s="590">
        <f>IFERROR(O809*VLOOKUP(G809,MODULY_CBA!$B$3:$F$52,5,0),)</f>
        <v>74.938499999999991</v>
      </c>
      <c r="Q809" s="461">
        <f>VLOOKUP(G809,MODULY_CBA!$B$3:$I$52,7,0)</f>
        <v>2022</v>
      </c>
      <c r="R809" s="463"/>
      <c r="S809" s="463"/>
      <c r="T809" s="463"/>
      <c r="U809" s="463"/>
      <c r="V809" s="463"/>
      <c r="W809" s="463"/>
      <c r="X809" s="463"/>
      <c r="Y809" s="463"/>
      <c r="Z809" s="591"/>
      <c r="AA809" s="461"/>
      <c r="AB809" s="461"/>
      <c r="AC809" s="463"/>
      <c r="AD809" s="463"/>
      <c r="AE809" s="463"/>
      <c r="AF809" s="463"/>
      <c r="AG809" s="463"/>
      <c r="AH809" s="463"/>
      <c r="AI809" s="463"/>
    </row>
    <row r="810" spans="1:35">
      <c r="A810" s="584" t="s">
        <v>2141</v>
      </c>
      <c r="B810" s="585" t="s">
        <v>439</v>
      </c>
      <c r="C810" s="457" t="s">
        <v>383</v>
      </c>
      <c r="D810" s="457" t="s">
        <v>2142</v>
      </c>
      <c r="E810" s="457" t="s">
        <v>2143</v>
      </c>
      <c r="F810" s="586" t="s">
        <v>442</v>
      </c>
      <c r="G810" s="592" t="s">
        <v>383</v>
      </c>
      <c r="H810" s="588"/>
      <c r="I810" s="588"/>
      <c r="J810" s="588">
        <f t="shared" si="47"/>
        <v>0</v>
      </c>
      <c r="K810" s="588">
        <f t="shared" si="48"/>
        <v>0</v>
      </c>
      <c r="L810" s="589">
        <f>IFERROR(IF(B810="funkcna poziadavka",VLOOKUP(G810,MODULY_CBA!$B$3:$E$53,4,0)/COUNTIFS($G$3:$G$1500,G810,$B$3:$B$1500,B810),),)</f>
        <v>0</v>
      </c>
      <c r="M810" s="588">
        <f>IFERROR(IF(B810="Funkcna poziadavka",VLOOKUP(G810,MODULY_CBA!$B$3:$E$52,3,0),),)</f>
        <v>0</v>
      </c>
      <c r="N810" s="588">
        <f>IFERROR(IF(B810="funkcna poziadavka",VLOOKUP(G810,MODULY_CBA!$B$3:$E$52,2,0),),)</f>
        <v>0</v>
      </c>
      <c r="O810" s="589">
        <f t="shared" si="49"/>
        <v>0</v>
      </c>
      <c r="P810" s="590">
        <f>IFERROR(O810*VLOOKUP(G810,MODULY_CBA!$B$3:$F$52,5,0),)</f>
        <v>0</v>
      </c>
      <c r="Q810" s="461">
        <f>VLOOKUP(G810,MODULY_CBA!$B$3:$I$52,7,0)</f>
        <v>2022</v>
      </c>
      <c r="R810" s="463"/>
      <c r="S810" s="463"/>
      <c r="T810" s="463"/>
      <c r="U810" s="463"/>
      <c r="V810" s="463"/>
      <c r="W810" s="463"/>
      <c r="X810" s="463"/>
      <c r="Y810" s="463"/>
      <c r="Z810" s="591"/>
      <c r="AA810" s="461"/>
      <c r="AB810" s="461"/>
      <c r="AC810" s="463"/>
      <c r="AD810" s="463"/>
      <c r="AE810" s="463"/>
      <c r="AF810" s="463"/>
      <c r="AG810" s="463"/>
      <c r="AH810" s="463"/>
      <c r="AI810" s="463"/>
    </row>
    <row r="811" spans="1:35">
      <c r="A811" s="584" t="s">
        <v>2144</v>
      </c>
      <c r="B811" s="585" t="s">
        <v>977</v>
      </c>
      <c r="C811" s="457" t="s">
        <v>383</v>
      </c>
      <c r="D811" s="579" t="s">
        <v>440</v>
      </c>
      <c r="E811" s="568" t="s">
        <v>792</v>
      </c>
      <c r="F811" s="586" t="s">
        <v>442</v>
      </c>
      <c r="G811" s="592" t="s">
        <v>383</v>
      </c>
      <c r="H811" s="588">
        <v>1</v>
      </c>
      <c r="I811" s="588">
        <v>5</v>
      </c>
      <c r="J811" s="588">
        <f t="shared" si="47"/>
        <v>1</v>
      </c>
      <c r="K811" s="588">
        <f t="shared" si="48"/>
        <v>5</v>
      </c>
      <c r="L811" s="589">
        <f>IFERROR(IF(B811="funkcna poziadavka",VLOOKUP(G811,MODULY_CBA!$B$3:$E$53,4,0)/COUNTIFS($G$3:$G$1500,G811,$B$3:$B$1500,B811),),)</f>
        <v>2.625</v>
      </c>
      <c r="M811" s="588">
        <f>IFERROR(IF(B811="Funkcna poziadavka",VLOOKUP(G811,MODULY_CBA!$B$3:$E$52,3,0),),)</f>
        <v>0.72</v>
      </c>
      <c r="N811" s="588">
        <f>IFERROR(IF(B811="funkcna poziadavka",VLOOKUP(G811,MODULY_CBA!$B$3:$E$52,2,0),),)</f>
        <v>0.90999999999999992</v>
      </c>
      <c r="O811" s="589">
        <f t="shared" si="49"/>
        <v>4.9958999999999998</v>
      </c>
      <c r="P811" s="590">
        <f>IFERROR(O811*VLOOKUP(G811,MODULY_CBA!$B$3:$F$52,5,0),)</f>
        <v>74.938499999999991</v>
      </c>
      <c r="Q811" s="461">
        <f>VLOOKUP(G811,MODULY_CBA!$B$3:$I$52,7,0)</f>
        <v>2022</v>
      </c>
      <c r="R811" s="463"/>
      <c r="S811" s="463"/>
      <c r="T811" s="463"/>
      <c r="U811" s="463"/>
      <c r="V811" s="463"/>
      <c r="W811" s="463"/>
      <c r="X811" s="463"/>
      <c r="Y811" s="463"/>
      <c r="Z811" s="591"/>
      <c r="AA811" s="461"/>
      <c r="AB811" s="461"/>
      <c r="AC811" s="463"/>
      <c r="AD811" s="463"/>
      <c r="AE811" s="463"/>
      <c r="AF811" s="463"/>
      <c r="AG811" s="463"/>
      <c r="AH811" s="463"/>
      <c r="AI811" s="463"/>
    </row>
    <row r="812" spans="1:35">
      <c r="A812" s="584" t="s">
        <v>2145</v>
      </c>
      <c r="B812" s="585" t="s">
        <v>439</v>
      </c>
      <c r="C812" s="457" t="s">
        <v>383</v>
      </c>
      <c r="D812" s="579" t="s">
        <v>447</v>
      </c>
      <c r="E812" s="579" t="s">
        <v>448</v>
      </c>
      <c r="F812" s="586" t="s">
        <v>442</v>
      </c>
      <c r="G812" s="592" t="s">
        <v>383</v>
      </c>
      <c r="H812" s="588"/>
      <c r="I812" s="588"/>
      <c r="J812" s="588">
        <f t="shared" si="47"/>
        <v>0</v>
      </c>
      <c r="K812" s="588">
        <f t="shared" si="48"/>
        <v>0</v>
      </c>
      <c r="L812" s="589">
        <f>IFERROR(IF(B812="funkcna poziadavka",VLOOKUP(G812,MODULY_CBA!$B$3:$E$53,4,0)/COUNTIFS($G$3:$G$1500,G812,$B$3:$B$1500,B812),),)</f>
        <v>0</v>
      </c>
      <c r="M812" s="588">
        <f>IFERROR(IF(B812="Funkcna poziadavka",VLOOKUP(G812,MODULY_CBA!$B$3:$E$52,3,0),),)</f>
        <v>0</v>
      </c>
      <c r="N812" s="588">
        <f>IFERROR(IF(B812="funkcna poziadavka",VLOOKUP(G812,MODULY_CBA!$B$3:$E$52,2,0),),)</f>
        <v>0</v>
      </c>
      <c r="O812" s="589">
        <f t="shared" si="49"/>
        <v>0</v>
      </c>
      <c r="P812" s="590">
        <f>IFERROR(O812*VLOOKUP(G812,MODULY_CBA!$B$3:$F$52,5,0),)</f>
        <v>0</v>
      </c>
      <c r="Q812" s="461">
        <f>VLOOKUP(G812,MODULY_CBA!$B$3:$I$52,7,0)</f>
        <v>2022</v>
      </c>
      <c r="R812" s="463"/>
      <c r="S812" s="463"/>
      <c r="T812" s="463"/>
      <c r="U812" s="463"/>
      <c r="V812" s="463"/>
      <c r="W812" s="463"/>
      <c r="X812" s="463"/>
      <c r="Y812" s="463"/>
      <c r="Z812" s="591"/>
      <c r="AA812" s="461"/>
      <c r="AB812" s="461"/>
      <c r="AC812" s="463"/>
      <c r="AD812" s="463"/>
      <c r="AE812" s="463"/>
      <c r="AF812" s="463"/>
      <c r="AG812" s="463"/>
      <c r="AH812" s="463"/>
      <c r="AI812" s="463"/>
    </row>
    <row r="813" spans="1:35">
      <c r="A813" s="584" t="s">
        <v>2146</v>
      </c>
      <c r="B813" s="585" t="s">
        <v>439</v>
      </c>
      <c r="C813" s="457" t="s">
        <v>383</v>
      </c>
      <c r="D813" s="579" t="s">
        <v>450</v>
      </c>
      <c r="E813" s="579" t="s">
        <v>451</v>
      </c>
      <c r="F813" s="586" t="s">
        <v>442</v>
      </c>
      <c r="G813" s="592" t="s">
        <v>383</v>
      </c>
      <c r="H813" s="588"/>
      <c r="I813" s="588"/>
      <c r="J813" s="588">
        <f t="shared" si="47"/>
        <v>0</v>
      </c>
      <c r="K813" s="588">
        <f t="shared" si="48"/>
        <v>0</v>
      </c>
      <c r="L813" s="589">
        <f>IFERROR(IF(B813="funkcna poziadavka",VLOOKUP(G813,MODULY_CBA!$B$3:$E$53,4,0)/COUNTIFS($G$3:$G$1500,G813,$B$3:$B$1500,B813),),)</f>
        <v>0</v>
      </c>
      <c r="M813" s="588">
        <f>IFERROR(IF(B813="Funkcna poziadavka",VLOOKUP(G813,MODULY_CBA!$B$3:$E$52,3,0),),)</f>
        <v>0</v>
      </c>
      <c r="N813" s="588">
        <f>IFERROR(IF(B813="funkcna poziadavka",VLOOKUP(G813,MODULY_CBA!$B$3:$E$52,2,0),),)</f>
        <v>0</v>
      </c>
      <c r="O813" s="589">
        <f t="shared" si="49"/>
        <v>0</v>
      </c>
      <c r="P813" s="590">
        <f>IFERROR(O813*VLOOKUP(G813,MODULY_CBA!$B$3:$F$52,5,0),)</f>
        <v>0</v>
      </c>
      <c r="Q813" s="461">
        <f>VLOOKUP(G813,MODULY_CBA!$B$3:$I$52,7,0)</f>
        <v>2022</v>
      </c>
      <c r="R813" s="463"/>
      <c r="S813" s="463"/>
      <c r="T813" s="463"/>
      <c r="U813" s="463"/>
      <c r="V813" s="463"/>
      <c r="W813" s="463"/>
      <c r="X813" s="463"/>
      <c r="Y813" s="463"/>
      <c r="Z813" s="591"/>
      <c r="AA813" s="461"/>
      <c r="AB813" s="461"/>
      <c r="AC813" s="463"/>
      <c r="AD813" s="463"/>
      <c r="AE813" s="463"/>
      <c r="AF813" s="463"/>
      <c r="AG813" s="463"/>
      <c r="AH813" s="463"/>
      <c r="AI813" s="463"/>
    </row>
    <row r="814" spans="1:35">
      <c r="A814" s="584" t="s">
        <v>2147</v>
      </c>
      <c r="B814" s="585" t="s">
        <v>439</v>
      </c>
      <c r="C814" s="457" t="s">
        <v>383</v>
      </c>
      <c r="D814" s="579" t="s">
        <v>453</v>
      </c>
      <c r="E814" s="579" t="s">
        <v>454</v>
      </c>
      <c r="F814" s="586" t="s">
        <v>442</v>
      </c>
      <c r="G814" s="592" t="s">
        <v>383</v>
      </c>
      <c r="H814" s="588"/>
      <c r="I814" s="588"/>
      <c r="J814" s="588">
        <f t="shared" si="47"/>
        <v>0</v>
      </c>
      <c r="K814" s="588">
        <f t="shared" si="48"/>
        <v>0</v>
      </c>
      <c r="L814" s="589">
        <f>IFERROR(IF(B814="funkcna poziadavka",VLOOKUP(G814,MODULY_CBA!$B$3:$E$53,4,0)/COUNTIFS($G$3:$G$1500,G814,$B$3:$B$1500,B814),),)</f>
        <v>0</v>
      </c>
      <c r="M814" s="588">
        <f>IFERROR(IF(B814="Funkcna poziadavka",VLOOKUP(G814,MODULY_CBA!$B$3:$E$52,3,0),),)</f>
        <v>0</v>
      </c>
      <c r="N814" s="588">
        <f>IFERROR(IF(B814="funkcna poziadavka",VLOOKUP(G814,MODULY_CBA!$B$3:$E$52,2,0),),)</f>
        <v>0</v>
      </c>
      <c r="O814" s="589">
        <f t="shared" si="49"/>
        <v>0</v>
      </c>
      <c r="P814" s="590">
        <f>IFERROR(O814*VLOOKUP(G814,MODULY_CBA!$B$3:$F$52,5,0),)</f>
        <v>0</v>
      </c>
      <c r="Q814" s="461">
        <f>VLOOKUP(G814,MODULY_CBA!$B$3:$I$52,7,0)</f>
        <v>2022</v>
      </c>
      <c r="R814" s="463"/>
      <c r="S814" s="463"/>
      <c r="T814" s="463"/>
      <c r="U814" s="463"/>
      <c r="V814" s="463"/>
      <c r="W814" s="463"/>
      <c r="X814" s="463"/>
      <c r="Y814" s="463"/>
      <c r="Z814" s="591"/>
      <c r="AA814" s="461"/>
      <c r="AB814" s="461"/>
      <c r="AC814" s="463"/>
      <c r="AD814" s="463"/>
      <c r="AE814" s="463"/>
      <c r="AF814" s="463"/>
      <c r="AG814" s="463"/>
      <c r="AH814" s="463"/>
      <c r="AI814" s="463"/>
    </row>
    <row r="815" spans="1:35">
      <c r="A815" s="584" t="s">
        <v>2148</v>
      </c>
      <c r="B815" s="585" t="s">
        <v>439</v>
      </c>
      <c r="C815" s="457" t="s">
        <v>383</v>
      </c>
      <c r="D815" s="568" t="s">
        <v>2149</v>
      </c>
      <c r="E815" s="457" t="s">
        <v>2150</v>
      </c>
      <c r="F815" s="586" t="s">
        <v>442</v>
      </c>
      <c r="G815" s="592" t="s">
        <v>383</v>
      </c>
      <c r="H815" s="588"/>
      <c r="I815" s="588"/>
      <c r="J815" s="588">
        <f t="shared" si="47"/>
        <v>0</v>
      </c>
      <c r="K815" s="588">
        <f t="shared" si="48"/>
        <v>0</v>
      </c>
      <c r="L815" s="589">
        <f>IFERROR(IF(B815="funkcna poziadavka",VLOOKUP(G815,MODULY_CBA!$B$3:$E$53,4,0)/COUNTIFS($G$3:$G$1500,G815,$B$3:$B$1500,B815),),)</f>
        <v>0</v>
      </c>
      <c r="M815" s="588">
        <f>IFERROR(IF(B815="Funkcna poziadavka",VLOOKUP(G815,MODULY_CBA!$B$3:$E$52,3,0),),)</f>
        <v>0</v>
      </c>
      <c r="N815" s="588">
        <f>IFERROR(IF(B815="funkcna poziadavka",VLOOKUP(G815,MODULY_CBA!$B$3:$E$52,2,0),),)</f>
        <v>0</v>
      </c>
      <c r="O815" s="589">
        <f t="shared" si="49"/>
        <v>0</v>
      </c>
      <c r="P815" s="590">
        <f>IFERROR(O815*VLOOKUP(G815,MODULY_CBA!$B$3:$F$52,5,0),)</f>
        <v>0</v>
      </c>
      <c r="Q815" s="461">
        <f>VLOOKUP(G815,MODULY_CBA!$B$3:$I$52,7,0)</f>
        <v>2022</v>
      </c>
      <c r="R815" s="463"/>
      <c r="S815" s="463"/>
      <c r="T815" s="463"/>
      <c r="U815" s="463"/>
      <c r="V815" s="463"/>
      <c r="W815" s="463"/>
      <c r="X815" s="463"/>
      <c r="Y815" s="463"/>
      <c r="Z815" s="591"/>
      <c r="AA815" s="461"/>
      <c r="AB815" s="461"/>
      <c r="AC815" s="463"/>
      <c r="AD815" s="463"/>
      <c r="AE815" s="463"/>
      <c r="AF815" s="463"/>
      <c r="AG815" s="463"/>
      <c r="AH815" s="463"/>
      <c r="AI815" s="463"/>
    </row>
    <row r="816" spans="1:35">
      <c r="A816" s="584" t="s">
        <v>2151</v>
      </c>
      <c r="B816" s="585" t="s">
        <v>439</v>
      </c>
      <c r="C816" s="457" t="s">
        <v>383</v>
      </c>
      <c r="D816" s="568" t="s">
        <v>2152</v>
      </c>
      <c r="E816" s="457" t="s">
        <v>2153</v>
      </c>
      <c r="F816" s="586" t="s">
        <v>442</v>
      </c>
      <c r="G816" s="592" t="s">
        <v>383</v>
      </c>
      <c r="H816" s="588"/>
      <c r="I816" s="588"/>
      <c r="J816" s="588">
        <f t="shared" si="47"/>
        <v>0</v>
      </c>
      <c r="K816" s="588">
        <f t="shared" si="48"/>
        <v>0</v>
      </c>
      <c r="L816" s="589">
        <f>IFERROR(IF(B816="funkcna poziadavka",VLOOKUP(G816,MODULY_CBA!$B$3:$E$53,4,0)/COUNTIFS($G$3:$G$1500,G816,$B$3:$B$1500,B816),),)</f>
        <v>0</v>
      </c>
      <c r="M816" s="588">
        <f>IFERROR(IF(B816="Funkcna poziadavka",VLOOKUP(G816,MODULY_CBA!$B$3:$E$52,3,0),),)</f>
        <v>0</v>
      </c>
      <c r="N816" s="588">
        <f>IFERROR(IF(B816="funkcna poziadavka",VLOOKUP(G816,MODULY_CBA!$B$3:$E$52,2,0),),)</f>
        <v>0</v>
      </c>
      <c r="O816" s="589">
        <f t="shared" si="49"/>
        <v>0</v>
      </c>
      <c r="P816" s="590">
        <f>IFERROR(O816*VLOOKUP(G816,MODULY_CBA!$B$3:$F$52,5,0),)</f>
        <v>0</v>
      </c>
      <c r="Q816" s="461">
        <f>VLOOKUP(G816,MODULY_CBA!$B$3:$I$52,7,0)</f>
        <v>2022</v>
      </c>
      <c r="R816" s="463"/>
      <c r="S816" s="463"/>
      <c r="T816" s="463"/>
      <c r="U816" s="463"/>
      <c r="V816" s="463"/>
      <c r="W816" s="463"/>
      <c r="X816" s="463"/>
      <c r="Y816" s="463"/>
      <c r="Z816" s="591"/>
      <c r="AA816" s="461"/>
      <c r="AB816" s="461"/>
      <c r="AC816" s="463"/>
      <c r="AD816" s="463"/>
      <c r="AE816" s="463"/>
      <c r="AF816" s="463"/>
      <c r="AG816" s="463"/>
      <c r="AH816" s="463"/>
      <c r="AI816" s="463"/>
    </row>
    <row r="817" spans="1:35">
      <c r="A817" s="584" t="s">
        <v>2154</v>
      </c>
      <c r="B817" s="585" t="s">
        <v>439</v>
      </c>
      <c r="C817" s="457" t="s">
        <v>383</v>
      </c>
      <c r="D817" s="568" t="s">
        <v>2155</v>
      </c>
      <c r="E817" s="568" t="s">
        <v>2156</v>
      </c>
      <c r="F817" s="586" t="s">
        <v>442</v>
      </c>
      <c r="G817" s="592" t="s">
        <v>383</v>
      </c>
      <c r="H817" s="588"/>
      <c r="I817" s="588"/>
      <c r="J817" s="588">
        <f t="shared" si="47"/>
        <v>0</v>
      </c>
      <c r="K817" s="588">
        <f t="shared" si="48"/>
        <v>0</v>
      </c>
      <c r="L817" s="589">
        <f>IFERROR(IF(B817="funkcna poziadavka",VLOOKUP(G817,MODULY_CBA!$B$3:$E$53,4,0)/COUNTIFS($G$3:$G$1500,G817,$B$3:$B$1500,B817),),)</f>
        <v>0</v>
      </c>
      <c r="M817" s="588">
        <f>IFERROR(IF(B817="Funkcna poziadavka",VLOOKUP(G817,MODULY_CBA!$B$3:$E$52,3,0),),)</f>
        <v>0</v>
      </c>
      <c r="N817" s="588">
        <f>IFERROR(IF(B817="funkcna poziadavka",VLOOKUP(G817,MODULY_CBA!$B$3:$E$52,2,0),),)</f>
        <v>0</v>
      </c>
      <c r="O817" s="589">
        <f t="shared" si="49"/>
        <v>0</v>
      </c>
      <c r="P817" s="590">
        <f>IFERROR(O817*VLOOKUP(G817,MODULY_CBA!$B$3:$F$52,5,0),)</f>
        <v>0</v>
      </c>
      <c r="Q817" s="461">
        <f>VLOOKUP(G817,MODULY_CBA!$B$3:$I$52,7,0)</f>
        <v>2022</v>
      </c>
      <c r="R817" s="463"/>
      <c r="S817" s="463"/>
      <c r="T817" s="463"/>
      <c r="U817" s="463"/>
      <c r="V817" s="463"/>
      <c r="W817" s="463"/>
      <c r="X817" s="463"/>
      <c r="Y817" s="463"/>
      <c r="Z817" s="591"/>
      <c r="AA817" s="461"/>
      <c r="AB817" s="461"/>
      <c r="AC817" s="463"/>
      <c r="AD817" s="463"/>
      <c r="AE817" s="463"/>
      <c r="AF817" s="463"/>
      <c r="AG817" s="463"/>
      <c r="AH817" s="463"/>
      <c r="AI817" s="463"/>
    </row>
    <row r="818" spans="1:35">
      <c r="A818" s="584" t="s">
        <v>2157</v>
      </c>
      <c r="B818" s="585" t="s">
        <v>439</v>
      </c>
      <c r="C818" s="457" t="s">
        <v>383</v>
      </c>
      <c r="D818" s="457" t="s">
        <v>2158</v>
      </c>
      <c r="E818" s="457" t="s">
        <v>2159</v>
      </c>
      <c r="F818" s="586" t="s">
        <v>442</v>
      </c>
      <c r="G818" s="592" t="s">
        <v>383</v>
      </c>
      <c r="H818" s="588"/>
      <c r="I818" s="588"/>
      <c r="J818" s="588">
        <f t="shared" si="47"/>
        <v>0</v>
      </c>
      <c r="K818" s="588">
        <f t="shared" si="48"/>
        <v>0</v>
      </c>
      <c r="L818" s="589">
        <f>IFERROR(IF(B818="funkcna poziadavka",VLOOKUP(G818,MODULY_CBA!$B$3:$E$53,4,0)/COUNTIFS($G$3:$G$1500,G818,$B$3:$B$1500,B818),),)</f>
        <v>0</v>
      </c>
      <c r="M818" s="588">
        <f>IFERROR(IF(B818="Funkcna poziadavka",VLOOKUP(G818,MODULY_CBA!$B$3:$E$52,3,0),),)</f>
        <v>0</v>
      </c>
      <c r="N818" s="588">
        <f>IFERROR(IF(B818="funkcna poziadavka",VLOOKUP(G818,MODULY_CBA!$B$3:$E$52,2,0),),)</f>
        <v>0</v>
      </c>
      <c r="O818" s="589">
        <f t="shared" si="49"/>
        <v>0</v>
      </c>
      <c r="P818" s="590">
        <f>IFERROR(O818*VLOOKUP(G818,MODULY_CBA!$B$3:$F$52,5,0),)</f>
        <v>0</v>
      </c>
      <c r="Q818" s="461">
        <f>VLOOKUP(G818,MODULY_CBA!$B$3:$I$52,7,0)</f>
        <v>2022</v>
      </c>
      <c r="R818" s="463"/>
      <c r="S818" s="463"/>
      <c r="T818" s="463"/>
      <c r="U818" s="463"/>
      <c r="V818" s="463"/>
      <c r="W818" s="463"/>
      <c r="X818" s="463"/>
      <c r="Y818" s="463"/>
      <c r="Z818" s="591"/>
      <c r="AA818" s="461"/>
      <c r="AB818" s="461"/>
      <c r="AC818" s="463"/>
      <c r="AD818" s="463"/>
      <c r="AE818" s="463"/>
      <c r="AF818" s="463"/>
      <c r="AG818" s="463"/>
      <c r="AH818" s="463"/>
      <c r="AI818" s="463"/>
    </row>
    <row r="819" spans="1:35">
      <c r="A819" s="584" t="s">
        <v>2160</v>
      </c>
      <c r="B819" s="585" t="s">
        <v>439</v>
      </c>
      <c r="C819" s="457" t="s">
        <v>383</v>
      </c>
      <c r="D819" s="457" t="s">
        <v>2161</v>
      </c>
      <c r="E819" s="457" t="s">
        <v>2162</v>
      </c>
      <c r="F819" s="586" t="s">
        <v>442</v>
      </c>
      <c r="G819" s="592" t="s">
        <v>383</v>
      </c>
      <c r="H819" s="588"/>
      <c r="I819" s="588"/>
      <c r="J819" s="588">
        <f t="shared" si="47"/>
        <v>0</v>
      </c>
      <c r="K819" s="588">
        <f t="shared" si="48"/>
        <v>0</v>
      </c>
      <c r="L819" s="589">
        <f>IFERROR(IF(B819="funkcna poziadavka",VLOOKUP(G819,MODULY_CBA!$B$3:$E$53,4,0)/COUNTIFS($G$3:$G$1500,G819,$B$3:$B$1500,B819),),)</f>
        <v>0</v>
      </c>
      <c r="M819" s="588">
        <f>IFERROR(IF(B819="Funkcna poziadavka",VLOOKUP(G819,MODULY_CBA!$B$3:$E$52,3,0),),)</f>
        <v>0</v>
      </c>
      <c r="N819" s="588">
        <f>IFERROR(IF(B819="funkcna poziadavka",VLOOKUP(G819,MODULY_CBA!$B$3:$E$52,2,0),),)</f>
        <v>0</v>
      </c>
      <c r="O819" s="589">
        <f t="shared" si="49"/>
        <v>0</v>
      </c>
      <c r="P819" s="590">
        <f>IFERROR(O819*VLOOKUP(G819,MODULY_CBA!$B$3:$F$52,5,0),)</f>
        <v>0</v>
      </c>
      <c r="Q819" s="461">
        <f>VLOOKUP(G819,MODULY_CBA!$B$3:$I$52,7,0)</f>
        <v>2022</v>
      </c>
      <c r="R819" s="463"/>
      <c r="S819" s="463"/>
      <c r="T819" s="463"/>
      <c r="U819" s="463"/>
      <c r="V819" s="463"/>
      <c r="W819" s="463"/>
      <c r="X819" s="463"/>
      <c r="Y819" s="463"/>
      <c r="Z819" s="591"/>
      <c r="AA819" s="461"/>
      <c r="AB819" s="461"/>
      <c r="AC819" s="463"/>
      <c r="AD819" s="463"/>
      <c r="AE819" s="463"/>
      <c r="AF819" s="463"/>
      <c r="AG819" s="463"/>
      <c r="AH819" s="463"/>
      <c r="AI819" s="463"/>
    </row>
    <row r="820" spans="1:35">
      <c r="A820" s="584" t="s">
        <v>2163</v>
      </c>
      <c r="B820" s="585" t="s">
        <v>439</v>
      </c>
      <c r="C820" s="457" t="s">
        <v>383</v>
      </c>
      <c r="D820" s="457" t="s">
        <v>2164</v>
      </c>
      <c r="E820" s="457" t="s">
        <v>2165</v>
      </c>
      <c r="F820" s="586" t="s">
        <v>442</v>
      </c>
      <c r="G820" s="592" t="s">
        <v>383</v>
      </c>
      <c r="H820" s="588"/>
      <c r="I820" s="588"/>
      <c r="J820" s="588">
        <f t="shared" si="47"/>
        <v>0</v>
      </c>
      <c r="K820" s="588">
        <f t="shared" si="48"/>
        <v>0</v>
      </c>
      <c r="L820" s="589">
        <f>IFERROR(IF(B820="funkcna poziadavka",VLOOKUP(G820,MODULY_CBA!$B$3:$E$53,4,0)/COUNTIFS($G$3:$G$1500,G820,$B$3:$B$1500,B820),),)</f>
        <v>0</v>
      </c>
      <c r="M820" s="588">
        <f>IFERROR(IF(B820="Funkcna poziadavka",VLOOKUP(G820,MODULY_CBA!$B$3:$E$52,3,0),),)</f>
        <v>0</v>
      </c>
      <c r="N820" s="588">
        <f>IFERROR(IF(B820="funkcna poziadavka",VLOOKUP(G820,MODULY_CBA!$B$3:$E$52,2,0),),)</f>
        <v>0</v>
      </c>
      <c r="O820" s="589">
        <f t="shared" si="49"/>
        <v>0</v>
      </c>
      <c r="P820" s="590">
        <f>IFERROR(O820*VLOOKUP(G820,MODULY_CBA!$B$3:$F$52,5,0),)</f>
        <v>0</v>
      </c>
      <c r="Q820" s="461">
        <f>VLOOKUP(G820,MODULY_CBA!$B$3:$I$52,7,0)</f>
        <v>2022</v>
      </c>
      <c r="R820" s="463"/>
      <c r="S820" s="463"/>
      <c r="T820" s="463"/>
      <c r="U820" s="463"/>
      <c r="V820" s="463"/>
      <c r="W820" s="463"/>
      <c r="X820" s="463"/>
      <c r="Y820" s="463"/>
      <c r="Z820" s="591"/>
      <c r="AA820" s="461"/>
      <c r="AB820" s="461"/>
      <c r="AC820" s="463"/>
      <c r="AD820" s="463"/>
      <c r="AE820" s="463"/>
      <c r="AF820" s="463"/>
      <c r="AG820" s="463"/>
      <c r="AH820" s="463"/>
      <c r="AI820" s="463"/>
    </row>
    <row r="821" spans="1:35">
      <c r="A821" s="584" t="s">
        <v>2166</v>
      </c>
      <c r="B821" s="585" t="s">
        <v>439</v>
      </c>
      <c r="C821" s="457" t="s">
        <v>383</v>
      </c>
      <c r="D821" s="457" t="s">
        <v>2167</v>
      </c>
      <c r="E821" s="457" t="s">
        <v>2168</v>
      </c>
      <c r="F821" s="586" t="s">
        <v>442</v>
      </c>
      <c r="G821" s="592" t="s">
        <v>383</v>
      </c>
      <c r="H821" s="588"/>
      <c r="I821" s="588"/>
      <c r="J821" s="588">
        <f t="shared" si="47"/>
        <v>0</v>
      </c>
      <c r="K821" s="588">
        <f t="shared" si="48"/>
        <v>0</v>
      </c>
      <c r="L821" s="589">
        <f>IFERROR(IF(B821="funkcna poziadavka",VLOOKUP(G821,MODULY_CBA!$B$3:$E$53,4,0)/COUNTIFS($G$3:$G$1500,G821,$B$3:$B$1500,B821),),)</f>
        <v>0</v>
      </c>
      <c r="M821" s="588">
        <f>IFERROR(IF(B821="Funkcna poziadavka",VLOOKUP(G821,MODULY_CBA!$B$3:$E$52,3,0),),)</f>
        <v>0</v>
      </c>
      <c r="N821" s="588">
        <f>IFERROR(IF(B821="funkcna poziadavka",VLOOKUP(G821,MODULY_CBA!$B$3:$E$52,2,0),),)</f>
        <v>0</v>
      </c>
      <c r="O821" s="589">
        <f t="shared" si="49"/>
        <v>0</v>
      </c>
      <c r="P821" s="590">
        <f>IFERROR(O821*VLOOKUP(G821,MODULY_CBA!$B$3:$F$52,5,0),)</f>
        <v>0</v>
      </c>
      <c r="Q821" s="461">
        <f>VLOOKUP(G821,MODULY_CBA!$B$3:$I$52,7,0)</f>
        <v>2022</v>
      </c>
      <c r="R821" s="463"/>
      <c r="S821" s="463"/>
      <c r="T821" s="463"/>
      <c r="U821" s="463"/>
      <c r="V821" s="463"/>
      <c r="W821" s="463"/>
      <c r="X821" s="463"/>
      <c r="Y821" s="463"/>
      <c r="Z821" s="591"/>
      <c r="AA821" s="461"/>
      <c r="AB821" s="461"/>
      <c r="AC821" s="463"/>
      <c r="AD821" s="463"/>
      <c r="AE821" s="463"/>
      <c r="AF821" s="463"/>
      <c r="AG821" s="463"/>
      <c r="AH821" s="463"/>
      <c r="AI821" s="463"/>
    </row>
    <row r="822" spans="1:35">
      <c r="A822" s="584" t="s">
        <v>2169</v>
      </c>
      <c r="B822" s="585" t="s">
        <v>439</v>
      </c>
      <c r="C822" s="457" t="s">
        <v>383</v>
      </c>
      <c r="D822" s="579" t="s">
        <v>459</v>
      </c>
      <c r="E822" s="568" t="s">
        <v>767</v>
      </c>
      <c r="F822" s="586" t="s">
        <v>442</v>
      </c>
      <c r="G822" s="592" t="s">
        <v>383</v>
      </c>
      <c r="H822" s="588"/>
      <c r="I822" s="588"/>
      <c r="J822" s="588">
        <f t="shared" si="47"/>
        <v>0</v>
      </c>
      <c r="K822" s="588">
        <f t="shared" si="48"/>
        <v>0</v>
      </c>
      <c r="L822" s="589">
        <f>IFERROR(IF(B822="funkcna poziadavka",VLOOKUP(G822,MODULY_CBA!$B$3:$E$53,4,0)/COUNTIFS($G$3:$G$1500,G822,$B$3:$B$1500,B822),),)</f>
        <v>0</v>
      </c>
      <c r="M822" s="588">
        <f>IFERROR(IF(B822="Funkcna poziadavka",VLOOKUP(G822,MODULY_CBA!$B$3:$E$52,3,0),),)</f>
        <v>0</v>
      </c>
      <c r="N822" s="588">
        <f>IFERROR(IF(B822="funkcna poziadavka",VLOOKUP(G822,MODULY_CBA!$B$3:$E$52,2,0),),)</f>
        <v>0</v>
      </c>
      <c r="O822" s="589">
        <f t="shared" si="49"/>
        <v>0</v>
      </c>
      <c r="P822" s="590">
        <f>IFERROR(O822*VLOOKUP(G822,MODULY_CBA!$B$3:$F$52,5,0),)</f>
        <v>0</v>
      </c>
      <c r="Q822" s="461">
        <f>VLOOKUP(G822,MODULY_CBA!$B$3:$I$52,7,0)</f>
        <v>2022</v>
      </c>
      <c r="R822" s="463"/>
      <c r="S822" s="463"/>
      <c r="T822" s="463"/>
      <c r="U822" s="463"/>
      <c r="V822" s="463"/>
      <c r="W822" s="463"/>
      <c r="X822" s="463"/>
      <c r="Y822" s="463"/>
      <c r="Z822" s="591"/>
      <c r="AA822" s="461"/>
      <c r="AB822" s="461"/>
      <c r="AC822" s="463"/>
      <c r="AD822" s="463"/>
      <c r="AE822" s="463"/>
      <c r="AF822" s="463"/>
      <c r="AG822" s="463"/>
      <c r="AH822" s="463"/>
      <c r="AI822" s="463"/>
    </row>
    <row r="823" spans="1:35">
      <c r="A823" s="584" t="s">
        <v>2170</v>
      </c>
      <c r="B823" s="585" t="s">
        <v>439</v>
      </c>
      <c r="C823" s="457" t="s">
        <v>383</v>
      </c>
      <c r="D823" s="579" t="s">
        <v>462</v>
      </c>
      <c r="E823" s="568" t="s">
        <v>2171</v>
      </c>
      <c r="F823" s="586" t="s">
        <v>442</v>
      </c>
      <c r="G823" s="592" t="s">
        <v>383</v>
      </c>
      <c r="H823" s="588"/>
      <c r="I823" s="588"/>
      <c r="J823" s="588">
        <f t="shared" si="47"/>
        <v>0</v>
      </c>
      <c r="K823" s="588">
        <f t="shared" si="48"/>
        <v>0</v>
      </c>
      <c r="L823" s="589">
        <f>IFERROR(IF(B823="funkcna poziadavka",VLOOKUP(G823,MODULY_CBA!$B$3:$E$53,4,0)/COUNTIFS($G$3:$G$1500,G823,$B$3:$B$1500,B823),),)</f>
        <v>0</v>
      </c>
      <c r="M823" s="588">
        <f>IFERROR(IF(B823="Funkcna poziadavka",VLOOKUP(G823,MODULY_CBA!$B$3:$E$52,3,0),),)</f>
        <v>0</v>
      </c>
      <c r="N823" s="588">
        <f>IFERROR(IF(B823="funkcna poziadavka",VLOOKUP(G823,MODULY_CBA!$B$3:$E$52,2,0),),)</f>
        <v>0</v>
      </c>
      <c r="O823" s="589">
        <f t="shared" si="49"/>
        <v>0</v>
      </c>
      <c r="P823" s="590">
        <f>IFERROR(O823*VLOOKUP(G823,MODULY_CBA!$B$3:$F$52,5,0),)</f>
        <v>0</v>
      </c>
      <c r="Q823" s="461">
        <f>VLOOKUP(G823,MODULY_CBA!$B$3:$I$52,7,0)</f>
        <v>2022</v>
      </c>
      <c r="R823" s="463"/>
      <c r="S823" s="463"/>
      <c r="T823" s="463"/>
      <c r="U823" s="463"/>
      <c r="V823" s="463"/>
      <c r="W823" s="463"/>
      <c r="X823" s="463"/>
      <c r="Y823" s="463"/>
      <c r="Z823" s="591"/>
      <c r="AA823" s="461"/>
      <c r="AB823" s="461"/>
      <c r="AC823" s="463"/>
      <c r="AD823" s="463"/>
      <c r="AE823" s="463"/>
      <c r="AF823" s="463"/>
      <c r="AG823" s="463"/>
      <c r="AH823" s="463"/>
      <c r="AI823" s="463"/>
    </row>
    <row r="824" spans="1:35">
      <c r="A824" s="584" t="s">
        <v>2172</v>
      </c>
      <c r="B824" s="585" t="s">
        <v>439</v>
      </c>
      <c r="C824" s="457" t="s">
        <v>383</v>
      </c>
      <c r="D824" s="579" t="s">
        <v>465</v>
      </c>
      <c r="E824" s="568" t="s">
        <v>729</v>
      </c>
      <c r="F824" s="586" t="s">
        <v>442</v>
      </c>
      <c r="G824" s="592" t="s">
        <v>383</v>
      </c>
      <c r="H824" s="588"/>
      <c r="I824" s="588"/>
      <c r="J824" s="588">
        <f t="shared" si="47"/>
        <v>0</v>
      </c>
      <c r="K824" s="588">
        <f t="shared" si="48"/>
        <v>0</v>
      </c>
      <c r="L824" s="589">
        <f>IFERROR(IF(B824="funkcna poziadavka",VLOOKUP(G824,MODULY_CBA!$B$3:$E$53,4,0)/COUNTIFS($G$3:$G$1500,G824,$B$3:$B$1500,B824),),)</f>
        <v>0</v>
      </c>
      <c r="M824" s="588">
        <f>IFERROR(IF(B824="Funkcna poziadavka",VLOOKUP(G824,MODULY_CBA!$B$3:$E$52,3,0),),)</f>
        <v>0</v>
      </c>
      <c r="N824" s="588">
        <f>IFERROR(IF(B824="funkcna poziadavka",VLOOKUP(G824,MODULY_CBA!$B$3:$E$52,2,0),),)</f>
        <v>0</v>
      </c>
      <c r="O824" s="589">
        <f t="shared" si="49"/>
        <v>0</v>
      </c>
      <c r="P824" s="590">
        <f>IFERROR(O824*VLOOKUP(G824,MODULY_CBA!$B$3:$F$52,5,0),)</f>
        <v>0</v>
      </c>
      <c r="Q824" s="461">
        <f>VLOOKUP(G824,MODULY_CBA!$B$3:$I$52,7,0)</f>
        <v>2022</v>
      </c>
      <c r="R824" s="463"/>
      <c r="S824" s="463"/>
      <c r="T824" s="463"/>
      <c r="U824" s="463"/>
      <c r="V824" s="463"/>
      <c r="W824" s="463"/>
      <c r="X824" s="463"/>
      <c r="Y824" s="463"/>
      <c r="Z824" s="591"/>
      <c r="AA824" s="461"/>
      <c r="AB824" s="461"/>
      <c r="AC824" s="463"/>
      <c r="AD824" s="463"/>
      <c r="AE824" s="463"/>
      <c r="AF824" s="463"/>
      <c r="AG824" s="463"/>
      <c r="AH824" s="463"/>
      <c r="AI824" s="463"/>
    </row>
    <row r="825" spans="1:35">
      <c r="A825" s="584" t="s">
        <v>2173</v>
      </c>
      <c r="B825" s="585" t="s">
        <v>439</v>
      </c>
      <c r="C825" s="457" t="s">
        <v>383</v>
      </c>
      <c r="D825" s="598" t="s">
        <v>468</v>
      </c>
      <c r="E825" s="599" t="s">
        <v>2174</v>
      </c>
      <c r="F825" s="586" t="s">
        <v>442</v>
      </c>
      <c r="G825" s="592" t="s">
        <v>383</v>
      </c>
      <c r="H825" s="588"/>
      <c r="I825" s="588"/>
      <c r="J825" s="588">
        <f t="shared" si="47"/>
        <v>0</v>
      </c>
      <c r="K825" s="588">
        <f t="shared" si="48"/>
        <v>0</v>
      </c>
      <c r="L825" s="589">
        <f>IFERROR(IF(B825="funkcna poziadavka",VLOOKUP(G825,MODULY_CBA!$B$3:$E$53,4,0)/COUNTIFS($G$3:$G$1500,G825,$B$3:$B$1500,B825),),)</f>
        <v>0</v>
      </c>
      <c r="M825" s="588">
        <f>IFERROR(IF(B825="Funkcna poziadavka",VLOOKUP(G825,MODULY_CBA!$B$3:$E$52,3,0),),)</f>
        <v>0</v>
      </c>
      <c r="N825" s="588">
        <f>IFERROR(IF(B825="funkcna poziadavka",VLOOKUP(G825,MODULY_CBA!$B$3:$E$52,2,0),),)</f>
        <v>0</v>
      </c>
      <c r="O825" s="589">
        <f t="shared" si="49"/>
        <v>0</v>
      </c>
      <c r="P825" s="590">
        <f>IFERROR(O825*VLOOKUP(G825,MODULY_CBA!$B$3:$F$52,5,0),)</f>
        <v>0</v>
      </c>
      <c r="Q825" s="461">
        <f>VLOOKUP(G825,MODULY_CBA!$B$3:$I$52,7,0)</f>
        <v>2022</v>
      </c>
      <c r="R825" s="463"/>
      <c r="S825" s="463"/>
      <c r="T825" s="463"/>
      <c r="U825" s="463"/>
      <c r="V825" s="463"/>
      <c r="W825" s="463"/>
      <c r="X825" s="463"/>
      <c r="Y825" s="463"/>
      <c r="Z825" s="591"/>
      <c r="AA825" s="461"/>
      <c r="AB825" s="461"/>
      <c r="AC825" s="463"/>
      <c r="AD825" s="463"/>
      <c r="AE825" s="463"/>
      <c r="AF825" s="463"/>
      <c r="AG825" s="463"/>
      <c r="AH825" s="463"/>
      <c r="AI825" s="463"/>
    </row>
    <row r="826" spans="1:35">
      <c r="A826" s="584" t="s">
        <v>2175</v>
      </c>
      <c r="B826" s="585" t="s">
        <v>439</v>
      </c>
      <c r="C826" s="457" t="s">
        <v>383</v>
      </c>
      <c r="D826" s="579" t="s">
        <v>493</v>
      </c>
      <c r="E826" s="568" t="s">
        <v>1419</v>
      </c>
      <c r="F826" s="586" t="s">
        <v>442</v>
      </c>
      <c r="G826" s="592" t="s">
        <v>383</v>
      </c>
      <c r="H826" s="588"/>
      <c r="I826" s="588"/>
      <c r="J826" s="588">
        <f t="shared" si="47"/>
        <v>0</v>
      </c>
      <c r="K826" s="588">
        <f t="shared" si="48"/>
        <v>0</v>
      </c>
      <c r="L826" s="589">
        <f>IFERROR(IF(B826="funkcna poziadavka",VLOOKUP(G826,MODULY_CBA!$B$3:$E$53,4,0)/COUNTIFS($G$3:$G$1500,G826,$B$3:$B$1500,B826),),)</f>
        <v>0</v>
      </c>
      <c r="M826" s="588">
        <f>IFERROR(IF(B826="Funkcna poziadavka",VLOOKUP(G826,MODULY_CBA!$B$3:$E$52,3,0),),)</f>
        <v>0</v>
      </c>
      <c r="N826" s="588">
        <f>IFERROR(IF(B826="funkcna poziadavka",VLOOKUP(G826,MODULY_CBA!$B$3:$E$52,2,0),),)</f>
        <v>0</v>
      </c>
      <c r="O826" s="589">
        <f t="shared" si="49"/>
        <v>0</v>
      </c>
      <c r="P826" s="590">
        <f>IFERROR(O826*VLOOKUP(G826,MODULY_CBA!$B$3:$F$52,5,0),)</f>
        <v>0</v>
      </c>
      <c r="Q826" s="461">
        <f>VLOOKUP(G826,MODULY_CBA!$B$3:$I$52,7,0)</f>
        <v>2022</v>
      </c>
      <c r="R826" s="463"/>
      <c r="S826" s="463"/>
      <c r="T826" s="463"/>
      <c r="U826" s="463"/>
      <c r="V826" s="463"/>
      <c r="W826" s="463"/>
      <c r="X826" s="463"/>
      <c r="Y826" s="463"/>
      <c r="Z826" s="591"/>
      <c r="AA826" s="461"/>
      <c r="AB826" s="461"/>
      <c r="AC826" s="463"/>
      <c r="AD826" s="463"/>
      <c r="AE826" s="463"/>
      <c r="AF826" s="463"/>
      <c r="AG826" s="463"/>
      <c r="AH826" s="463"/>
      <c r="AI826" s="463"/>
    </row>
    <row r="827" spans="1:35">
      <c r="A827" s="584" t="s">
        <v>2176</v>
      </c>
      <c r="B827" s="585" t="s">
        <v>977</v>
      </c>
      <c r="C827" s="457" t="s">
        <v>383</v>
      </c>
      <c r="D827" s="579" t="s">
        <v>471</v>
      </c>
      <c r="E827" s="568" t="s">
        <v>735</v>
      </c>
      <c r="F827" s="586" t="s">
        <v>442</v>
      </c>
      <c r="G827" s="592" t="s">
        <v>383</v>
      </c>
      <c r="H827" s="588">
        <v>1</v>
      </c>
      <c r="I827" s="588">
        <v>5</v>
      </c>
      <c r="J827" s="588">
        <f t="shared" si="47"/>
        <v>1</v>
      </c>
      <c r="K827" s="588">
        <f t="shared" si="48"/>
        <v>5</v>
      </c>
      <c r="L827" s="589">
        <f>IFERROR(IF(B827="funkcna poziadavka",VLOOKUP(G827,MODULY_CBA!$B$3:$E$53,4,0)/COUNTIFS($G$3:$G$1500,G827,$B$3:$B$1500,B827),),)</f>
        <v>2.625</v>
      </c>
      <c r="M827" s="588">
        <f>IFERROR(IF(B827="Funkcna poziadavka",VLOOKUP(G827,MODULY_CBA!$B$3:$E$52,3,0),),)</f>
        <v>0.72</v>
      </c>
      <c r="N827" s="588">
        <f>IFERROR(IF(B827="funkcna poziadavka",VLOOKUP(G827,MODULY_CBA!$B$3:$E$52,2,0),),)</f>
        <v>0.90999999999999992</v>
      </c>
      <c r="O827" s="589">
        <f t="shared" si="49"/>
        <v>4.9958999999999998</v>
      </c>
      <c r="P827" s="590">
        <f>IFERROR(O827*VLOOKUP(G827,MODULY_CBA!$B$3:$F$52,5,0),)</f>
        <v>74.938499999999991</v>
      </c>
      <c r="Q827" s="461">
        <f>VLOOKUP(G827,MODULY_CBA!$B$3:$I$52,7,0)</f>
        <v>2022</v>
      </c>
      <c r="R827" s="463"/>
      <c r="S827" s="463"/>
      <c r="T827" s="463"/>
      <c r="U827" s="463"/>
      <c r="V827" s="463"/>
      <c r="W827" s="463"/>
      <c r="X827" s="463"/>
      <c r="Y827" s="463"/>
      <c r="Z827" s="591"/>
      <c r="AA827" s="461"/>
      <c r="AB827" s="461"/>
      <c r="AC827" s="463"/>
      <c r="AD827" s="463"/>
      <c r="AE827" s="463"/>
      <c r="AF827" s="463"/>
      <c r="AG827" s="463"/>
      <c r="AH827" s="463"/>
      <c r="AI827" s="463"/>
    </row>
    <row r="828" spans="1:35">
      <c r="A828" s="584" t="s">
        <v>2177</v>
      </c>
      <c r="B828" s="585" t="s">
        <v>977</v>
      </c>
      <c r="C828" s="457" t="s">
        <v>383</v>
      </c>
      <c r="D828" s="579" t="s">
        <v>2178</v>
      </c>
      <c r="E828" s="568" t="s">
        <v>2179</v>
      </c>
      <c r="F828" s="586" t="s">
        <v>442</v>
      </c>
      <c r="G828" s="592" t="s">
        <v>383</v>
      </c>
      <c r="H828" s="588">
        <v>1</v>
      </c>
      <c r="I828" s="588">
        <v>5</v>
      </c>
      <c r="J828" s="588">
        <f t="shared" si="47"/>
        <v>1</v>
      </c>
      <c r="K828" s="588">
        <f t="shared" si="48"/>
        <v>5</v>
      </c>
      <c r="L828" s="589">
        <f>IFERROR(IF(B828="funkcna poziadavka",VLOOKUP(G828,MODULY_CBA!$B$3:$E$53,4,0)/COUNTIFS($G$3:$G$1500,G828,$B$3:$B$1500,B828),),)</f>
        <v>2.625</v>
      </c>
      <c r="M828" s="588">
        <f>IFERROR(IF(B828="Funkcna poziadavka",VLOOKUP(G828,MODULY_CBA!$B$3:$E$52,3,0),),)</f>
        <v>0.72</v>
      </c>
      <c r="N828" s="588">
        <f>IFERROR(IF(B828="funkcna poziadavka",VLOOKUP(G828,MODULY_CBA!$B$3:$E$52,2,0),),)</f>
        <v>0.90999999999999992</v>
      </c>
      <c r="O828" s="589">
        <f t="shared" si="49"/>
        <v>4.9958999999999998</v>
      </c>
      <c r="P828" s="590">
        <f>IFERROR(O828*VLOOKUP(G828,MODULY_CBA!$B$3:$F$52,5,0),)</f>
        <v>74.938499999999991</v>
      </c>
      <c r="Q828" s="461">
        <f>VLOOKUP(G828,MODULY_CBA!$B$3:$I$52,7,0)</f>
        <v>2022</v>
      </c>
      <c r="R828" s="463"/>
      <c r="S828" s="463"/>
      <c r="T828" s="463"/>
      <c r="U828" s="463"/>
      <c r="V828" s="463"/>
      <c r="W828" s="463"/>
      <c r="X828" s="463"/>
      <c r="Y828" s="463"/>
      <c r="Z828" s="591"/>
      <c r="AA828" s="461"/>
      <c r="AB828" s="461"/>
      <c r="AC828" s="463"/>
      <c r="AD828" s="463"/>
      <c r="AE828" s="463"/>
      <c r="AF828" s="463"/>
      <c r="AG828" s="463"/>
      <c r="AH828" s="463"/>
      <c r="AI828" s="463"/>
    </row>
    <row r="829" spans="1:35">
      <c r="A829" s="584" t="s">
        <v>2180</v>
      </c>
      <c r="B829" s="585" t="s">
        <v>977</v>
      </c>
      <c r="C829" s="457" t="s">
        <v>383</v>
      </c>
      <c r="D829" s="579" t="s">
        <v>2181</v>
      </c>
      <c r="E829" s="568" t="s">
        <v>2182</v>
      </c>
      <c r="F829" s="586" t="s">
        <v>442</v>
      </c>
      <c r="G829" s="592" t="s">
        <v>383</v>
      </c>
      <c r="H829" s="588">
        <v>1</v>
      </c>
      <c r="I829" s="588">
        <v>5</v>
      </c>
      <c r="J829" s="588">
        <f t="shared" si="47"/>
        <v>1</v>
      </c>
      <c r="K829" s="588">
        <f t="shared" si="48"/>
        <v>5</v>
      </c>
      <c r="L829" s="589">
        <f>IFERROR(IF(B829="funkcna poziadavka",VLOOKUP(G829,MODULY_CBA!$B$3:$E$53,4,0)/COUNTIFS($G$3:$G$1500,G829,$B$3:$B$1500,B829),),)</f>
        <v>2.625</v>
      </c>
      <c r="M829" s="588">
        <f>IFERROR(IF(B829="Funkcna poziadavka",VLOOKUP(G829,MODULY_CBA!$B$3:$E$52,3,0),),)</f>
        <v>0.72</v>
      </c>
      <c r="N829" s="588">
        <f>IFERROR(IF(B829="funkcna poziadavka",VLOOKUP(G829,MODULY_CBA!$B$3:$E$52,2,0),),)</f>
        <v>0.90999999999999992</v>
      </c>
      <c r="O829" s="589">
        <f t="shared" si="49"/>
        <v>4.9958999999999998</v>
      </c>
      <c r="P829" s="590">
        <f>IFERROR(O829*VLOOKUP(G829,MODULY_CBA!$B$3:$F$52,5,0),)</f>
        <v>74.938499999999991</v>
      </c>
      <c r="Q829" s="461">
        <f>VLOOKUP(G829,MODULY_CBA!$B$3:$I$52,7,0)</f>
        <v>2022</v>
      </c>
      <c r="R829" s="463"/>
      <c r="S829" s="463"/>
      <c r="T829" s="463"/>
      <c r="U829" s="463"/>
      <c r="V829" s="463"/>
      <c r="W829" s="463"/>
      <c r="X829" s="463"/>
      <c r="Y829" s="463"/>
      <c r="Z829" s="591"/>
      <c r="AA829" s="461"/>
      <c r="AB829" s="461"/>
      <c r="AC829" s="463"/>
      <c r="AD829" s="463"/>
      <c r="AE829" s="463"/>
      <c r="AF829" s="463"/>
      <c r="AG829" s="463"/>
      <c r="AH829" s="463"/>
      <c r="AI829" s="463"/>
    </row>
    <row r="830" spans="1:35">
      <c r="A830" s="584" t="s">
        <v>2183</v>
      </c>
      <c r="B830" s="585" t="s">
        <v>977</v>
      </c>
      <c r="C830" s="457" t="s">
        <v>383</v>
      </c>
      <c r="D830" s="579" t="s">
        <v>2184</v>
      </c>
      <c r="E830" s="568" t="s">
        <v>2185</v>
      </c>
      <c r="F830" s="586" t="s">
        <v>442</v>
      </c>
      <c r="G830" s="592" t="s">
        <v>383</v>
      </c>
      <c r="H830" s="588">
        <v>1</v>
      </c>
      <c r="I830" s="588">
        <v>5</v>
      </c>
      <c r="J830" s="588">
        <f t="shared" si="47"/>
        <v>1</v>
      </c>
      <c r="K830" s="588">
        <f t="shared" si="48"/>
        <v>5</v>
      </c>
      <c r="L830" s="589">
        <f>IFERROR(IF(B830="funkcna poziadavka",VLOOKUP(G830,MODULY_CBA!$B$3:$E$53,4,0)/COUNTIFS($G$3:$G$1500,G830,$B$3:$B$1500,B830),),)</f>
        <v>2.625</v>
      </c>
      <c r="M830" s="588">
        <f>IFERROR(IF(B830="Funkcna poziadavka",VLOOKUP(G830,MODULY_CBA!$B$3:$E$52,3,0),),)</f>
        <v>0.72</v>
      </c>
      <c r="N830" s="588">
        <f>IFERROR(IF(B830="funkcna poziadavka",VLOOKUP(G830,MODULY_CBA!$B$3:$E$52,2,0),),)</f>
        <v>0.90999999999999992</v>
      </c>
      <c r="O830" s="589">
        <f t="shared" si="49"/>
        <v>4.9958999999999998</v>
      </c>
      <c r="P830" s="590">
        <f>IFERROR(O830*VLOOKUP(G830,MODULY_CBA!$B$3:$F$52,5,0),)</f>
        <v>74.938499999999991</v>
      </c>
      <c r="Q830" s="461">
        <f>VLOOKUP(G830,MODULY_CBA!$B$3:$I$52,7,0)</f>
        <v>2022</v>
      </c>
      <c r="R830" s="463"/>
      <c r="S830" s="463"/>
      <c r="T830" s="463"/>
      <c r="U830" s="463"/>
      <c r="V830" s="463"/>
      <c r="W830" s="463"/>
      <c r="X830" s="463"/>
      <c r="Y830" s="463"/>
      <c r="Z830" s="591"/>
      <c r="AA830" s="461"/>
      <c r="AB830" s="461"/>
      <c r="AC830" s="463"/>
      <c r="AD830" s="463"/>
      <c r="AE830" s="463"/>
      <c r="AF830" s="463"/>
      <c r="AG830" s="463"/>
      <c r="AH830" s="463"/>
      <c r="AI830" s="463"/>
    </row>
    <row r="831" spans="1:35">
      <c r="A831" s="584" t="s">
        <v>2186</v>
      </c>
      <c r="B831" s="585" t="s">
        <v>977</v>
      </c>
      <c r="C831" s="457" t="s">
        <v>383</v>
      </c>
      <c r="D831" s="579" t="s">
        <v>2187</v>
      </c>
      <c r="E831" s="457" t="s">
        <v>2188</v>
      </c>
      <c r="F831" s="586" t="s">
        <v>442</v>
      </c>
      <c r="G831" s="592" t="s">
        <v>383</v>
      </c>
      <c r="H831" s="588">
        <v>1</v>
      </c>
      <c r="I831" s="588">
        <v>5</v>
      </c>
      <c r="J831" s="588">
        <f t="shared" si="47"/>
        <v>1</v>
      </c>
      <c r="K831" s="588">
        <f t="shared" si="48"/>
        <v>5</v>
      </c>
      <c r="L831" s="589">
        <f>IFERROR(IF(B831="funkcna poziadavka",VLOOKUP(G831,MODULY_CBA!$B$3:$E$53,4,0)/COUNTIFS($G$3:$G$1500,G831,$B$3:$B$1500,B831),),)</f>
        <v>2.625</v>
      </c>
      <c r="M831" s="588">
        <f>IFERROR(IF(B831="Funkcna poziadavka",VLOOKUP(G831,MODULY_CBA!$B$3:$E$52,3,0),),)</f>
        <v>0.72</v>
      </c>
      <c r="N831" s="588">
        <f>IFERROR(IF(B831="funkcna poziadavka",VLOOKUP(G831,MODULY_CBA!$B$3:$E$52,2,0),),)</f>
        <v>0.90999999999999992</v>
      </c>
      <c r="O831" s="589">
        <f t="shared" si="49"/>
        <v>4.9958999999999998</v>
      </c>
      <c r="P831" s="590">
        <f>IFERROR(O831*VLOOKUP(G831,MODULY_CBA!$B$3:$F$52,5,0),)</f>
        <v>74.938499999999991</v>
      </c>
      <c r="Q831" s="461">
        <f>VLOOKUP(G831,MODULY_CBA!$B$3:$I$52,7,0)</f>
        <v>2022</v>
      </c>
      <c r="R831" s="463"/>
      <c r="S831" s="463"/>
      <c r="T831" s="463"/>
      <c r="U831" s="463"/>
      <c r="V831" s="463"/>
      <c r="W831" s="463"/>
      <c r="X831" s="463"/>
      <c r="Y831" s="463"/>
      <c r="Z831" s="591"/>
      <c r="AA831" s="461"/>
      <c r="AB831" s="461"/>
      <c r="AC831" s="463"/>
      <c r="AD831" s="463"/>
      <c r="AE831" s="463"/>
      <c r="AF831" s="463"/>
      <c r="AG831" s="463"/>
      <c r="AH831" s="463"/>
      <c r="AI831" s="463"/>
    </row>
    <row r="832" spans="1:35">
      <c r="A832" s="584" t="s">
        <v>2189</v>
      </c>
      <c r="B832" s="585" t="s">
        <v>977</v>
      </c>
      <c r="C832" s="457" t="s">
        <v>383</v>
      </c>
      <c r="D832" s="579" t="s">
        <v>2190</v>
      </c>
      <c r="E832" s="457" t="s">
        <v>2191</v>
      </c>
      <c r="F832" s="586" t="s">
        <v>442</v>
      </c>
      <c r="G832" s="592" t="s">
        <v>383</v>
      </c>
      <c r="H832" s="588">
        <v>1</v>
      </c>
      <c r="I832" s="588">
        <v>5</v>
      </c>
      <c r="J832" s="588">
        <f t="shared" si="47"/>
        <v>1</v>
      </c>
      <c r="K832" s="588">
        <f t="shared" si="48"/>
        <v>5</v>
      </c>
      <c r="L832" s="589">
        <f>IFERROR(IF(B832="funkcna poziadavka",VLOOKUP(G832,MODULY_CBA!$B$3:$E$53,4,0)/COUNTIFS($G$3:$G$1500,G832,$B$3:$B$1500,B832),),)</f>
        <v>2.625</v>
      </c>
      <c r="M832" s="588">
        <f>IFERROR(IF(B832="Funkcna poziadavka",VLOOKUP(G832,MODULY_CBA!$B$3:$E$52,3,0),),)</f>
        <v>0.72</v>
      </c>
      <c r="N832" s="588">
        <f>IFERROR(IF(B832="funkcna poziadavka",VLOOKUP(G832,MODULY_CBA!$B$3:$E$52,2,0),),)</f>
        <v>0.90999999999999992</v>
      </c>
      <c r="O832" s="589">
        <f t="shared" si="49"/>
        <v>4.9958999999999998</v>
      </c>
      <c r="P832" s="590">
        <f>IFERROR(O832*VLOOKUP(G832,MODULY_CBA!$B$3:$F$52,5,0),)</f>
        <v>74.938499999999991</v>
      </c>
      <c r="Q832" s="461">
        <f>VLOOKUP(G832,MODULY_CBA!$B$3:$I$52,7,0)</f>
        <v>2022</v>
      </c>
      <c r="R832" s="463"/>
      <c r="S832" s="463"/>
      <c r="T832" s="463"/>
      <c r="U832" s="463"/>
      <c r="V832" s="463"/>
      <c r="W832" s="463"/>
      <c r="X832" s="463"/>
      <c r="Y832" s="463"/>
      <c r="Z832" s="591"/>
      <c r="AA832" s="461"/>
      <c r="AB832" s="461"/>
      <c r="AC832" s="463"/>
      <c r="AD832" s="463"/>
      <c r="AE832" s="463"/>
      <c r="AF832" s="463"/>
      <c r="AG832" s="463"/>
      <c r="AH832" s="463"/>
      <c r="AI832" s="463"/>
    </row>
    <row r="833" spans="1:35">
      <c r="A833" s="584" t="s">
        <v>2192</v>
      </c>
      <c r="B833" s="585" t="s">
        <v>977</v>
      </c>
      <c r="C833" s="457" t="s">
        <v>385</v>
      </c>
      <c r="D833" s="579" t="s">
        <v>2193</v>
      </c>
      <c r="E833" s="457" t="s">
        <v>2194</v>
      </c>
      <c r="F833" s="586" t="s">
        <v>442</v>
      </c>
      <c r="G833" s="592" t="s">
        <v>385</v>
      </c>
      <c r="H833" s="588">
        <v>1</v>
      </c>
      <c r="I833" s="588">
        <v>10</v>
      </c>
      <c r="J833" s="588">
        <f t="shared" si="47"/>
        <v>1</v>
      </c>
      <c r="K833" s="588">
        <f t="shared" si="48"/>
        <v>10</v>
      </c>
      <c r="L833" s="589">
        <f>IFERROR(IF(B833="funkcna poziadavka",VLOOKUP(G833,MODULY_CBA!$B$3:$E$53,4,0)/COUNTIFS($G$3:$G$1500,G833,$B$3:$B$1500,B833),),)</f>
        <v>3</v>
      </c>
      <c r="M833" s="588">
        <f>IFERROR(IF(B833="Funkcna poziadavka",VLOOKUP(G833,MODULY_CBA!$B$3:$E$52,3,0),),)</f>
        <v>0.74</v>
      </c>
      <c r="N833" s="588">
        <f>IFERROR(IF(B833="funkcna poziadavka",VLOOKUP(G833,MODULY_CBA!$B$3:$E$52,2,0),),)</f>
        <v>0.995</v>
      </c>
      <c r="O833" s="589">
        <f t="shared" si="49"/>
        <v>9.5718999999999994</v>
      </c>
      <c r="P833" s="590">
        <f>IFERROR(O833*VLOOKUP(G833,MODULY_CBA!$B$3:$F$52,5,0),)</f>
        <v>143.57849999999999</v>
      </c>
      <c r="Q833" s="461">
        <f>VLOOKUP(G833,MODULY_CBA!$B$3:$I$52,7,0)</f>
        <v>2022</v>
      </c>
      <c r="R833" s="463"/>
      <c r="S833" s="463"/>
      <c r="T833" s="463"/>
      <c r="U833" s="463"/>
      <c r="V833" s="463"/>
      <c r="W833" s="463"/>
      <c r="X833" s="463"/>
      <c r="Y833" s="463"/>
      <c r="Z833" s="591"/>
      <c r="AA833" s="461"/>
      <c r="AB833" s="461"/>
      <c r="AC833" s="463"/>
      <c r="AD833" s="463"/>
      <c r="AE833" s="463"/>
      <c r="AF833" s="463"/>
      <c r="AG833" s="463"/>
      <c r="AH833" s="463"/>
      <c r="AI833" s="463"/>
    </row>
    <row r="834" spans="1:35">
      <c r="A834" s="584" t="s">
        <v>2195</v>
      </c>
      <c r="B834" s="585" t="s">
        <v>977</v>
      </c>
      <c r="C834" s="457" t="s">
        <v>385</v>
      </c>
      <c r="D834" s="579" t="s">
        <v>440</v>
      </c>
      <c r="E834" s="568" t="s">
        <v>792</v>
      </c>
      <c r="F834" s="586" t="s">
        <v>442</v>
      </c>
      <c r="G834" s="592" t="s">
        <v>385</v>
      </c>
      <c r="H834" s="588">
        <v>1</v>
      </c>
      <c r="I834" s="588">
        <v>10</v>
      </c>
      <c r="J834" s="588">
        <f t="shared" si="47"/>
        <v>1</v>
      </c>
      <c r="K834" s="588">
        <f t="shared" si="48"/>
        <v>10</v>
      </c>
      <c r="L834" s="589">
        <f>IFERROR(IF(B834="funkcna poziadavka",VLOOKUP(G834,MODULY_CBA!$B$3:$E$53,4,0)/COUNTIFS($G$3:$G$1500,G834,$B$3:$B$1500,B834),),)</f>
        <v>3</v>
      </c>
      <c r="M834" s="588">
        <f>IFERROR(IF(B834="Funkcna poziadavka",VLOOKUP(G834,MODULY_CBA!$B$3:$E$52,3,0),),)</f>
        <v>0.74</v>
      </c>
      <c r="N834" s="588">
        <f>IFERROR(IF(B834="funkcna poziadavka",VLOOKUP(G834,MODULY_CBA!$B$3:$E$52,2,0),),)</f>
        <v>0.995</v>
      </c>
      <c r="O834" s="589">
        <f t="shared" si="49"/>
        <v>9.5718999999999994</v>
      </c>
      <c r="P834" s="590">
        <f>IFERROR(O834*VLOOKUP(G834,MODULY_CBA!$B$3:$F$52,5,0),)</f>
        <v>143.57849999999999</v>
      </c>
      <c r="Q834" s="461">
        <f>VLOOKUP(G834,MODULY_CBA!$B$3:$I$52,7,0)</f>
        <v>2022</v>
      </c>
      <c r="R834" s="463"/>
      <c r="S834" s="463"/>
      <c r="T834" s="463"/>
      <c r="U834" s="463"/>
      <c r="V834" s="463"/>
      <c r="W834" s="463"/>
      <c r="X834" s="463"/>
      <c r="Y834" s="463"/>
      <c r="Z834" s="591"/>
      <c r="AA834" s="461"/>
      <c r="AB834" s="461"/>
      <c r="AC834" s="463"/>
      <c r="AD834" s="463"/>
      <c r="AE834" s="463"/>
      <c r="AF834" s="463"/>
      <c r="AG834" s="463"/>
      <c r="AH834" s="463"/>
      <c r="AI834" s="463"/>
    </row>
    <row r="835" spans="1:35">
      <c r="A835" s="584" t="s">
        <v>2196</v>
      </c>
      <c r="B835" s="585" t="s">
        <v>439</v>
      </c>
      <c r="C835" s="457" t="s">
        <v>385</v>
      </c>
      <c r="D835" s="579" t="s">
        <v>444</v>
      </c>
      <c r="E835" s="568" t="s">
        <v>753</v>
      </c>
      <c r="F835" s="586" t="s">
        <v>442</v>
      </c>
      <c r="G835" s="592" t="s">
        <v>385</v>
      </c>
      <c r="H835" s="588"/>
      <c r="I835" s="588"/>
      <c r="J835" s="588">
        <f t="shared" si="47"/>
        <v>0</v>
      </c>
      <c r="K835" s="588">
        <f t="shared" si="48"/>
        <v>0</v>
      </c>
      <c r="L835" s="589">
        <f>IFERROR(IF(B835="funkcna poziadavka",VLOOKUP(G835,MODULY_CBA!$B$3:$E$53,4,0)/COUNTIFS($G$3:$G$1500,G835,$B$3:$B$1500,B835),),)</f>
        <v>0</v>
      </c>
      <c r="M835" s="588">
        <f>IFERROR(IF(B835="Funkcna poziadavka",VLOOKUP(G835,MODULY_CBA!$B$3:$E$52,3,0),),)</f>
        <v>0</v>
      </c>
      <c r="N835" s="588">
        <f>IFERROR(IF(B835="funkcna poziadavka",VLOOKUP(G835,MODULY_CBA!$B$3:$E$52,2,0),),)</f>
        <v>0</v>
      </c>
      <c r="O835" s="589">
        <f t="shared" si="49"/>
        <v>0</v>
      </c>
      <c r="P835" s="590">
        <f>IFERROR(O835*VLOOKUP(G835,MODULY_CBA!$B$3:$F$52,5,0),)</f>
        <v>0</v>
      </c>
      <c r="Q835" s="461">
        <f>VLOOKUP(G835,MODULY_CBA!$B$3:$I$52,7,0)</f>
        <v>2022</v>
      </c>
      <c r="R835" s="463"/>
      <c r="S835" s="463"/>
      <c r="T835" s="463"/>
      <c r="U835" s="463"/>
      <c r="V835" s="463"/>
      <c r="W835" s="463"/>
      <c r="X835" s="463"/>
      <c r="Y835" s="463"/>
      <c r="Z835" s="591"/>
      <c r="AA835" s="461"/>
      <c r="AB835" s="461"/>
      <c r="AC835" s="463"/>
      <c r="AD835" s="463"/>
      <c r="AE835" s="463"/>
      <c r="AF835" s="463"/>
      <c r="AG835" s="463"/>
      <c r="AH835" s="463"/>
      <c r="AI835" s="463"/>
    </row>
    <row r="836" spans="1:35">
      <c r="A836" s="584" t="s">
        <v>2197</v>
      </c>
      <c r="B836" s="585" t="s">
        <v>439</v>
      </c>
      <c r="C836" s="457" t="s">
        <v>385</v>
      </c>
      <c r="D836" s="579" t="s">
        <v>2198</v>
      </c>
      <c r="E836" s="579" t="s">
        <v>2199</v>
      </c>
      <c r="F836" s="586" t="s">
        <v>442</v>
      </c>
      <c r="G836" s="592" t="s">
        <v>385</v>
      </c>
      <c r="H836" s="588"/>
      <c r="I836" s="588"/>
      <c r="J836" s="588">
        <f t="shared" si="47"/>
        <v>0</v>
      </c>
      <c r="K836" s="588">
        <f t="shared" si="48"/>
        <v>0</v>
      </c>
      <c r="L836" s="589">
        <f>IFERROR(IF(B836="funkcna poziadavka",VLOOKUP(G836,MODULY_CBA!$B$3:$E$53,4,0)/COUNTIFS($G$3:$G$1500,G836,$B$3:$B$1500,B836),),)</f>
        <v>0</v>
      </c>
      <c r="M836" s="588">
        <f>IFERROR(IF(B836="Funkcna poziadavka",VLOOKUP(G836,MODULY_CBA!$B$3:$E$52,3,0),),)</f>
        <v>0</v>
      </c>
      <c r="N836" s="588">
        <f>IFERROR(IF(B836="funkcna poziadavka",VLOOKUP(G836,MODULY_CBA!$B$3:$E$52,2,0),),)</f>
        <v>0</v>
      </c>
      <c r="O836" s="589">
        <f t="shared" si="49"/>
        <v>0</v>
      </c>
      <c r="P836" s="590">
        <f>IFERROR(O836*VLOOKUP(G836,MODULY_CBA!$B$3:$F$52,5,0),)</f>
        <v>0</v>
      </c>
      <c r="Q836" s="461">
        <f>VLOOKUP(G836,MODULY_CBA!$B$3:$I$52,7,0)</f>
        <v>2022</v>
      </c>
      <c r="R836" s="463"/>
      <c r="S836" s="463"/>
      <c r="T836" s="463"/>
      <c r="U836" s="463"/>
      <c r="V836" s="463"/>
      <c r="W836" s="463"/>
      <c r="X836" s="463"/>
      <c r="Y836" s="463"/>
      <c r="Z836" s="591"/>
      <c r="AA836" s="461"/>
      <c r="AB836" s="461"/>
      <c r="AC836" s="463"/>
      <c r="AD836" s="463"/>
      <c r="AE836" s="463"/>
      <c r="AF836" s="463"/>
      <c r="AG836" s="463"/>
      <c r="AH836" s="463"/>
      <c r="AI836" s="463"/>
    </row>
    <row r="837" spans="1:35">
      <c r="A837" s="584" t="s">
        <v>2200</v>
      </c>
      <c r="B837" s="585" t="s">
        <v>439</v>
      </c>
      <c r="C837" s="457" t="s">
        <v>385</v>
      </c>
      <c r="D837" s="568" t="s">
        <v>2201</v>
      </c>
      <c r="E837" s="457" t="s">
        <v>2202</v>
      </c>
      <c r="F837" s="586" t="s">
        <v>442</v>
      </c>
      <c r="G837" s="592" t="s">
        <v>385</v>
      </c>
      <c r="H837" s="588"/>
      <c r="I837" s="588"/>
      <c r="J837" s="588">
        <f t="shared" si="47"/>
        <v>0</v>
      </c>
      <c r="K837" s="588">
        <f t="shared" si="48"/>
        <v>0</v>
      </c>
      <c r="L837" s="589">
        <f>IFERROR(IF(B837="funkcna poziadavka",VLOOKUP(G837,MODULY_CBA!$B$3:$E$53,4,0)/COUNTIFS($G$3:$G$1500,G837,$B$3:$B$1500,B837),),)</f>
        <v>0</v>
      </c>
      <c r="M837" s="588">
        <f>IFERROR(IF(B837="Funkcna poziadavka",VLOOKUP(G837,MODULY_CBA!$B$3:$E$52,3,0),),)</f>
        <v>0</v>
      </c>
      <c r="N837" s="588">
        <f>IFERROR(IF(B837="funkcna poziadavka",VLOOKUP(G837,MODULY_CBA!$B$3:$E$52,2,0),),)</f>
        <v>0</v>
      </c>
      <c r="O837" s="589">
        <f t="shared" si="49"/>
        <v>0</v>
      </c>
      <c r="P837" s="590">
        <f>IFERROR(O837*VLOOKUP(G837,MODULY_CBA!$B$3:$F$52,5,0),)</f>
        <v>0</v>
      </c>
      <c r="Q837" s="461">
        <f>VLOOKUP(G837,MODULY_CBA!$B$3:$I$52,7,0)</f>
        <v>2022</v>
      </c>
      <c r="R837" s="463"/>
      <c r="S837" s="463"/>
      <c r="T837" s="463"/>
      <c r="U837" s="463"/>
      <c r="V837" s="463"/>
      <c r="W837" s="463"/>
      <c r="X837" s="463"/>
      <c r="Y837" s="463"/>
      <c r="Z837" s="591"/>
      <c r="AA837" s="461"/>
      <c r="AB837" s="461"/>
      <c r="AC837" s="463"/>
      <c r="AD837" s="463"/>
      <c r="AE837" s="463"/>
      <c r="AF837" s="463"/>
      <c r="AG837" s="463"/>
      <c r="AH837" s="463"/>
      <c r="AI837" s="463"/>
    </row>
    <row r="838" spans="1:35">
      <c r="A838" s="584" t="s">
        <v>2203</v>
      </c>
      <c r="B838" s="585" t="s">
        <v>439</v>
      </c>
      <c r="C838" s="457" t="s">
        <v>385</v>
      </c>
      <c r="D838" s="568" t="s">
        <v>2204</v>
      </c>
      <c r="E838" s="457" t="s">
        <v>2205</v>
      </c>
      <c r="F838" s="586" t="s">
        <v>442</v>
      </c>
      <c r="G838" s="592" t="s">
        <v>385</v>
      </c>
      <c r="H838" s="588"/>
      <c r="I838" s="588"/>
      <c r="J838" s="588">
        <f t="shared" si="47"/>
        <v>0</v>
      </c>
      <c r="K838" s="588">
        <f t="shared" si="48"/>
        <v>0</v>
      </c>
      <c r="L838" s="589">
        <f>IFERROR(IF(B838="funkcna poziadavka",VLOOKUP(G838,MODULY_CBA!$B$3:$E$53,4,0)/COUNTIFS($G$3:$G$1500,G838,$B$3:$B$1500,B838),),)</f>
        <v>0</v>
      </c>
      <c r="M838" s="588">
        <f>IFERROR(IF(B838="Funkcna poziadavka",VLOOKUP(G838,MODULY_CBA!$B$3:$E$52,3,0),),)</f>
        <v>0</v>
      </c>
      <c r="N838" s="588">
        <f>IFERROR(IF(B838="funkcna poziadavka",VLOOKUP(G838,MODULY_CBA!$B$3:$E$52,2,0),),)</f>
        <v>0</v>
      </c>
      <c r="O838" s="589">
        <f t="shared" si="49"/>
        <v>0</v>
      </c>
      <c r="P838" s="590">
        <f>IFERROR(O838*VLOOKUP(G838,MODULY_CBA!$B$3:$F$52,5,0),)</f>
        <v>0</v>
      </c>
      <c r="Q838" s="461">
        <f>VLOOKUP(G838,MODULY_CBA!$B$3:$I$52,7,0)</f>
        <v>2022</v>
      </c>
      <c r="R838" s="463"/>
      <c r="S838" s="463"/>
      <c r="T838" s="463"/>
      <c r="U838" s="463"/>
      <c r="V838" s="463"/>
      <c r="W838" s="463"/>
      <c r="X838" s="463"/>
      <c r="Y838" s="463"/>
      <c r="Z838" s="591"/>
      <c r="AA838" s="461"/>
      <c r="AB838" s="461"/>
      <c r="AC838" s="463"/>
      <c r="AD838" s="463"/>
      <c r="AE838" s="463"/>
      <c r="AF838" s="463"/>
      <c r="AG838" s="463"/>
      <c r="AH838" s="463"/>
      <c r="AI838" s="463"/>
    </row>
    <row r="839" spans="1:35">
      <c r="A839" s="584" t="s">
        <v>2206</v>
      </c>
      <c r="B839" s="585" t="s">
        <v>439</v>
      </c>
      <c r="C839" s="457" t="s">
        <v>385</v>
      </c>
      <c r="D839" s="579" t="s">
        <v>459</v>
      </c>
      <c r="E839" s="568" t="s">
        <v>767</v>
      </c>
      <c r="F839" s="586" t="s">
        <v>442</v>
      </c>
      <c r="G839" s="592" t="s">
        <v>385</v>
      </c>
      <c r="H839" s="588"/>
      <c r="I839" s="588"/>
      <c r="J839" s="588">
        <f t="shared" si="47"/>
        <v>0</v>
      </c>
      <c r="K839" s="588">
        <f t="shared" si="48"/>
        <v>0</v>
      </c>
      <c r="L839" s="589">
        <f>IFERROR(IF(B839="funkcna poziadavka",VLOOKUP(G839,MODULY_CBA!$B$3:$E$53,4,0)/COUNTIFS($G$3:$G$1500,G839,$B$3:$B$1500,B839),),)</f>
        <v>0</v>
      </c>
      <c r="M839" s="588">
        <f>IFERROR(IF(B839="Funkcna poziadavka",VLOOKUP(G839,MODULY_CBA!$B$3:$E$52,3,0),),)</f>
        <v>0</v>
      </c>
      <c r="N839" s="588">
        <f>IFERROR(IF(B839="funkcna poziadavka",VLOOKUP(G839,MODULY_CBA!$B$3:$E$52,2,0),),)</f>
        <v>0</v>
      </c>
      <c r="O839" s="589">
        <f t="shared" si="49"/>
        <v>0</v>
      </c>
      <c r="P839" s="590">
        <f>IFERROR(O839*VLOOKUP(G839,MODULY_CBA!$B$3:$F$52,5,0),)</f>
        <v>0</v>
      </c>
      <c r="Q839" s="461">
        <f>VLOOKUP(G839,MODULY_CBA!$B$3:$I$52,7,0)</f>
        <v>2022</v>
      </c>
      <c r="R839" s="463"/>
      <c r="S839" s="463"/>
      <c r="T839" s="463"/>
      <c r="U839" s="463"/>
      <c r="V839" s="463"/>
      <c r="W839" s="463"/>
      <c r="X839" s="463"/>
      <c r="Y839" s="463"/>
      <c r="Z839" s="591"/>
      <c r="AA839" s="461"/>
      <c r="AB839" s="461"/>
      <c r="AC839" s="463"/>
      <c r="AD839" s="463"/>
      <c r="AE839" s="463"/>
      <c r="AF839" s="463"/>
      <c r="AG839" s="463"/>
      <c r="AH839" s="463"/>
      <c r="AI839" s="463"/>
    </row>
    <row r="840" spans="1:35">
      <c r="A840" s="584" t="s">
        <v>2207</v>
      </c>
      <c r="B840" s="585" t="s">
        <v>439</v>
      </c>
      <c r="C840" s="457" t="s">
        <v>385</v>
      </c>
      <c r="D840" s="579" t="s">
        <v>462</v>
      </c>
      <c r="E840" s="568" t="s">
        <v>2171</v>
      </c>
      <c r="F840" s="586" t="s">
        <v>442</v>
      </c>
      <c r="G840" s="592" t="s">
        <v>385</v>
      </c>
      <c r="H840" s="588"/>
      <c r="I840" s="588"/>
      <c r="J840" s="588">
        <f t="shared" si="47"/>
        <v>0</v>
      </c>
      <c r="K840" s="588">
        <f t="shared" si="48"/>
        <v>0</v>
      </c>
      <c r="L840" s="589">
        <f>IFERROR(IF(B840="funkcna poziadavka",VLOOKUP(G840,MODULY_CBA!$B$3:$E$53,4,0)/COUNTIFS($G$3:$G$1500,G840,$B$3:$B$1500,B840),),)</f>
        <v>0</v>
      </c>
      <c r="M840" s="588">
        <f>IFERROR(IF(B840="Funkcna poziadavka",VLOOKUP(G840,MODULY_CBA!$B$3:$E$52,3,0),),)</f>
        <v>0</v>
      </c>
      <c r="N840" s="588">
        <f>IFERROR(IF(B840="funkcna poziadavka",VLOOKUP(G840,MODULY_CBA!$B$3:$E$52,2,0),),)</f>
        <v>0</v>
      </c>
      <c r="O840" s="589">
        <f t="shared" si="49"/>
        <v>0</v>
      </c>
      <c r="P840" s="590">
        <f>IFERROR(O840*VLOOKUP(G840,MODULY_CBA!$B$3:$F$52,5,0),)</f>
        <v>0</v>
      </c>
      <c r="Q840" s="461">
        <f>VLOOKUP(G840,MODULY_CBA!$B$3:$I$52,7,0)</f>
        <v>2022</v>
      </c>
      <c r="R840" s="463"/>
      <c r="S840" s="463"/>
      <c r="T840" s="463"/>
      <c r="U840" s="463"/>
      <c r="V840" s="463"/>
      <c r="W840" s="463"/>
      <c r="X840" s="463"/>
      <c r="Y840" s="463"/>
      <c r="Z840" s="591"/>
      <c r="AA840" s="461"/>
      <c r="AB840" s="461"/>
      <c r="AC840" s="463"/>
      <c r="AD840" s="463"/>
      <c r="AE840" s="463"/>
      <c r="AF840" s="463"/>
      <c r="AG840" s="463"/>
      <c r="AH840" s="463"/>
      <c r="AI840" s="463"/>
    </row>
    <row r="841" spans="1:35">
      <c r="A841" s="584" t="s">
        <v>2208</v>
      </c>
      <c r="B841" s="585" t="s">
        <v>439</v>
      </c>
      <c r="C841" s="457" t="s">
        <v>385</v>
      </c>
      <c r="D841" s="579" t="s">
        <v>465</v>
      </c>
      <c r="E841" s="568" t="s">
        <v>729</v>
      </c>
      <c r="F841" s="586" t="s">
        <v>442</v>
      </c>
      <c r="G841" s="592" t="s">
        <v>385</v>
      </c>
      <c r="H841" s="588"/>
      <c r="I841" s="588"/>
      <c r="J841" s="588">
        <f t="shared" ref="J841:J904" si="50">IF(ISNUMBER(H841),H841,)</f>
        <v>0</v>
      </c>
      <c r="K841" s="588">
        <f t="shared" ref="K841:K904" si="51">J841*I841</f>
        <v>0</v>
      </c>
      <c r="L841" s="589">
        <f>IFERROR(IF(B841="funkcna poziadavka",VLOOKUP(G841,MODULY_CBA!$B$3:$E$53,4,0)/COUNTIFS($G$3:$G$1500,G841,$B$3:$B$1500,B841),),)</f>
        <v>0</v>
      </c>
      <c r="M841" s="588">
        <f>IFERROR(IF(B841="Funkcna poziadavka",VLOOKUP(G841,MODULY_CBA!$B$3:$E$52,3,0),),)</f>
        <v>0</v>
      </c>
      <c r="N841" s="588">
        <f>IFERROR(IF(B841="funkcna poziadavka",VLOOKUP(G841,MODULY_CBA!$B$3:$E$52,2,0),),)</f>
        <v>0</v>
      </c>
      <c r="O841" s="589">
        <f t="shared" ref="O841:O904" si="52">(K841+L841)*M841*N841</f>
        <v>0</v>
      </c>
      <c r="P841" s="590">
        <f>IFERROR(O841*VLOOKUP(G841,MODULY_CBA!$B$3:$F$52,5,0),)</f>
        <v>0</v>
      </c>
      <c r="Q841" s="461">
        <f>VLOOKUP(G841,MODULY_CBA!$B$3:$I$52,7,0)</f>
        <v>2022</v>
      </c>
      <c r="R841" s="463"/>
      <c r="S841" s="463"/>
      <c r="T841" s="463"/>
      <c r="U841" s="463"/>
      <c r="V841" s="463"/>
      <c r="W841" s="463"/>
      <c r="X841" s="463"/>
      <c r="Y841" s="463"/>
      <c r="Z841" s="591"/>
      <c r="AA841" s="461"/>
      <c r="AB841" s="461"/>
      <c r="AC841" s="463"/>
      <c r="AD841" s="463"/>
      <c r="AE841" s="463"/>
      <c r="AF841" s="463"/>
      <c r="AG841" s="463"/>
      <c r="AH841" s="463"/>
      <c r="AI841" s="463"/>
    </row>
    <row r="842" spans="1:35">
      <c r="A842" s="584" t="s">
        <v>2209</v>
      </c>
      <c r="B842" s="585" t="s">
        <v>439</v>
      </c>
      <c r="C842" s="457" t="s">
        <v>385</v>
      </c>
      <c r="D842" s="598" t="s">
        <v>468</v>
      </c>
      <c r="E842" s="599" t="s">
        <v>2210</v>
      </c>
      <c r="F842" s="586" t="s">
        <v>442</v>
      </c>
      <c r="G842" s="592" t="s">
        <v>385</v>
      </c>
      <c r="H842" s="588"/>
      <c r="I842" s="588"/>
      <c r="J842" s="588">
        <f t="shared" si="50"/>
        <v>0</v>
      </c>
      <c r="K842" s="588">
        <f t="shared" si="51"/>
        <v>0</v>
      </c>
      <c r="L842" s="589">
        <f>IFERROR(IF(B842="funkcna poziadavka",VLOOKUP(G842,MODULY_CBA!$B$3:$E$53,4,0)/COUNTIFS($G$3:$G$1500,G842,$B$3:$B$1500,B842),),)</f>
        <v>0</v>
      </c>
      <c r="M842" s="588">
        <f>IFERROR(IF(B842="Funkcna poziadavka",VLOOKUP(G842,MODULY_CBA!$B$3:$E$52,3,0),),)</f>
        <v>0</v>
      </c>
      <c r="N842" s="588">
        <f>IFERROR(IF(B842="funkcna poziadavka",VLOOKUP(G842,MODULY_CBA!$B$3:$E$52,2,0),),)</f>
        <v>0</v>
      </c>
      <c r="O842" s="589">
        <f t="shared" si="52"/>
        <v>0</v>
      </c>
      <c r="P842" s="590">
        <f>IFERROR(O842*VLOOKUP(G842,MODULY_CBA!$B$3:$F$52,5,0),)</f>
        <v>0</v>
      </c>
      <c r="Q842" s="461">
        <f>VLOOKUP(G842,MODULY_CBA!$B$3:$I$52,7,0)</f>
        <v>2022</v>
      </c>
      <c r="R842" s="463"/>
      <c r="S842" s="463"/>
      <c r="T842" s="463"/>
      <c r="U842" s="463"/>
      <c r="V842" s="463"/>
      <c r="W842" s="463"/>
      <c r="X842" s="463"/>
      <c r="Y842" s="463"/>
      <c r="Z842" s="591"/>
      <c r="AA842" s="461"/>
      <c r="AB842" s="461"/>
      <c r="AC842" s="463"/>
      <c r="AD842" s="463"/>
      <c r="AE842" s="463"/>
      <c r="AF842" s="463"/>
      <c r="AG842" s="463"/>
      <c r="AH842" s="463"/>
      <c r="AI842" s="463"/>
    </row>
    <row r="843" spans="1:35">
      <c r="A843" s="584" t="s">
        <v>2211</v>
      </c>
      <c r="B843" s="585" t="s">
        <v>439</v>
      </c>
      <c r="C843" s="457" t="s">
        <v>385</v>
      </c>
      <c r="D843" s="579" t="s">
        <v>493</v>
      </c>
      <c r="E843" s="568" t="s">
        <v>1419</v>
      </c>
      <c r="F843" s="586" t="s">
        <v>442</v>
      </c>
      <c r="G843" s="592" t="s">
        <v>385</v>
      </c>
      <c r="H843" s="588"/>
      <c r="I843" s="588"/>
      <c r="J843" s="588">
        <f t="shared" si="50"/>
        <v>0</v>
      </c>
      <c r="K843" s="588">
        <f t="shared" si="51"/>
        <v>0</v>
      </c>
      <c r="L843" s="589">
        <f>IFERROR(IF(B843="funkcna poziadavka",VLOOKUP(G843,MODULY_CBA!$B$3:$E$53,4,0)/COUNTIFS($G$3:$G$1500,G843,$B$3:$B$1500,B843),),)</f>
        <v>0</v>
      </c>
      <c r="M843" s="588">
        <f>IFERROR(IF(B843="Funkcna poziadavka",VLOOKUP(G843,MODULY_CBA!$B$3:$E$52,3,0),),)</f>
        <v>0</v>
      </c>
      <c r="N843" s="588">
        <f>IFERROR(IF(B843="funkcna poziadavka",VLOOKUP(G843,MODULY_CBA!$B$3:$E$52,2,0),),)</f>
        <v>0</v>
      </c>
      <c r="O843" s="589">
        <f t="shared" si="52"/>
        <v>0</v>
      </c>
      <c r="P843" s="590">
        <f>IFERROR(O843*VLOOKUP(G843,MODULY_CBA!$B$3:$F$52,5,0),)</f>
        <v>0</v>
      </c>
      <c r="Q843" s="461">
        <f>VLOOKUP(G843,MODULY_CBA!$B$3:$I$52,7,0)</f>
        <v>2022</v>
      </c>
      <c r="R843" s="463"/>
      <c r="S843" s="463"/>
      <c r="T843" s="463"/>
      <c r="U843" s="463"/>
      <c r="V843" s="463"/>
      <c r="W843" s="463"/>
      <c r="X843" s="463"/>
      <c r="Y843" s="463"/>
      <c r="Z843" s="591"/>
      <c r="AA843" s="461"/>
      <c r="AB843" s="461"/>
      <c r="AC843" s="463"/>
      <c r="AD843" s="463"/>
      <c r="AE843" s="463"/>
      <c r="AF843" s="463"/>
      <c r="AG843" s="463"/>
      <c r="AH843" s="463"/>
      <c r="AI843" s="463"/>
    </row>
    <row r="844" spans="1:35">
      <c r="A844" s="584" t="s">
        <v>2212</v>
      </c>
      <c r="B844" s="585" t="s">
        <v>977</v>
      </c>
      <c r="C844" s="457" t="s">
        <v>385</v>
      </c>
      <c r="D844" s="579" t="s">
        <v>471</v>
      </c>
      <c r="E844" s="568" t="s">
        <v>735</v>
      </c>
      <c r="F844" s="586" t="s">
        <v>442</v>
      </c>
      <c r="G844" s="592" t="s">
        <v>385</v>
      </c>
      <c r="H844" s="588">
        <v>1</v>
      </c>
      <c r="I844" s="588">
        <v>10</v>
      </c>
      <c r="J844" s="588">
        <f t="shared" si="50"/>
        <v>1</v>
      </c>
      <c r="K844" s="588">
        <f t="shared" si="51"/>
        <v>10</v>
      </c>
      <c r="L844" s="589">
        <f>IFERROR(IF(B844="funkcna poziadavka",VLOOKUP(G844,MODULY_CBA!$B$3:$E$53,4,0)/COUNTIFS($G$3:$G$1500,G844,$B$3:$B$1500,B844),),)</f>
        <v>3</v>
      </c>
      <c r="M844" s="588">
        <f>IFERROR(IF(B844="Funkcna poziadavka",VLOOKUP(G844,MODULY_CBA!$B$3:$E$52,3,0),),)</f>
        <v>0.74</v>
      </c>
      <c r="N844" s="588">
        <f>IFERROR(IF(B844="funkcna poziadavka",VLOOKUP(G844,MODULY_CBA!$B$3:$E$52,2,0),),)</f>
        <v>0.995</v>
      </c>
      <c r="O844" s="589">
        <f t="shared" si="52"/>
        <v>9.5718999999999994</v>
      </c>
      <c r="P844" s="590">
        <f>IFERROR(O844*VLOOKUP(G844,MODULY_CBA!$B$3:$F$52,5,0),)</f>
        <v>143.57849999999999</v>
      </c>
      <c r="Q844" s="461">
        <f>VLOOKUP(G844,MODULY_CBA!$B$3:$I$52,7,0)</f>
        <v>2022</v>
      </c>
      <c r="R844" s="463"/>
      <c r="S844" s="463"/>
      <c r="T844" s="463"/>
      <c r="U844" s="463"/>
      <c r="V844" s="463"/>
      <c r="W844" s="463"/>
      <c r="X844" s="463"/>
      <c r="Y844" s="463"/>
      <c r="Z844" s="591"/>
      <c r="AA844" s="461"/>
      <c r="AB844" s="461"/>
      <c r="AC844" s="463"/>
      <c r="AD844" s="463"/>
      <c r="AE844" s="463"/>
      <c r="AF844" s="463"/>
      <c r="AG844" s="463"/>
      <c r="AH844" s="463"/>
      <c r="AI844" s="463"/>
    </row>
    <row r="845" spans="1:35">
      <c r="A845" s="584" t="s">
        <v>2213</v>
      </c>
      <c r="B845" s="585" t="s">
        <v>977</v>
      </c>
      <c r="C845" s="457" t="s">
        <v>385</v>
      </c>
      <c r="D845" s="579" t="s">
        <v>2214</v>
      </c>
      <c r="E845" s="568" t="s">
        <v>2215</v>
      </c>
      <c r="F845" s="586" t="s">
        <v>442</v>
      </c>
      <c r="G845" s="592" t="s">
        <v>385</v>
      </c>
      <c r="H845" s="588">
        <v>1</v>
      </c>
      <c r="I845" s="588">
        <v>10</v>
      </c>
      <c r="J845" s="588">
        <f t="shared" si="50"/>
        <v>1</v>
      </c>
      <c r="K845" s="588">
        <f t="shared" si="51"/>
        <v>10</v>
      </c>
      <c r="L845" s="589">
        <f>IFERROR(IF(B845="funkcna poziadavka",VLOOKUP(G845,MODULY_CBA!$B$3:$E$53,4,0)/COUNTIFS($G$3:$G$1500,G845,$B$3:$B$1500,B845),),)</f>
        <v>3</v>
      </c>
      <c r="M845" s="588">
        <f>IFERROR(IF(B845="Funkcna poziadavka",VLOOKUP(G845,MODULY_CBA!$B$3:$E$52,3,0),),)</f>
        <v>0.74</v>
      </c>
      <c r="N845" s="588">
        <f>IFERROR(IF(B845="funkcna poziadavka",VLOOKUP(G845,MODULY_CBA!$B$3:$E$52,2,0),),)</f>
        <v>0.995</v>
      </c>
      <c r="O845" s="589">
        <f t="shared" si="52"/>
        <v>9.5718999999999994</v>
      </c>
      <c r="P845" s="590">
        <f>IFERROR(O845*VLOOKUP(G845,MODULY_CBA!$B$3:$F$52,5,0),)</f>
        <v>143.57849999999999</v>
      </c>
      <c r="Q845" s="461">
        <f>VLOOKUP(G845,MODULY_CBA!$B$3:$I$52,7,0)</f>
        <v>2022</v>
      </c>
      <c r="R845" s="463"/>
      <c r="S845" s="463"/>
      <c r="T845" s="463"/>
      <c r="U845" s="463"/>
      <c r="V845" s="463"/>
      <c r="W845" s="463"/>
      <c r="X845" s="463"/>
      <c r="Y845" s="463"/>
      <c r="Z845" s="591"/>
      <c r="AA845" s="461"/>
      <c r="AB845" s="461"/>
      <c r="AC845" s="463"/>
      <c r="AD845" s="463"/>
      <c r="AE845" s="463"/>
      <c r="AF845" s="463"/>
      <c r="AG845" s="463"/>
      <c r="AH845" s="463"/>
      <c r="AI845" s="463"/>
    </row>
    <row r="846" spans="1:35">
      <c r="A846" s="584" t="s">
        <v>2216</v>
      </c>
      <c r="B846" s="585" t="s">
        <v>977</v>
      </c>
      <c r="C846" s="457" t="s">
        <v>385</v>
      </c>
      <c r="D846" s="579" t="s">
        <v>2217</v>
      </c>
      <c r="E846" s="568" t="s">
        <v>2218</v>
      </c>
      <c r="F846" s="586" t="s">
        <v>442</v>
      </c>
      <c r="G846" s="592" t="s">
        <v>385</v>
      </c>
      <c r="H846" s="588">
        <v>1</v>
      </c>
      <c r="I846" s="588">
        <v>10</v>
      </c>
      <c r="J846" s="588">
        <f t="shared" si="50"/>
        <v>1</v>
      </c>
      <c r="K846" s="588">
        <f t="shared" si="51"/>
        <v>10</v>
      </c>
      <c r="L846" s="589">
        <f>IFERROR(IF(B846="funkcna poziadavka",VLOOKUP(G846,MODULY_CBA!$B$3:$E$53,4,0)/COUNTIFS($G$3:$G$1500,G846,$B$3:$B$1500,B846),),)</f>
        <v>3</v>
      </c>
      <c r="M846" s="588">
        <f>IFERROR(IF(B846="Funkcna poziadavka",VLOOKUP(G846,MODULY_CBA!$B$3:$E$52,3,0),),)</f>
        <v>0.74</v>
      </c>
      <c r="N846" s="588">
        <f>IFERROR(IF(B846="funkcna poziadavka",VLOOKUP(G846,MODULY_CBA!$B$3:$E$52,2,0),),)</f>
        <v>0.995</v>
      </c>
      <c r="O846" s="589">
        <f t="shared" si="52"/>
        <v>9.5718999999999994</v>
      </c>
      <c r="P846" s="590">
        <f>IFERROR(O846*VLOOKUP(G846,MODULY_CBA!$B$3:$F$52,5,0),)</f>
        <v>143.57849999999999</v>
      </c>
      <c r="Q846" s="461">
        <f>VLOOKUP(G846,MODULY_CBA!$B$3:$I$52,7,0)</f>
        <v>2022</v>
      </c>
      <c r="R846" s="463"/>
      <c r="S846" s="463"/>
      <c r="T846" s="463"/>
      <c r="U846" s="463"/>
      <c r="V846" s="463"/>
      <c r="W846" s="463"/>
      <c r="X846" s="463"/>
      <c r="Y846" s="463"/>
      <c r="Z846" s="591"/>
      <c r="AA846" s="461"/>
      <c r="AB846" s="461"/>
      <c r="AC846" s="463"/>
      <c r="AD846" s="463"/>
      <c r="AE846" s="463"/>
      <c r="AF846" s="463"/>
      <c r="AG846" s="463"/>
      <c r="AH846" s="463"/>
      <c r="AI846" s="463"/>
    </row>
    <row r="847" spans="1:35">
      <c r="A847" s="584" t="s">
        <v>2219</v>
      </c>
      <c r="B847" s="585" t="s">
        <v>977</v>
      </c>
      <c r="C847" s="457" t="s">
        <v>385</v>
      </c>
      <c r="D847" s="579" t="s">
        <v>2220</v>
      </c>
      <c r="E847" s="457" t="s">
        <v>2221</v>
      </c>
      <c r="F847" s="586" t="s">
        <v>442</v>
      </c>
      <c r="G847" s="592" t="s">
        <v>385</v>
      </c>
      <c r="H847" s="588">
        <v>1</v>
      </c>
      <c r="I847" s="588">
        <v>10</v>
      </c>
      <c r="J847" s="588">
        <f t="shared" si="50"/>
        <v>1</v>
      </c>
      <c r="K847" s="588">
        <f t="shared" si="51"/>
        <v>10</v>
      </c>
      <c r="L847" s="589">
        <f>IFERROR(IF(B847="funkcna poziadavka",VLOOKUP(G847,MODULY_CBA!$B$3:$E$53,4,0)/COUNTIFS($G$3:$G$1500,G847,$B$3:$B$1500,B847),),)</f>
        <v>3</v>
      </c>
      <c r="M847" s="588">
        <f>IFERROR(IF(B847="Funkcna poziadavka",VLOOKUP(G847,MODULY_CBA!$B$3:$E$52,3,0),),)</f>
        <v>0.74</v>
      </c>
      <c r="N847" s="588">
        <f>IFERROR(IF(B847="funkcna poziadavka",VLOOKUP(G847,MODULY_CBA!$B$3:$E$52,2,0),),)</f>
        <v>0.995</v>
      </c>
      <c r="O847" s="589">
        <f t="shared" si="52"/>
        <v>9.5718999999999994</v>
      </c>
      <c r="P847" s="590">
        <f>IFERROR(O847*VLOOKUP(G847,MODULY_CBA!$B$3:$F$52,5,0),)</f>
        <v>143.57849999999999</v>
      </c>
      <c r="Q847" s="461">
        <f>VLOOKUP(G847,MODULY_CBA!$B$3:$I$52,7,0)</f>
        <v>2022</v>
      </c>
      <c r="R847" s="463"/>
      <c r="S847" s="463"/>
      <c r="T847" s="463"/>
      <c r="U847" s="463"/>
      <c r="V847" s="463"/>
      <c r="W847" s="463"/>
      <c r="X847" s="463"/>
      <c r="Y847" s="463"/>
      <c r="Z847" s="591"/>
      <c r="AA847" s="461"/>
      <c r="AB847" s="461"/>
      <c r="AC847" s="463"/>
      <c r="AD847" s="463"/>
      <c r="AE847" s="463"/>
      <c r="AF847" s="463"/>
      <c r="AG847" s="463"/>
      <c r="AH847" s="463"/>
      <c r="AI847" s="463"/>
    </row>
    <row r="848" spans="1:35">
      <c r="A848" s="584" t="s">
        <v>2222</v>
      </c>
      <c r="B848" s="585" t="s">
        <v>977</v>
      </c>
      <c r="C848" s="457" t="s">
        <v>385</v>
      </c>
      <c r="D848" s="579" t="s">
        <v>2223</v>
      </c>
      <c r="E848" s="457" t="s">
        <v>2224</v>
      </c>
      <c r="F848" s="586" t="s">
        <v>442</v>
      </c>
      <c r="G848" s="592" t="s">
        <v>385</v>
      </c>
      <c r="H848" s="588">
        <v>1</v>
      </c>
      <c r="I848" s="588">
        <v>10</v>
      </c>
      <c r="J848" s="588">
        <f t="shared" si="50"/>
        <v>1</v>
      </c>
      <c r="K848" s="588">
        <f t="shared" si="51"/>
        <v>10</v>
      </c>
      <c r="L848" s="589">
        <f>IFERROR(IF(B848="funkcna poziadavka",VLOOKUP(G848,MODULY_CBA!$B$3:$E$53,4,0)/COUNTIFS($G$3:$G$1500,G848,$B$3:$B$1500,B848),),)</f>
        <v>3</v>
      </c>
      <c r="M848" s="588">
        <f>IFERROR(IF(B848="Funkcna poziadavka",VLOOKUP(G848,MODULY_CBA!$B$3:$E$52,3,0),),)</f>
        <v>0.74</v>
      </c>
      <c r="N848" s="588">
        <f>IFERROR(IF(B848="funkcna poziadavka",VLOOKUP(G848,MODULY_CBA!$B$3:$E$52,2,0),),)</f>
        <v>0.995</v>
      </c>
      <c r="O848" s="589">
        <f t="shared" si="52"/>
        <v>9.5718999999999994</v>
      </c>
      <c r="P848" s="590">
        <f>IFERROR(O848*VLOOKUP(G848,MODULY_CBA!$B$3:$F$52,5,0),)</f>
        <v>143.57849999999999</v>
      </c>
      <c r="Q848" s="461">
        <f>VLOOKUP(G848,MODULY_CBA!$B$3:$I$52,7,0)</f>
        <v>2022</v>
      </c>
      <c r="R848" s="463"/>
      <c r="S848" s="463"/>
      <c r="T848" s="463"/>
      <c r="U848" s="463"/>
      <c r="V848" s="463"/>
      <c r="W848" s="463"/>
      <c r="X848" s="463"/>
      <c r="Y848" s="463"/>
      <c r="Z848" s="591"/>
      <c r="AA848" s="461"/>
      <c r="AB848" s="461"/>
      <c r="AC848" s="463"/>
      <c r="AD848" s="463"/>
      <c r="AE848" s="463"/>
      <c r="AF848" s="463"/>
      <c r="AG848" s="463"/>
      <c r="AH848" s="463"/>
      <c r="AI848" s="463"/>
    </row>
    <row r="849" spans="1:35">
      <c r="A849" s="584" t="s">
        <v>2225</v>
      </c>
      <c r="B849" s="585" t="s">
        <v>977</v>
      </c>
      <c r="C849" s="457" t="s">
        <v>387</v>
      </c>
      <c r="D849" s="457" t="s">
        <v>2226</v>
      </c>
      <c r="E849" s="457" t="s">
        <v>2227</v>
      </c>
      <c r="F849" s="586" t="s">
        <v>442</v>
      </c>
      <c r="G849" s="592" t="s">
        <v>387</v>
      </c>
      <c r="H849" s="588">
        <v>1</v>
      </c>
      <c r="I849" s="588">
        <v>5</v>
      </c>
      <c r="J849" s="588">
        <f t="shared" si="50"/>
        <v>1</v>
      </c>
      <c r="K849" s="588">
        <f t="shared" si="51"/>
        <v>5</v>
      </c>
      <c r="L849" s="589">
        <f>IFERROR(IF(B849="funkcna poziadavka",VLOOKUP(G849,MODULY_CBA!$B$3:$E$53,4,0)/COUNTIFS($G$3:$G$1500,G849,$B$3:$B$1500,B849),),)</f>
        <v>2.3333333333333335</v>
      </c>
      <c r="M849" s="588">
        <f>IFERROR(IF(B849="Funkcna poziadavka",VLOOKUP(G849,MODULY_CBA!$B$3:$E$52,3,0),),)</f>
        <v>0.72</v>
      </c>
      <c r="N849" s="588">
        <f>IFERROR(IF(B849="funkcna poziadavka",VLOOKUP(G849,MODULY_CBA!$B$3:$E$52,2,0),),)</f>
        <v>0.87</v>
      </c>
      <c r="O849" s="589">
        <f t="shared" si="52"/>
        <v>4.5936000000000003</v>
      </c>
      <c r="P849" s="590">
        <f>IFERROR(O849*VLOOKUP(G849,MODULY_CBA!$B$3:$F$52,5,0),)</f>
        <v>68.904000000000011</v>
      </c>
      <c r="Q849" s="461">
        <f>VLOOKUP(G849,MODULY_CBA!$B$3:$I$52,7,0)</f>
        <v>2021</v>
      </c>
      <c r="R849" s="463"/>
      <c r="S849" s="463"/>
      <c r="T849" s="463"/>
      <c r="U849" s="463"/>
      <c r="V849" s="463"/>
      <c r="W849" s="463"/>
      <c r="X849" s="463"/>
      <c r="Y849" s="463"/>
      <c r="Z849" s="591"/>
      <c r="AA849" s="461"/>
      <c r="AB849" s="461"/>
      <c r="AC849" s="463"/>
      <c r="AD849" s="463"/>
      <c r="AE849" s="463"/>
      <c r="AF849" s="463"/>
      <c r="AG849" s="463"/>
      <c r="AH849" s="463"/>
      <c r="AI849" s="463"/>
    </row>
    <row r="850" spans="1:35">
      <c r="A850" s="584" t="s">
        <v>2228</v>
      </c>
      <c r="B850" s="585" t="s">
        <v>977</v>
      </c>
      <c r="C850" s="457" t="s">
        <v>387</v>
      </c>
      <c r="D850" s="579" t="s">
        <v>440</v>
      </c>
      <c r="E850" s="568" t="s">
        <v>792</v>
      </c>
      <c r="F850" s="586" t="s">
        <v>442</v>
      </c>
      <c r="G850" s="592" t="s">
        <v>387</v>
      </c>
      <c r="H850" s="588">
        <v>1</v>
      </c>
      <c r="I850" s="588">
        <v>5</v>
      </c>
      <c r="J850" s="588">
        <f t="shared" si="50"/>
        <v>1</v>
      </c>
      <c r="K850" s="588">
        <f t="shared" si="51"/>
        <v>5</v>
      </c>
      <c r="L850" s="589">
        <f>IFERROR(IF(B850="funkcna poziadavka",VLOOKUP(G850,MODULY_CBA!$B$3:$E$53,4,0)/COUNTIFS($G$3:$G$1500,G850,$B$3:$B$1500,B850),),)</f>
        <v>2.3333333333333335</v>
      </c>
      <c r="M850" s="588">
        <f>IFERROR(IF(B850="Funkcna poziadavka",VLOOKUP(G850,MODULY_CBA!$B$3:$E$52,3,0),),)</f>
        <v>0.72</v>
      </c>
      <c r="N850" s="588">
        <f>IFERROR(IF(B850="funkcna poziadavka",VLOOKUP(G850,MODULY_CBA!$B$3:$E$52,2,0),),)</f>
        <v>0.87</v>
      </c>
      <c r="O850" s="589">
        <f t="shared" si="52"/>
        <v>4.5936000000000003</v>
      </c>
      <c r="P850" s="590">
        <f>IFERROR(O850*VLOOKUP(G850,MODULY_CBA!$B$3:$F$52,5,0),)</f>
        <v>68.904000000000011</v>
      </c>
      <c r="Q850" s="461">
        <f>VLOOKUP(G850,MODULY_CBA!$B$3:$I$52,7,0)</f>
        <v>2021</v>
      </c>
      <c r="R850" s="463"/>
      <c r="S850" s="463"/>
      <c r="T850" s="463"/>
      <c r="U850" s="463"/>
      <c r="V850" s="463"/>
      <c r="W850" s="463"/>
      <c r="X850" s="463"/>
      <c r="Y850" s="463"/>
      <c r="Z850" s="591"/>
      <c r="AA850" s="461"/>
      <c r="AB850" s="461"/>
      <c r="AC850" s="463"/>
      <c r="AD850" s="463"/>
      <c r="AE850" s="463"/>
      <c r="AF850" s="463"/>
      <c r="AG850" s="463"/>
      <c r="AH850" s="463"/>
      <c r="AI850" s="463"/>
    </row>
    <row r="851" spans="1:35">
      <c r="A851" s="584" t="s">
        <v>2229</v>
      </c>
      <c r="B851" s="585" t="s">
        <v>439</v>
      </c>
      <c r="C851" s="457" t="s">
        <v>387</v>
      </c>
      <c r="D851" s="579" t="s">
        <v>447</v>
      </c>
      <c r="E851" s="579" t="s">
        <v>448</v>
      </c>
      <c r="F851" s="586" t="s">
        <v>442</v>
      </c>
      <c r="G851" s="592" t="s">
        <v>387</v>
      </c>
      <c r="H851" s="588"/>
      <c r="I851" s="588"/>
      <c r="J851" s="588">
        <f t="shared" si="50"/>
        <v>0</v>
      </c>
      <c r="K851" s="588">
        <f t="shared" si="51"/>
        <v>0</v>
      </c>
      <c r="L851" s="589">
        <f>IFERROR(IF(B851="funkcna poziadavka",VLOOKUP(G851,MODULY_CBA!$B$3:$E$53,4,0)/COUNTIFS($G$3:$G$1500,G851,$B$3:$B$1500,B851),),)</f>
        <v>0</v>
      </c>
      <c r="M851" s="588">
        <f>IFERROR(IF(B851="Funkcna poziadavka",VLOOKUP(G851,MODULY_CBA!$B$3:$E$52,3,0),),)</f>
        <v>0</v>
      </c>
      <c r="N851" s="588">
        <f>IFERROR(IF(B851="funkcna poziadavka",VLOOKUP(G851,MODULY_CBA!$B$3:$E$52,2,0),),)</f>
        <v>0</v>
      </c>
      <c r="O851" s="589">
        <f t="shared" si="52"/>
        <v>0</v>
      </c>
      <c r="P851" s="590">
        <f>IFERROR(O851*VLOOKUP(G851,MODULY_CBA!$B$3:$F$52,5,0),)</f>
        <v>0</v>
      </c>
      <c r="Q851" s="461">
        <f>VLOOKUP(G851,MODULY_CBA!$B$3:$I$52,7,0)</f>
        <v>2021</v>
      </c>
      <c r="R851" s="463"/>
      <c r="S851" s="463"/>
      <c r="T851" s="463"/>
      <c r="U851" s="463"/>
      <c r="V851" s="463"/>
      <c r="W851" s="463"/>
      <c r="X851" s="463"/>
      <c r="Y851" s="463"/>
      <c r="Z851" s="591"/>
      <c r="AA851" s="461"/>
      <c r="AB851" s="461"/>
      <c r="AC851" s="463"/>
      <c r="AD851" s="463"/>
      <c r="AE851" s="463"/>
      <c r="AF851" s="463"/>
      <c r="AG851" s="463"/>
      <c r="AH851" s="463"/>
      <c r="AI851" s="463"/>
    </row>
    <row r="852" spans="1:35">
      <c r="A852" s="584" t="s">
        <v>2230</v>
      </c>
      <c r="B852" s="585" t="s">
        <v>439</v>
      </c>
      <c r="C852" s="457" t="s">
        <v>387</v>
      </c>
      <c r="D852" s="579" t="s">
        <v>450</v>
      </c>
      <c r="E852" s="579" t="s">
        <v>451</v>
      </c>
      <c r="F852" s="586" t="s">
        <v>442</v>
      </c>
      <c r="G852" s="592" t="s">
        <v>387</v>
      </c>
      <c r="H852" s="588"/>
      <c r="I852" s="588"/>
      <c r="J852" s="588">
        <f t="shared" si="50"/>
        <v>0</v>
      </c>
      <c r="K852" s="588">
        <f t="shared" si="51"/>
        <v>0</v>
      </c>
      <c r="L852" s="589">
        <f>IFERROR(IF(B852="funkcna poziadavka",VLOOKUP(G852,MODULY_CBA!$B$3:$E$53,4,0)/COUNTIFS($G$3:$G$1500,G852,$B$3:$B$1500,B852),),)</f>
        <v>0</v>
      </c>
      <c r="M852" s="588">
        <f>IFERROR(IF(B852="Funkcna poziadavka",VLOOKUP(G852,MODULY_CBA!$B$3:$E$52,3,0),),)</f>
        <v>0</v>
      </c>
      <c r="N852" s="588">
        <f>IFERROR(IF(B852="funkcna poziadavka",VLOOKUP(G852,MODULY_CBA!$B$3:$E$52,2,0),),)</f>
        <v>0</v>
      </c>
      <c r="O852" s="589">
        <f t="shared" si="52"/>
        <v>0</v>
      </c>
      <c r="P852" s="590">
        <f>IFERROR(O852*VLOOKUP(G852,MODULY_CBA!$B$3:$F$52,5,0),)</f>
        <v>0</v>
      </c>
      <c r="Q852" s="461">
        <f>VLOOKUP(G852,MODULY_CBA!$B$3:$I$52,7,0)</f>
        <v>2021</v>
      </c>
      <c r="R852" s="463"/>
      <c r="S852" s="463"/>
      <c r="T852" s="463"/>
      <c r="U852" s="463"/>
      <c r="V852" s="463"/>
      <c r="W852" s="463"/>
      <c r="X852" s="463"/>
      <c r="Y852" s="463"/>
      <c r="Z852" s="591"/>
      <c r="AA852" s="461"/>
      <c r="AB852" s="461"/>
      <c r="AC852" s="463"/>
      <c r="AD852" s="463"/>
      <c r="AE852" s="463"/>
      <c r="AF852" s="463"/>
      <c r="AG852" s="463"/>
      <c r="AH852" s="463"/>
      <c r="AI852" s="463"/>
    </row>
    <row r="853" spans="1:35">
      <c r="A853" s="584" t="s">
        <v>2231</v>
      </c>
      <c r="B853" s="585" t="s">
        <v>439</v>
      </c>
      <c r="C853" s="457" t="s">
        <v>387</v>
      </c>
      <c r="D853" s="579" t="s">
        <v>453</v>
      </c>
      <c r="E853" s="579" t="s">
        <v>454</v>
      </c>
      <c r="F853" s="586" t="s">
        <v>442</v>
      </c>
      <c r="G853" s="592" t="s">
        <v>387</v>
      </c>
      <c r="H853" s="588"/>
      <c r="I853" s="588"/>
      <c r="J853" s="588">
        <f t="shared" si="50"/>
        <v>0</v>
      </c>
      <c r="K853" s="588">
        <f t="shared" si="51"/>
        <v>0</v>
      </c>
      <c r="L853" s="589">
        <f>IFERROR(IF(B853="funkcna poziadavka",VLOOKUP(G853,MODULY_CBA!$B$3:$E$53,4,0)/COUNTIFS($G$3:$G$1500,G853,$B$3:$B$1500,B853),),)</f>
        <v>0</v>
      </c>
      <c r="M853" s="588">
        <f>IFERROR(IF(B853="Funkcna poziadavka",VLOOKUP(G853,MODULY_CBA!$B$3:$E$52,3,0),),)</f>
        <v>0</v>
      </c>
      <c r="N853" s="588">
        <f>IFERROR(IF(B853="funkcna poziadavka",VLOOKUP(G853,MODULY_CBA!$B$3:$E$52,2,0),),)</f>
        <v>0</v>
      </c>
      <c r="O853" s="589">
        <f t="shared" si="52"/>
        <v>0</v>
      </c>
      <c r="P853" s="590">
        <f>IFERROR(O853*VLOOKUP(G853,MODULY_CBA!$B$3:$F$52,5,0),)</f>
        <v>0</v>
      </c>
      <c r="Q853" s="461">
        <f>VLOOKUP(G853,MODULY_CBA!$B$3:$I$52,7,0)</f>
        <v>2021</v>
      </c>
      <c r="R853" s="463"/>
      <c r="S853" s="463"/>
      <c r="T853" s="463"/>
      <c r="U853" s="463"/>
      <c r="V853" s="463"/>
      <c r="W853" s="463"/>
      <c r="X853" s="463"/>
      <c r="Y853" s="463"/>
      <c r="Z853" s="591"/>
      <c r="AA853" s="461"/>
      <c r="AB853" s="461"/>
      <c r="AC853" s="463"/>
      <c r="AD853" s="463"/>
      <c r="AE853" s="463"/>
      <c r="AF853" s="463"/>
      <c r="AG853" s="463"/>
      <c r="AH853" s="463"/>
      <c r="AI853" s="463"/>
    </row>
    <row r="854" spans="1:35">
      <c r="A854" s="584" t="s">
        <v>2232</v>
      </c>
      <c r="B854" s="585" t="s">
        <v>439</v>
      </c>
      <c r="C854" s="457" t="s">
        <v>387</v>
      </c>
      <c r="D854" s="568" t="s">
        <v>2233</v>
      </c>
      <c r="E854" s="457" t="s">
        <v>2234</v>
      </c>
      <c r="F854" s="586" t="s">
        <v>442</v>
      </c>
      <c r="G854" s="592" t="s">
        <v>387</v>
      </c>
      <c r="H854" s="588"/>
      <c r="I854" s="588"/>
      <c r="J854" s="588">
        <f t="shared" si="50"/>
        <v>0</v>
      </c>
      <c r="K854" s="588">
        <f t="shared" si="51"/>
        <v>0</v>
      </c>
      <c r="L854" s="589">
        <f>IFERROR(IF(B854="funkcna poziadavka",VLOOKUP(G854,MODULY_CBA!$B$3:$E$53,4,0)/COUNTIFS($G$3:$G$1500,G854,$B$3:$B$1500,B854),),)</f>
        <v>0</v>
      </c>
      <c r="M854" s="588">
        <f>IFERROR(IF(B854="Funkcna poziadavka",VLOOKUP(G854,MODULY_CBA!$B$3:$E$52,3,0),),)</f>
        <v>0</v>
      </c>
      <c r="N854" s="588">
        <f>IFERROR(IF(B854="funkcna poziadavka",VLOOKUP(G854,MODULY_CBA!$B$3:$E$52,2,0),),)</f>
        <v>0</v>
      </c>
      <c r="O854" s="589">
        <f t="shared" si="52"/>
        <v>0</v>
      </c>
      <c r="P854" s="590">
        <f>IFERROR(O854*VLOOKUP(G854,MODULY_CBA!$B$3:$F$52,5,0),)</f>
        <v>0</v>
      </c>
      <c r="Q854" s="461">
        <f>VLOOKUP(G854,MODULY_CBA!$B$3:$I$52,7,0)</f>
        <v>2021</v>
      </c>
      <c r="R854" s="463"/>
      <c r="S854" s="463"/>
      <c r="T854" s="463"/>
      <c r="U854" s="463"/>
      <c r="V854" s="463"/>
      <c r="W854" s="463"/>
      <c r="X854" s="463"/>
      <c r="Y854" s="463"/>
      <c r="Z854" s="591"/>
      <c r="AA854" s="461"/>
      <c r="AB854" s="461"/>
      <c r="AC854" s="463"/>
      <c r="AD854" s="463"/>
      <c r="AE854" s="463"/>
      <c r="AF854" s="463"/>
      <c r="AG854" s="463"/>
      <c r="AH854" s="463"/>
      <c r="AI854" s="463"/>
    </row>
    <row r="855" spans="1:35">
      <c r="A855" s="584" t="s">
        <v>2235</v>
      </c>
      <c r="B855" s="585" t="s">
        <v>439</v>
      </c>
      <c r="C855" s="457" t="s">
        <v>387</v>
      </c>
      <c r="D855" s="568" t="s">
        <v>2236</v>
      </c>
      <c r="E855" s="457" t="s">
        <v>2237</v>
      </c>
      <c r="F855" s="586" t="s">
        <v>442</v>
      </c>
      <c r="G855" s="592" t="s">
        <v>387</v>
      </c>
      <c r="H855" s="588"/>
      <c r="I855" s="588"/>
      <c r="J855" s="588">
        <f t="shared" si="50"/>
        <v>0</v>
      </c>
      <c r="K855" s="588">
        <f t="shared" si="51"/>
        <v>0</v>
      </c>
      <c r="L855" s="589">
        <f>IFERROR(IF(B855="funkcna poziadavka",VLOOKUP(G855,MODULY_CBA!$B$3:$E$53,4,0)/COUNTIFS($G$3:$G$1500,G855,$B$3:$B$1500,B855),),)</f>
        <v>0</v>
      </c>
      <c r="M855" s="588">
        <f>IFERROR(IF(B855="Funkcna poziadavka",VLOOKUP(G855,MODULY_CBA!$B$3:$E$52,3,0),),)</f>
        <v>0</v>
      </c>
      <c r="N855" s="588">
        <f>IFERROR(IF(B855="funkcna poziadavka",VLOOKUP(G855,MODULY_CBA!$B$3:$E$52,2,0),),)</f>
        <v>0</v>
      </c>
      <c r="O855" s="589">
        <f t="shared" si="52"/>
        <v>0</v>
      </c>
      <c r="P855" s="590">
        <f>IFERROR(O855*VLOOKUP(G855,MODULY_CBA!$B$3:$F$52,5,0),)</f>
        <v>0</v>
      </c>
      <c r="Q855" s="461">
        <f>VLOOKUP(G855,MODULY_CBA!$B$3:$I$52,7,0)</f>
        <v>2021</v>
      </c>
      <c r="R855" s="463"/>
      <c r="S855" s="463"/>
      <c r="T855" s="463"/>
      <c r="U855" s="463"/>
      <c r="V855" s="463"/>
      <c r="W855" s="463"/>
      <c r="X855" s="463"/>
      <c r="Y855" s="463"/>
      <c r="Z855" s="591"/>
      <c r="AA855" s="461"/>
      <c r="AB855" s="461"/>
      <c r="AC855" s="463"/>
      <c r="AD855" s="463"/>
      <c r="AE855" s="463"/>
      <c r="AF855" s="463"/>
      <c r="AG855" s="463"/>
      <c r="AH855" s="463"/>
      <c r="AI855" s="463"/>
    </row>
    <row r="856" spans="1:35">
      <c r="A856" s="584" t="s">
        <v>2238</v>
      </c>
      <c r="B856" s="585" t="s">
        <v>439</v>
      </c>
      <c r="C856" s="457" t="s">
        <v>387</v>
      </c>
      <c r="D856" s="568" t="s">
        <v>2239</v>
      </c>
      <c r="E856" s="568" t="s">
        <v>2240</v>
      </c>
      <c r="F856" s="586" t="s">
        <v>442</v>
      </c>
      <c r="G856" s="592" t="s">
        <v>387</v>
      </c>
      <c r="H856" s="588"/>
      <c r="I856" s="588"/>
      <c r="J856" s="588">
        <f t="shared" si="50"/>
        <v>0</v>
      </c>
      <c r="K856" s="588">
        <f t="shared" si="51"/>
        <v>0</v>
      </c>
      <c r="L856" s="589">
        <f>IFERROR(IF(B856="funkcna poziadavka",VLOOKUP(G856,MODULY_CBA!$B$3:$E$53,4,0)/COUNTIFS($G$3:$G$1500,G856,$B$3:$B$1500,B856),),)</f>
        <v>0</v>
      </c>
      <c r="M856" s="588">
        <f>IFERROR(IF(B856="Funkcna poziadavka",VLOOKUP(G856,MODULY_CBA!$B$3:$E$52,3,0),),)</f>
        <v>0</v>
      </c>
      <c r="N856" s="588">
        <f>IFERROR(IF(B856="funkcna poziadavka",VLOOKUP(G856,MODULY_CBA!$B$3:$E$52,2,0),),)</f>
        <v>0</v>
      </c>
      <c r="O856" s="589">
        <f t="shared" si="52"/>
        <v>0</v>
      </c>
      <c r="P856" s="590">
        <f>IFERROR(O856*VLOOKUP(G856,MODULY_CBA!$B$3:$F$52,5,0),)</f>
        <v>0</v>
      </c>
      <c r="Q856" s="461">
        <f>VLOOKUP(G856,MODULY_CBA!$B$3:$I$52,7,0)</f>
        <v>2021</v>
      </c>
      <c r="R856" s="463"/>
      <c r="S856" s="463"/>
      <c r="T856" s="463"/>
      <c r="U856" s="463"/>
      <c r="V856" s="463"/>
      <c r="W856" s="463"/>
      <c r="X856" s="463"/>
      <c r="Y856" s="463"/>
      <c r="Z856" s="591"/>
      <c r="AA856" s="461"/>
      <c r="AB856" s="461"/>
      <c r="AC856" s="463"/>
      <c r="AD856" s="463"/>
      <c r="AE856" s="463"/>
      <c r="AF856" s="463"/>
      <c r="AG856" s="463"/>
      <c r="AH856" s="463"/>
      <c r="AI856" s="463"/>
    </row>
    <row r="857" spans="1:35">
      <c r="A857" s="584" t="s">
        <v>2241</v>
      </c>
      <c r="B857" s="585" t="s">
        <v>439</v>
      </c>
      <c r="C857" s="457" t="s">
        <v>387</v>
      </c>
      <c r="D857" s="457" t="s">
        <v>2242</v>
      </c>
      <c r="E857" s="457" t="s">
        <v>2243</v>
      </c>
      <c r="F857" s="586" t="s">
        <v>442</v>
      </c>
      <c r="G857" s="592" t="s">
        <v>387</v>
      </c>
      <c r="H857" s="588"/>
      <c r="I857" s="588"/>
      <c r="J857" s="588">
        <f t="shared" si="50"/>
        <v>0</v>
      </c>
      <c r="K857" s="588">
        <f t="shared" si="51"/>
        <v>0</v>
      </c>
      <c r="L857" s="589">
        <f>IFERROR(IF(B857="funkcna poziadavka",VLOOKUP(G857,MODULY_CBA!$B$3:$E$53,4,0)/COUNTIFS($G$3:$G$1500,G857,$B$3:$B$1500,B857),),)</f>
        <v>0</v>
      </c>
      <c r="M857" s="588">
        <f>IFERROR(IF(B857="Funkcna poziadavka",VLOOKUP(G857,MODULY_CBA!$B$3:$E$52,3,0),),)</f>
        <v>0</v>
      </c>
      <c r="N857" s="588">
        <f>IFERROR(IF(B857="funkcna poziadavka",VLOOKUP(G857,MODULY_CBA!$B$3:$E$52,2,0),),)</f>
        <v>0</v>
      </c>
      <c r="O857" s="589">
        <f t="shared" si="52"/>
        <v>0</v>
      </c>
      <c r="P857" s="590">
        <f>IFERROR(O857*VLOOKUP(G857,MODULY_CBA!$B$3:$F$52,5,0),)</f>
        <v>0</v>
      </c>
      <c r="Q857" s="461">
        <f>VLOOKUP(G857,MODULY_CBA!$B$3:$I$52,7,0)</f>
        <v>2021</v>
      </c>
      <c r="R857" s="463"/>
      <c r="S857" s="463"/>
      <c r="T857" s="463"/>
      <c r="U857" s="463"/>
      <c r="V857" s="463"/>
      <c r="W857" s="463"/>
      <c r="X857" s="463"/>
      <c r="Y857" s="463"/>
      <c r="Z857" s="591"/>
      <c r="AA857" s="461"/>
      <c r="AB857" s="461"/>
      <c r="AC857" s="463"/>
      <c r="AD857" s="463"/>
      <c r="AE857" s="463"/>
      <c r="AF857" s="463"/>
      <c r="AG857" s="463"/>
      <c r="AH857" s="463"/>
      <c r="AI857" s="463"/>
    </row>
    <row r="858" spans="1:35">
      <c r="A858" s="584" t="s">
        <v>2244</v>
      </c>
      <c r="B858" s="585" t="s">
        <v>439</v>
      </c>
      <c r="C858" s="457" t="s">
        <v>387</v>
      </c>
      <c r="D858" s="457" t="s">
        <v>2245</v>
      </c>
      <c r="E858" s="457" t="s">
        <v>2246</v>
      </c>
      <c r="F858" s="586" t="s">
        <v>442</v>
      </c>
      <c r="G858" s="592" t="s">
        <v>387</v>
      </c>
      <c r="H858" s="588"/>
      <c r="I858" s="588"/>
      <c r="J858" s="588">
        <f t="shared" si="50"/>
        <v>0</v>
      </c>
      <c r="K858" s="588">
        <f t="shared" si="51"/>
        <v>0</v>
      </c>
      <c r="L858" s="589">
        <f>IFERROR(IF(B858="funkcna poziadavka",VLOOKUP(G858,MODULY_CBA!$B$3:$E$53,4,0)/COUNTIFS($G$3:$G$1500,G858,$B$3:$B$1500,B858),),)</f>
        <v>0</v>
      </c>
      <c r="M858" s="588">
        <f>IFERROR(IF(B858="Funkcna poziadavka",VLOOKUP(G858,MODULY_CBA!$B$3:$E$52,3,0),),)</f>
        <v>0</v>
      </c>
      <c r="N858" s="588">
        <f>IFERROR(IF(B858="funkcna poziadavka",VLOOKUP(G858,MODULY_CBA!$B$3:$E$52,2,0),),)</f>
        <v>0</v>
      </c>
      <c r="O858" s="589">
        <f t="shared" si="52"/>
        <v>0</v>
      </c>
      <c r="P858" s="590">
        <f>IFERROR(O858*VLOOKUP(G858,MODULY_CBA!$B$3:$F$52,5,0),)</f>
        <v>0</v>
      </c>
      <c r="Q858" s="461">
        <f>VLOOKUP(G858,MODULY_CBA!$B$3:$I$52,7,0)</f>
        <v>2021</v>
      </c>
      <c r="R858" s="463"/>
      <c r="S858" s="463"/>
      <c r="T858" s="463"/>
      <c r="U858" s="463"/>
      <c r="V858" s="463"/>
      <c r="W858" s="463"/>
      <c r="X858" s="463"/>
      <c r="Y858" s="463"/>
      <c r="Z858" s="591"/>
      <c r="AA858" s="461"/>
      <c r="AB858" s="461"/>
      <c r="AC858" s="463"/>
      <c r="AD858" s="463"/>
      <c r="AE858" s="463"/>
      <c r="AF858" s="463"/>
      <c r="AG858" s="463"/>
      <c r="AH858" s="463"/>
      <c r="AI858" s="463"/>
    </row>
    <row r="859" spans="1:35">
      <c r="A859" s="584" t="s">
        <v>2247</v>
      </c>
      <c r="B859" s="585" t="s">
        <v>439</v>
      </c>
      <c r="C859" s="457" t="s">
        <v>387</v>
      </c>
      <c r="D859" s="457" t="s">
        <v>2248</v>
      </c>
      <c r="E859" s="457" t="s">
        <v>2249</v>
      </c>
      <c r="F859" s="586" t="s">
        <v>442</v>
      </c>
      <c r="G859" s="592" t="s">
        <v>387</v>
      </c>
      <c r="H859" s="588"/>
      <c r="I859" s="588"/>
      <c r="J859" s="588">
        <f t="shared" si="50"/>
        <v>0</v>
      </c>
      <c r="K859" s="588">
        <f t="shared" si="51"/>
        <v>0</v>
      </c>
      <c r="L859" s="589">
        <f>IFERROR(IF(B859="funkcna poziadavka",VLOOKUP(G859,MODULY_CBA!$B$3:$E$53,4,0)/COUNTIFS($G$3:$G$1500,G859,$B$3:$B$1500,B859),),)</f>
        <v>0</v>
      </c>
      <c r="M859" s="588">
        <f>IFERROR(IF(B859="Funkcna poziadavka",VLOOKUP(G859,MODULY_CBA!$B$3:$E$52,3,0),),)</f>
        <v>0</v>
      </c>
      <c r="N859" s="588">
        <f>IFERROR(IF(B859="funkcna poziadavka",VLOOKUP(G859,MODULY_CBA!$B$3:$E$52,2,0),),)</f>
        <v>0</v>
      </c>
      <c r="O859" s="589">
        <f t="shared" si="52"/>
        <v>0</v>
      </c>
      <c r="P859" s="590">
        <f>IFERROR(O859*VLOOKUP(G859,MODULY_CBA!$B$3:$F$52,5,0),)</f>
        <v>0</v>
      </c>
      <c r="Q859" s="461">
        <f>VLOOKUP(G859,MODULY_CBA!$B$3:$I$52,7,0)</f>
        <v>2021</v>
      </c>
      <c r="R859" s="463"/>
      <c r="S859" s="463"/>
      <c r="T859" s="463"/>
      <c r="U859" s="463"/>
      <c r="V859" s="463"/>
      <c r="W859" s="463"/>
      <c r="X859" s="463"/>
      <c r="Y859" s="463"/>
      <c r="Z859" s="591"/>
      <c r="AA859" s="461"/>
      <c r="AB859" s="461"/>
      <c r="AC859" s="463"/>
      <c r="AD859" s="463"/>
      <c r="AE859" s="463"/>
      <c r="AF859" s="463"/>
      <c r="AG859" s="463"/>
      <c r="AH859" s="463"/>
      <c r="AI859" s="463"/>
    </row>
    <row r="860" spans="1:35">
      <c r="A860" s="584" t="s">
        <v>2250</v>
      </c>
      <c r="B860" s="585" t="s">
        <v>439</v>
      </c>
      <c r="C860" s="457" t="s">
        <v>387</v>
      </c>
      <c r="D860" s="457" t="s">
        <v>2251</v>
      </c>
      <c r="E860" s="457" t="s">
        <v>2252</v>
      </c>
      <c r="F860" s="586" t="s">
        <v>442</v>
      </c>
      <c r="G860" s="592" t="s">
        <v>387</v>
      </c>
      <c r="H860" s="588"/>
      <c r="I860" s="588"/>
      <c r="J860" s="588">
        <f t="shared" si="50"/>
        <v>0</v>
      </c>
      <c r="K860" s="588">
        <f t="shared" si="51"/>
        <v>0</v>
      </c>
      <c r="L860" s="589">
        <f>IFERROR(IF(B860="funkcna poziadavka",VLOOKUP(G860,MODULY_CBA!$B$3:$E$53,4,0)/COUNTIFS($G$3:$G$1500,G860,$B$3:$B$1500,B860),),)</f>
        <v>0</v>
      </c>
      <c r="M860" s="588">
        <f>IFERROR(IF(B860="Funkcna poziadavka",VLOOKUP(G860,MODULY_CBA!$B$3:$E$52,3,0),),)</f>
        <v>0</v>
      </c>
      <c r="N860" s="588">
        <f>IFERROR(IF(B860="funkcna poziadavka",VLOOKUP(G860,MODULY_CBA!$B$3:$E$52,2,0),),)</f>
        <v>0</v>
      </c>
      <c r="O860" s="589">
        <f t="shared" si="52"/>
        <v>0</v>
      </c>
      <c r="P860" s="590">
        <f>IFERROR(O860*VLOOKUP(G860,MODULY_CBA!$B$3:$F$52,5,0),)</f>
        <v>0</v>
      </c>
      <c r="Q860" s="461">
        <f>VLOOKUP(G860,MODULY_CBA!$B$3:$I$52,7,0)</f>
        <v>2021</v>
      </c>
      <c r="R860" s="463"/>
      <c r="S860" s="463"/>
      <c r="T860" s="463"/>
      <c r="U860" s="463"/>
      <c r="V860" s="463"/>
      <c r="W860" s="463"/>
      <c r="X860" s="463"/>
      <c r="Y860" s="463"/>
      <c r="Z860" s="591"/>
      <c r="AA860" s="461"/>
      <c r="AB860" s="461"/>
      <c r="AC860" s="463"/>
      <c r="AD860" s="463"/>
      <c r="AE860" s="463"/>
      <c r="AF860" s="463"/>
      <c r="AG860" s="463"/>
      <c r="AH860" s="463"/>
      <c r="AI860" s="463"/>
    </row>
    <row r="861" spans="1:35">
      <c r="A861" s="584" t="s">
        <v>2253</v>
      </c>
      <c r="B861" s="585" t="s">
        <v>439</v>
      </c>
      <c r="C861" s="457" t="s">
        <v>387</v>
      </c>
      <c r="D861" s="579" t="s">
        <v>459</v>
      </c>
      <c r="E861" s="568" t="s">
        <v>767</v>
      </c>
      <c r="F861" s="586" t="s">
        <v>442</v>
      </c>
      <c r="G861" s="592" t="s">
        <v>387</v>
      </c>
      <c r="H861" s="588"/>
      <c r="I861" s="588"/>
      <c r="J861" s="588">
        <f t="shared" si="50"/>
        <v>0</v>
      </c>
      <c r="K861" s="588">
        <f t="shared" si="51"/>
        <v>0</v>
      </c>
      <c r="L861" s="589">
        <f>IFERROR(IF(B861="funkcna poziadavka",VLOOKUP(G861,MODULY_CBA!$B$3:$E$53,4,0)/COUNTIFS($G$3:$G$1500,G861,$B$3:$B$1500,B861),),)</f>
        <v>0</v>
      </c>
      <c r="M861" s="588">
        <f>IFERROR(IF(B861="Funkcna poziadavka",VLOOKUP(G861,MODULY_CBA!$B$3:$E$52,3,0),),)</f>
        <v>0</v>
      </c>
      <c r="N861" s="588">
        <f>IFERROR(IF(B861="funkcna poziadavka",VLOOKUP(G861,MODULY_CBA!$B$3:$E$52,2,0),),)</f>
        <v>0</v>
      </c>
      <c r="O861" s="589">
        <f t="shared" si="52"/>
        <v>0</v>
      </c>
      <c r="P861" s="590">
        <f>IFERROR(O861*VLOOKUP(G861,MODULY_CBA!$B$3:$F$52,5,0),)</f>
        <v>0</v>
      </c>
      <c r="Q861" s="461">
        <f>VLOOKUP(G861,MODULY_CBA!$B$3:$I$52,7,0)</f>
        <v>2021</v>
      </c>
      <c r="R861" s="463"/>
      <c r="S861" s="463"/>
      <c r="T861" s="463"/>
      <c r="U861" s="463"/>
      <c r="V861" s="463"/>
      <c r="W861" s="463"/>
      <c r="X861" s="463"/>
      <c r="Y861" s="463"/>
      <c r="Z861" s="591"/>
      <c r="AA861" s="461"/>
      <c r="AB861" s="461"/>
      <c r="AC861" s="463"/>
      <c r="AD861" s="463"/>
      <c r="AE861" s="463"/>
      <c r="AF861" s="463"/>
      <c r="AG861" s="463"/>
      <c r="AH861" s="463"/>
      <c r="AI861" s="463"/>
    </row>
    <row r="862" spans="1:35">
      <c r="A862" s="584" t="s">
        <v>2254</v>
      </c>
      <c r="B862" s="585" t="s">
        <v>439</v>
      </c>
      <c r="C862" s="457" t="s">
        <v>387</v>
      </c>
      <c r="D862" s="579" t="s">
        <v>462</v>
      </c>
      <c r="E862" s="568" t="s">
        <v>2171</v>
      </c>
      <c r="F862" s="586" t="s">
        <v>442</v>
      </c>
      <c r="G862" s="592" t="s">
        <v>387</v>
      </c>
      <c r="H862" s="588"/>
      <c r="I862" s="588"/>
      <c r="J862" s="588">
        <f t="shared" si="50"/>
        <v>0</v>
      </c>
      <c r="K862" s="588">
        <f t="shared" si="51"/>
        <v>0</v>
      </c>
      <c r="L862" s="589">
        <f>IFERROR(IF(B862="funkcna poziadavka",VLOOKUP(G862,MODULY_CBA!$B$3:$E$53,4,0)/COUNTIFS($G$3:$G$1500,G862,$B$3:$B$1500,B862),),)</f>
        <v>0</v>
      </c>
      <c r="M862" s="588">
        <f>IFERROR(IF(B862="Funkcna poziadavka",VLOOKUP(G862,MODULY_CBA!$B$3:$E$52,3,0),),)</f>
        <v>0</v>
      </c>
      <c r="N862" s="588">
        <f>IFERROR(IF(B862="funkcna poziadavka",VLOOKUP(G862,MODULY_CBA!$B$3:$E$52,2,0),),)</f>
        <v>0</v>
      </c>
      <c r="O862" s="589">
        <f t="shared" si="52"/>
        <v>0</v>
      </c>
      <c r="P862" s="590">
        <f>IFERROR(O862*VLOOKUP(G862,MODULY_CBA!$B$3:$F$52,5,0),)</f>
        <v>0</v>
      </c>
      <c r="Q862" s="461">
        <f>VLOOKUP(G862,MODULY_CBA!$B$3:$I$52,7,0)</f>
        <v>2021</v>
      </c>
      <c r="R862" s="463"/>
      <c r="S862" s="463"/>
      <c r="T862" s="463"/>
      <c r="U862" s="463"/>
      <c r="V862" s="463"/>
      <c r="W862" s="463"/>
      <c r="X862" s="463"/>
      <c r="Y862" s="463"/>
      <c r="Z862" s="591"/>
      <c r="AA862" s="461"/>
      <c r="AB862" s="461"/>
      <c r="AC862" s="463"/>
      <c r="AD862" s="463"/>
      <c r="AE862" s="463"/>
      <c r="AF862" s="463"/>
      <c r="AG862" s="463"/>
      <c r="AH862" s="463"/>
      <c r="AI862" s="463"/>
    </row>
    <row r="863" spans="1:35">
      <c r="A863" s="584" t="s">
        <v>2255</v>
      </c>
      <c r="B863" s="585" t="s">
        <v>439</v>
      </c>
      <c r="C863" s="457" t="s">
        <v>387</v>
      </c>
      <c r="D863" s="579" t="s">
        <v>2256</v>
      </c>
      <c r="E863" s="457" t="s">
        <v>2257</v>
      </c>
      <c r="F863" s="586" t="s">
        <v>442</v>
      </c>
      <c r="G863" s="592" t="s">
        <v>387</v>
      </c>
      <c r="H863" s="588"/>
      <c r="I863" s="588"/>
      <c r="J863" s="588">
        <f t="shared" si="50"/>
        <v>0</v>
      </c>
      <c r="K863" s="588">
        <f t="shared" si="51"/>
        <v>0</v>
      </c>
      <c r="L863" s="589">
        <f>IFERROR(IF(B863="funkcna poziadavka",VLOOKUP(G863,MODULY_CBA!$B$3:$E$53,4,0)/COUNTIFS($G$3:$G$1500,G863,$B$3:$B$1500,B863),),)</f>
        <v>0</v>
      </c>
      <c r="M863" s="588">
        <f>IFERROR(IF(B863="Funkcna poziadavka",VLOOKUP(G863,MODULY_CBA!$B$3:$E$52,3,0),),)</f>
        <v>0</v>
      </c>
      <c r="N863" s="588">
        <f>IFERROR(IF(B863="funkcna poziadavka",VLOOKUP(G863,MODULY_CBA!$B$3:$E$52,2,0),),)</f>
        <v>0</v>
      </c>
      <c r="O863" s="589">
        <f t="shared" si="52"/>
        <v>0</v>
      </c>
      <c r="P863" s="590">
        <f>IFERROR(O863*VLOOKUP(G863,MODULY_CBA!$B$3:$F$52,5,0),)</f>
        <v>0</v>
      </c>
      <c r="Q863" s="461">
        <f>VLOOKUP(G863,MODULY_CBA!$B$3:$I$52,7,0)</f>
        <v>2021</v>
      </c>
      <c r="R863" s="463"/>
      <c r="S863" s="463"/>
      <c r="T863" s="463"/>
      <c r="U863" s="463"/>
      <c r="V863" s="463"/>
      <c r="W863" s="463"/>
      <c r="X863" s="463"/>
      <c r="Y863" s="463"/>
      <c r="Z863" s="591"/>
      <c r="AA863" s="461"/>
      <c r="AB863" s="461"/>
      <c r="AC863" s="463"/>
      <c r="AD863" s="463"/>
      <c r="AE863" s="463"/>
      <c r="AF863" s="463"/>
      <c r="AG863" s="463"/>
      <c r="AH863" s="463"/>
      <c r="AI863" s="463"/>
    </row>
    <row r="864" spans="1:35">
      <c r="A864" s="584" t="s">
        <v>2258</v>
      </c>
      <c r="B864" s="585" t="s">
        <v>439</v>
      </c>
      <c r="C864" s="457" t="s">
        <v>387</v>
      </c>
      <c r="D864" s="579" t="s">
        <v>465</v>
      </c>
      <c r="E864" s="568" t="s">
        <v>729</v>
      </c>
      <c r="F864" s="586" t="s">
        <v>442</v>
      </c>
      <c r="G864" s="592" t="s">
        <v>387</v>
      </c>
      <c r="H864" s="588"/>
      <c r="I864" s="588"/>
      <c r="J864" s="588">
        <f t="shared" si="50"/>
        <v>0</v>
      </c>
      <c r="K864" s="588">
        <f t="shared" si="51"/>
        <v>0</v>
      </c>
      <c r="L864" s="589">
        <f>IFERROR(IF(B864="funkcna poziadavka",VLOOKUP(G864,MODULY_CBA!$B$3:$E$53,4,0)/COUNTIFS($G$3:$G$1500,G864,$B$3:$B$1500,B864),),)</f>
        <v>0</v>
      </c>
      <c r="M864" s="588">
        <f>IFERROR(IF(B864="Funkcna poziadavka",VLOOKUP(G864,MODULY_CBA!$B$3:$E$52,3,0),),)</f>
        <v>0</v>
      </c>
      <c r="N864" s="588">
        <f>IFERROR(IF(B864="funkcna poziadavka",VLOOKUP(G864,MODULY_CBA!$B$3:$E$52,2,0),),)</f>
        <v>0</v>
      </c>
      <c r="O864" s="589">
        <f t="shared" si="52"/>
        <v>0</v>
      </c>
      <c r="P864" s="590">
        <f>IFERROR(O864*VLOOKUP(G864,MODULY_CBA!$B$3:$F$52,5,0),)</f>
        <v>0</v>
      </c>
      <c r="Q864" s="461">
        <f>VLOOKUP(G864,MODULY_CBA!$B$3:$I$52,7,0)</f>
        <v>2021</v>
      </c>
      <c r="R864" s="463"/>
      <c r="S864" s="463"/>
      <c r="T864" s="463"/>
      <c r="U864" s="463"/>
      <c r="V864" s="463"/>
      <c r="W864" s="463"/>
      <c r="X864" s="463"/>
      <c r="Y864" s="463"/>
      <c r="Z864" s="591"/>
      <c r="AA864" s="461"/>
      <c r="AB864" s="461"/>
      <c r="AC864" s="463"/>
      <c r="AD864" s="463"/>
      <c r="AE864" s="463"/>
      <c r="AF864" s="463"/>
      <c r="AG864" s="463"/>
      <c r="AH864" s="463"/>
      <c r="AI864" s="463"/>
    </row>
    <row r="865" spans="1:35">
      <c r="A865" s="584" t="s">
        <v>2259</v>
      </c>
      <c r="B865" s="585" t="s">
        <v>439</v>
      </c>
      <c r="C865" s="457" t="s">
        <v>387</v>
      </c>
      <c r="D865" s="598" t="s">
        <v>468</v>
      </c>
      <c r="E865" s="599" t="s">
        <v>2260</v>
      </c>
      <c r="F865" s="586" t="s">
        <v>442</v>
      </c>
      <c r="G865" s="592" t="s">
        <v>387</v>
      </c>
      <c r="H865" s="588"/>
      <c r="I865" s="588"/>
      <c r="J865" s="588">
        <f t="shared" si="50"/>
        <v>0</v>
      </c>
      <c r="K865" s="588">
        <f t="shared" si="51"/>
        <v>0</v>
      </c>
      <c r="L865" s="589">
        <f>IFERROR(IF(B865="funkcna poziadavka",VLOOKUP(G865,MODULY_CBA!$B$3:$E$53,4,0)/COUNTIFS($G$3:$G$1500,G865,$B$3:$B$1500,B865),),)</f>
        <v>0</v>
      </c>
      <c r="M865" s="588">
        <f>IFERROR(IF(B865="Funkcna poziadavka",VLOOKUP(G865,MODULY_CBA!$B$3:$E$52,3,0),),)</f>
        <v>0</v>
      </c>
      <c r="N865" s="588">
        <f>IFERROR(IF(B865="funkcna poziadavka",VLOOKUP(G865,MODULY_CBA!$B$3:$E$52,2,0),),)</f>
        <v>0</v>
      </c>
      <c r="O865" s="589">
        <f t="shared" si="52"/>
        <v>0</v>
      </c>
      <c r="P865" s="590">
        <f>IFERROR(O865*VLOOKUP(G865,MODULY_CBA!$B$3:$F$52,5,0),)</f>
        <v>0</v>
      </c>
      <c r="Q865" s="461">
        <f>VLOOKUP(G865,MODULY_CBA!$B$3:$I$52,7,0)</f>
        <v>2021</v>
      </c>
      <c r="R865" s="463"/>
      <c r="S865" s="463"/>
      <c r="T865" s="463"/>
      <c r="U865" s="463"/>
      <c r="V865" s="463"/>
      <c r="W865" s="463"/>
      <c r="X865" s="463"/>
      <c r="Y865" s="463"/>
      <c r="Z865" s="591"/>
      <c r="AA865" s="461"/>
      <c r="AB865" s="461"/>
      <c r="AC865" s="463"/>
      <c r="AD865" s="463"/>
      <c r="AE865" s="463"/>
      <c r="AF865" s="463"/>
      <c r="AG865" s="463"/>
      <c r="AH865" s="463"/>
      <c r="AI865" s="463"/>
    </row>
    <row r="866" spans="1:35">
      <c r="A866" s="584" t="s">
        <v>2261</v>
      </c>
      <c r="B866" s="585" t="s">
        <v>439</v>
      </c>
      <c r="C866" s="457" t="s">
        <v>387</v>
      </c>
      <c r="D866" s="579" t="s">
        <v>493</v>
      </c>
      <c r="E866" s="568" t="s">
        <v>2262</v>
      </c>
      <c r="F866" s="586" t="s">
        <v>442</v>
      </c>
      <c r="G866" s="592" t="s">
        <v>387</v>
      </c>
      <c r="H866" s="588"/>
      <c r="I866" s="588"/>
      <c r="J866" s="588">
        <f t="shared" si="50"/>
        <v>0</v>
      </c>
      <c r="K866" s="588">
        <f t="shared" si="51"/>
        <v>0</v>
      </c>
      <c r="L866" s="589">
        <f>IFERROR(IF(B866="funkcna poziadavka",VLOOKUP(G866,MODULY_CBA!$B$3:$E$53,4,0)/COUNTIFS($G$3:$G$1500,G866,$B$3:$B$1500,B866),),)</f>
        <v>0</v>
      </c>
      <c r="M866" s="588">
        <f>IFERROR(IF(B866="Funkcna poziadavka",VLOOKUP(G866,MODULY_CBA!$B$3:$E$52,3,0),),)</f>
        <v>0</v>
      </c>
      <c r="N866" s="588">
        <f>IFERROR(IF(B866="funkcna poziadavka",VLOOKUP(G866,MODULY_CBA!$B$3:$E$52,2,0),),)</f>
        <v>0</v>
      </c>
      <c r="O866" s="589">
        <f t="shared" si="52"/>
        <v>0</v>
      </c>
      <c r="P866" s="590">
        <f>IFERROR(O866*VLOOKUP(G866,MODULY_CBA!$B$3:$F$52,5,0),)</f>
        <v>0</v>
      </c>
      <c r="Q866" s="461">
        <f>VLOOKUP(G866,MODULY_CBA!$B$3:$I$52,7,0)</f>
        <v>2021</v>
      </c>
      <c r="R866" s="463"/>
      <c r="S866" s="463"/>
      <c r="T866" s="463"/>
      <c r="U866" s="463"/>
      <c r="V866" s="463"/>
      <c r="W866" s="463"/>
      <c r="X866" s="463"/>
      <c r="Y866" s="463"/>
      <c r="Z866" s="591"/>
      <c r="AA866" s="461"/>
      <c r="AB866" s="461"/>
      <c r="AC866" s="463"/>
      <c r="AD866" s="463"/>
      <c r="AE866" s="463"/>
      <c r="AF866" s="463"/>
      <c r="AG866" s="463"/>
      <c r="AH866" s="463"/>
      <c r="AI866" s="463"/>
    </row>
    <row r="867" spans="1:35">
      <c r="A867" s="584" t="s">
        <v>2263</v>
      </c>
      <c r="B867" s="585" t="s">
        <v>977</v>
      </c>
      <c r="C867" s="457" t="s">
        <v>387</v>
      </c>
      <c r="D867" s="579" t="s">
        <v>471</v>
      </c>
      <c r="E867" s="568" t="s">
        <v>2264</v>
      </c>
      <c r="F867" s="586" t="s">
        <v>442</v>
      </c>
      <c r="G867" s="592" t="s">
        <v>387</v>
      </c>
      <c r="H867" s="588">
        <v>1</v>
      </c>
      <c r="I867" s="588">
        <v>5</v>
      </c>
      <c r="J867" s="588">
        <f t="shared" si="50"/>
        <v>1</v>
      </c>
      <c r="K867" s="588">
        <f t="shared" si="51"/>
        <v>5</v>
      </c>
      <c r="L867" s="589">
        <f>IFERROR(IF(B867="funkcna poziadavka",VLOOKUP(G867,MODULY_CBA!$B$3:$E$53,4,0)/COUNTIFS($G$3:$G$1500,G867,$B$3:$B$1500,B867),),)</f>
        <v>2.3333333333333335</v>
      </c>
      <c r="M867" s="588">
        <f>IFERROR(IF(B867="Funkcna poziadavka",VLOOKUP(G867,MODULY_CBA!$B$3:$E$52,3,0),),)</f>
        <v>0.72</v>
      </c>
      <c r="N867" s="588">
        <f>IFERROR(IF(B867="funkcna poziadavka",VLOOKUP(G867,MODULY_CBA!$B$3:$E$52,2,0),),)</f>
        <v>0.87</v>
      </c>
      <c r="O867" s="589">
        <f t="shared" si="52"/>
        <v>4.5936000000000003</v>
      </c>
      <c r="P867" s="590">
        <f>IFERROR(O867*VLOOKUP(G867,MODULY_CBA!$B$3:$F$52,5,0),)</f>
        <v>68.904000000000011</v>
      </c>
      <c r="Q867" s="461">
        <f>VLOOKUP(G867,MODULY_CBA!$B$3:$I$52,7,0)</f>
        <v>2021</v>
      </c>
      <c r="R867" s="463"/>
      <c r="S867" s="463"/>
      <c r="T867" s="463"/>
      <c r="U867" s="463"/>
      <c r="V867" s="463"/>
      <c r="W867" s="463"/>
      <c r="X867" s="463"/>
      <c r="Y867" s="463"/>
      <c r="Z867" s="591"/>
      <c r="AA867" s="461"/>
      <c r="AB867" s="461"/>
      <c r="AC867" s="463"/>
      <c r="AD867" s="463"/>
      <c r="AE867" s="463"/>
      <c r="AF867" s="463"/>
      <c r="AG867" s="463"/>
      <c r="AH867" s="463"/>
      <c r="AI867" s="463"/>
    </row>
    <row r="868" spans="1:35">
      <c r="A868" s="584" t="s">
        <v>2265</v>
      </c>
      <c r="B868" s="585" t="s">
        <v>977</v>
      </c>
      <c r="C868" s="457" t="s">
        <v>387</v>
      </c>
      <c r="D868" s="579" t="s">
        <v>2266</v>
      </c>
      <c r="E868" s="568" t="s">
        <v>2267</v>
      </c>
      <c r="F868" s="586" t="s">
        <v>442</v>
      </c>
      <c r="G868" s="592" t="s">
        <v>387</v>
      </c>
      <c r="H868" s="588">
        <v>1</v>
      </c>
      <c r="I868" s="588">
        <v>5</v>
      </c>
      <c r="J868" s="588">
        <f t="shared" si="50"/>
        <v>1</v>
      </c>
      <c r="K868" s="588">
        <f t="shared" si="51"/>
        <v>5</v>
      </c>
      <c r="L868" s="589">
        <f>IFERROR(IF(B868="funkcna poziadavka",VLOOKUP(G868,MODULY_CBA!$B$3:$E$53,4,0)/COUNTIFS($G$3:$G$1500,G868,$B$3:$B$1500,B868),),)</f>
        <v>2.3333333333333335</v>
      </c>
      <c r="M868" s="588">
        <f>IFERROR(IF(B868="Funkcna poziadavka",VLOOKUP(G868,MODULY_CBA!$B$3:$E$52,3,0),),)</f>
        <v>0.72</v>
      </c>
      <c r="N868" s="588">
        <f>IFERROR(IF(B868="funkcna poziadavka",VLOOKUP(G868,MODULY_CBA!$B$3:$E$52,2,0),),)</f>
        <v>0.87</v>
      </c>
      <c r="O868" s="589">
        <f t="shared" si="52"/>
        <v>4.5936000000000003</v>
      </c>
      <c r="P868" s="590">
        <f>IFERROR(O868*VLOOKUP(G868,MODULY_CBA!$B$3:$F$52,5,0),)</f>
        <v>68.904000000000011</v>
      </c>
      <c r="Q868" s="461">
        <f>VLOOKUP(G868,MODULY_CBA!$B$3:$I$52,7,0)</f>
        <v>2021</v>
      </c>
      <c r="R868" s="463"/>
      <c r="S868" s="463"/>
      <c r="T868" s="463"/>
      <c r="U868" s="463"/>
      <c r="V868" s="463"/>
      <c r="W868" s="463"/>
      <c r="X868" s="463"/>
      <c r="Y868" s="463"/>
      <c r="Z868" s="591"/>
      <c r="AA868" s="461"/>
      <c r="AB868" s="461"/>
      <c r="AC868" s="463"/>
      <c r="AD868" s="463"/>
      <c r="AE868" s="463"/>
      <c r="AF868" s="463"/>
      <c r="AG868" s="463"/>
      <c r="AH868" s="463"/>
      <c r="AI868" s="463"/>
    </row>
    <row r="869" spans="1:35">
      <c r="A869" s="584" t="s">
        <v>2268</v>
      </c>
      <c r="B869" s="585" t="s">
        <v>977</v>
      </c>
      <c r="C869" s="457" t="s">
        <v>387</v>
      </c>
      <c r="D869" s="579" t="s">
        <v>2269</v>
      </c>
      <c r="E869" s="568" t="s">
        <v>2270</v>
      </c>
      <c r="F869" s="586" t="s">
        <v>442</v>
      </c>
      <c r="G869" s="592" t="s">
        <v>387</v>
      </c>
      <c r="H869" s="588">
        <v>1</v>
      </c>
      <c r="I869" s="588">
        <v>5</v>
      </c>
      <c r="J869" s="588">
        <f t="shared" si="50"/>
        <v>1</v>
      </c>
      <c r="K869" s="588">
        <f t="shared" si="51"/>
        <v>5</v>
      </c>
      <c r="L869" s="589">
        <f>IFERROR(IF(B869="funkcna poziadavka",VLOOKUP(G869,MODULY_CBA!$B$3:$E$53,4,0)/COUNTIFS($G$3:$G$1500,G869,$B$3:$B$1500,B869),),)</f>
        <v>2.3333333333333335</v>
      </c>
      <c r="M869" s="588">
        <f>IFERROR(IF(B869="Funkcna poziadavka",VLOOKUP(G869,MODULY_CBA!$B$3:$E$52,3,0),),)</f>
        <v>0.72</v>
      </c>
      <c r="N869" s="588">
        <f>IFERROR(IF(B869="funkcna poziadavka",VLOOKUP(G869,MODULY_CBA!$B$3:$E$52,2,0),),)</f>
        <v>0.87</v>
      </c>
      <c r="O869" s="589">
        <f t="shared" si="52"/>
        <v>4.5936000000000003</v>
      </c>
      <c r="P869" s="590">
        <f>IFERROR(O869*VLOOKUP(G869,MODULY_CBA!$B$3:$F$52,5,0),)</f>
        <v>68.904000000000011</v>
      </c>
      <c r="Q869" s="461">
        <f>VLOOKUP(G869,MODULY_CBA!$B$3:$I$52,7,0)</f>
        <v>2021</v>
      </c>
      <c r="R869" s="463"/>
      <c r="S869" s="463"/>
      <c r="T869" s="463"/>
      <c r="U869" s="463"/>
      <c r="V869" s="463"/>
      <c r="W869" s="463"/>
      <c r="X869" s="463"/>
      <c r="Y869" s="463"/>
      <c r="Z869" s="591"/>
      <c r="AA869" s="461"/>
      <c r="AB869" s="461"/>
      <c r="AC869" s="463"/>
      <c r="AD869" s="463"/>
      <c r="AE869" s="463"/>
      <c r="AF869" s="463"/>
      <c r="AG869" s="463"/>
      <c r="AH869" s="463"/>
      <c r="AI869" s="463"/>
    </row>
    <row r="870" spans="1:35">
      <c r="A870" s="584" t="s">
        <v>2271</v>
      </c>
      <c r="B870" s="585" t="s">
        <v>977</v>
      </c>
      <c r="C870" s="457" t="s">
        <v>387</v>
      </c>
      <c r="D870" s="579" t="s">
        <v>2272</v>
      </c>
      <c r="E870" s="568" t="s">
        <v>2273</v>
      </c>
      <c r="F870" s="586" t="s">
        <v>442</v>
      </c>
      <c r="G870" s="592" t="s">
        <v>387</v>
      </c>
      <c r="H870" s="588">
        <v>1</v>
      </c>
      <c r="I870" s="588">
        <v>5</v>
      </c>
      <c r="J870" s="588">
        <f t="shared" si="50"/>
        <v>1</v>
      </c>
      <c r="K870" s="588">
        <f t="shared" si="51"/>
        <v>5</v>
      </c>
      <c r="L870" s="589">
        <f>IFERROR(IF(B870="funkcna poziadavka",VLOOKUP(G870,MODULY_CBA!$B$3:$E$53,4,0)/COUNTIFS($G$3:$G$1500,G870,$B$3:$B$1500,B870),),)</f>
        <v>2.3333333333333335</v>
      </c>
      <c r="M870" s="588">
        <f>IFERROR(IF(B870="Funkcna poziadavka",VLOOKUP(G870,MODULY_CBA!$B$3:$E$52,3,0),),)</f>
        <v>0.72</v>
      </c>
      <c r="N870" s="588">
        <f>IFERROR(IF(B870="funkcna poziadavka",VLOOKUP(G870,MODULY_CBA!$B$3:$E$52,2,0),),)</f>
        <v>0.87</v>
      </c>
      <c r="O870" s="589">
        <f t="shared" si="52"/>
        <v>4.5936000000000003</v>
      </c>
      <c r="P870" s="590">
        <f>IFERROR(O870*VLOOKUP(G870,MODULY_CBA!$B$3:$F$52,5,0),)</f>
        <v>68.904000000000011</v>
      </c>
      <c r="Q870" s="461">
        <f>VLOOKUP(G870,MODULY_CBA!$B$3:$I$52,7,0)</f>
        <v>2021</v>
      </c>
      <c r="R870" s="463"/>
      <c r="S870" s="463"/>
      <c r="T870" s="463"/>
      <c r="U870" s="463"/>
      <c r="V870" s="463"/>
      <c r="W870" s="463"/>
      <c r="X870" s="463"/>
      <c r="Y870" s="463"/>
      <c r="Z870" s="591"/>
      <c r="AA870" s="461"/>
      <c r="AB870" s="461"/>
      <c r="AC870" s="463"/>
      <c r="AD870" s="463"/>
      <c r="AE870" s="463"/>
      <c r="AF870" s="463"/>
      <c r="AG870" s="463"/>
      <c r="AH870" s="463"/>
      <c r="AI870" s="463"/>
    </row>
    <row r="871" spans="1:35">
      <c r="A871" s="584" t="s">
        <v>2274</v>
      </c>
      <c r="B871" s="585" t="s">
        <v>977</v>
      </c>
      <c r="C871" s="457" t="s">
        <v>387</v>
      </c>
      <c r="D871" s="579" t="s">
        <v>2275</v>
      </c>
      <c r="E871" s="457" t="s">
        <v>2276</v>
      </c>
      <c r="F871" s="586" t="s">
        <v>442</v>
      </c>
      <c r="G871" s="592" t="s">
        <v>387</v>
      </c>
      <c r="H871" s="588">
        <v>1</v>
      </c>
      <c r="I871" s="588">
        <v>5</v>
      </c>
      <c r="J871" s="588">
        <f t="shared" si="50"/>
        <v>1</v>
      </c>
      <c r="K871" s="588">
        <f t="shared" si="51"/>
        <v>5</v>
      </c>
      <c r="L871" s="589">
        <f>IFERROR(IF(B871="funkcna poziadavka",VLOOKUP(G871,MODULY_CBA!$B$3:$E$53,4,0)/COUNTIFS($G$3:$G$1500,G871,$B$3:$B$1500,B871),),)</f>
        <v>2.3333333333333335</v>
      </c>
      <c r="M871" s="588">
        <f>IFERROR(IF(B871="Funkcna poziadavka",VLOOKUP(G871,MODULY_CBA!$B$3:$E$52,3,0),),)</f>
        <v>0.72</v>
      </c>
      <c r="N871" s="588">
        <f>IFERROR(IF(B871="funkcna poziadavka",VLOOKUP(G871,MODULY_CBA!$B$3:$E$52,2,0),),)</f>
        <v>0.87</v>
      </c>
      <c r="O871" s="589">
        <f t="shared" si="52"/>
        <v>4.5936000000000003</v>
      </c>
      <c r="P871" s="590">
        <f>IFERROR(O871*VLOOKUP(G871,MODULY_CBA!$B$3:$F$52,5,0),)</f>
        <v>68.904000000000011</v>
      </c>
      <c r="Q871" s="461">
        <f>VLOOKUP(G871,MODULY_CBA!$B$3:$I$52,7,0)</f>
        <v>2021</v>
      </c>
      <c r="R871" s="463"/>
      <c r="S871" s="463"/>
      <c r="T871" s="463"/>
      <c r="U871" s="463"/>
      <c r="V871" s="463"/>
      <c r="W871" s="463"/>
      <c r="X871" s="463"/>
      <c r="Y871" s="463"/>
      <c r="Z871" s="591"/>
      <c r="AA871" s="461"/>
      <c r="AB871" s="461"/>
      <c r="AC871" s="463"/>
      <c r="AD871" s="463"/>
      <c r="AE871" s="463"/>
      <c r="AF871" s="463"/>
      <c r="AG871" s="463"/>
      <c r="AH871" s="463"/>
      <c r="AI871" s="463"/>
    </row>
    <row r="872" spans="1:35">
      <c r="A872" s="584" t="s">
        <v>2277</v>
      </c>
      <c r="B872" s="585" t="s">
        <v>977</v>
      </c>
      <c r="C872" s="457" t="s">
        <v>387</v>
      </c>
      <c r="D872" s="457" t="s">
        <v>2278</v>
      </c>
      <c r="E872" s="457" t="s">
        <v>2279</v>
      </c>
      <c r="F872" s="586" t="s">
        <v>442</v>
      </c>
      <c r="G872" s="592" t="s">
        <v>387</v>
      </c>
      <c r="H872" s="588">
        <v>1</v>
      </c>
      <c r="I872" s="588">
        <v>5</v>
      </c>
      <c r="J872" s="588">
        <f t="shared" si="50"/>
        <v>1</v>
      </c>
      <c r="K872" s="588">
        <f t="shared" si="51"/>
        <v>5</v>
      </c>
      <c r="L872" s="589">
        <f>IFERROR(IF(B872="funkcna poziadavka",VLOOKUP(G872,MODULY_CBA!$B$3:$E$53,4,0)/COUNTIFS($G$3:$G$1500,G872,$B$3:$B$1500,B872),),)</f>
        <v>2.3333333333333335</v>
      </c>
      <c r="M872" s="588">
        <f>IFERROR(IF(B872="Funkcna poziadavka",VLOOKUP(G872,MODULY_CBA!$B$3:$E$52,3,0),),)</f>
        <v>0.72</v>
      </c>
      <c r="N872" s="588">
        <f>IFERROR(IF(B872="funkcna poziadavka",VLOOKUP(G872,MODULY_CBA!$B$3:$E$52,2,0),),)</f>
        <v>0.87</v>
      </c>
      <c r="O872" s="589">
        <f t="shared" si="52"/>
        <v>4.5936000000000003</v>
      </c>
      <c r="P872" s="590">
        <f>IFERROR(O872*VLOOKUP(G872,MODULY_CBA!$B$3:$F$52,5,0),)</f>
        <v>68.904000000000011</v>
      </c>
      <c r="Q872" s="461">
        <f>VLOOKUP(G872,MODULY_CBA!$B$3:$I$52,7,0)</f>
        <v>2021</v>
      </c>
      <c r="R872" s="463"/>
      <c r="S872" s="463"/>
      <c r="T872" s="463"/>
      <c r="U872" s="463"/>
      <c r="V872" s="463"/>
      <c r="W872" s="463"/>
      <c r="X872" s="463"/>
      <c r="Y872" s="463"/>
      <c r="Z872" s="591"/>
      <c r="AA872" s="461"/>
      <c r="AB872" s="461"/>
      <c r="AC872" s="463"/>
      <c r="AD872" s="463"/>
      <c r="AE872" s="463"/>
      <c r="AF872" s="463"/>
      <c r="AG872" s="463"/>
      <c r="AH872" s="463"/>
      <c r="AI872" s="463"/>
    </row>
    <row r="873" spans="1:35">
      <c r="A873" s="584" t="s">
        <v>2280</v>
      </c>
      <c r="B873" s="585" t="s">
        <v>977</v>
      </c>
      <c r="C873" s="457" t="s">
        <v>387</v>
      </c>
      <c r="D873" s="457" t="s">
        <v>2281</v>
      </c>
      <c r="E873" s="457" t="s">
        <v>2282</v>
      </c>
      <c r="F873" s="586" t="s">
        <v>442</v>
      </c>
      <c r="G873" s="592" t="s">
        <v>387</v>
      </c>
      <c r="H873" s="588">
        <v>1</v>
      </c>
      <c r="I873" s="588">
        <v>5</v>
      </c>
      <c r="J873" s="588">
        <f t="shared" si="50"/>
        <v>1</v>
      </c>
      <c r="K873" s="588">
        <f t="shared" si="51"/>
        <v>5</v>
      </c>
      <c r="L873" s="589">
        <f>IFERROR(IF(B873="funkcna poziadavka",VLOOKUP(G873,MODULY_CBA!$B$3:$E$53,4,0)/COUNTIFS($G$3:$G$1500,G873,$B$3:$B$1500,B873),),)</f>
        <v>2.3333333333333335</v>
      </c>
      <c r="M873" s="588">
        <f>IFERROR(IF(B873="Funkcna poziadavka",VLOOKUP(G873,MODULY_CBA!$B$3:$E$52,3,0),),)</f>
        <v>0.72</v>
      </c>
      <c r="N873" s="588">
        <f>IFERROR(IF(B873="funkcna poziadavka",VLOOKUP(G873,MODULY_CBA!$B$3:$E$52,2,0),),)</f>
        <v>0.87</v>
      </c>
      <c r="O873" s="589">
        <f t="shared" si="52"/>
        <v>4.5936000000000003</v>
      </c>
      <c r="P873" s="590">
        <f>IFERROR(O873*VLOOKUP(G873,MODULY_CBA!$B$3:$F$52,5,0),)</f>
        <v>68.904000000000011</v>
      </c>
      <c r="Q873" s="461">
        <f>VLOOKUP(G873,MODULY_CBA!$B$3:$I$52,7,0)</f>
        <v>2021</v>
      </c>
      <c r="R873" s="463"/>
      <c r="S873" s="463"/>
      <c r="T873" s="463"/>
      <c r="U873" s="463"/>
      <c r="V873" s="463"/>
      <c r="W873" s="463"/>
      <c r="X873" s="463"/>
      <c r="Y873" s="463"/>
      <c r="Z873" s="591"/>
      <c r="AA873" s="461"/>
      <c r="AB873" s="461"/>
      <c r="AC873" s="463"/>
      <c r="AD873" s="463"/>
      <c r="AE873" s="463"/>
      <c r="AF873" s="463"/>
      <c r="AG873" s="463"/>
      <c r="AH873" s="463"/>
      <c r="AI873" s="463"/>
    </row>
    <row r="874" spans="1:35">
      <c r="A874" s="584" t="s">
        <v>2283</v>
      </c>
      <c r="B874" s="585" t="s">
        <v>977</v>
      </c>
      <c r="C874" s="457" t="s">
        <v>389</v>
      </c>
      <c r="D874" s="457" t="s">
        <v>389</v>
      </c>
      <c r="E874" s="457" t="s">
        <v>2284</v>
      </c>
      <c r="F874" s="586" t="s">
        <v>442</v>
      </c>
      <c r="G874" s="592" t="s">
        <v>389</v>
      </c>
      <c r="H874" s="588">
        <v>1</v>
      </c>
      <c r="I874" s="588">
        <v>5</v>
      </c>
      <c r="J874" s="588">
        <f t="shared" si="50"/>
        <v>1</v>
      </c>
      <c r="K874" s="588">
        <f t="shared" si="51"/>
        <v>5</v>
      </c>
      <c r="L874" s="589">
        <f>IFERROR(IF(B874="funkcna poziadavka",VLOOKUP(G874,MODULY_CBA!$B$3:$E$53,4,0)/COUNTIFS($G$3:$G$1500,G874,$B$3:$B$1500,B874),),)</f>
        <v>21</v>
      </c>
      <c r="M874" s="588">
        <f>IFERROR(IF(B874="Funkcna poziadavka",VLOOKUP(G874,MODULY_CBA!$B$3:$E$52,3,0),),)</f>
        <v>0.72</v>
      </c>
      <c r="N874" s="588">
        <f>IFERROR(IF(B874="funkcna poziadavka",VLOOKUP(G874,MODULY_CBA!$B$3:$E$52,2,0),),)</f>
        <v>0.87</v>
      </c>
      <c r="O874" s="589">
        <f t="shared" si="52"/>
        <v>16.2864</v>
      </c>
      <c r="P874" s="590">
        <f>IFERROR(O874*VLOOKUP(G874,MODULY_CBA!$B$3:$F$52,5,0),)</f>
        <v>244.29599999999999</v>
      </c>
      <c r="Q874" s="461">
        <f>VLOOKUP(G874,MODULY_CBA!$B$3:$I$52,7,0)</f>
        <v>2021</v>
      </c>
      <c r="R874" s="463"/>
      <c r="S874" s="463"/>
      <c r="T874" s="463"/>
      <c r="U874" s="463"/>
      <c r="V874" s="463"/>
      <c r="W874" s="463"/>
      <c r="X874" s="463"/>
      <c r="Y874" s="463"/>
      <c r="Z874" s="591"/>
      <c r="AA874" s="461"/>
      <c r="AB874" s="461"/>
      <c r="AC874" s="463"/>
      <c r="AD874" s="463"/>
      <c r="AE874" s="463"/>
      <c r="AF874" s="463"/>
      <c r="AG874" s="463"/>
      <c r="AH874" s="463"/>
      <c r="AI874" s="463"/>
    </row>
    <row r="875" spans="1:35">
      <c r="A875" s="584" t="s">
        <v>2285</v>
      </c>
      <c r="B875" s="585" t="s">
        <v>977</v>
      </c>
      <c r="C875" s="457" t="s">
        <v>391</v>
      </c>
      <c r="D875" s="457" t="s">
        <v>2286</v>
      </c>
      <c r="E875" s="457" t="s">
        <v>2287</v>
      </c>
      <c r="F875" s="586" t="s">
        <v>442</v>
      </c>
      <c r="G875" s="592" t="s">
        <v>391</v>
      </c>
      <c r="H875" s="588">
        <v>1</v>
      </c>
      <c r="I875" s="588">
        <v>5</v>
      </c>
      <c r="J875" s="588">
        <f t="shared" si="50"/>
        <v>1</v>
      </c>
      <c r="K875" s="588">
        <f t="shared" si="51"/>
        <v>5</v>
      </c>
      <c r="L875" s="589">
        <f>IFERROR(IF(B875="funkcna poziadavka",VLOOKUP(G875,MODULY_CBA!$B$3:$E$53,4,0)/COUNTIFS($G$3:$G$1500,G875,$B$3:$B$1500,B875),),)</f>
        <v>3</v>
      </c>
      <c r="M875" s="588">
        <f>IFERROR(IF(B875="Funkcna poziadavka",VLOOKUP(G875,MODULY_CBA!$B$3:$E$52,3,0),),)</f>
        <v>0.72</v>
      </c>
      <c r="N875" s="588">
        <f>IFERROR(IF(B875="funkcna poziadavka",VLOOKUP(G875,MODULY_CBA!$B$3:$E$52,2,0),),)</f>
        <v>0.87</v>
      </c>
      <c r="O875" s="589">
        <f t="shared" si="52"/>
        <v>5.0111999999999997</v>
      </c>
      <c r="P875" s="590">
        <f>IFERROR(O875*VLOOKUP(G875,MODULY_CBA!$B$3:$F$52,5,0),)</f>
        <v>75.167999999999992</v>
      </c>
      <c r="Q875" s="461">
        <f>VLOOKUP(G875,MODULY_CBA!$B$3:$I$52,7,0)</f>
        <v>2021</v>
      </c>
      <c r="R875" s="463"/>
      <c r="S875" s="463"/>
      <c r="T875" s="463"/>
      <c r="U875" s="463"/>
      <c r="V875" s="463"/>
      <c r="W875" s="463"/>
      <c r="X875" s="463"/>
      <c r="Y875" s="463"/>
      <c r="Z875" s="591"/>
      <c r="AA875" s="461"/>
      <c r="AB875" s="461"/>
      <c r="AC875" s="463"/>
      <c r="AD875" s="463"/>
      <c r="AE875" s="463"/>
      <c r="AF875" s="463"/>
      <c r="AG875" s="463"/>
      <c r="AH875" s="463"/>
      <c r="AI875" s="463"/>
    </row>
    <row r="876" spans="1:35">
      <c r="A876" s="584" t="s">
        <v>2288</v>
      </c>
      <c r="B876" s="585" t="s">
        <v>977</v>
      </c>
      <c r="C876" s="457" t="s">
        <v>391</v>
      </c>
      <c r="D876" s="579" t="s">
        <v>440</v>
      </c>
      <c r="E876" s="568" t="s">
        <v>792</v>
      </c>
      <c r="F876" s="586" t="s">
        <v>442</v>
      </c>
      <c r="G876" s="592" t="s">
        <v>391</v>
      </c>
      <c r="H876" s="588">
        <v>1</v>
      </c>
      <c r="I876" s="588">
        <v>5</v>
      </c>
      <c r="J876" s="588">
        <f t="shared" si="50"/>
        <v>1</v>
      </c>
      <c r="K876" s="588">
        <f t="shared" si="51"/>
        <v>5</v>
      </c>
      <c r="L876" s="589">
        <f>IFERROR(IF(B876="funkcna poziadavka",VLOOKUP(G876,MODULY_CBA!$B$3:$E$53,4,0)/COUNTIFS($G$3:$G$1500,G876,$B$3:$B$1500,B876),),)</f>
        <v>3</v>
      </c>
      <c r="M876" s="588">
        <f>IFERROR(IF(B876="Funkcna poziadavka",VLOOKUP(G876,MODULY_CBA!$B$3:$E$52,3,0),),)</f>
        <v>0.72</v>
      </c>
      <c r="N876" s="588">
        <f>IFERROR(IF(B876="funkcna poziadavka",VLOOKUP(G876,MODULY_CBA!$B$3:$E$52,2,0),),)</f>
        <v>0.87</v>
      </c>
      <c r="O876" s="589">
        <f t="shared" si="52"/>
        <v>5.0111999999999997</v>
      </c>
      <c r="P876" s="590">
        <f>IFERROR(O876*VLOOKUP(G876,MODULY_CBA!$B$3:$F$52,5,0),)</f>
        <v>75.167999999999992</v>
      </c>
      <c r="Q876" s="461">
        <f>VLOOKUP(G876,MODULY_CBA!$B$3:$I$52,7,0)</f>
        <v>2021</v>
      </c>
      <c r="R876" s="463"/>
      <c r="S876" s="463"/>
      <c r="T876" s="463"/>
      <c r="U876" s="463"/>
      <c r="V876" s="463"/>
      <c r="W876" s="463"/>
      <c r="X876" s="463"/>
      <c r="Y876" s="463"/>
      <c r="Z876" s="591"/>
      <c r="AA876" s="461"/>
      <c r="AB876" s="461"/>
      <c r="AC876" s="463"/>
      <c r="AD876" s="463"/>
      <c r="AE876" s="463"/>
      <c r="AF876" s="463"/>
      <c r="AG876" s="463"/>
      <c r="AH876" s="463"/>
      <c r="AI876" s="463"/>
    </row>
    <row r="877" spans="1:35">
      <c r="A877" s="584" t="s">
        <v>2289</v>
      </c>
      <c r="B877" s="585" t="s">
        <v>439</v>
      </c>
      <c r="C877" s="457" t="s">
        <v>391</v>
      </c>
      <c r="D877" s="579" t="s">
        <v>447</v>
      </c>
      <c r="E877" s="579" t="s">
        <v>448</v>
      </c>
      <c r="F877" s="586" t="s">
        <v>442</v>
      </c>
      <c r="G877" s="592" t="s">
        <v>391</v>
      </c>
      <c r="H877" s="588"/>
      <c r="I877" s="588"/>
      <c r="J877" s="588">
        <f t="shared" si="50"/>
        <v>0</v>
      </c>
      <c r="K877" s="588">
        <f t="shared" si="51"/>
        <v>0</v>
      </c>
      <c r="L877" s="589">
        <f>IFERROR(IF(B877="funkcna poziadavka",VLOOKUP(G877,MODULY_CBA!$B$3:$E$53,4,0)/COUNTIFS($G$3:$G$1500,G877,$B$3:$B$1500,B877),),)</f>
        <v>0</v>
      </c>
      <c r="M877" s="588">
        <f>IFERROR(IF(B877="Funkcna poziadavka",VLOOKUP(G877,MODULY_CBA!$B$3:$E$52,3,0),),)</f>
        <v>0</v>
      </c>
      <c r="N877" s="588">
        <f>IFERROR(IF(B877="funkcna poziadavka",VLOOKUP(G877,MODULY_CBA!$B$3:$E$52,2,0),),)</f>
        <v>0</v>
      </c>
      <c r="O877" s="589">
        <f t="shared" si="52"/>
        <v>0</v>
      </c>
      <c r="P877" s="590">
        <f>IFERROR(O877*VLOOKUP(G877,MODULY_CBA!$B$3:$F$52,5,0),)</f>
        <v>0</v>
      </c>
      <c r="Q877" s="461">
        <f>VLOOKUP(G877,MODULY_CBA!$B$3:$I$52,7,0)</f>
        <v>2021</v>
      </c>
      <c r="R877" s="463"/>
      <c r="S877" s="463"/>
      <c r="T877" s="463"/>
      <c r="U877" s="463"/>
      <c r="V877" s="463"/>
      <c r="W877" s="463"/>
      <c r="X877" s="463"/>
      <c r="Y877" s="463"/>
      <c r="Z877" s="591"/>
      <c r="AA877" s="461"/>
      <c r="AB877" s="461"/>
      <c r="AC877" s="463"/>
      <c r="AD877" s="463"/>
      <c r="AE877" s="463"/>
      <c r="AF877" s="463"/>
      <c r="AG877" s="463"/>
      <c r="AH877" s="463"/>
      <c r="AI877" s="463"/>
    </row>
    <row r="878" spans="1:35">
      <c r="A878" s="584" t="s">
        <v>2290</v>
      </c>
      <c r="B878" s="585" t="s">
        <v>439</v>
      </c>
      <c r="C878" s="457" t="s">
        <v>391</v>
      </c>
      <c r="D878" s="579" t="s">
        <v>450</v>
      </c>
      <c r="E878" s="579" t="s">
        <v>451</v>
      </c>
      <c r="F878" s="586" t="s">
        <v>442</v>
      </c>
      <c r="G878" s="592" t="s">
        <v>391</v>
      </c>
      <c r="H878" s="588"/>
      <c r="I878" s="588"/>
      <c r="J878" s="588">
        <f t="shared" si="50"/>
        <v>0</v>
      </c>
      <c r="K878" s="588">
        <f t="shared" si="51"/>
        <v>0</v>
      </c>
      <c r="L878" s="589">
        <f>IFERROR(IF(B878="funkcna poziadavka",VLOOKUP(G878,MODULY_CBA!$B$3:$E$53,4,0)/COUNTIFS($G$3:$G$1500,G878,$B$3:$B$1500,B878),),)</f>
        <v>0</v>
      </c>
      <c r="M878" s="588">
        <f>IFERROR(IF(B878="Funkcna poziadavka",VLOOKUP(G878,MODULY_CBA!$B$3:$E$52,3,0),),)</f>
        <v>0</v>
      </c>
      <c r="N878" s="588">
        <f>IFERROR(IF(B878="funkcna poziadavka",VLOOKUP(G878,MODULY_CBA!$B$3:$E$52,2,0),),)</f>
        <v>0</v>
      </c>
      <c r="O878" s="589">
        <f t="shared" si="52"/>
        <v>0</v>
      </c>
      <c r="P878" s="590">
        <f>IFERROR(O878*VLOOKUP(G878,MODULY_CBA!$B$3:$F$52,5,0),)</f>
        <v>0</v>
      </c>
      <c r="Q878" s="461">
        <f>VLOOKUP(G878,MODULY_CBA!$B$3:$I$52,7,0)</f>
        <v>2021</v>
      </c>
      <c r="R878" s="463"/>
      <c r="S878" s="463"/>
      <c r="T878" s="463"/>
      <c r="U878" s="463"/>
      <c r="V878" s="463"/>
      <c r="W878" s="463"/>
      <c r="X878" s="463"/>
      <c r="Y878" s="463"/>
      <c r="Z878" s="591"/>
      <c r="AA878" s="461"/>
      <c r="AB878" s="461"/>
      <c r="AC878" s="463"/>
      <c r="AD878" s="463"/>
      <c r="AE878" s="463"/>
      <c r="AF878" s="463"/>
      <c r="AG878" s="463"/>
      <c r="AH878" s="463"/>
      <c r="AI878" s="463"/>
    </row>
    <row r="879" spans="1:35">
      <c r="A879" s="584" t="s">
        <v>2291</v>
      </c>
      <c r="B879" s="585" t="s">
        <v>439</v>
      </c>
      <c r="C879" s="457" t="s">
        <v>391</v>
      </c>
      <c r="D879" s="579" t="s">
        <v>453</v>
      </c>
      <c r="E879" s="579" t="s">
        <v>454</v>
      </c>
      <c r="F879" s="586" t="s">
        <v>442</v>
      </c>
      <c r="G879" s="592" t="s">
        <v>391</v>
      </c>
      <c r="H879" s="588"/>
      <c r="I879" s="588"/>
      <c r="J879" s="588">
        <f t="shared" si="50"/>
        <v>0</v>
      </c>
      <c r="K879" s="588">
        <f t="shared" si="51"/>
        <v>0</v>
      </c>
      <c r="L879" s="589">
        <f>IFERROR(IF(B879="funkcna poziadavka",VLOOKUP(G879,MODULY_CBA!$B$3:$E$53,4,0)/COUNTIFS($G$3:$G$1500,G879,$B$3:$B$1500,B879),),)</f>
        <v>0</v>
      </c>
      <c r="M879" s="588">
        <f>IFERROR(IF(B879="Funkcna poziadavka",VLOOKUP(G879,MODULY_CBA!$B$3:$E$52,3,0),),)</f>
        <v>0</v>
      </c>
      <c r="N879" s="588">
        <f>IFERROR(IF(B879="funkcna poziadavka",VLOOKUP(G879,MODULY_CBA!$B$3:$E$52,2,0),),)</f>
        <v>0</v>
      </c>
      <c r="O879" s="589">
        <f t="shared" si="52"/>
        <v>0</v>
      </c>
      <c r="P879" s="590">
        <f>IFERROR(O879*VLOOKUP(G879,MODULY_CBA!$B$3:$F$52,5,0),)</f>
        <v>0</v>
      </c>
      <c r="Q879" s="461">
        <f>VLOOKUP(G879,MODULY_CBA!$B$3:$I$52,7,0)</f>
        <v>2021</v>
      </c>
      <c r="R879" s="463"/>
      <c r="S879" s="463"/>
      <c r="T879" s="463"/>
      <c r="U879" s="463"/>
      <c r="V879" s="463"/>
      <c r="W879" s="463"/>
      <c r="X879" s="463"/>
      <c r="Y879" s="463"/>
      <c r="Z879" s="591"/>
      <c r="AA879" s="461"/>
      <c r="AB879" s="461"/>
      <c r="AC879" s="463"/>
      <c r="AD879" s="463"/>
      <c r="AE879" s="463"/>
      <c r="AF879" s="463"/>
      <c r="AG879" s="463"/>
      <c r="AH879" s="463"/>
      <c r="AI879" s="463"/>
    </row>
    <row r="880" spans="1:35">
      <c r="A880" s="584" t="s">
        <v>2292</v>
      </c>
      <c r="B880" s="585" t="s">
        <v>439</v>
      </c>
      <c r="C880" s="457" t="s">
        <v>391</v>
      </c>
      <c r="D880" s="568" t="s">
        <v>2293</v>
      </c>
      <c r="E880" s="457" t="s">
        <v>2294</v>
      </c>
      <c r="F880" s="586" t="s">
        <v>442</v>
      </c>
      <c r="G880" s="592" t="s">
        <v>391</v>
      </c>
      <c r="H880" s="588"/>
      <c r="I880" s="588"/>
      <c r="J880" s="588">
        <f t="shared" si="50"/>
        <v>0</v>
      </c>
      <c r="K880" s="588">
        <f t="shared" si="51"/>
        <v>0</v>
      </c>
      <c r="L880" s="589">
        <f>IFERROR(IF(B880="funkcna poziadavka",VLOOKUP(G880,MODULY_CBA!$B$3:$E$53,4,0)/COUNTIFS($G$3:$G$1500,G880,$B$3:$B$1500,B880),),)</f>
        <v>0</v>
      </c>
      <c r="M880" s="588">
        <f>IFERROR(IF(B880="Funkcna poziadavka",VLOOKUP(G880,MODULY_CBA!$B$3:$E$52,3,0),),)</f>
        <v>0</v>
      </c>
      <c r="N880" s="588">
        <f>IFERROR(IF(B880="funkcna poziadavka",VLOOKUP(G880,MODULY_CBA!$B$3:$E$52,2,0),),)</f>
        <v>0</v>
      </c>
      <c r="O880" s="589">
        <f t="shared" si="52"/>
        <v>0</v>
      </c>
      <c r="P880" s="590">
        <f>IFERROR(O880*VLOOKUP(G880,MODULY_CBA!$B$3:$F$52,5,0),)</f>
        <v>0</v>
      </c>
      <c r="Q880" s="461">
        <f>VLOOKUP(G880,MODULY_CBA!$B$3:$I$52,7,0)</f>
        <v>2021</v>
      </c>
      <c r="R880" s="463"/>
      <c r="S880" s="463"/>
      <c r="T880" s="463"/>
      <c r="U880" s="463"/>
      <c r="V880" s="463"/>
      <c r="W880" s="463"/>
      <c r="X880" s="463"/>
      <c r="Y880" s="463"/>
      <c r="Z880" s="591"/>
      <c r="AA880" s="461"/>
      <c r="AB880" s="461"/>
      <c r="AC880" s="463"/>
      <c r="AD880" s="463"/>
      <c r="AE880" s="463"/>
      <c r="AF880" s="463"/>
      <c r="AG880" s="463"/>
      <c r="AH880" s="463"/>
      <c r="AI880" s="463"/>
    </row>
    <row r="881" spans="1:35">
      <c r="A881" s="584" t="s">
        <v>2295</v>
      </c>
      <c r="B881" s="585" t="s">
        <v>439</v>
      </c>
      <c r="C881" s="457" t="s">
        <v>391</v>
      </c>
      <c r="D881" s="568" t="s">
        <v>2296</v>
      </c>
      <c r="E881" s="457" t="s">
        <v>2297</v>
      </c>
      <c r="F881" s="586" t="s">
        <v>442</v>
      </c>
      <c r="G881" s="592" t="s">
        <v>391</v>
      </c>
      <c r="H881" s="588"/>
      <c r="I881" s="588"/>
      <c r="J881" s="588">
        <f t="shared" si="50"/>
        <v>0</v>
      </c>
      <c r="K881" s="588">
        <f t="shared" si="51"/>
        <v>0</v>
      </c>
      <c r="L881" s="589">
        <f>IFERROR(IF(B881="funkcna poziadavka",VLOOKUP(G881,MODULY_CBA!$B$3:$E$53,4,0)/COUNTIFS($G$3:$G$1500,G881,$B$3:$B$1500,B881),),)</f>
        <v>0</v>
      </c>
      <c r="M881" s="588">
        <f>IFERROR(IF(B881="Funkcna poziadavka",VLOOKUP(G881,MODULY_CBA!$B$3:$E$52,3,0),),)</f>
        <v>0</v>
      </c>
      <c r="N881" s="588">
        <f>IFERROR(IF(B881="funkcna poziadavka",VLOOKUP(G881,MODULY_CBA!$B$3:$E$52,2,0),),)</f>
        <v>0</v>
      </c>
      <c r="O881" s="589">
        <f t="shared" si="52"/>
        <v>0</v>
      </c>
      <c r="P881" s="590">
        <f>IFERROR(O881*VLOOKUP(G881,MODULY_CBA!$B$3:$F$52,5,0),)</f>
        <v>0</v>
      </c>
      <c r="Q881" s="461">
        <f>VLOOKUP(G881,MODULY_CBA!$B$3:$I$52,7,0)</f>
        <v>2021</v>
      </c>
      <c r="R881" s="463"/>
      <c r="S881" s="463"/>
      <c r="T881" s="463"/>
      <c r="U881" s="463"/>
      <c r="V881" s="463"/>
      <c r="W881" s="463"/>
      <c r="X881" s="463"/>
      <c r="Y881" s="463"/>
      <c r="Z881" s="591"/>
      <c r="AA881" s="461"/>
      <c r="AB881" s="461"/>
      <c r="AC881" s="463"/>
      <c r="AD881" s="463"/>
      <c r="AE881" s="463"/>
      <c r="AF881" s="463"/>
      <c r="AG881" s="463"/>
      <c r="AH881" s="463"/>
      <c r="AI881" s="463"/>
    </row>
    <row r="882" spans="1:35">
      <c r="A882" s="584" t="s">
        <v>2298</v>
      </c>
      <c r="B882" s="585" t="s">
        <v>439</v>
      </c>
      <c r="C882" s="457" t="s">
        <v>391</v>
      </c>
      <c r="D882" s="568" t="s">
        <v>2299</v>
      </c>
      <c r="E882" s="568" t="s">
        <v>2300</v>
      </c>
      <c r="F882" s="586" t="s">
        <v>442</v>
      </c>
      <c r="G882" s="592" t="s">
        <v>391</v>
      </c>
      <c r="H882" s="588"/>
      <c r="I882" s="588"/>
      <c r="J882" s="588">
        <f t="shared" si="50"/>
        <v>0</v>
      </c>
      <c r="K882" s="588">
        <f t="shared" si="51"/>
        <v>0</v>
      </c>
      <c r="L882" s="589">
        <f>IFERROR(IF(B882="funkcna poziadavka",VLOOKUP(G882,MODULY_CBA!$B$3:$E$53,4,0)/COUNTIFS($G$3:$G$1500,G882,$B$3:$B$1500,B882),),)</f>
        <v>0</v>
      </c>
      <c r="M882" s="588">
        <f>IFERROR(IF(B882="Funkcna poziadavka",VLOOKUP(G882,MODULY_CBA!$B$3:$E$52,3,0),),)</f>
        <v>0</v>
      </c>
      <c r="N882" s="588">
        <f>IFERROR(IF(B882="funkcna poziadavka",VLOOKUP(G882,MODULY_CBA!$B$3:$E$52,2,0),),)</f>
        <v>0</v>
      </c>
      <c r="O882" s="589">
        <f t="shared" si="52"/>
        <v>0</v>
      </c>
      <c r="P882" s="590">
        <f>IFERROR(O882*VLOOKUP(G882,MODULY_CBA!$B$3:$F$52,5,0),)</f>
        <v>0</v>
      </c>
      <c r="Q882" s="461">
        <f>VLOOKUP(G882,MODULY_CBA!$B$3:$I$52,7,0)</f>
        <v>2021</v>
      </c>
      <c r="R882" s="463"/>
      <c r="S882" s="463"/>
      <c r="T882" s="463"/>
      <c r="U882" s="463"/>
      <c r="V882" s="463"/>
      <c r="W882" s="463"/>
      <c r="X882" s="463"/>
      <c r="Y882" s="463"/>
      <c r="Z882" s="591"/>
      <c r="AA882" s="461"/>
      <c r="AB882" s="461"/>
      <c r="AC882" s="463"/>
      <c r="AD882" s="463"/>
      <c r="AE882" s="463"/>
      <c r="AF882" s="463"/>
      <c r="AG882" s="463"/>
      <c r="AH882" s="463"/>
      <c r="AI882" s="463"/>
    </row>
    <row r="883" spans="1:35">
      <c r="A883" s="584" t="s">
        <v>2301</v>
      </c>
      <c r="B883" s="585" t="s">
        <v>439</v>
      </c>
      <c r="C883" s="457" t="s">
        <v>391</v>
      </c>
      <c r="D883" s="579" t="s">
        <v>459</v>
      </c>
      <c r="E883" s="568" t="s">
        <v>767</v>
      </c>
      <c r="F883" s="586" t="s">
        <v>442</v>
      </c>
      <c r="G883" s="592" t="s">
        <v>391</v>
      </c>
      <c r="H883" s="588"/>
      <c r="I883" s="588"/>
      <c r="J883" s="588">
        <f t="shared" si="50"/>
        <v>0</v>
      </c>
      <c r="K883" s="588">
        <f t="shared" si="51"/>
        <v>0</v>
      </c>
      <c r="L883" s="589">
        <f>IFERROR(IF(B883="funkcna poziadavka",VLOOKUP(G883,MODULY_CBA!$B$3:$E$53,4,0)/COUNTIFS($G$3:$G$1500,G883,$B$3:$B$1500,B883),),)</f>
        <v>0</v>
      </c>
      <c r="M883" s="588">
        <f>IFERROR(IF(B883="Funkcna poziadavka",VLOOKUP(G883,MODULY_CBA!$B$3:$E$52,3,0),),)</f>
        <v>0</v>
      </c>
      <c r="N883" s="588">
        <f>IFERROR(IF(B883="funkcna poziadavka",VLOOKUP(G883,MODULY_CBA!$B$3:$E$52,2,0),),)</f>
        <v>0</v>
      </c>
      <c r="O883" s="589">
        <f t="shared" si="52"/>
        <v>0</v>
      </c>
      <c r="P883" s="590">
        <f>IFERROR(O883*VLOOKUP(G883,MODULY_CBA!$B$3:$F$52,5,0),)</f>
        <v>0</v>
      </c>
      <c r="Q883" s="461">
        <f>VLOOKUP(G883,MODULY_CBA!$B$3:$I$52,7,0)</f>
        <v>2021</v>
      </c>
      <c r="R883" s="463"/>
      <c r="S883" s="463"/>
      <c r="T883" s="463"/>
      <c r="U883" s="463"/>
      <c r="V883" s="463"/>
      <c r="W883" s="463"/>
      <c r="X883" s="463"/>
      <c r="Y883" s="463"/>
      <c r="Z883" s="591"/>
      <c r="AA883" s="461"/>
      <c r="AB883" s="461"/>
      <c r="AC883" s="463"/>
      <c r="AD883" s="463"/>
      <c r="AE883" s="463"/>
      <c r="AF883" s="463"/>
      <c r="AG883" s="463"/>
      <c r="AH883" s="463"/>
      <c r="AI883" s="463"/>
    </row>
    <row r="884" spans="1:35">
      <c r="A884" s="584" t="s">
        <v>2302</v>
      </c>
      <c r="B884" s="585" t="s">
        <v>439</v>
      </c>
      <c r="C884" s="457" t="s">
        <v>391</v>
      </c>
      <c r="D884" s="579" t="s">
        <v>462</v>
      </c>
      <c r="E884" s="568" t="s">
        <v>2171</v>
      </c>
      <c r="F884" s="586" t="s">
        <v>442</v>
      </c>
      <c r="G884" s="592" t="s">
        <v>391</v>
      </c>
      <c r="H884" s="588"/>
      <c r="I884" s="588"/>
      <c r="J884" s="588">
        <f t="shared" si="50"/>
        <v>0</v>
      </c>
      <c r="K884" s="588">
        <f t="shared" si="51"/>
        <v>0</v>
      </c>
      <c r="L884" s="589">
        <f>IFERROR(IF(B884="funkcna poziadavka",VLOOKUP(G884,MODULY_CBA!$B$3:$E$53,4,0)/COUNTIFS($G$3:$G$1500,G884,$B$3:$B$1500,B884),),)</f>
        <v>0</v>
      </c>
      <c r="M884" s="588">
        <f>IFERROR(IF(B884="Funkcna poziadavka",VLOOKUP(G884,MODULY_CBA!$B$3:$E$52,3,0),),)</f>
        <v>0</v>
      </c>
      <c r="N884" s="588">
        <f>IFERROR(IF(B884="funkcna poziadavka",VLOOKUP(G884,MODULY_CBA!$B$3:$E$52,2,0),),)</f>
        <v>0</v>
      </c>
      <c r="O884" s="589">
        <f t="shared" si="52"/>
        <v>0</v>
      </c>
      <c r="P884" s="590">
        <f>IFERROR(O884*VLOOKUP(G884,MODULY_CBA!$B$3:$F$52,5,0),)</f>
        <v>0</v>
      </c>
      <c r="Q884" s="461">
        <f>VLOOKUP(G884,MODULY_CBA!$B$3:$I$52,7,0)</f>
        <v>2021</v>
      </c>
      <c r="R884" s="463"/>
      <c r="S884" s="463"/>
      <c r="T884" s="463"/>
      <c r="U884" s="463"/>
      <c r="V884" s="463"/>
      <c r="W884" s="463"/>
      <c r="X884" s="463"/>
      <c r="Y884" s="463"/>
      <c r="Z884" s="591"/>
      <c r="AA884" s="461"/>
      <c r="AB884" s="461"/>
      <c r="AC884" s="463"/>
      <c r="AD884" s="463"/>
      <c r="AE884" s="463"/>
      <c r="AF884" s="463"/>
      <c r="AG884" s="463"/>
      <c r="AH884" s="463"/>
      <c r="AI884" s="463"/>
    </row>
    <row r="885" spans="1:35">
      <c r="A885" s="584" t="s">
        <v>2303</v>
      </c>
      <c r="B885" s="585" t="s">
        <v>439</v>
      </c>
      <c r="C885" s="457" t="s">
        <v>391</v>
      </c>
      <c r="D885" s="579" t="s">
        <v>465</v>
      </c>
      <c r="E885" s="568" t="s">
        <v>729</v>
      </c>
      <c r="F885" s="586" t="s">
        <v>442</v>
      </c>
      <c r="G885" s="592" t="s">
        <v>391</v>
      </c>
      <c r="H885" s="588"/>
      <c r="I885" s="588"/>
      <c r="J885" s="588">
        <f t="shared" si="50"/>
        <v>0</v>
      </c>
      <c r="K885" s="588">
        <f t="shared" si="51"/>
        <v>0</v>
      </c>
      <c r="L885" s="589">
        <f>IFERROR(IF(B885="funkcna poziadavka",VLOOKUP(G885,MODULY_CBA!$B$3:$E$53,4,0)/COUNTIFS($G$3:$G$1500,G885,$B$3:$B$1500,B885),),)</f>
        <v>0</v>
      </c>
      <c r="M885" s="588">
        <f>IFERROR(IF(B885="Funkcna poziadavka",VLOOKUP(G885,MODULY_CBA!$B$3:$E$52,3,0),),)</f>
        <v>0</v>
      </c>
      <c r="N885" s="588">
        <f>IFERROR(IF(B885="funkcna poziadavka",VLOOKUP(G885,MODULY_CBA!$B$3:$E$52,2,0),),)</f>
        <v>0</v>
      </c>
      <c r="O885" s="589">
        <f t="shared" si="52"/>
        <v>0</v>
      </c>
      <c r="P885" s="590">
        <f>IFERROR(O885*VLOOKUP(G885,MODULY_CBA!$B$3:$F$52,5,0),)</f>
        <v>0</v>
      </c>
      <c r="Q885" s="461">
        <f>VLOOKUP(G885,MODULY_CBA!$B$3:$I$52,7,0)</f>
        <v>2021</v>
      </c>
      <c r="R885" s="463"/>
      <c r="S885" s="463"/>
      <c r="T885" s="463"/>
      <c r="U885" s="463"/>
      <c r="V885" s="463"/>
      <c r="W885" s="463"/>
      <c r="X885" s="463"/>
      <c r="Y885" s="463"/>
      <c r="Z885" s="591"/>
      <c r="AA885" s="461"/>
      <c r="AB885" s="461"/>
      <c r="AC885" s="463"/>
      <c r="AD885" s="463"/>
      <c r="AE885" s="463"/>
      <c r="AF885" s="463"/>
      <c r="AG885" s="463"/>
      <c r="AH885" s="463"/>
      <c r="AI885" s="463"/>
    </row>
    <row r="886" spans="1:35">
      <c r="A886" s="584" t="s">
        <v>2304</v>
      </c>
      <c r="B886" s="585" t="s">
        <v>439</v>
      </c>
      <c r="C886" s="457" t="s">
        <v>391</v>
      </c>
      <c r="D886" s="579" t="s">
        <v>493</v>
      </c>
      <c r="E886" s="568" t="s">
        <v>1419</v>
      </c>
      <c r="F886" s="586" t="s">
        <v>442</v>
      </c>
      <c r="G886" s="592" t="s">
        <v>391</v>
      </c>
      <c r="H886" s="588"/>
      <c r="I886" s="588"/>
      <c r="J886" s="588">
        <f t="shared" si="50"/>
        <v>0</v>
      </c>
      <c r="K886" s="588">
        <f t="shared" si="51"/>
        <v>0</v>
      </c>
      <c r="L886" s="589">
        <f>IFERROR(IF(B886="funkcna poziadavka",VLOOKUP(G886,MODULY_CBA!$B$3:$E$53,4,0)/COUNTIFS($G$3:$G$1500,G886,$B$3:$B$1500,B886),),)</f>
        <v>0</v>
      </c>
      <c r="M886" s="588">
        <f>IFERROR(IF(B886="Funkcna poziadavka",VLOOKUP(G886,MODULY_CBA!$B$3:$E$52,3,0),),)</f>
        <v>0</v>
      </c>
      <c r="N886" s="588">
        <f>IFERROR(IF(B886="funkcna poziadavka",VLOOKUP(G886,MODULY_CBA!$B$3:$E$52,2,0),),)</f>
        <v>0</v>
      </c>
      <c r="O886" s="589">
        <f t="shared" si="52"/>
        <v>0</v>
      </c>
      <c r="P886" s="590">
        <f>IFERROR(O886*VLOOKUP(G886,MODULY_CBA!$B$3:$F$52,5,0),)</f>
        <v>0</v>
      </c>
      <c r="Q886" s="461">
        <f>VLOOKUP(G886,MODULY_CBA!$B$3:$I$52,7,0)</f>
        <v>2021</v>
      </c>
      <c r="R886" s="463"/>
      <c r="S886" s="463"/>
      <c r="T886" s="463"/>
      <c r="U886" s="463"/>
      <c r="V886" s="463"/>
      <c r="W886" s="463"/>
      <c r="X886" s="463"/>
      <c r="Y886" s="463"/>
      <c r="Z886" s="591"/>
      <c r="AA886" s="461"/>
      <c r="AB886" s="461"/>
      <c r="AC886" s="463"/>
      <c r="AD886" s="463"/>
      <c r="AE886" s="463"/>
      <c r="AF886" s="463"/>
      <c r="AG886" s="463"/>
      <c r="AH886" s="463"/>
      <c r="AI886" s="463"/>
    </row>
    <row r="887" spans="1:35">
      <c r="A887" s="584" t="s">
        <v>2305</v>
      </c>
      <c r="B887" s="585" t="s">
        <v>977</v>
      </c>
      <c r="C887" s="457" t="s">
        <v>391</v>
      </c>
      <c r="D887" s="579" t="s">
        <v>471</v>
      </c>
      <c r="E887" s="568" t="s">
        <v>735</v>
      </c>
      <c r="F887" s="586" t="s">
        <v>442</v>
      </c>
      <c r="G887" s="592" t="s">
        <v>391</v>
      </c>
      <c r="H887" s="588">
        <v>1</v>
      </c>
      <c r="I887" s="588">
        <v>5</v>
      </c>
      <c r="J887" s="588">
        <f t="shared" si="50"/>
        <v>1</v>
      </c>
      <c r="K887" s="588">
        <f t="shared" si="51"/>
        <v>5</v>
      </c>
      <c r="L887" s="589">
        <f>IFERROR(IF(B887="funkcna poziadavka",VLOOKUP(G887,MODULY_CBA!$B$3:$E$53,4,0)/COUNTIFS($G$3:$G$1500,G887,$B$3:$B$1500,B887),),)</f>
        <v>3</v>
      </c>
      <c r="M887" s="588">
        <f>IFERROR(IF(B887="Funkcna poziadavka",VLOOKUP(G887,MODULY_CBA!$B$3:$E$52,3,0),),)</f>
        <v>0.72</v>
      </c>
      <c r="N887" s="588">
        <f>IFERROR(IF(B887="funkcna poziadavka",VLOOKUP(G887,MODULY_CBA!$B$3:$E$52,2,0),),)</f>
        <v>0.87</v>
      </c>
      <c r="O887" s="589">
        <f t="shared" si="52"/>
        <v>5.0111999999999997</v>
      </c>
      <c r="P887" s="590">
        <f>IFERROR(O887*VLOOKUP(G887,MODULY_CBA!$B$3:$F$52,5,0),)</f>
        <v>75.167999999999992</v>
      </c>
      <c r="Q887" s="461">
        <f>VLOOKUP(G887,MODULY_CBA!$B$3:$I$52,7,0)</f>
        <v>2021</v>
      </c>
      <c r="R887" s="463"/>
      <c r="S887" s="463"/>
      <c r="T887" s="463"/>
      <c r="U887" s="463"/>
      <c r="V887" s="463"/>
      <c r="W887" s="463"/>
      <c r="X887" s="463"/>
      <c r="Y887" s="463"/>
      <c r="Z887" s="591"/>
      <c r="AA887" s="461"/>
      <c r="AB887" s="461"/>
      <c r="AC887" s="463"/>
      <c r="AD887" s="463"/>
      <c r="AE887" s="463"/>
      <c r="AF887" s="463"/>
      <c r="AG887" s="463"/>
      <c r="AH887" s="463"/>
      <c r="AI887" s="463"/>
    </row>
    <row r="888" spans="1:35">
      <c r="A888" s="584" t="s">
        <v>2306</v>
      </c>
      <c r="B888" s="585" t="s">
        <v>977</v>
      </c>
      <c r="C888" s="457" t="s">
        <v>391</v>
      </c>
      <c r="D888" s="579" t="s">
        <v>2307</v>
      </c>
      <c r="E888" s="568" t="s">
        <v>2308</v>
      </c>
      <c r="F888" s="586" t="s">
        <v>442</v>
      </c>
      <c r="G888" s="592" t="s">
        <v>391</v>
      </c>
      <c r="H888" s="588">
        <v>1</v>
      </c>
      <c r="I888" s="588">
        <v>5</v>
      </c>
      <c r="J888" s="588">
        <f t="shared" si="50"/>
        <v>1</v>
      </c>
      <c r="K888" s="588">
        <f t="shared" si="51"/>
        <v>5</v>
      </c>
      <c r="L888" s="589">
        <f>IFERROR(IF(B888="funkcna poziadavka",VLOOKUP(G888,MODULY_CBA!$B$3:$E$53,4,0)/COUNTIFS($G$3:$G$1500,G888,$B$3:$B$1500,B888),),)</f>
        <v>3</v>
      </c>
      <c r="M888" s="588">
        <f>IFERROR(IF(B888="Funkcna poziadavka",VLOOKUP(G888,MODULY_CBA!$B$3:$E$52,3,0),),)</f>
        <v>0.72</v>
      </c>
      <c r="N888" s="588">
        <f>IFERROR(IF(B888="funkcna poziadavka",VLOOKUP(G888,MODULY_CBA!$B$3:$E$52,2,0),),)</f>
        <v>0.87</v>
      </c>
      <c r="O888" s="589">
        <f t="shared" si="52"/>
        <v>5.0111999999999997</v>
      </c>
      <c r="P888" s="590">
        <f>IFERROR(O888*VLOOKUP(G888,MODULY_CBA!$B$3:$F$52,5,0),)</f>
        <v>75.167999999999992</v>
      </c>
      <c r="Q888" s="461">
        <f>VLOOKUP(G888,MODULY_CBA!$B$3:$I$52,7,0)</f>
        <v>2021</v>
      </c>
      <c r="R888" s="463"/>
      <c r="S888" s="463"/>
      <c r="T888" s="463"/>
      <c r="U888" s="463"/>
      <c r="V888" s="463"/>
      <c r="W888" s="463"/>
      <c r="X888" s="463"/>
      <c r="Y888" s="463"/>
      <c r="Z888" s="591"/>
      <c r="AA888" s="461"/>
      <c r="AB888" s="461"/>
      <c r="AC888" s="463"/>
      <c r="AD888" s="463"/>
      <c r="AE888" s="463"/>
      <c r="AF888" s="463"/>
      <c r="AG888" s="463"/>
      <c r="AH888" s="463"/>
      <c r="AI888" s="463"/>
    </row>
    <row r="889" spans="1:35">
      <c r="A889" s="584" t="s">
        <v>2309</v>
      </c>
      <c r="B889" s="585" t="s">
        <v>977</v>
      </c>
      <c r="C889" s="457" t="s">
        <v>391</v>
      </c>
      <c r="D889" s="579" t="s">
        <v>2310</v>
      </c>
      <c r="E889" s="568" t="s">
        <v>2311</v>
      </c>
      <c r="F889" s="586" t="s">
        <v>442</v>
      </c>
      <c r="G889" s="592" t="s">
        <v>391</v>
      </c>
      <c r="H889" s="588">
        <v>1</v>
      </c>
      <c r="I889" s="588">
        <v>5</v>
      </c>
      <c r="J889" s="588">
        <f t="shared" si="50"/>
        <v>1</v>
      </c>
      <c r="K889" s="588">
        <f t="shared" si="51"/>
        <v>5</v>
      </c>
      <c r="L889" s="589">
        <f>IFERROR(IF(B889="funkcna poziadavka",VLOOKUP(G889,MODULY_CBA!$B$3:$E$53,4,0)/COUNTIFS($G$3:$G$1500,G889,$B$3:$B$1500,B889),),)</f>
        <v>3</v>
      </c>
      <c r="M889" s="588">
        <f>IFERROR(IF(B889="Funkcna poziadavka",VLOOKUP(G889,MODULY_CBA!$B$3:$E$52,3,0),),)</f>
        <v>0.72</v>
      </c>
      <c r="N889" s="588">
        <f>IFERROR(IF(B889="funkcna poziadavka",VLOOKUP(G889,MODULY_CBA!$B$3:$E$52,2,0),),)</f>
        <v>0.87</v>
      </c>
      <c r="O889" s="589">
        <f t="shared" si="52"/>
        <v>5.0111999999999997</v>
      </c>
      <c r="P889" s="590">
        <f>IFERROR(O889*VLOOKUP(G889,MODULY_CBA!$B$3:$F$52,5,0),)</f>
        <v>75.167999999999992</v>
      </c>
      <c r="Q889" s="461">
        <f>VLOOKUP(G889,MODULY_CBA!$B$3:$I$52,7,0)</f>
        <v>2021</v>
      </c>
      <c r="R889" s="463"/>
      <c r="S889" s="463"/>
      <c r="T889" s="463"/>
      <c r="U889" s="463"/>
      <c r="V889" s="463"/>
      <c r="W889" s="463"/>
      <c r="X889" s="463"/>
      <c r="Y889" s="463"/>
      <c r="Z889" s="591"/>
      <c r="AA889" s="461"/>
      <c r="AB889" s="461"/>
      <c r="AC889" s="463"/>
      <c r="AD889" s="463"/>
      <c r="AE889" s="463"/>
      <c r="AF889" s="463"/>
      <c r="AG889" s="463"/>
      <c r="AH889" s="463"/>
      <c r="AI889" s="463"/>
    </row>
    <row r="890" spans="1:35">
      <c r="A890" s="584" t="s">
        <v>2312</v>
      </c>
      <c r="B890" s="585" t="s">
        <v>977</v>
      </c>
      <c r="C890" s="457" t="s">
        <v>391</v>
      </c>
      <c r="D890" s="579" t="s">
        <v>2313</v>
      </c>
      <c r="E890" s="568" t="s">
        <v>2314</v>
      </c>
      <c r="F890" s="586" t="s">
        <v>442</v>
      </c>
      <c r="G890" s="592" t="s">
        <v>391</v>
      </c>
      <c r="H890" s="588">
        <v>1</v>
      </c>
      <c r="I890" s="588">
        <v>5</v>
      </c>
      <c r="J890" s="588">
        <f t="shared" si="50"/>
        <v>1</v>
      </c>
      <c r="K890" s="588">
        <f t="shared" si="51"/>
        <v>5</v>
      </c>
      <c r="L890" s="589">
        <f>IFERROR(IF(B890="funkcna poziadavka",VLOOKUP(G890,MODULY_CBA!$B$3:$E$53,4,0)/COUNTIFS($G$3:$G$1500,G890,$B$3:$B$1500,B890),),)</f>
        <v>3</v>
      </c>
      <c r="M890" s="588">
        <f>IFERROR(IF(B890="Funkcna poziadavka",VLOOKUP(G890,MODULY_CBA!$B$3:$E$52,3,0),),)</f>
        <v>0.72</v>
      </c>
      <c r="N890" s="588">
        <f>IFERROR(IF(B890="funkcna poziadavka",VLOOKUP(G890,MODULY_CBA!$B$3:$E$52,2,0),),)</f>
        <v>0.87</v>
      </c>
      <c r="O890" s="589">
        <f t="shared" si="52"/>
        <v>5.0111999999999997</v>
      </c>
      <c r="P890" s="590">
        <f>IFERROR(O890*VLOOKUP(G890,MODULY_CBA!$B$3:$F$52,5,0),)</f>
        <v>75.167999999999992</v>
      </c>
      <c r="Q890" s="461">
        <f>VLOOKUP(G890,MODULY_CBA!$B$3:$I$52,7,0)</f>
        <v>2021</v>
      </c>
      <c r="R890" s="463"/>
      <c r="S890" s="463"/>
      <c r="T890" s="463"/>
      <c r="U890" s="463"/>
      <c r="V890" s="463"/>
      <c r="W890" s="463"/>
      <c r="X890" s="463"/>
      <c r="Y890" s="463"/>
      <c r="Z890" s="591"/>
      <c r="AA890" s="461"/>
      <c r="AB890" s="461"/>
      <c r="AC890" s="463"/>
      <c r="AD890" s="463"/>
      <c r="AE890" s="463"/>
      <c r="AF890" s="463"/>
      <c r="AG890" s="463"/>
      <c r="AH890" s="463"/>
      <c r="AI890" s="463"/>
    </row>
    <row r="891" spans="1:35">
      <c r="A891" s="584" t="s">
        <v>2315</v>
      </c>
      <c r="B891" s="585" t="s">
        <v>977</v>
      </c>
      <c r="C891" s="457" t="s">
        <v>393</v>
      </c>
      <c r="D891" s="457" t="s">
        <v>2316</v>
      </c>
      <c r="E891" s="457" t="s">
        <v>2317</v>
      </c>
      <c r="F891" s="586" t="s">
        <v>442</v>
      </c>
      <c r="G891" s="592" t="s">
        <v>391</v>
      </c>
      <c r="H891" s="588">
        <v>1</v>
      </c>
      <c r="I891" s="588">
        <v>5</v>
      </c>
      <c r="J891" s="588">
        <f t="shared" si="50"/>
        <v>1</v>
      </c>
      <c r="K891" s="588">
        <f t="shared" si="51"/>
        <v>5</v>
      </c>
      <c r="L891" s="589">
        <f>IFERROR(IF(B891="funkcna poziadavka",VLOOKUP(G891,MODULY_CBA!$B$3:$E$53,4,0)/COUNTIFS($G$3:$G$1500,G891,$B$3:$B$1500,B891),),)</f>
        <v>3</v>
      </c>
      <c r="M891" s="588">
        <f>IFERROR(IF(B891="Funkcna poziadavka",VLOOKUP(G891,MODULY_CBA!$B$3:$E$52,3,0),),)</f>
        <v>0.72</v>
      </c>
      <c r="N891" s="588">
        <f>IFERROR(IF(B891="funkcna poziadavka",VLOOKUP(G891,MODULY_CBA!$B$3:$E$52,2,0),),)</f>
        <v>0.87</v>
      </c>
      <c r="O891" s="589">
        <f t="shared" si="52"/>
        <v>5.0111999999999997</v>
      </c>
      <c r="P891" s="590">
        <f>IFERROR(O891*VLOOKUP(G891,MODULY_CBA!$B$3:$F$52,5,0),)</f>
        <v>75.167999999999992</v>
      </c>
      <c r="Q891" s="461">
        <f>VLOOKUP(G891,MODULY_CBA!$B$3:$I$52,7,0)</f>
        <v>2021</v>
      </c>
      <c r="R891" s="463"/>
      <c r="S891" s="463"/>
      <c r="T891" s="463"/>
      <c r="U891" s="463"/>
      <c r="V891" s="463"/>
      <c r="W891" s="463"/>
      <c r="X891" s="463"/>
      <c r="Y891" s="463"/>
      <c r="Z891" s="591"/>
      <c r="AA891" s="461"/>
      <c r="AB891" s="461"/>
      <c r="AC891" s="463"/>
      <c r="AD891" s="463"/>
      <c r="AE891" s="463"/>
      <c r="AF891" s="463"/>
      <c r="AG891" s="463"/>
      <c r="AH891" s="463"/>
      <c r="AI891" s="463"/>
    </row>
    <row r="892" spans="1:35">
      <c r="A892" s="584" t="s">
        <v>2318</v>
      </c>
      <c r="B892" s="585" t="s">
        <v>977</v>
      </c>
      <c r="C892" s="457" t="s">
        <v>393</v>
      </c>
      <c r="D892" s="579" t="s">
        <v>440</v>
      </c>
      <c r="E892" s="568" t="s">
        <v>792</v>
      </c>
      <c r="F892" s="586" t="s">
        <v>442</v>
      </c>
      <c r="G892" s="592" t="s">
        <v>393</v>
      </c>
      <c r="H892" s="588">
        <v>1</v>
      </c>
      <c r="I892" s="588">
        <v>5</v>
      </c>
      <c r="J892" s="588">
        <f t="shared" si="50"/>
        <v>1</v>
      </c>
      <c r="K892" s="588">
        <f t="shared" si="51"/>
        <v>5</v>
      </c>
      <c r="L892" s="589">
        <f>IFERROR(IF(B892="funkcna poziadavka",VLOOKUP(G892,MODULY_CBA!$B$3:$E$53,4,0)/COUNTIFS($G$3:$G$1500,G892,$B$3:$B$1500,B892),),)</f>
        <v>7</v>
      </c>
      <c r="M892" s="588">
        <f>IFERROR(IF(B892="Funkcna poziadavka",VLOOKUP(G892,MODULY_CBA!$B$3:$E$52,3,0),),)</f>
        <v>0.72</v>
      </c>
      <c r="N892" s="588">
        <f>IFERROR(IF(B892="funkcna poziadavka",VLOOKUP(G892,MODULY_CBA!$B$3:$E$52,2,0),),)</f>
        <v>0.87</v>
      </c>
      <c r="O892" s="589">
        <f t="shared" si="52"/>
        <v>7.5168000000000008</v>
      </c>
      <c r="P892" s="590">
        <f>IFERROR(O892*VLOOKUP(G892,MODULY_CBA!$B$3:$F$52,5,0),)</f>
        <v>112.75200000000001</v>
      </c>
      <c r="Q892" s="461">
        <f>VLOOKUP(G892,MODULY_CBA!$B$3:$I$52,7,0)</f>
        <v>2021</v>
      </c>
      <c r="R892" s="463"/>
      <c r="S892" s="463"/>
      <c r="T892" s="463"/>
      <c r="U892" s="463"/>
      <c r="V892" s="463"/>
      <c r="W892" s="463"/>
      <c r="X892" s="463"/>
      <c r="Y892" s="463"/>
      <c r="Z892" s="591"/>
      <c r="AA892" s="461"/>
      <c r="AB892" s="461"/>
      <c r="AC892" s="463"/>
      <c r="AD892" s="463"/>
      <c r="AE892" s="463"/>
      <c r="AF892" s="463"/>
      <c r="AG892" s="463"/>
      <c r="AH892" s="463"/>
      <c r="AI892" s="463"/>
    </row>
    <row r="893" spans="1:35">
      <c r="A893" s="584" t="s">
        <v>2319</v>
      </c>
      <c r="B893" s="585" t="s">
        <v>439</v>
      </c>
      <c r="C893" s="457" t="s">
        <v>393</v>
      </c>
      <c r="D893" s="579" t="s">
        <v>447</v>
      </c>
      <c r="E893" s="579" t="s">
        <v>448</v>
      </c>
      <c r="F893" s="586" t="s">
        <v>442</v>
      </c>
      <c r="G893" s="592" t="s">
        <v>393</v>
      </c>
      <c r="H893" s="588"/>
      <c r="I893" s="588"/>
      <c r="J893" s="588">
        <f t="shared" si="50"/>
        <v>0</v>
      </c>
      <c r="K893" s="588">
        <f t="shared" si="51"/>
        <v>0</v>
      </c>
      <c r="L893" s="589">
        <f>IFERROR(IF(B893="funkcna poziadavka",VLOOKUP(G893,MODULY_CBA!$B$3:$E$53,4,0)/COUNTIFS($G$3:$G$1500,G893,$B$3:$B$1500,B893),),)</f>
        <v>0</v>
      </c>
      <c r="M893" s="588">
        <f>IFERROR(IF(B893="Funkcna poziadavka",VLOOKUP(G893,MODULY_CBA!$B$3:$E$52,3,0),),)</f>
        <v>0</v>
      </c>
      <c r="N893" s="588">
        <f>IFERROR(IF(B893="funkcna poziadavka",VLOOKUP(G893,MODULY_CBA!$B$3:$E$52,2,0),),)</f>
        <v>0</v>
      </c>
      <c r="O893" s="589">
        <f t="shared" si="52"/>
        <v>0</v>
      </c>
      <c r="P893" s="590">
        <f>IFERROR(O893*VLOOKUP(G893,MODULY_CBA!$B$3:$F$52,5,0),)</f>
        <v>0</v>
      </c>
      <c r="Q893" s="461">
        <f>VLOOKUP(G893,MODULY_CBA!$B$3:$I$52,7,0)</f>
        <v>2021</v>
      </c>
      <c r="R893" s="463"/>
      <c r="S893" s="463"/>
      <c r="T893" s="463"/>
      <c r="U893" s="463"/>
      <c r="V893" s="463"/>
      <c r="W893" s="463"/>
      <c r="X893" s="463"/>
      <c r="Y893" s="463"/>
      <c r="Z893" s="591"/>
      <c r="AA893" s="461"/>
      <c r="AB893" s="461"/>
      <c r="AC893" s="463"/>
      <c r="AD893" s="463"/>
      <c r="AE893" s="463"/>
      <c r="AF893" s="463"/>
      <c r="AG893" s="463"/>
      <c r="AH893" s="463"/>
      <c r="AI893" s="463"/>
    </row>
    <row r="894" spans="1:35">
      <c r="A894" s="584" t="s">
        <v>2320</v>
      </c>
      <c r="B894" s="585" t="s">
        <v>439</v>
      </c>
      <c r="C894" s="457" t="s">
        <v>393</v>
      </c>
      <c r="D894" s="579" t="s">
        <v>450</v>
      </c>
      <c r="E894" s="579" t="s">
        <v>451</v>
      </c>
      <c r="F894" s="586" t="s">
        <v>442</v>
      </c>
      <c r="G894" s="592" t="s">
        <v>393</v>
      </c>
      <c r="H894" s="588"/>
      <c r="I894" s="588"/>
      <c r="J894" s="588">
        <f t="shared" si="50"/>
        <v>0</v>
      </c>
      <c r="K894" s="588">
        <f t="shared" si="51"/>
        <v>0</v>
      </c>
      <c r="L894" s="589">
        <f>IFERROR(IF(B894="funkcna poziadavka",VLOOKUP(G894,MODULY_CBA!$B$3:$E$53,4,0)/COUNTIFS($G$3:$G$1500,G894,$B$3:$B$1500,B894),),)</f>
        <v>0</v>
      </c>
      <c r="M894" s="588">
        <f>IFERROR(IF(B894="Funkcna poziadavka",VLOOKUP(G894,MODULY_CBA!$B$3:$E$52,3,0),),)</f>
        <v>0</v>
      </c>
      <c r="N894" s="588">
        <f>IFERROR(IF(B894="funkcna poziadavka",VLOOKUP(G894,MODULY_CBA!$B$3:$E$52,2,0),),)</f>
        <v>0</v>
      </c>
      <c r="O894" s="589">
        <f t="shared" si="52"/>
        <v>0</v>
      </c>
      <c r="P894" s="590">
        <f>IFERROR(O894*VLOOKUP(G894,MODULY_CBA!$B$3:$F$52,5,0),)</f>
        <v>0</v>
      </c>
      <c r="Q894" s="461">
        <f>VLOOKUP(G894,MODULY_CBA!$B$3:$I$52,7,0)</f>
        <v>2021</v>
      </c>
      <c r="R894" s="463"/>
      <c r="S894" s="463"/>
      <c r="T894" s="463"/>
      <c r="U894" s="463"/>
      <c r="V894" s="463"/>
      <c r="W894" s="463"/>
      <c r="X894" s="463"/>
      <c r="Y894" s="463"/>
      <c r="Z894" s="591"/>
      <c r="AA894" s="461"/>
      <c r="AB894" s="461"/>
      <c r="AC894" s="463"/>
      <c r="AD894" s="463"/>
      <c r="AE894" s="463"/>
      <c r="AF894" s="463"/>
      <c r="AG894" s="463"/>
      <c r="AH894" s="463"/>
      <c r="AI894" s="463"/>
    </row>
    <row r="895" spans="1:35">
      <c r="A895" s="584" t="s">
        <v>2321</v>
      </c>
      <c r="B895" s="585" t="s">
        <v>439</v>
      </c>
      <c r="C895" s="457" t="s">
        <v>393</v>
      </c>
      <c r="D895" s="579" t="s">
        <v>453</v>
      </c>
      <c r="E895" s="579" t="s">
        <v>454</v>
      </c>
      <c r="F895" s="586" t="s">
        <v>442</v>
      </c>
      <c r="G895" s="592" t="s">
        <v>393</v>
      </c>
      <c r="H895" s="588"/>
      <c r="I895" s="588"/>
      <c r="J895" s="588">
        <f t="shared" si="50"/>
        <v>0</v>
      </c>
      <c r="K895" s="588">
        <f t="shared" si="51"/>
        <v>0</v>
      </c>
      <c r="L895" s="589">
        <f>IFERROR(IF(B895="funkcna poziadavka",VLOOKUP(G895,MODULY_CBA!$B$3:$E$53,4,0)/COUNTIFS($G$3:$G$1500,G895,$B$3:$B$1500,B895),),)</f>
        <v>0</v>
      </c>
      <c r="M895" s="588">
        <f>IFERROR(IF(B895="Funkcna poziadavka",VLOOKUP(G895,MODULY_CBA!$B$3:$E$52,3,0),),)</f>
        <v>0</v>
      </c>
      <c r="N895" s="588">
        <f>IFERROR(IF(B895="funkcna poziadavka",VLOOKUP(G895,MODULY_CBA!$B$3:$E$52,2,0),),)</f>
        <v>0</v>
      </c>
      <c r="O895" s="589">
        <f t="shared" si="52"/>
        <v>0</v>
      </c>
      <c r="P895" s="590">
        <f>IFERROR(O895*VLOOKUP(G895,MODULY_CBA!$B$3:$F$52,5,0),)</f>
        <v>0</v>
      </c>
      <c r="Q895" s="461">
        <f>VLOOKUP(G895,MODULY_CBA!$B$3:$I$52,7,0)</f>
        <v>2021</v>
      </c>
      <c r="R895" s="463"/>
      <c r="S895" s="463"/>
      <c r="T895" s="463"/>
      <c r="U895" s="463"/>
      <c r="V895" s="463"/>
      <c r="W895" s="463"/>
      <c r="X895" s="463"/>
      <c r="Y895" s="463"/>
      <c r="Z895" s="591"/>
      <c r="AA895" s="461"/>
      <c r="AB895" s="461"/>
      <c r="AC895" s="463"/>
      <c r="AD895" s="463"/>
      <c r="AE895" s="463"/>
      <c r="AF895" s="463"/>
      <c r="AG895" s="463"/>
      <c r="AH895" s="463"/>
      <c r="AI895" s="463"/>
    </row>
    <row r="896" spans="1:35">
      <c r="A896" s="584" t="s">
        <v>2322</v>
      </c>
      <c r="B896" s="585" t="s">
        <v>439</v>
      </c>
      <c r="C896" s="457" t="s">
        <v>393</v>
      </c>
      <c r="D896" s="568" t="s">
        <v>2323</v>
      </c>
      <c r="E896" s="457" t="s">
        <v>2324</v>
      </c>
      <c r="F896" s="586" t="s">
        <v>442</v>
      </c>
      <c r="G896" s="592" t="s">
        <v>393</v>
      </c>
      <c r="H896" s="588"/>
      <c r="I896" s="588"/>
      <c r="J896" s="588">
        <f t="shared" si="50"/>
        <v>0</v>
      </c>
      <c r="K896" s="588">
        <f t="shared" si="51"/>
        <v>0</v>
      </c>
      <c r="L896" s="589">
        <f>IFERROR(IF(B896="funkcna poziadavka",VLOOKUP(G896,MODULY_CBA!$B$3:$E$53,4,0)/COUNTIFS($G$3:$G$1500,G896,$B$3:$B$1500,B896),),)</f>
        <v>0</v>
      </c>
      <c r="M896" s="588">
        <f>IFERROR(IF(B896="Funkcna poziadavka",VLOOKUP(G896,MODULY_CBA!$B$3:$E$52,3,0),),)</f>
        <v>0</v>
      </c>
      <c r="N896" s="588">
        <f>IFERROR(IF(B896="funkcna poziadavka",VLOOKUP(G896,MODULY_CBA!$B$3:$E$52,2,0),),)</f>
        <v>0</v>
      </c>
      <c r="O896" s="589">
        <f t="shared" si="52"/>
        <v>0</v>
      </c>
      <c r="P896" s="590">
        <f>IFERROR(O896*VLOOKUP(G896,MODULY_CBA!$B$3:$F$52,5,0),)</f>
        <v>0</v>
      </c>
      <c r="Q896" s="461">
        <f>VLOOKUP(G896,MODULY_CBA!$B$3:$I$52,7,0)</f>
        <v>2021</v>
      </c>
      <c r="R896" s="463"/>
      <c r="S896" s="463"/>
      <c r="T896" s="463"/>
      <c r="U896" s="463"/>
      <c r="V896" s="463"/>
      <c r="W896" s="463"/>
      <c r="X896" s="463"/>
      <c r="Y896" s="463"/>
      <c r="Z896" s="591"/>
      <c r="AA896" s="461"/>
      <c r="AB896" s="461"/>
      <c r="AC896" s="463"/>
      <c r="AD896" s="463"/>
      <c r="AE896" s="463"/>
      <c r="AF896" s="463"/>
      <c r="AG896" s="463"/>
      <c r="AH896" s="463"/>
      <c r="AI896" s="463"/>
    </row>
    <row r="897" spans="1:35">
      <c r="A897" s="584" t="s">
        <v>2325</v>
      </c>
      <c r="B897" s="585" t="s">
        <v>439</v>
      </c>
      <c r="C897" s="457" t="s">
        <v>393</v>
      </c>
      <c r="D897" s="568" t="s">
        <v>2296</v>
      </c>
      <c r="E897" s="457" t="s">
        <v>2297</v>
      </c>
      <c r="F897" s="586" t="s">
        <v>442</v>
      </c>
      <c r="G897" s="592" t="s">
        <v>393</v>
      </c>
      <c r="H897" s="588"/>
      <c r="I897" s="588"/>
      <c r="J897" s="588">
        <f t="shared" si="50"/>
        <v>0</v>
      </c>
      <c r="K897" s="588">
        <f t="shared" si="51"/>
        <v>0</v>
      </c>
      <c r="L897" s="589">
        <f>IFERROR(IF(B897="funkcna poziadavka",VLOOKUP(G897,MODULY_CBA!$B$3:$E$53,4,0)/COUNTIFS($G$3:$G$1500,G897,$B$3:$B$1500,B897),),)</f>
        <v>0</v>
      </c>
      <c r="M897" s="588">
        <f>IFERROR(IF(B897="Funkcna poziadavka",VLOOKUP(G897,MODULY_CBA!$B$3:$E$52,3,0),),)</f>
        <v>0</v>
      </c>
      <c r="N897" s="588">
        <f>IFERROR(IF(B897="funkcna poziadavka",VLOOKUP(G897,MODULY_CBA!$B$3:$E$52,2,0),),)</f>
        <v>0</v>
      </c>
      <c r="O897" s="589">
        <f t="shared" si="52"/>
        <v>0</v>
      </c>
      <c r="P897" s="590">
        <f>IFERROR(O897*VLOOKUP(G897,MODULY_CBA!$B$3:$F$52,5,0),)</f>
        <v>0</v>
      </c>
      <c r="Q897" s="461">
        <f>VLOOKUP(G897,MODULY_CBA!$B$3:$I$52,7,0)</f>
        <v>2021</v>
      </c>
      <c r="R897" s="463"/>
      <c r="S897" s="463"/>
      <c r="T897" s="463"/>
      <c r="U897" s="463"/>
      <c r="V897" s="463"/>
      <c r="W897" s="463"/>
      <c r="X897" s="463"/>
      <c r="Y897" s="463"/>
      <c r="Z897" s="591"/>
      <c r="AA897" s="461"/>
      <c r="AB897" s="461"/>
      <c r="AC897" s="463"/>
      <c r="AD897" s="463"/>
      <c r="AE897" s="463"/>
      <c r="AF897" s="463"/>
      <c r="AG897" s="463"/>
      <c r="AH897" s="463"/>
      <c r="AI897" s="463"/>
    </row>
    <row r="898" spans="1:35">
      <c r="A898" s="584" t="s">
        <v>2326</v>
      </c>
      <c r="B898" s="585" t="s">
        <v>439</v>
      </c>
      <c r="C898" s="457" t="s">
        <v>393</v>
      </c>
      <c r="D898" s="568" t="s">
        <v>2327</v>
      </c>
      <c r="E898" s="568" t="s">
        <v>2328</v>
      </c>
      <c r="F898" s="586" t="s">
        <v>442</v>
      </c>
      <c r="G898" s="592" t="s">
        <v>393</v>
      </c>
      <c r="H898" s="588"/>
      <c r="I898" s="588"/>
      <c r="J898" s="588">
        <f t="shared" si="50"/>
        <v>0</v>
      </c>
      <c r="K898" s="588">
        <f t="shared" si="51"/>
        <v>0</v>
      </c>
      <c r="L898" s="589">
        <f>IFERROR(IF(B898="funkcna poziadavka",VLOOKUP(G898,MODULY_CBA!$B$3:$E$53,4,0)/COUNTIFS($G$3:$G$1500,G898,$B$3:$B$1500,B898),),)</f>
        <v>0</v>
      </c>
      <c r="M898" s="588">
        <f>IFERROR(IF(B898="Funkcna poziadavka",VLOOKUP(G898,MODULY_CBA!$B$3:$E$52,3,0),),)</f>
        <v>0</v>
      </c>
      <c r="N898" s="588">
        <f>IFERROR(IF(B898="funkcna poziadavka",VLOOKUP(G898,MODULY_CBA!$B$3:$E$52,2,0),),)</f>
        <v>0</v>
      </c>
      <c r="O898" s="589">
        <f t="shared" si="52"/>
        <v>0</v>
      </c>
      <c r="P898" s="590">
        <f>IFERROR(O898*VLOOKUP(G898,MODULY_CBA!$B$3:$F$52,5,0),)</f>
        <v>0</v>
      </c>
      <c r="Q898" s="461">
        <f>VLOOKUP(G898,MODULY_CBA!$B$3:$I$52,7,0)</f>
        <v>2021</v>
      </c>
      <c r="R898" s="463"/>
      <c r="S898" s="463"/>
      <c r="T898" s="463"/>
      <c r="U898" s="463"/>
      <c r="V898" s="463"/>
      <c r="W898" s="463"/>
      <c r="X898" s="463"/>
      <c r="Y898" s="463"/>
      <c r="Z898" s="591"/>
      <c r="AA898" s="461"/>
      <c r="AB898" s="461"/>
      <c r="AC898" s="463"/>
      <c r="AD898" s="463"/>
      <c r="AE898" s="463"/>
      <c r="AF898" s="463"/>
      <c r="AG898" s="463"/>
      <c r="AH898" s="463"/>
      <c r="AI898" s="463"/>
    </row>
    <row r="899" spans="1:35">
      <c r="A899" s="584" t="s">
        <v>2329</v>
      </c>
      <c r="B899" s="585" t="s">
        <v>439</v>
      </c>
      <c r="C899" s="457" t="s">
        <v>393</v>
      </c>
      <c r="D899" s="579" t="s">
        <v>459</v>
      </c>
      <c r="E899" s="568" t="s">
        <v>767</v>
      </c>
      <c r="F899" s="586" t="s">
        <v>442</v>
      </c>
      <c r="G899" s="592" t="s">
        <v>393</v>
      </c>
      <c r="H899" s="588"/>
      <c r="I899" s="588"/>
      <c r="J899" s="588">
        <f t="shared" si="50"/>
        <v>0</v>
      </c>
      <c r="K899" s="588">
        <f t="shared" si="51"/>
        <v>0</v>
      </c>
      <c r="L899" s="589">
        <f>IFERROR(IF(B899="funkcna poziadavka",VLOOKUP(G899,MODULY_CBA!$B$3:$E$53,4,0)/COUNTIFS($G$3:$G$1500,G899,$B$3:$B$1500,B899),),)</f>
        <v>0</v>
      </c>
      <c r="M899" s="588">
        <f>IFERROR(IF(B899="Funkcna poziadavka",VLOOKUP(G899,MODULY_CBA!$B$3:$E$52,3,0),),)</f>
        <v>0</v>
      </c>
      <c r="N899" s="588">
        <f>IFERROR(IF(B899="funkcna poziadavka",VLOOKUP(G899,MODULY_CBA!$B$3:$E$52,2,0),),)</f>
        <v>0</v>
      </c>
      <c r="O899" s="589">
        <f t="shared" si="52"/>
        <v>0</v>
      </c>
      <c r="P899" s="590">
        <f>IFERROR(O899*VLOOKUP(G899,MODULY_CBA!$B$3:$F$52,5,0),)</f>
        <v>0</v>
      </c>
      <c r="Q899" s="461">
        <f>VLOOKUP(G899,MODULY_CBA!$B$3:$I$52,7,0)</f>
        <v>2021</v>
      </c>
      <c r="R899" s="463"/>
      <c r="S899" s="463"/>
      <c r="T899" s="463"/>
      <c r="U899" s="463"/>
      <c r="V899" s="463"/>
      <c r="W899" s="463"/>
      <c r="X899" s="463"/>
      <c r="Y899" s="463"/>
      <c r="Z899" s="591"/>
      <c r="AA899" s="461"/>
      <c r="AB899" s="461"/>
      <c r="AC899" s="463"/>
      <c r="AD899" s="463"/>
      <c r="AE899" s="463"/>
      <c r="AF899" s="463"/>
      <c r="AG899" s="463"/>
      <c r="AH899" s="463"/>
      <c r="AI899" s="463"/>
    </row>
    <row r="900" spans="1:35">
      <c r="A900" s="584" t="s">
        <v>2330</v>
      </c>
      <c r="B900" s="585" t="s">
        <v>439</v>
      </c>
      <c r="C900" s="457" t="s">
        <v>393</v>
      </c>
      <c r="D900" s="579" t="s">
        <v>462</v>
      </c>
      <c r="E900" s="568" t="s">
        <v>2331</v>
      </c>
      <c r="F900" s="586" t="s">
        <v>442</v>
      </c>
      <c r="G900" s="592" t="s">
        <v>393</v>
      </c>
      <c r="H900" s="588"/>
      <c r="I900" s="588"/>
      <c r="J900" s="588">
        <f t="shared" si="50"/>
        <v>0</v>
      </c>
      <c r="K900" s="588">
        <f t="shared" si="51"/>
        <v>0</v>
      </c>
      <c r="L900" s="589">
        <f>IFERROR(IF(B900="funkcna poziadavka",VLOOKUP(G900,MODULY_CBA!$B$3:$E$53,4,0)/COUNTIFS($G$3:$G$1500,G900,$B$3:$B$1500,B900),),)</f>
        <v>0</v>
      </c>
      <c r="M900" s="588">
        <f>IFERROR(IF(B900="Funkcna poziadavka",VLOOKUP(G900,MODULY_CBA!$B$3:$E$52,3,0),),)</f>
        <v>0</v>
      </c>
      <c r="N900" s="588">
        <f>IFERROR(IF(B900="funkcna poziadavka",VLOOKUP(G900,MODULY_CBA!$B$3:$E$52,2,0),),)</f>
        <v>0</v>
      </c>
      <c r="O900" s="589">
        <f t="shared" si="52"/>
        <v>0</v>
      </c>
      <c r="P900" s="590">
        <f>IFERROR(O900*VLOOKUP(G900,MODULY_CBA!$B$3:$F$52,5,0),)</f>
        <v>0</v>
      </c>
      <c r="Q900" s="461">
        <f>VLOOKUP(G900,MODULY_CBA!$B$3:$I$52,7,0)</f>
        <v>2021</v>
      </c>
      <c r="R900" s="463"/>
      <c r="S900" s="463"/>
      <c r="T900" s="463"/>
      <c r="U900" s="463"/>
      <c r="V900" s="463"/>
      <c r="W900" s="463"/>
      <c r="X900" s="463"/>
      <c r="Y900" s="463"/>
      <c r="Z900" s="591"/>
      <c r="AA900" s="461"/>
      <c r="AB900" s="461"/>
      <c r="AC900" s="463"/>
      <c r="AD900" s="463"/>
      <c r="AE900" s="463"/>
      <c r="AF900" s="463"/>
      <c r="AG900" s="463"/>
      <c r="AH900" s="463"/>
      <c r="AI900" s="463"/>
    </row>
    <row r="901" spans="1:35">
      <c r="A901" s="584" t="s">
        <v>2332</v>
      </c>
      <c r="B901" s="585" t="s">
        <v>439</v>
      </c>
      <c r="C901" s="457" t="s">
        <v>393</v>
      </c>
      <c r="D901" s="579" t="s">
        <v>465</v>
      </c>
      <c r="E901" s="568" t="s">
        <v>729</v>
      </c>
      <c r="F901" s="586" t="s">
        <v>442</v>
      </c>
      <c r="G901" s="592" t="s">
        <v>393</v>
      </c>
      <c r="H901" s="588"/>
      <c r="I901" s="588"/>
      <c r="J901" s="588">
        <f t="shared" si="50"/>
        <v>0</v>
      </c>
      <c r="K901" s="588">
        <f t="shared" si="51"/>
        <v>0</v>
      </c>
      <c r="L901" s="589">
        <f>IFERROR(IF(B901="funkcna poziadavka",VLOOKUP(G901,MODULY_CBA!$B$3:$E$53,4,0)/COUNTIFS($G$3:$G$1500,G901,$B$3:$B$1500,B901),),)</f>
        <v>0</v>
      </c>
      <c r="M901" s="588">
        <f>IFERROR(IF(B901="Funkcna poziadavka",VLOOKUP(G901,MODULY_CBA!$B$3:$E$52,3,0),),)</f>
        <v>0</v>
      </c>
      <c r="N901" s="588">
        <f>IFERROR(IF(B901="funkcna poziadavka",VLOOKUP(G901,MODULY_CBA!$B$3:$E$52,2,0),),)</f>
        <v>0</v>
      </c>
      <c r="O901" s="589">
        <f t="shared" si="52"/>
        <v>0</v>
      </c>
      <c r="P901" s="590">
        <f>IFERROR(O901*VLOOKUP(G901,MODULY_CBA!$B$3:$F$52,5,0),)</f>
        <v>0</v>
      </c>
      <c r="Q901" s="461">
        <f>VLOOKUP(G901,MODULY_CBA!$B$3:$I$52,7,0)</f>
        <v>2021</v>
      </c>
      <c r="R901" s="463"/>
      <c r="S901" s="463"/>
      <c r="T901" s="463"/>
      <c r="U901" s="463"/>
      <c r="V901" s="463"/>
      <c r="W901" s="463"/>
      <c r="X901" s="463"/>
      <c r="Y901" s="463"/>
      <c r="Z901" s="591"/>
      <c r="AA901" s="461"/>
      <c r="AB901" s="461"/>
      <c r="AC901" s="463"/>
      <c r="AD901" s="463"/>
      <c r="AE901" s="463"/>
      <c r="AF901" s="463"/>
      <c r="AG901" s="463"/>
      <c r="AH901" s="463"/>
      <c r="AI901" s="463"/>
    </row>
    <row r="902" spans="1:35">
      <c r="A902" s="584" t="s">
        <v>2333</v>
      </c>
      <c r="B902" s="585" t="s">
        <v>439</v>
      </c>
      <c r="C902" s="457" t="s">
        <v>393</v>
      </c>
      <c r="D902" s="579" t="s">
        <v>493</v>
      </c>
      <c r="E902" s="568" t="s">
        <v>1419</v>
      </c>
      <c r="F902" s="586" t="s">
        <v>442</v>
      </c>
      <c r="G902" s="592" t="s">
        <v>393</v>
      </c>
      <c r="H902" s="588"/>
      <c r="I902" s="588"/>
      <c r="J902" s="588">
        <f t="shared" si="50"/>
        <v>0</v>
      </c>
      <c r="K902" s="588">
        <f t="shared" si="51"/>
        <v>0</v>
      </c>
      <c r="L902" s="589">
        <f>IFERROR(IF(B902="funkcna poziadavka",VLOOKUP(G902,MODULY_CBA!$B$3:$E$53,4,0)/COUNTIFS($G$3:$G$1500,G902,$B$3:$B$1500,B902),),)</f>
        <v>0</v>
      </c>
      <c r="M902" s="588">
        <f>IFERROR(IF(B902="Funkcna poziadavka",VLOOKUP(G902,MODULY_CBA!$B$3:$E$52,3,0),),)</f>
        <v>0</v>
      </c>
      <c r="N902" s="588">
        <f>IFERROR(IF(B902="funkcna poziadavka",VLOOKUP(G902,MODULY_CBA!$B$3:$E$52,2,0),),)</f>
        <v>0</v>
      </c>
      <c r="O902" s="589">
        <f t="shared" si="52"/>
        <v>0</v>
      </c>
      <c r="P902" s="590">
        <f>IFERROR(O902*VLOOKUP(G902,MODULY_CBA!$B$3:$F$52,5,0),)</f>
        <v>0</v>
      </c>
      <c r="Q902" s="461">
        <f>VLOOKUP(G902,MODULY_CBA!$B$3:$I$52,7,0)</f>
        <v>2021</v>
      </c>
      <c r="R902" s="463"/>
      <c r="S902" s="463"/>
      <c r="T902" s="463"/>
      <c r="U902" s="463"/>
      <c r="V902" s="463"/>
      <c r="W902" s="463"/>
      <c r="X902" s="463"/>
      <c r="Y902" s="463"/>
      <c r="Z902" s="591"/>
      <c r="AA902" s="461"/>
      <c r="AB902" s="461"/>
      <c r="AC902" s="463"/>
      <c r="AD902" s="463"/>
      <c r="AE902" s="463"/>
      <c r="AF902" s="463"/>
      <c r="AG902" s="463"/>
      <c r="AH902" s="463"/>
      <c r="AI902" s="463"/>
    </row>
    <row r="903" spans="1:35">
      <c r="A903" s="584" t="s">
        <v>2334</v>
      </c>
      <c r="B903" s="585" t="s">
        <v>977</v>
      </c>
      <c r="C903" s="457" t="s">
        <v>393</v>
      </c>
      <c r="D903" s="579" t="s">
        <v>471</v>
      </c>
      <c r="E903" s="568" t="s">
        <v>735</v>
      </c>
      <c r="F903" s="586" t="s">
        <v>442</v>
      </c>
      <c r="G903" s="592" t="s">
        <v>393</v>
      </c>
      <c r="H903" s="588">
        <v>1</v>
      </c>
      <c r="I903" s="588">
        <v>5</v>
      </c>
      <c r="J903" s="588">
        <f t="shared" si="50"/>
        <v>1</v>
      </c>
      <c r="K903" s="588">
        <f t="shared" si="51"/>
        <v>5</v>
      </c>
      <c r="L903" s="589">
        <f>IFERROR(IF(B903="funkcna poziadavka",VLOOKUP(G903,MODULY_CBA!$B$3:$E$53,4,0)/COUNTIFS($G$3:$G$1500,G903,$B$3:$B$1500,B903),),)</f>
        <v>7</v>
      </c>
      <c r="M903" s="588">
        <f>IFERROR(IF(B903="Funkcna poziadavka",VLOOKUP(G903,MODULY_CBA!$B$3:$E$52,3,0),),)</f>
        <v>0.72</v>
      </c>
      <c r="N903" s="588">
        <f>IFERROR(IF(B903="funkcna poziadavka",VLOOKUP(G903,MODULY_CBA!$B$3:$E$52,2,0),),)</f>
        <v>0.87</v>
      </c>
      <c r="O903" s="589">
        <f t="shared" si="52"/>
        <v>7.5168000000000008</v>
      </c>
      <c r="P903" s="590">
        <f>IFERROR(O903*VLOOKUP(G903,MODULY_CBA!$B$3:$F$52,5,0),)</f>
        <v>112.75200000000001</v>
      </c>
      <c r="Q903" s="461">
        <f>VLOOKUP(G903,MODULY_CBA!$B$3:$I$52,7,0)</f>
        <v>2021</v>
      </c>
      <c r="R903" s="463"/>
      <c r="S903" s="463"/>
      <c r="T903" s="463"/>
      <c r="U903" s="463"/>
      <c r="V903" s="463"/>
      <c r="W903" s="463"/>
      <c r="X903" s="463"/>
      <c r="Y903" s="463"/>
      <c r="Z903" s="591"/>
      <c r="AA903" s="461"/>
      <c r="AB903" s="461"/>
      <c r="AC903" s="463"/>
      <c r="AD903" s="463"/>
      <c r="AE903" s="463"/>
      <c r="AF903" s="463"/>
      <c r="AG903" s="463"/>
      <c r="AH903" s="463"/>
      <c r="AI903" s="463"/>
    </row>
    <row r="904" spans="1:35">
      <c r="A904" s="584" t="s">
        <v>2335</v>
      </c>
      <c r="B904" s="585" t="s">
        <v>977</v>
      </c>
      <c r="C904" s="457" t="s">
        <v>393</v>
      </c>
      <c r="D904" s="579" t="s">
        <v>2307</v>
      </c>
      <c r="E904" s="568" t="s">
        <v>2336</v>
      </c>
      <c r="F904" s="586" t="s">
        <v>442</v>
      </c>
      <c r="G904" s="592" t="s">
        <v>393</v>
      </c>
      <c r="H904" s="588">
        <v>1</v>
      </c>
      <c r="I904" s="588">
        <v>5</v>
      </c>
      <c r="J904" s="588">
        <f t="shared" si="50"/>
        <v>1</v>
      </c>
      <c r="K904" s="588">
        <f t="shared" si="51"/>
        <v>5</v>
      </c>
      <c r="L904" s="589">
        <f>IFERROR(IF(B904="funkcna poziadavka",VLOOKUP(G904,MODULY_CBA!$B$3:$E$53,4,0)/COUNTIFS($G$3:$G$1500,G904,$B$3:$B$1500,B904),),)</f>
        <v>7</v>
      </c>
      <c r="M904" s="588">
        <f>IFERROR(IF(B904="Funkcna poziadavka",VLOOKUP(G904,MODULY_CBA!$B$3:$E$52,3,0),),)</f>
        <v>0.72</v>
      </c>
      <c r="N904" s="588">
        <f>IFERROR(IF(B904="funkcna poziadavka",VLOOKUP(G904,MODULY_CBA!$B$3:$E$52,2,0),),)</f>
        <v>0.87</v>
      </c>
      <c r="O904" s="589">
        <f t="shared" si="52"/>
        <v>7.5168000000000008</v>
      </c>
      <c r="P904" s="590">
        <f>IFERROR(O904*VLOOKUP(G904,MODULY_CBA!$B$3:$F$52,5,0),)</f>
        <v>112.75200000000001</v>
      </c>
      <c r="Q904" s="461">
        <f>VLOOKUP(G904,MODULY_CBA!$B$3:$I$52,7,0)</f>
        <v>2021</v>
      </c>
      <c r="R904" s="463"/>
      <c r="S904" s="463"/>
      <c r="T904" s="463"/>
      <c r="U904" s="463"/>
      <c r="V904" s="463"/>
      <c r="W904" s="463"/>
      <c r="X904" s="463"/>
      <c r="Y904" s="463"/>
      <c r="Z904" s="591"/>
      <c r="AA904" s="461"/>
      <c r="AB904" s="461"/>
      <c r="AC904" s="463"/>
      <c r="AD904" s="463"/>
      <c r="AE904" s="463"/>
      <c r="AF904" s="463"/>
      <c r="AG904" s="463"/>
      <c r="AH904" s="463"/>
      <c r="AI904" s="463"/>
    </row>
    <row r="905" spans="1:35">
      <c r="A905" s="584" t="s">
        <v>2337</v>
      </c>
      <c r="B905" s="585" t="s">
        <v>439</v>
      </c>
      <c r="C905" s="457" t="s">
        <v>2528</v>
      </c>
      <c r="D905" s="579" t="s">
        <v>2529</v>
      </c>
      <c r="E905" s="568" t="s">
        <v>2530</v>
      </c>
      <c r="F905" s="586" t="s">
        <v>442</v>
      </c>
      <c r="G905" s="592" t="s">
        <v>2528</v>
      </c>
      <c r="H905" s="588"/>
      <c r="I905" s="588"/>
      <c r="J905" s="588">
        <f t="shared" ref="J905:J968" si="53">IF(ISNUMBER(H905),H905,)</f>
        <v>0</v>
      </c>
      <c r="K905" s="588">
        <f t="shared" ref="K905:K968" si="54">J905*I905</f>
        <v>0</v>
      </c>
      <c r="L905" s="589">
        <f>IFERROR(IF(B905="funkcna poziadavka",VLOOKUP(G905,MODULY_CBA!$B$3:$E$53,4,0)/COUNTIFS($G$3:$G$1500,G905,$B$3:$B$1500,B905),),)</f>
        <v>0</v>
      </c>
      <c r="M905" s="588">
        <f>IFERROR(IF(B905="Funkcna poziadavka",VLOOKUP(G905,MODULY_CBA!$B$3:$E$52,3,0),),)</f>
        <v>0</v>
      </c>
      <c r="N905" s="588">
        <f>IFERROR(IF(B905="funkcna poziadavka",VLOOKUP(G905,MODULY_CBA!$B$3:$E$52,2,0),),)</f>
        <v>0</v>
      </c>
      <c r="O905" s="589">
        <f t="shared" ref="O905:O968" si="55">(K905+L905)*M905*N905</f>
        <v>0</v>
      </c>
      <c r="P905" s="590">
        <f>IFERROR(O905*VLOOKUP(G905,MODULY_CBA!$B$3:$F$52,5,0),)</f>
        <v>0</v>
      </c>
      <c r="Q905" s="461">
        <f>VLOOKUP(G905,MODULY_CBA!$B$3:$I$52,7,0)</f>
        <v>2022</v>
      </c>
      <c r="R905" s="463"/>
      <c r="S905" s="463"/>
      <c r="T905" s="463"/>
      <c r="U905" s="463"/>
      <c r="V905" s="463"/>
      <c r="W905" s="463"/>
      <c r="X905" s="463"/>
      <c r="Y905" s="463"/>
      <c r="Z905" s="591"/>
      <c r="AA905" s="461"/>
      <c r="AB905" s="461"/>
      <c r="AC905" s="463"/>
      <c r="AD905" s="463"/>
      <c r="AE905" s="463"/>
      <c r="AF905" s="463"/>
      <c r="AG905" s="463"/>
      <c r="AH905" s="463"/>
      <c r="AI905" s="463"/>
    </row>
    <row r="906" spans="1:35">
      <c r="A906" s="584" t="s">
        <v>2338</v>
      </c>
      <c r="B906" s="585" t="s">
        <v>439</v>
      </c>
      <c r="C906" s="457" t="s">
        <v>2528</v>
      </c>
      <c r="D906" s="579" t="s">
        <v>2531</v>
      </c>
      <c r="E906" s="568" t="s">
        <v>2532</v>
      </c>
      <c r="F906" s="586" t="s">
        <v>442</v>
      </c>
      <c r="G906" s="592" t="s">
        <v>2528</v>
      </c>
      <c r="H906" s="588"/>
      <c r="I906" s="588"/>
      <c r="J906" s="588">
        <f t="shared" si="53"/>
        <v>0</v>
      </c>
      <c r="K906" s="588">
        <f t="shared" si="54"/>
        <v>0</v>
      </c>
      <c r="L906" s="589">
        <f>IFERROR(IF(B906="funkcna poziadavka",VLOOKUP(G906,MODULY_CBA!$B$3:$E$53,4,0)/COUNTIFS($G$3:$G$1500,G906,$B$3:$B$1500,B906),),)</f>
        <v>0</v>
      </c>
      <c r="M906" s="588">
        <f>IFERROR(IF(B906="Funkcna poziadavka",VLOOKUP(G906,MODULY_CBA!$B$3:$E$52,3,0),),)</f>
        <v>0</v>
      </c>
      <c r="N906" s="588">
        <f>IFERROR(IF(B906="funkcna poziadavka",VLOOKUP(G906,MODULY_CBA!$B$3:$E$52,2,0),),)</f>
        <v>0</v>
      </c>
      <c r="O906" s="589">
        <f t="shared" si="55"/>
        <v>0</v>
      </c>
      <c r="P906" s="590">
        <f>IFERROR(O906*VLOOKUP(G906,MODULY_CBA!$B$3:$F$52,5,0),)</f>
        <v>0</v>
      </c>
      <c r="Q906" s="461">
        <f>VLOOKUP(G906,MODULY_CBA!$B$3:$I$52,7,0)</f>
        <v>2022</v>
      </c>
      <c r="R906" s="463"/>
      <c r="S906" s="463"/>
      <c r="T906" s="463"/>
      <c r="U906" s="463"/>
      <c r="V906" s="463"/>
      <c r="W906" s="463"/>
      <c r="X906" s="463"/>
      <c r="Y906" s="463"/>
      <c r="Z906" s="591"/>
      <c r="AA906" s="461"/>
      <c r="AB906" s="461"/>
      <c r="AC906" s="463"/>
      <c r="AD906" s="463"/>
      <c r="AE906" s="463"/>
      <c r="AF906" s="463"/>
      <c r="AG906" s="463"/>
      <c r="AH906" s="463"/>
      <c r="AI906" s="463"/>
    </row>
    <row r="907" spans="1:35">
      <c r="A907" s="584" t="s">
        <v>2339</v>
      </c>
      <c r="B907" s="585" t="s">
        <v>439</v>
      </c>
      <c r="C907" s="457" t="s">
        <v>2528</v>
      </c>
      <c r="D907" s="457" t="s">
        <v>2533</v>
      </c>
      <c r="E907" s="457" t="s">
        <v>2534</v>
      </c>
      <c r="F907" s="586" t="s">
        <v>442</v>
      </c>
      <c r="G907" s="592" t="s">
        <v>2528</v>
      </c>
      <c r="H907" s="588"/>
      <c r="I907" s="588"/>
      <c r="J907" s="588">
        <f t="shared" si="53"/>
        <v>0</v>
      </c>
      <c r="K907" s="588">
        <f t="shared" si="54"/>
        <v>0</v>
      </c>
      <c r="L907" s="589">
        <f>IFERROR(IF(B907="funkcna poziadavka",VLOOKUP(G907,MODULY_CBA!$B$3:$E$53,4,0)/COUNTIFS($G$3:$G$1500,G907,$B$3:$B$1500,B907),),)</f>
        <v>0</v>
      </c>
      <c r="M907" s="588">
        <f>IFERROR(IF(B907="Funkcna poziadavka",VLOOKUP(G907,MODULY_CBA!$B$3:$E$52,3,0),),)</f>
        <v>0</v>
      </c>
      <c r="N907" s="588">
        <f>IFERROR(IF(B907="funkcna poziadavka",VLOOKUP(G907,MODULY_CBA!$B$3:$E$52,2,0),),)</f>
        <v>0</v>
      </c>
      <c r="O907" s="589">
        <f t="shared" si="55"/>
        <v>0</v>
      </c>
      <c r="P907" s="590">
        <f>IFERROR(O907*VLOOKUP(G907,MODULY_CBA!$B$3:$F$52,5,0),)</f>
        <v>0</v>
      </c>
      <c r="Q907" s="461">
        <f>VLOOKUP(G907,MODULY_CBA!$B$3:$I$52,7,0)</f>
        <v>2022</v>
      </c>
      <c r="R907" s="463"/>
      <c r="S907" s="463"/>
      <c r="T907" s="463"/>
      <c r="U907" s="463"/>
      <c r="V907" s="463"/>
      <c r="W907" s="463"/>
      <c r="X907" s="463"/>
      <c r="Y907" s="463"/>
      <c r="Z907" s="591"/>
      <c r="AA907" s="461"/>
      <c r="AB907" s="461"/>
      <c r="AC907" s="463"/>
      <c r="AD907" s="463"/>
      <c r="AE907" s="463"/>
      <c r="AF907" s="463"/>
      <c r="AG907" s="463"/>
      <c r="AH907" s="463"/>
      <c r="AI907" s="463"/>
    </row>
    <row r="908" spans="1:35">
      <c r="A908" s="584" t="s">
        <v>2340</v>
      </c>
      <c r="B908" s="585" t="s">
        <v>439</v>
      </c>
      <c r="C908" s="457" t="s">
        <v>2528</v>
      </c>
      <c r="D908" s="457" t="s">
        <v>2535</v>
      </c>
      <c r="E908" s="457" t="s">
        <v>2536</v>
      </c>
      <c r="F908" s="586" t="s">
        <v>442</v>
      </c>
      <c r="G908" s="592" t="s">
        <v>2528</v>
      </c>
      <c r="H908" s="588"/>
      <c r="I908" s="588"/>
      <c r="J908" s="588">
        <f t="shared" si="53"/>
        <v>0</v>
      </c>
      <c r="K908" s="588">
        <f t="shared" si="54"/>
        <v>0</v>
      </c>
      <c r="L908" s="589">
        <f>IFERROR(IF(B908="funkcna poziadavka",VLOOKUP(G908,MODULY_CBA!$B$3:$E$53,4,0)/COUNTIFS($G$3:$G$1500,G908,$B$3:$B$1500,B908),),)</f>
        <v>0</v>
      </c>
      <c r="M908" s="588">
        <f>IFERROR(IF(B908="Funkcna poziadavka",VLOOKUP(G908,MODULY_CBA!$B$3:$E$52,3,0),),)</f>
        <v>0</v>
      </c>
      <c r="N908" s="588">
        <f>IFERROR(IF(B908="funkcna poziadavka",VLOOKUP(G908,MODULY_CBA!$B$3:$E$52,2,0),),)</f>
        <v>0</v>
      </c>
      <c r="O908" s="589">
        <f t="shared" si="55"/>
        <v>0</v>
      </c>
      <c r="P908" s="590">
        <f>IFERROR(O908*VLOOKUP(G908,MODULY_CBA!$B$3:$F$52,5,0),)</f>
        <v>0</v>
      </c>
      <c r="Q908" s="461">
        <f>VLOOKUP(G908,MODULY_CBA!$B$3:$I$52,7,0)</f>
        <v>2022</v>
      </c>
      <c r="R908" s="463"/>
      <c r="S908" s="463"/>
      <c r="T908" s="463"/>
      <c r="U908" s="463"/>
      <c r="V908" s="463"/>
      <c r="W908" s="463"/>
      <c r="X908" s="463"/>
      <c r="Y908" s="463"/>
      <c r="Z908" s="591"/>
      <c r="AA908" s="461"/>
      <c r="AB908" s="461"/>
      <c r="AC908" s="463"/>
      <c r="AD908" s="463"/>
      <c r="AE908" s="463"/>
      <c r="AF908" s="463"/>
      <c r="AG908" s="463"/>
      <c r="AH908" s="463"/>
      <c r="AI908" s="463"/>
    </row>
    <row r="909" spans="1:35">
      <c r="A909" s="584" t="s">
        <v>2341</v>
      </c>
      <c r="B909" s="585" t="s">
        <v>439</v>
      </c>
      <c r="C909" s="457" t="s">
        <v>2528</v>
      </c>
      <c r="D909" s="457" t="s">
        <v>2537</v>
      </c>
      <c r="E909" s="457" t="s">
        <v>2538</v>
      </c>
      <c r="F909" s="586" t="s">
        <v>442</v>
      </c>
      <c r="G909" s="592" t="s">
        <v>2528</v>
      </c>
      <c r="H909" s="588"/>
      <c r="I909" s="588"/>
      <c r="J909" s="588">
        <f t="shared" si="53"/>
        <v>0</v>
      </c>
      <c r="K909" s="588">
        <f t="shared" si="54"/>
        <v>0</v>
      </c>
      <c r="L909" s="589">
        <f>IFERROR(IF(B909="funkcna poziadavka",VLOOKUP(G909,MODULY_CBA!$B$3:$E$53,4,0)/COUNTIFS($G$3:$G$1500,G909,$B$3:$B$1500,B909),),)</f>
        <v>0</v>
      </c>
      <c r="M909" s="588">
        <f>IFERROR(IF(B909="Funkcna poziadavka",VLOOKUP(G909,MODULY_CBA!$B$3:$E$52,3,0),),)</f>
        <v>0</v>
      </c>
      <c r="N909" s="588">
        <f>IFERROR(IF(B909="funkcna poziadavka",VLOOKUP(G909,MODULY_CBA!$B$3:$E$52,2,0),),)</f>
        <v>0</v>
      </c>
      <c r="O909" s="589">
        <f t="shared" si="55"/>
        <v>0</v>
      </c>
      <c r="P909" s="590">
        <f>IFERROR(O909*VLOOKUP(G909,MODULY_CBA!$B$3:$F$52,5,0),)</f>
        <v>0</v>
      </c>
      <c r="Q909" s="461">
        <f>VLOOKUP(G909,MODULY_CBA!$B$3:$I$52,7,0)</f>
        <v>2022</v>
      </c>
      <c r="R909" s="463"/>
      <c r="S909" s="463"/>
      <c r="T909" s="463"/>
      <c r="U909" s="463"/>
      <c r="V909" s="463"/>
      <c r="W909" s="463"/>
      <c r="X909" s="463"/>
      <c r="Y909" s="463"/>
      <c r="Z909" s="591"/>
      <c r="AA909" s="461"/>
      <c r="AB909" s="461"/>
      <c r="AC909" s="463"/>
      <c r="AD909" s="463"/>
      <c r="AE909" s="463"/>
      <c r="AF909" s="463"/>
      <c r="AG909" s="463"/>
      <c r="AH909" s="463"/>
      <c r="AI909" s="463"/>
    </row>
    <row r="910" spans="1:35">
      <c r="A910" s="584" t="s">
        <v>2342</v>
      </c>
      <c r="B910" s="585" t="s">
        <v>439</v>
      </c>
      <c r="C910" s="457" t="s">
        <v>2528</v>
      </c>
      <c r="D910" s="457" t="s">
        <v>2539</v>
      </c>
      <c r="E910" s="457" t="s">
        <v>2540</v>
      </c>
      <c r="F910" s="586" t="s">
        <v>442</v>
      </c>
      <c r="G910" s="592" t="s">
        <v>2528</v>
      </c>
      <c r="H910" s="588"/>
      <c r="I910" s="588"/>
      <c r="J910" s="588">
        <f t="shared" si="53"/>
        <v>0</v>
      </c>
      <c r="K910" s="588">
        <f t="shared" si="54"/>
        <v>0</v>
      </c>
      <c r="L910" s="589">
        <f>IFERROR(IF(B910="funkcna poziadavka",VLOOKUP(G910,MODULY_CBA!$B$3:$E$53,4,0)/COUNTIFS($G$3:$G$1500,G910,$B$3:$B$1500,B910),),)</f>
        <v>0</v>
      </c>
      <c r="M910" s="588">
        <f>IFERROR(IF(B910="Funkcna poziadavka",VLOOKUP(G910,MODULY_CBA!$B$3:$E$52,3,0),),)</f>
        <v>0</v>
      </c>
      <c r="N910" s="588">
        <f>IFERROR(IF(B910="funkcna poziadavka",VLOOKUP(G910,MODULY_CBA!$B$3:$E$52,2,0),),)</f>
        <v>0</v>
      </c>
      <c r="O910" s="589">
        <f t="shared" si="55"/>
        <v>0</v>
      </c>
      <c r="P910" s="590">
        <f>IFERROR(O910*VLOOKUP(G910,MODULY_CBA!$B$3:$F$52,5,0),)</f>
        <v>0</v>
      </c>
      <c r="Q910" s="461">
        <f>VLOOKUP(G910,MODULY_CBA!$B$3:$I$52,7,0)</f>
        <v>2022</v>
      </c>
      <c r="R910" s="463"/>
      <c r="S910" s="463"/>
      <c r="T910" s="463"/>
      <c r="U910" s="463"/>
      <c r="V910" s="463"/>
      <c r="W910" s="463"/>
      <c r="X910" s="463"/>
      <c r="Y910" s="463"/>
      <c r="Z910" s="591"/>
      <c r="AA910" s="461"/>
      <c r="AB910" s="461"/>
      <c r="AC910" s="463"/>
      <c r="AD910" s="463"/>
      <c r="AE910" s="463"/>
      <c r="AF910" s="463"/>
      <c r="AG910" s="463"/>
      <c r="AH910" s="463"/>
      <c r="AI910" s="463"/>
    </row>
    <row r="911" spans="1:35">
      <c r="A911" s="584" t="s">
        <v>2343</v>
      </c>
      <c r="B911" s="585" t="s">
        <v>439</v>
      </c>
      <c r="C911" s="457" t="s">
        <v>2528</v>
      </c>
      <c r="D911" s="457" t="s">
        <v>2541</v>
      </c>
      <c r="E911" s="457" t="s">
        <v>2542</v>
      </c>
      <c r="F911" s="586" t="s">
        <v>442</v>
      </c>
      <c r="G911" s="592" t="s">
        <v>2528</v>
      </c>
      <c r="H911" s="588"/>
      <c r="I911" s="588"/>
      <c r="J911" s="588">
        <f t="shared" si="53"/>
        <v>0</v>
      </c>
      <c r="K911" s="588">
        <f t="shared" si="54"/>
        <v>0</v>
      </c>
      <c r="L911" s="589">
        <f>IFERROR(IF(B911="funkcna poziadavka",VLOOKUP(G911,MODULY_CBA!$B$3:$E$53,4,0)/COUNTIFS($G$3:$G$1500,G911,$B$3:$B$1500,B911),),)</f>
        <v>0</v>
      </c>
      <c r="M911" s="588">
        <f>IFERROR(IF(B911="Funkcna poziadavka",VLOOKUP(G911,MODULY_CBA!$B$3:$E$52,3,0),),)</f>
        <v>0</v>
      </c>
      <c r="N911" s="588">
        <f>IFERROR(IF(B911="funkcna poziadavka",VLOOKUP(G911,MODULY_CBA!$B$3:$E$52,2,0),),)</f>
        <v>0</v>
      </c>
      <c r="O911" s="589">
        <f t="shared" si="55"/>
        <v>0</v>
      </c>
      <c r="P911" s="590">
        <f>IFERROR(O911*VLOOKUP(G911,MODULY_CBA!$B$3:$F$52,5,0),)</f>
        <v>0</v>
      </c>
      <c r="Q911" s="461">
        <f>VLOOKUP(G911,MODULY_CBA!$B$3:$I$52,7,0)</f>
        <v>2022</v>
      </c>
      <c r="R911" s="463"/>
      <c r="S911" s="463"/>
      <c r="T911" s="463"/>
      <c r="U911" s="463"/>
      <c r="V911" s="463"/>
      <c r="W911" s="463"/>
      <c r="X911" s="463"/>
      <c r="Y911" s="463"/>
      <c r="Z911" s="591"/>
      <c r="AA911" s="461"/>
      <c r="AB911" s="461"/>
      <c r="AC911" s="463"/>
      <c r="AD911" s="463"/>
      <c r="AE911" s="463"/>
      <c r="AF911" s="463"/>
      <c r="AG911" s="463"/>
      <c r="AH911" s="463"/>
      <c r="AI911" s="463"/>
    </row>
    <row r="912" spans="1:35">
      <c r="A912" s="584" t="s">
        <v>2344</v>
      </c>
      <c r="B912" s="585" t="s">
        <v>439</v>
      </c>
      <c r="C912" s="457" t="s">
        <v>2528</v>
      </c>
      <c r="D912" s="457" t="s">
        <v>2543</v>
      </c>
      <c r="E912" s="457" t="s">
        <v>2544</v>
      </c>
      <c r="F912" s="586" t="s">
        <v>442</v>
      </c>
      <c r="G912" s="592" t="s">
        <v>2528</v>
      </c>
      <c r="H912" s="588"/>
      <c r="I912" s="588"/>
      <c r="J912" s="588">
        <f t="shared" si="53"/>
        <v>0</v>
      </c>
      <c r="K912" s="588">
        <f t="shared" si="54"/>
        <v>0</v>
      </c>
      <c r="L912" s="589">
        <f>IFERROR(IF(B912="funkcna poziadavka",VLOOKUP(G912,MODULY_CBA!$B$3:$E$53,4,0)/COUNTIFS($G$3:$G$1500,G912,$B$3:$B$1500,B912),),)</f>
        <v>0</v>
      </c>
      <c r="M912" s="588">
        <f>IFERROR(IF(B912="Funkcna poziadavka",VLOOKUP(G912,MODULY_CBA!$B$3:$E$52,3,0),),)</f>
        <v>0</v>
      </c>
      <c r="N912" s="588">
        <f>IFERROR(IF(B912="funkcna poziadavka",VLOOKUP(G912,MODULY_CBA!$B$3:$E$52,2,0),),)</f>
        <v>0</v>
      </c>
      <c r="O912" s="589">
        <f t="shared" si="55"/>
        <v>0</v>
      </c>
      <c r="P912" s="590">
        <f>IFERROR(O912*VLOOKUP(G912,MODULY_CBA!$B$3:$F$52,5,0),)</f>
        <v>0</v>
      </c>
      <c r="Q912" s="461">
        <f>VLOOKUP(G912,MODULY_CBA!$B$3:$I$52,7,0)</f>
        <v>2022</v>
      </c>
      <c r="R912" s="463"/>
      <c r="S912" s="463"/>
      <c r="T912" s="463"/>
      <c r="U912" s="463"/>
      <c r="V912" s="463"/>
      <c r="W912" s="463"/>
      <c r="X912" s="463"/>
      <c r="Y912" s="463"/>
      <c r="Z912" s="591"/>
      <c r="AA912" s="461"/>
      <c r="AB912" s="461"/>
      <c r="AC912" s="463"/>
      <c r="AD912" s="463"/>
      <c r="AE912" s="463"/>
      <c r="AF912" s="463"/>
      <c r="AG912" s="463"/>
      <c r="AH912" s="463"/>
      <c r="AI912" s="463"/>
    </row>
    <row r="913" spans="1:35">
      <c r="A913" s="584" t="s">
        <v>2345</v>
      </c>
      <c r="B913" s="585" t="s">
        <v>977</v>
      </c>
      <c r="C913" s="457" t="s">
        <v>2528</v>
      </c>
      <c r="D913" s="457" t="s">
        <v>2545</v>
      </c>
      <c r="E913" s="457" t="s">
        <v>2546</v>
      </c>
      <c r="F913" s="586" t="s">
        <v>442</v>
      </c>
      <c r="G913" s="592" t="s">
        <v>2528</v>
      </c>
      <c r="H913" s="588">
        <v>1</v>
      </c>
      <c r="I913" s="588">
        <v>5</v>
      </c>
      <c r="J913" s="588">
        <f t="shared" si="53"/>
        <v>1</v>
      </c>
      <c r="K913" s="588">
        <f t="shared" si="54"/>
        <v>5</v>
      </c>
      <c r="L913" s="589">
        <f>IFERROR(IF(B913="funkcna poziadavka",VLOOKUP(G913,MODULY_CBA!$B$3:$E$53,4,0)/COUNTIFS($G$3:$G$1500,G913,$B$3:$B$1500,B913),),)</f>
        <v>0.28767123287671231</v>
      </c>
      <c r="M913" s="588">
        <f>IFERROR(IF(B913="Funkcna poziadavka",VLOOKUP(G913,MODULY_CBA!$B$3:$E$52,3,0),),)</f>
        <v>0.74</v>
      </c>
      <c r="N913" s="588">
        <f>IFERROR(IF(B913="funkcna poziadavka",VLOOKUP(G913,MODULY_CBA!$B$3:$E$52,2,0),),)</f>
        <v>1.01</v>
      </c>
      <c r="O913" s="589">
        <f t="shared" si="55"/>
        <v>3.9520054794520547</v>
      </c>
      <c r="P913" s="590">
        <f>IFERROR(O913*VLOOKUP(G913,MODULY_CBA!$B$3:$F$52,5,0),)</f>
        <v>59.280082191780821</v>
      </c>
      <c r="Q913" s="461">
        <f>VLOOKUP(G913,MODULY_CBA!$B$3:$I$52,7,0)</f>
        <v>2022</v>
      </c>
      <c r="R913" s="463"/>
      <c r="S913" s="463"/>
      <c r="T913" s="463"/>
      <c r="U913" s="463"/>
      <c r="V913" s="463"/>
      <c r="W913" s="463"/>
      <c r="X913" s="463"/>
      <c r="Y913" s="463"/>
      <c r="Z913" s="591"/>
      <c r="AA913" s="461"/>
      <c r="AB913" s="461"/>
      <c r="AC913" s="463"/>
      <c r="AD913" s="463"/>
      <c r="AE913" s="463"/>
      <c r="AF913" s="463"/>
      <c r="AG913" s="463"/>
      <c r="AH913" s="463"/>
      <c r="AI913" s="463"/>
    </row>
    <row r="914" spans="1:35">
      <c r="A914" s="584" t="s">
        <v>2346</v>
      </c>
      <c r="B914" s="585" t="s">
        <v>977</v>
      </c>
      <c r="C914" s="457" t="s">
        <v>2528</v>
      </c>
      <c r="D914" s="457" t="s">
        <v>2547</v>
      </c>
      <c r="E914" s="457" t="s">
        <v>2548</v>
      </c>
      <c r="F914" s="586" t="s">
        <v>442</v>
      </c>
      <c r="G914" s="592" t="s">
        <v>2528</v>
      </c>
      <c r="H914" s="588">
        <v>1</v>
      </c>
      <c r="I914" s="588">
        <v>5</v>
      </c>
      <c r="J914" s="588">
        <f t="shared" si="53"/>
        <v>1</v>
      </c>
      <c r="K914" s="588">
        <f t="shared" si="54"/>
        <v>5</v>
      </c>
      <c r="L914" s="589">
        <f>IFERROR(IF(B914="funkcna poziadavka",VLOOKUP(G914,MODULY_CBA!$B$3:$E$53,4,0)/COUNTIFS($G$3:$G$1500,G914,$B$3:$B$1500,B914),),)</f>
        <v>0.28767123287671231</v>
      </c>
      <c r="M914" s="588">
        <f>IFERROR(IF(B914="Funkcna poziadavka",VLOOKUP(G914,MODULY_CBA!$B$3:$E$52,3,0),),)</f>
        <v>0.74</v>
      </c>
      <c r="N914" s="588">
        <f>IFERROR(IF(B914="funkcna poziadavka",VLOOKUP(G914,MODULY_CBA!$B$3:$E$52,2,0),),)</f>
        <v>1.01</v>
      </c>
      <c r="O914" s="589">
        <f t="shared" si="55"/>
        <v>3.9520054794520547</v>
      </c>
      <c r="P914" s="590">
        <f>IFERROR(O914*VLOOKUP(G914,MODULY_CBA!$B$3:$F$52,5,0),)</f>
        <v>59.280082191780821</v>
      </c>
      <c r="Q914" s="461">
        <f>VLOOKUP(G914,MODULY_CBA!$B$3:$I$52,7,0)</f>
        <v>2022</v>
      </c>
      <c r="R914" s="463"/>
      <c r="S914" s="463"/>
      <c r="T914" s="463"/>
      <c r="U914" s="463"/>
      <c r="V914" s="463"/>
      <c r="W914" s="463"/>
      <c r="X914" s="463"/>
      <c r="Y914" s="463"/>
      <c r="Z914" s="591"/>
      <c r="AA914" s="461"/>
      <c r="AB914" s="461"/>
      <c r="AC914" s="463"/>
      <c r="AD914" s="463"/>
      <c r="AE914" s="463"/>
      <c r="AF914" s="463"/>
      <c r="AG914" s="463"/>
      <c r="AH914" s="463"/>
      <c r="AI914" s="463"/>
    </row>
    <row r="915" spans="1:35">
      <c r="A915" s="584" t="s">
        <v>2347</v>
      </c>
      <c r="B915" s="585" t="s">
        <v>977</v>
      </c>
      <c r="C915" s="457" t="s">
        <v>2528</v>
      </c>
      <c r="D915" s="457" t="s">
        <v>2549</v>
      </c>
      <c r="E915" s="457" t="s">
        <v>2550</v>
      </c>
      <c r="F915" s="586" t="s">
        <v>442</v>
      </c>
      <c r="G915" s="592" t="s">
        <v>2528</v>
      </c>
      <c r="H915" s="588">
        <v>1</v>
      </c>
      <c r="I915" s="588">
        <v>5</v>
      </c>
      <c r="J915" s="588">
        <f t="shared" si="53"/>
        <v>1</v>
      </c>
      <c r="K915" s="588">
        <f t="shared" si="54"/>
        <v>5</v>
      </c>
      <c r="L915" s="589">
        <f>IFERROR(IF(B915="funkcna poziadavka",VLOOKUP(G915,MODULY_CBA!$B$3:$E$53,4,0)/COUNTIFS($G$3:$G$1500,G915,$B$3:$B$1500,B915),),)</f>
        <v>0.28767123287671231</v>
      </c>
      <c r="M915" s="588">
        <f>IFERROR(IF(B915="Funkcna poziadavka",VLOOKUP(G915,MODULY_CBA!$B$3:$E$52,3,0),),)</f>
        <v>0.74</v>
      </c>
      <c r="N915" s="588">
        <f>IFERROR(IF(B915="funkcna poziadavka",VLOOKUP(G915,MODULY_CBA!$B$3:$E$52,2,0),),)</f>
        <v>1.01</v>
      </c>
      <c r="O915" s="589">
        <f t="shared" si="55"/>
        <v>3.9520054794520547</v>
      </c>
      <c r="P915" s="590">
        <f>IFERROR(O915*VLOOKUP(G915,MODULY_CBA!$B$3:$F$52,5,0),)</f>
        <v>59.280082191780821</v>
      </c>
      <c r="Q915" s="461">
        <f>VLOOKUP(G915,MODULY_CBA!$B$3:$I$52,7,0)</f>
        <v>2022</v>
      </c>
      <c r="R915" s="463"/>
      <c r="S915" s="463"/>
      <c r="T915" s="463"/>
      <c r="U915" s="463"/>
      <c r="V915" s="463"/>
      <c r="W915" s="463"/>
      <c r="X915" s="463"/>
      <c r="Y915" s="463"/>
      <c r="Z915" s="591"/>
      <c r="AA915" s="461"/>
      <c r="AB915" s="461"/>
      <c r="AC915" s="463"/>
      <c r="AD915" s="463"/>
      <c r="AE915" s="463"/>
      <c r="AF915" s="463"/>
      <c r="AG915" s="463"/>
      <c r="AH915" s="463"/>
      <c r="AI915" s="463"/>
    </row>
    <row r="916" spans="1:35">
      <c r="A916" s="584" t="s">
        <v>2348</v>
      </c>
      <c r="B916" s="585" t="s">
        <v>977</v>
      </c>
      <c r="C916" s="457" t="s">
        <v>2528</v>
      </c>
      <c r="D916" s="457" t="s">
        <v>2562</v>
      </c>
      <c r="E916" s="457" t="s">
        <v>2551</v>
      </c>
      <c r="F916" s="586" t="s">
        <v>442</v>
      </c>
      <c r="G916" s="592" t="s">
        <v>2528</v>
      </c>
      <c r="H916" s="588">
        <v>1</v>
      </c>
      <c r="I916" s="588">
        <v>5</v>
      </c>
      <c r="J916" s="588">
        <f t="shared" si="53"/>
        <v>1</v>
      </c>
      <c r="K916" s="588">
        <f t="shared" si="54"/>
        <v>5</v>
      </c>
      <c r="L916" s="589">
        <f>IFERROR(IF(B916="funkcna poziadavka",VLOOKUP(G916,MODULY_CBA!$B$3:$E$53,4,0)/COUNTIFS($G$3:$G$1500,G916,$B$3:$B$1500,B916),),)</f>
        <v>0.28767123287671231</v>
      </c>
      <c r="M916" s="588">
        <f>IFERROR(IF(B916="Funkcna poziadavka",VLOOKUP(G916,MODULY_CBA!$B$3:$E$52,3,0),),)</f>
        <v>0.74</v>
      </c>
      <c r="N916" s="588">
        <f>IFERROR(IF(B916="funkcna poziadavka",VLOOKUP(G916,MODULY_CBA!$B$3:$E$52,2,0),),)</f>
        <v>1.01</v>
      </c>
      <c r="O916" s="589">
        <f t="shared" si="55"/>
        <v>3.9520054794520547</v>
      </c>
      <c r="P916" s="590">
        <f>IFERROR(O916*VLOOKUP(G916,MODULY_CBA!$B$3:$F$52,5,0),)</f>
        <v>59.280082191780821</v>
      </c>
      <c r="Q916" s="461">
        <f>VLOOKUP(G916,MODULY_CBA!$B$3:$I$52,7,0)</f>
        <v>2022</v>
      </c>
      <c r="R916" s="463"/>
      <c r="S916" s="463"/>
      <c r="T916" s="463"/>
      <c r="U916" s="463"/>
      <c r="V916" s="463"/>
      <c r="W916" s="463"/>
      <c r="X916" s="463"/>
      <c r="Y916" s="463"/>
      <c r="Z916" s="591"/>
      <c r="AA916" s="461"/>
      <c r="AB916" s="461"/>
      <c r="AC916" s="463"/>
      <c r="AD916" s="463"/>
      <c r="AE916" s="463"/>
      <c r="AF916" s="463"/>
      <c r="AG916" s="463"/>
      <c r="AH916" s="463"/>
      <c r="AI916" s="463"/>
    </row>
    <row r="917" spans="1:35">
      <c r="A917" s="584" t="s">
        <v>2349</v>
      </c>
      <c r="B917" s="585" t="s">
        <v>977</v>
      </c>
      <c r="C917" s="457" t="s">
        <v>2528</v>
      </c>
      <c r="D917" s="457" t="s">
        <v>2552</v>
      </c>
      <c r="E917" s="457" t="s">
        <v>2553</v>
      </c>
      <c r="F917" s="586" t="s">
        <v>442</v>
      </c>
      <c r="G917" s="592" t="s">
        <v>2528</v>
      </c>
      <c r="H917" s="588">
        <v>1</v>
      </c>
      <c r="I917" s="588">
        <v>5</v>
      </c>
      <c r="J917" s="588">
        <f t="shared" si="53"/>
        <v>1</v>
      </c>
      <c r="K917" s="588">
        <f t="shared" si="54"/>
        <v>5</v>
      </c>
      <c r="L917" s="589">
        <f>IFERROR(IF(B917="funkcna poziadavka",VLOOKUP(G917,MODULY_CBA!$B$3:$E$53,4,0)/COUNTIFS($G$3:$G$1500,G917,$B$3:$B$1500,B917),),)</f>
        <v>0.28767123287671231</v>
      </c>
      <c r="M917" s="588">
        <f>IFERROR(IF(B917="Funkcna poziadavka",VLOOKUP(G917,MODULY_CBA!$B$3:$E$52,3,0),),)</f>
        <v>0.74</v>
      </c>
      <c r="N917" s="588">
        <f>IFERROR(IF(B917="funkcna poziadavka",VLOOKUP(G917,MODULY_CBA!$B$3:$E$52,2,0),),)</f>
        <v>1.01</v>
      </c>
      <c r="O917" s="589">
        <f t="shared" si="55"/>
        <v>3.9520054794520547</v>
      </c>
      <c r="P917" s="590">
        <f>IFERROR(O917*VLOOKUP(G917,MODULY_CBA!$B$3:$F$52,5,0),)</f>
        <v>59.280082191780821</v>
      </c>
      <c r="Q917" s="461">
        <f>VLOOKUP(G917,MODULY_CBA!$B$3:$I$52,7,0)</f>
        <v>2022</v>
      </c>
      <c r="R917" s="463"/>
      <c r="S917" s="463"/>
      <c r="T917" s="463"/>
      <c r="U917" s="463"/>
      <c r="V917" s="463"/>
      <c r="W917" s="463"/>
      <c r="X917" s="463"/>
      <c r="Y917" s="463"/>
      <c r="Z917" s="591"/>
      <c r="AA917" s="461"/>
      <c r="AB917" s="461"/>
      <c r="AC917" s="463"/>
      <c r="AD917" s="463"/>
      <c r="AE917" s="463"/>
      <c r="AF917" s="463"/>
      <c r="AG917" s="463"/>
      <c r="AH917" s="463"/>
      <c r="AI917" s="463"/>
    </row>
    <row r="918" spans="1:35">
      <c r="A918" s="584" t="s">
        <v>2350</v>
      </c>
      <c r="B918" s="585" t="s">
        <v>977</v>
      </c>
      <c r="C918" s="457" t="s">
        <v>2528</v>
      </c>
      <c r="D918" s="457" t="s">
        <v>2555</v>
      </c>
      <c r="E918" s="457" t="s">
        <v>2554</v>
      </c>
      <c r="F918" s="586" t="s">
        <v>442</v>
      </c>
      <c r="G918" s="592" t="s">
        <v>2528</v>
      </c>
      <c r="H918" s="588">
        <v>1</v>
      </c>
      <c r="I918" s="588">
        <v>5</v>
      </c>
      <c r="J918" s="588">
        <f t="shared" si="53"/>
        <v>1</v>
      </c>
      <c r="K918" s="588">
        <f t="shared" si="54"/>
        <v>5</v>
      </c>
      <c r="L918" s="589">
        <f>IFERROR(IF(B918="funkcna poziadavka",VLOOKUP(G918,MODULY_CBA!$B$3:$E$53,4,0)/COUNTIFS($G$3:$G$1500,G918,$B$3:$B$1500,B918),),)</f>
        <v>0.28767123287671231</v>
      </c>
      <c r="M918" s="588">
        <f>IFERROR(IF(B918="Funkcna poziadavka",VLOOKUP(G918,MODULY_CBA!$B$3:$E$52,3,0),),)</f>
        <v>0.74</v>
      </c>
      <c r="N918" s="588">
        <f>IFERROR(IF(B918="funkcna poziadavka",VLOOKUP(G918,MODULY_CBA!$B$3:$E$52,2,0),),)</f>
        <v>1.01</v>
      </c>
      <c r="O918" s="589">
        <f t="shared" si="55"/>
        <v>3.9520054794520547</v>
      </c>
      <c r="P918" s="590">
        <f>IFERROR(O918*VLOOKUP(G918,MODULY_CBA!$B$3:$F$52,5,0),)</f>
        <v>59.280082191780821</v>
      </c>
      <c r="Q918" s="461">
        <f>VLOOKUP(G918,MODULY_CBA!$B$3:$I$52,7,0)</f>
        <v>2022</v>
      </c>
      <c r="R918" s="463"/>
      <c r="S918" s="463"/>
      <c r="T918" s="463"/>
      <c r="U918" s="463"/>
      <c r="V918" s="463"/>
      <c r="W918" s="463"/>
      <c r="X918" s="463"/>
      <c r="Y918" s="463"/>
      <c r="Z918" s="591"/>
      <c r="AA918" s="461"/>
      <c r="AB918" s="461"/>
      <c r="AC918" s="463"/>
      <c r="AD918" s="463"/>
      <c r="AE918" s="463"/>
      <c r="AF918" s="463"/>
      <c r="AG918" s="463"/>
      <c r="AH918" s="463"/>
      <c r="AI918" s="463"/>
    </row>
    <row r="919" spans="1:35">
      <c r="A919" s="584" t="s">
        <v>2351</v>
      </c>
      <c r="B919" s="585" t="s">
        <v>977</v>
      </c>
      <c r="C919" s="457" t="s">
        <v>2528</v>
      </c>
      <c r="D919" s="457" t="s">
        <v>2556</v>
      </c>
      <c r="E919" s="457" t="s">
        <v>2557</v>
      </c>
      <c r="F919" s="586" t="s">
        <v>442</v>
      </c>
      <c r="G919" s="592" t="s">
        <v>2528</v>
      </c>
      <c r="H919" s="588">
        <v>1</v>
      </c>
      <c r="I919" s="588">
        <v>5</v>
      </c>
      <c r="J919" s="588">
        <f t="shared" si="53"/>
        <v>1</v>
      </c>
      <c r="K919" s="588">
        <f t="shared" si="54"/>
        <v>5</v>
      </c>
      <c r="L919" s="589">
        <f>IFERROR(IF(B919="funkcna poziadavka",VLOOKUP(G919,MODULY_CBA!$B$3:$E$53,4,0)/COUNTIFS($G$3:$G$1500,G919,$B$3:$B$1500,B919),),)</f>
        <v>0.28767123287671231</v>
      </c>
      <c r="M919" s="588">
        <f>IFERROR(IF(B919="Funkcna poziadavka",VLOOKUP(G919,MODULY_CBA!$B$3:$E$52,3,0),),)</f>
        <v>0.74</v>
      </c>
      <c r="N919" s="588">
        <f>IFERROR(IF(B919="funkcna poziadavka",VLOOKUP(G919,MODULY_CBA!$B$3:$E$52,2,0),),)</f>
        <v>1.01</v>
      </c>
      <c r="O919" s="589">
        <f t="shared" si="55"/>
        <v>3.9520054794520547</v>
      </c>
      <c r="P919" s="590">
        <f>IFERROR(O919*VLOOKUP(G919,MODULY_CBA!$B$3:$F$52,5,0),)</f>
        <v>59.280082191780821</v>
      </c>
      <c r="Q919" s="461">
        <f>VLOOKUP(G919,MODULY_CBA!$B$3:$I$52,7,0)</f>
        <v>2022</v>
      </c>
      <c r="R919" s="463"/>
      <c r="S919" s="463"/>
      <c r="T919" s="463"/>
      <c r="U919" s="463"/>
      <c r="V919" s="463"/>
      <c r="W919" s="463"/>
      <c r="X919" s="463"/>
      <c r="Y919" s="463"/>
      <c r="Z919" s="591"/>
      <c r="AA919" s="461"/>
      <c r="AB919" s="461"/>
      <c r="AC919" s="463"/>
      <c r="AD919" s="463"/>
      <c r="AE919" s="463"/>
      <c r="AF919" s="463"/>
      <c r="AG919" s="463"/>
      <c r="AH919" s="463"/>
      <c r="AI919" s="463"/>
    </row>
    <row r="920" spans="1:35">
      <c r="A920" s="584" t="s">
        <v>2352</v>
      </c>
      <c r="B920" s="585" t="s">
        <v>977</v>
      </c>
      <c r="C920" s="457" t="s">
        <v>2528</v>
      </c>
      <c r="D920" s="457" t="s">
        <v>2558</v>
      </c>
      <c r="E920" s="457" t="s">
        <v>2559</v>
      </c>
      <c r="F920" s="586" t="s">
        <v>442</v>
      </c>
      <c r="G920" s="592" t="s">
        <v>2528</v>
      </c>
      <c r="H920" s="588">
        <v>1</v>
      </c>
      <c r="I920" s="588">
        <v>5</v>
      </c>
      <c r="J920" s="588">
        <f t="shared" si="53"/>
        <v>1</v>
      </c>
      <c r="K920" s="588">
        <f t="shared" si="54"/>
        <v>5</v>
      </c>
      <c r="L920" s="589">
        <f>IFERROR(IF(B920="funkcna poziadavka",VLOOKUP(G920,MODULY_CBA!$B$3:$E$53,4,0)/COUNTIFS($G$3:$G$1500,G920,$B$3:$B$1500,B920),),)</f>
        <v>0.28767123287671231</v>
      </c>
      <c r="M920" s="588">
        <f>IFERROR(IF(B920="Funkcna poziadavka",VLOOKUP(G920,MODULY_CBA!$B$3:$E$52,3,0),),)</f>
        <v>0.74</v>
      </c>
      <c r="N920" s="588">
        <f>IFERROR(IF(B920="funkcna poziadavka",VLOOKUP(G920,MODULY_CBA!$B$3:$E$52,2,0),),)</f>
        <v>1.01</v>
      </c>
      <c r="O920" s="589">
        <f t="shared" si="55"/>
        <v>3.9520054794520547</v>
      </c>
      <c r="P920" s="590">
        <f>IFERROR(O920*VLOOKUP(G920,MODULY_CBA!$B$3:$F$52,5,0),)</f>
        <v>59.280082191780821</v>
      </c>
      <c r="Q920" s="461">
        <f>VLOOKUP(G920,MODULY_CBA!$B$3:$I$52,7,0)</f>
        <v>2022</v>
      </c>
      <c r="R920" s="463"/>
      <c r="S920" s="463"/>
      <c r="T920" s="463"/>
      <c r="U920" s="463"/>
      <c r="V920" s="463"/>
      <c r="W920" s="463"/>
      <c r="X920" s="463"/>
      <c r="Y920" s="463"/>
      <c r="Z920" s="591"/>
      <c r="AA920" s="461"/>
      <c r="AB920" s="461"/>
      <c r="AC920" s="463"/>
      <c r="AD920" s="463"/>
      <c r="AE920" s="463"/>
      <c r="AF920" s="463"/>
      <c r="AG920" s="463"/>
      <c r="AH920" s="463"/>
      <c r="AI920" s="463"/>
    </row>
    <row r="921" spans="1:35">
      <c r="A921" s="584" t="s">
        <v>2353</v>
      </c>
      <c r="B921" s="585" t="s">
        <v>977</v>
      </c>
      <c r="C921" s="457" t="s">
        <v>2528</v>
      </c>
      <c r="D921" s="457" t="s">
        <v>2560</v>
      </c>
      <c r="E921" s="457" t="s">
        <v>2561</v>
      </c>
      <c r="F921" s="586" t="s">
        <v>442</v>
      </c>
      <c r="G921" s="592" t="s">
        <v>2528</v>
      </c>
      <c r="H921" s="588">
        <v>1</v>
      </c>
      <c r="I921" s="588">
        <v>5</v>
      </c>
      <c r="J921" s="588">
        <f t="shared" si="53"/>
        <v>1</v>
      </c>
      <c r="K921" s="588">
        <f t="shared" si="54"/>
        <v>5</v>
      </c>
      <c r="L921" s="589">
        <f>IFERROR(IF(B921="funkcna poziadavka",VLOOKUP(G921,MODULY_CBA!$B$3:$E$53,4,0)/COUNTIFS($G$3:$G$1500,G921,$B$3:$B$1500,B921),),)</f>
        <v>0.28767123287671231</v>
      </c>
      <c r="M921" s="588">
        <f>IFERROR(IF(B921="Funkcna poziadavka",VLOOKUP(G921,MODULY_CBA!$B$3:$E$52,3,0),),)</f>
        <v>0.74</v>
      </c>
      <c r="N921" s="588">
        <f>IFERROR(IF(B921="funkcna poziadavka",VLOOKUP(G921,MODULY_CBA!$B$3:$E$52,2,0),),)</f>
        <v>1.01</v>
      </c>
      <c r="O921" s="589">
        <f t="shared" si="55"/>
        <v>3.9520054794520547</v>
      </c>
      <c r="P921" s="590">
        <f>IFERROR(O921*VLOOKUP(G921,MODULY_CBA!$B$3:$F$52,5,0),)</f>
        <v>59.280082191780821</v>
      </c>
      <c r="Q921" s="461">
        <f>VLOOKUP(G921,MODULY_CBA!$B$3:$I$52,7,0)</f>
        <v>2022</v>
      </c>
      <c r="R921" s="463"/>
      <c r="S921" s="463"/>
      <c r="T921" s="463"/>
      <c r="U921" s="463"/>
      <c r="V921" s="463"/>
      <c r="W921" s="463"/>
      <c r="X921" s="463"/>
      <c r="Y921" s="463"/>
      <c r="Z921" s="591"/>
      <c r="AA921" s="461"/>
      <c r="AB921" s="461"/>
      <c r="AC921" s="463"/>
      <c r="AD921" s="463"/>
      <c r="AE921" s="463"/>
      <c r="AF921" s="463"/>
      <c r="AG921" s="463"/>
      <c r="AH921" s="463"/>
      <c r="AI921" s="463"/>
    </row>
    <row r="922" spans="1:35">
      <c r="A922" s="584" t="s">
        <v>2354</v>
      </c>
      <c r="B922" s="585" t="s">
        <v>977</v>
      </c>
      <c r="C922" s="457" t="s">
        <v>2528</v>
      </c>
      <c r="D922" s="457" t="s">
        <v>2563</v>
      </c>
      <c r="E922" s="457" t="s">
        <v>2564</v>
      </c>
      <c r="F922" s="586" t="s">
        <v>442</v>
      </c>
      <c r="G922" s="592" t="s">
        <v>2528</v>
      </c>
      <c r="H922" s="588">
        <v>1</v>
      </c>
      <c r="I922" s="588">
        <v>5</v>
      </c>
      <c r="J922" s="588">
        <f t="shared" si="53"/>
        <v>1</v>
      </c>
      <c r="K922" s="588">
        <f t="shared" si="54"/>
        <v>5</v>
      </c>
      <c r="L922" s="589">
        <f>IFERROR(IF(B922="funkcna poziadavka",VLOOKUP(G922,MODULY_CBA!$B$3:$E$53,4,0)/COUNTIFS($G$3:$G$1500,G922,$B$3:$B$1500,B922),),)</f>
        <v>0.28767123287671231</v>
      </c>
      <c r="M922" s="588">
        <f>IFERROR(IF(B922="Funkcna poziadavka",VLOOKUP(G922,MODULY_CBA!$B$3:$E$52,3,0),),)</f>
        <v>0.74</v>
      </c>
      <c r="N922" s="588">
        <f>IFERROR(IF(B922="funkcna poziadavka",VLOOKUP(G922,MODULY_CBA!$B$3:$E$52,2,0),),)</f>
        <v>1.01</v>
      </c>
      <c r="O922" s="589">
        <f t="shared" si="55"/>
        <v>3.9520054794520547</v>
      </c>
      <c r="P922" s="590">
        <f>IFERROR(O922*VLOOKUP(G922,MODULY_CBA!$B$3:$F$52,5,0),)</f>
        <v>59.280082191780821</v>
      </c>
      <c r="Q922" s="461">
        <f>VLOOKUP(G922,MODULY_CBA!$B$3:$I$52,7,0)</f>
        <v>2022</v>
      </c>
      <c r="R922" s="463"/>
      <c r="S922" s="463"/>
      <c r="T922" s="463"/>
      <c r="U922" s="463"/>
      <c r="V922" s="463"/>
      <c r="W922" s="463"/>
      <c r="X922" s="463"/>
      <c r="Y922" s="463"/>
      <c r="Z922" s="591"/>
      <c r="AA922" s="461"/>
      <c r="AB922" s="461"/>
      <c r="AC922" s="463"/>
      <c r="AD922" s="463"/>
      <c r="AE922" s="463"/>
      <c r="AF922" s="463"/>
      <c r="AG922" s="463"/>
      <c r="AH922" s="463"/>
      <c r="AI922" s="463"/>
    </row>
    <row r="923" spans="1:35">
      <c r="A923" s="584" t="s">
        <v>2355</v>
      </c>
      <c r="B923" s="585" t="s">
        <v>977</v>
      </c>
      <c r="C923" s="457" t="s">
        <v>2528</v>
      </c>
      <c r="D923" s="457" t="s">
        <v>2570</v>
      </c>
      <c r="E923" s="457" t="s">
        <v>2551</v>
      </c>
      <c r="F923" s="586" t="s">
        <v>442</v>
      </c>
      <c r="G923" s="592" t="s">
        <v>2528</v>
      </c>
      <c r="H923" s="588">
        <v>1</v>
      </c>
      <c r="I923" s="588">
        <v>5</v>
      </c>
      <c r="J923" s="588">
        <f t="shared" si="53"/>
        <v>1</v>
      </c>
      <c r="K923" s="588">
        <f t="shared" si="54"/>
        <v>5</v>
      </c>
      <c r="L923" s="589">
        <f>IFERROR(IF(B923="funkcna poziadavka",VLOOKUP(G923,MODULY_CBA!$B$3:$E$53,4,0)/COUNTIFS($G$3:$G$1500,G923,$B$3:$B$1500,B923),),)</f>
        <v>0.28767123287671231</v>
      </c>
      <c r="M923" s="588">
        <f>IFERROR(IF(B923="Funkcna poziadavka",VLOOKUP(G923,MODULY_CBA!$B$3:$E$52,3,0),),)</f>
        <v>0.74</v>
      </c>
      <c r="N923" s="588">
        <f>IFERROR(IF(B923="funkcna poziadavka",VLOOKUP(G923,MODULY_CBA!$B$3:$E$52,2,0),),)</f>
        <v>1.01</v>
      </c>
      <c r="O923" s="589">
        <f t="shared" si="55"/>
        <v>3.9520054794520547</v>
      </c>
      <c r="P923" s="590">
        <f>IFERROR(O923*VLOOKUP(G923,MODULY_CBA!$B$3:$F$52,5,0),)</f>
        <v>59.280082191780821</v>
      </c>
      <c r="Q923" s="461">
        <f>VLOOKUP(G923,MODULY_CBA!$B$3:$I$52,7,0)</f>
        <v>2022</v>
      </c>
      <c r="R923" s="463"/>
      <c r="S923" s="463"/>
      <c r="T923" s="463"/>
      <c r="U923" s="463"/>
      <c r="V923" s="463"/>
      <c r="W923" s="463"/>
      <c r="X923" s="463"/>
      <c r="Y923" s="463"/>
      <c r="Z923" s="591"/>
      <c r="AA923" s="461"/>
      <c r="AB923" s="461"/>
      <c r="AC923" s="463"/>
      <c r="AD923" s="463"/>
      <c r="AE923" s="463"/>
      <c r="AF923" s="463"/>
      <c r="AG923" s="463"/>
      <c r="AH923" s="463"/>
      <c r="AI923" s="463"/>
    </row>
    <row r="924" spans="1:35">
      <c r="A924" s="584" t="s">
        <v>2356</v>
      </c>
      <c r="B924" s="585" t="s">
        <v>977</v>
      </c>
      <c r="C924" s="457" t="s">
        <v>2528</v>
      </c>
      <c r="D924" s="457" t="s">
        <v>2566</v>
      </c>
      <c r="E924" s="457" t="s">
        <v>2553</v>
      </c>
      <c r="F924" s="586" t="s">
        <v>442</v>
      </c>
      <c r="G924" s="592" t="s">
        <v>2528</v>
      </c>
      <c r="H924" s="588">
        <v>1</v>
      </c>
      <c r="I924" s="588">
        <v>5</v>
      </c>
      <c r="J924" s="588">
        <f t="shared" si="53"/>
        <v>1</v>
      </c>
      <c r="K924" s="588">
        <f t="shared" si="54"/>
        <v>5</v>
      </c>
      <c r="L924" s="589">
        <f>IFERROR(IF(B924="funkcna poziadavka",VLOOKUP(G924,MODULY_CBA!$B$3:$E$53,4,0)/COUNTIFS($G$3:$G$1500,G924,$B$3:$B$1500,B924),),)</f>
        <v>0.28767123287671231</v>
      </c>
      <c r="M924" s="588">
        <f>IFERROR(IF(B924="Funkcna poziadavka",VLOOKUP(G924,MODULY_CBA!$B$3:$E$52,3,0),),)</f>
        <v>0.74</v>
      </c>
      <c r="N924" s="588">
        <f>IFERROR(IF(B924="funkcna poziadavka",VLOOKUP(G924,MODULY_CBA!$B$3:$E$52,2,0),),)</f>
        <v>1.01</v>
      </c>
      <c r="O924" s="589">
        <f t="shared" si="55"/>
        <v>3.9520054794520547</v>
      </c>
      <c r="P924" s="590">
        <f>IFERROR(O924*VLOOKUP(G924,MODULY_CBA!$B$3:$F$52,5,0),)</f>
        <v>59.280082191780821</v>
      </c>
      <c r="Q924" s="461">
        <f>VLOOKUP(G924,MODULY_CBA!$B$3:$I$52,7,0)</f>
        <v>2022</v>
      </c>
      <c r="R924" s="463"/>
      <c r="S924" s="463"/>
      <c r="T924" s="463"/>
      <c r="U924" s="463"/>
      <c r="V924" s="463"/>
      <c r="W924" s="463"/>
      <c r="X924" s="463"/>
      <c r="Y924" s="463"/>
      <c r="Z924" s="591"/>
      <c r="AA924" s="461"/>
      <c r="AB924" s="461"/>
      <c r="AC924" s="463"/>
      <c r="AD924" s="463"/>
      <c r="AE924" s="463"/>
      <c r="AF924" s="463"/>
      <c r="AG924" s="463"/>
      <c r="AH924" s="463"/>
      <c r="AI924" s="463"/>
    </row>
    <row r="925" spans="1:35">
      <c r="A925" s="584" t="s">
        <v>2357</v>
      </c>
      <c r="B925" s="585" t="s">
        <v>977</v>
      </c>
      <c r="C925" s="457" t="s">
        <v>2528</v>
      </c>
      <c r="D925" s="457" t="s">
        <v>2567</v>
      </c>
      <c r="E925" s="457" t="s">
        <v>2554</v>
      </c>
      <c r="F925" s="586" t="s">
        <v>442</v>
      </c>
      <c r="G925" s="592" t="s">
        <v>2528</v>
      </c>
      <c r="H925" s="588">
        <v>1</v>
      </c>
      <c r="I925" s="588">
        <v>5</v>
      </c>
      <c r="J925" s="588">
        <f t="shared" si="53"/>
        <v>1</v>
      </c>
      <c r="K925" s="588">
        <f t="shared" si="54"/>
        <v>5</v>
      </c>
      <c r="L925" s="589">
        <f>IFERROR(IF(B925="funkcna poziadavka",VLOOKUP(G925,MODULY_CBA!$B$3:$E$53,4,0)/COUNTIFS($G$3:$G$1500,G925,$B$3:$B$1500,B925),),)</f>
        <v>0.28767123287671231</v>
      </c>
      <c r="M925" s="588">
        <f>IFERROR(IF(B925="Funkcna poziadavka",VLOOKUP(G925,MODULY_CBA!$B$3:$E$52,3,0),),)</f>
        <v>0.74</v>
      </c>
      <c r="N925" s="588">
        <f>IFERROR(IF(B925="funkcna poziadavka",VLOOKUP(G925,MODULY_CBA!$B$3:$E$52,2,0),),)</f>
        <v>1.01</v>
      </c>
      <c r="O925" s="589">
        <f t="shared" si="55"/>
        <v>3.9520054794520547</v>
      </c>
      <c r="P925" s="590">
        <f>IFERROR(O925*VLOOKUP(G925,MODULY_CBA!$B$3:$F$52,5,0),)</f>
        <v>59.280082191780821</v>
      </c>
      <c r="Q925" s="461">
        <f>VLOOKUP(G925,MODULY_CBA!$B$3:$I$52,7,0)</f>
        <v>2022</v>
      </c>
      <c r="R925" s="463"/>
      <c r="S925" s="463"/>
      <c r="T925" s="463"/>
      <c r="U925" s="463"/>
      <c r="V925" s="463"/>
      <c r="W925" s="463"/>
      <c r="X925" s="463"/>
      <c r="Y925" s="463"/>
      <c r="Z925" s="591"/>
      <c r="AA925" s="461"/>
      <c r="AB925" s="461"/>
      <c r="AC925" s="463"/>
      <c r="AD925" s="463"/>
      <c r="AE925" s="463"/>
      <c r="AF925" s="463"/>
      <c r="AG925" s="463"/>
      <c r="AH925" s="463"/>
      <c r="AI925" s="463"/>
    </row>
    <row r="926" spans="1:35">
      <c r="A926" s="584" t="s">
        <v>2358</v>
      </c>
      <c r="B926" s="585" t="s">
        <v>977</v>
      </c>
      <c r="C926" s="457" t="s">
        <v>2528</v>
      </c>
      <c r="D926" s="457" t="s">
        <v>2568</v>
      </c>
      <c r="E926" s="457" t="s">
        <v>2569</v>
      </c>
      <c r="F926" s="586" t="s">
        <v>442</v>
      </c>
      <c r="G926" s="592" t="s">
        <v>2528</v>
      </c>
      <c r="H926" s="588">
        <v>1</v>
      </c>
      <c r="I926" s="588">
        <v>5</v>
      </c>
      <c r="J926" s="588">
        <f t="shared" si="53"/>
        <v>1</v>
      </c>
      <c r="K926" s="588">
        <f t="shared" si="54"/>
        <v>5</v>
      </c>
      <c r="L926" s="589">
        <f>IFERROR(IF(B926="funkcna poziadavka",VLOOKUP(G926,MODULY_CBA!$B$3:$E$53,4,0)/COUNTIFS($G$3:$G$1500,G926,$B$3:$B$1500,B926),),)</f>
        <v>0.28767123287671231</v>
      </c>
      <c r="M926" s="588">
        <f>IFERROR(IF(B926="Funkcna poziadavka",VLOOKUP(G926,MODULY_CBA!$B$3:$E$52,3,0),),)</f>
        <v>0.74</v>
      </c>
      <c r="N926" s="588">
        <f>IFERROR(IF(B926="funkcna poziadavka",VLOOKUP(G926,MODULY_CBA!$B$3:$E$52,2,0),),)</f>
        <v>1.01</v>
      </c>
      <c r="O926" s="589">
        <f t="shared" si="55"/>
        <v>3.9520054794520547</v>
      </c>
      <c r="P926" s="590">
        <f>IFERROR(O926*VLOOKUP(G926,MODULY_CBA!$B$3:$F$52,5,0),)</f>
        <v>59.280082191780821</v>
      </c>
      <c r="Q926" s="461">
        <f>VLOOKUP(G926,MODULY_CBA!$B$3:$I$52,7,0)</f>
        <v>2022</v>
      </c>
      <c r="R926" s="463"/>
      <c r="S926" s="463"/>
      <c r="T926" s="463"/>
      <c r="U926" s="463"/>
      <c r="V926" s="463"/>
      <c r="W926" s="463"/>
      <c r="X926" s="463"/>
      <c r="Y926" s="463"/>
      <c r="Z926" s="591"/>
      <c r="AA926" s="461"/>
      <c r="AB926" s="461"/>
      <c r="AC926" s="463"/>
      <c r="AD926" s="463"/>
      <c r="AE926" s="463"/>
      <c r="AF926" s="463"/>
      <c r="AG926" s="463"/>
      <c r="AH926" s="463"/>
      <c r="AI926" s="463"/>
    </row>
    <row r="927" spans="1:35">
      <c r="A927" s="584" t="s">
        <v>2359</v>
      </c>
      <c r="B927" s="585" t="s">
        <v>977</v>
      </c>
      <c r="C927" s="457" t="s">
        <v>2528</v>
      </c>
      <c r="D927" s="457" t="s">
        <v>2565</v>
      </c>
      <c r="E927" s="457" t="s">
        <v>2559</v>
      </c>
      <c r="F927" s="586" t="s">
        <v>442</v>
      </c>
      <c r="G927" s="592" t="s">
        <v>2528</v>
      </c>
      <c r="H927" s="588">
        <v>1</v>
      </c>
      <c r="I927" s="588">
        <v>5</v>
      </c>
      <c r="J927" s="588">
        <f t="shared" si="53"/>
        <v>1</v>
      </c>
      <c r="K927" s="588">
        <f t="shared" si="54"/>
        <v>5</v>
      </c>
      <c r="L927" s="589">
        <f>IFERROR(IF(B927="funkcna poziadavka",VLOOKUP(G927,MODULY_CBA!$B$3:$E$53,4,0)/COUNTIFS($G$3:$G$1500,G927,$B$3:$B$1500,B927),),)</f>
        <v>0.28767123287671231</v>
      </c>
      <c r="M927" s="588">
        <f>IFERROR(IF(B927="Funkcna poziadavka",VLOOKUP(G927,MODULY_CBA!$B$3:$E$52,3,0),),)</f>
        <v>0.74</v>
      </c>
      <c r="N927" s="588">
        <f>IFERROR(IF(B927="funkcna poziadavka",VLOOKUP(G927,MODULY_CBA!$B$3:$E$52,2,0),),)</f>
        <v>1.01</v>
      </c>
      <c r="O927" s="589">
        <f t="shared" si="55"/>
        <v>3.9520054794520547</v>
      </c>
      <c r="P927" s="590">
        <f>IFERROR(O927*VLOOKUP(G927,MODULY_CBA!$B$3:$F$52,5,0),)</f>
        <v>59.280082191780821</v>
      </c>
      <c r="Q927" s="461">
        <f>VLOOKUP(G927,MODULY_CBA!$B$3:$I$52,7,0)</f>
        <v>2022</v>
      </c>
      <c r="R927" s="463"/>
      <c r="S927" s="463"/>
      <c r="T927" s="463"/>
      <c r="U927" s="463"/>
      <c r="V927" s="463"/>
      <c r="W927" s="463"/>
      <c r="X927" s="463"/>
      <c r="Y927" s="463"/>
      <c r="Z927" s="591"/>
      <c r="AA927" s="461"/>
      <c r="AB927" s="461"/>
      <c r="AC927" s="463"/>
      <c r="AD927" s="463"/>
      <c r="AE927" s="463"/>
      <c r="AF927" s="463"/>
      <c r="AG927" s="463"/>
      <c r="AH927" s="463"/>
      <c r="AI927" s="463"/>
    </row>
    <row r="928" spans="1:35">
      <c r="A928" s="584" t="s">
        <v>2360</v>
      </c>
      <c r="B928" s="585" t="s">
        <v>977</v>
      </c>
      <c r="C928" s="457" t="s">
        <v>2528</v>
      </c>
      <c r="D928" s="457" t="s">
        <v>2572</v>
      </c>
      <c r="E928" s="457" t="s">
        <v>2571</v>
      </c>
      <c r="F928" s="586" t="s">
        <v>442</v>
      </c>
      <c r="G928" s="592" t="s">
        <v>2528</v>
      </c>
      <c r="H928" s="588">
        <v>1</v>
      </c>
      <c r="I928" s="588">
        <v>5</v>
      </c>
      <c r="J928" s="588">
        <f t="shared" si="53"/>
        <v>1</v>
      </c>
      <c r="K928" s="588">
        <f t="shared" si="54"/>
        <v>5</v>
      </c>
      <c r="L928" s="589">
        <f>IFERROR(IF(B928="funkcna poziadavka",VLOOKUP(G928,MODULY_CBA!$B$3:$E$53,4,0)/COUNTIFS($G$3:$G$1500,G928,$B$3:$B$1500,B928),),)</f>
        <v>0.28767123287671231</v>
      </c>
      <c r="M928" s="588">
        <f>IFERROR(IF(B928="Funkcna poziadavka",VLOOKUP(G928,MODULY_CBA!$B$3:$E$52,3,0),),)</f>
        <v>0.74</v>
      </c>
      <c r="N928" s="588">
        <f>IFERROR(IF(B928="funkcna poziadavka",VLOOKUP(G928,MODULY_CBA!$B$3:$E$52,2,0),),)</f>
        <v>1.01</v>
      </c>
      <c r="O928" s="589">
        <f t="shared" si="55"/>
        <v>3.9520054794520547</v>
      </c>
      <c r="P928" s="590">
        <f>IFERROR(O928*VLOOKUP(G928,MODULY_CBA!$B$3:$F$52,5,0),)</f>
        <v>59.280082191780821</v>
      </c>
      <c r="Q928" s="461">
        <f>VLOOKUP(G928,MODULY_CBA!$B$3:$I$52,7,0)</f>
        <v>2022</v>
      </c>
      <c r="R928" s="463"/>
      <c r="S928" s="463"/>
      <c r="T928" s="463"/>
      <c r="U928" s="463"/>
      <c r="V928" s="463"/>
      <c r="W928" s="463"/>
      <c r="X928" s="463"/>
      <c r="Y928" s="463"/>
      <c r="Z928" s="591"/>
      <c r="AA928" s="461"/>
      <c r="AB928" s="461"/>
      <c r="AC928" s="463"/>
      <c r="AD928" s="463"/>
      <c r="AE928" s="463"/>
      <c r="AF928" s="463"/>
      <c r="AG928" s="463"/>
      <c r="AH928" s="463"/>
      <c r="AI928" s="463"/>
    </row>
    <row r="929" spans="1:35">
      <c r="A929" s="584" t="s">
        <v>2361</v>
      </c>
      <c r="B929" s="585" t="s">
        <v>977</v>
      </c>
      <c r="C929" s="457" t="s">
        <v>2528</v>
      </c>
      <c r="D929" s="457" t="s">
        <v>2573</v>
      </c>
      <c r="E929" s="457" t="s">
        <v>2574</v>
      </c>
      <c r="F929" s="586" t="s">
        <v>442</v>
      </c>
      <c r="G929" s="592" t="s">
        <v>2528</v>
      </c>
      <c r="H929" s="588">
        <v>1</v>
      </c>
      <c r="I929" s="588">
        <v>5</v>
      </c>
      <c r="J929" s="588">
        <f t="shared" si="53"/>
        <v>1</v>
      </c>
      <c r="K929" s="588">
        <f t="shared" si="54"/>
        <v>5</v>
      </c>
      <c r="L929" s="589">
        <f>IFERROR(IF(B929="funkcna poziadavka",VLOOKUP(G929,MODULY_CBA!$B$3:$E$53,4,0)/COUNTIFS($G$3:$G$1500,G929,$B$3:$B$1500,B929),),)</f>
        <v>0.28767123287671231</v>
      </c>
      <c r="M929" s="588">
        <f>IFERROR(IF(B929="Funkcna poziadavka",VLOOKUP(G929,MODULY_CBA!$B$3:$E$52,3,0),),)</f>
        <v>0.74</v>
      </c>
      <c r="N929" s="588">
        <f>IFERROR(IF(B929="funkcna poziadavka",VLOOKUP(G929,MODULY_CBA!$B$3:$E$52,2,0),),)</f>
        <v>1.01</v>
      </c>
      <c r="O929" s="589">
        <f t="shared" si="55"/>
        <v>3.9520054794520547</v>
      </c>
      <c r="P929" s="590">
        <f>IFERROR(O929*VLOOKUP(G929,MODULY_CBA!$B$3:$F$52,5,0),)</f>
        <v>59.280082191780821</v>
      </c>
      <c r="Q929" s="461">
        <f>VLOOKUP(G929,MODULY_CBA!$B$3:$I$52,7,0)</f>
        <v>2022</v>
      </c>
      <c r="R929" s="463"/>
      <c r="S929" s="463"/>
      <c r="T929" s="463"/>
      <c r="U929" s="463"/>
      <c r="V929" s="463"/>
      <c r="W929" s="463"/>
      <c r="X929" s="463"/>
      <c r="Y929" s="463"/>
      <c r="Z929" s="591"/>
      <c r="AA929" s="461"/>
      <c r="AB929" s="461"/>
      <c r="AC929" s="463"/>
      <c r="AD929" s="463"/>
      <c r="AE929" s="463"/>
      <c r="AF929" s="463"/>
      <c r="AG929" s="463"/>
      <c r="AH929" s="463"/>
      <c r="AI929" s="463"/>
    </row>
    <row r="930" spans="1:35">
      <c r="A930" s="584" t="s">
        <v>2362</v>
      </c>
      <c r="B930" s="585" t="s">
        <v>977</v>
      </c>
      <c r="C930" s="457" t="s">
        <v>2528</v>
      </c>
      <c r="D930" s="457" t="s">
        <v>2575</v>
      </c>
      <c r="E930" s="457" t="s">
        <v>2576</v>
      </c>
      <c r="F930" s="586" t="s">
        <v>442</v>
      </c>
      <c r="G930" s="592" t="s">
        <v>2528</v>
      </c>
      <c r="H930" s="588">
        <v>1</v>
      </c>
      <c r="I930" s="588">
        <v>5</v>
      </c>
      <c r="J930" s="588">
        <f t="shared" si="53"/>
        <v>1</v>
      </c>
      <c r="K930" s="588">
        <f t="shared" si="54"/>
        <v>5</v>
      </c>
      <c r="L930" s="589">
        <f>IFERROR(IF(B930="funkcna poziadavka",VLOOKUP(G930,MODULY_CBA!$B$3:$E$53,4,0)/COUNTIFS($G$3:$G$1500,G930,$B$3:$B$1500,B930),),)</f>
        <v>0.28767123287671231</v>
      </c>
      <c r="M930" s="588">
        <f>IFERROR(IF(B930="Funkcna poziadavka",VLOOKUP(G930,MODULY_CBA!$B$3:$E$52,3,0),),)</f>
        <v>0.74</v>
      </c>
      <c r="N930" s="588">
        <f>IFERROR(IF(B930="funkcna poziadavka",VLOOKUP(G930,MODULY_CBA!$B$3:$E$52,2,0),),)</f>
        <v>1.01</v>
      </c>
      <c r="O930" s="589">
        <f t="shared" si="55"/>
        <v>3.9520054794520547</v>
      </c>
      <c r="P930" s="590">
        <f>IFERROR(O930*VLOOKUP(G930,MODULY_CBA!$B$3:$F$52,5,0),)</f>
        <v>59.280082191780821</v>
      </c>
      <c r="Q930" s="461">
        <f>VLOOKUP(G930,MODULY_CBA!$B$3:$I$52,7,0)</f>
        <v>2022</v>
      </c>
      <c r="R930" s="463"/>
      <c r="S930" s="463"/>
      <c r="T930" s="463"/>
      <c r="U930" s="463"/>
      <c r="V930" s="463"/>
      <c r="W930" s="463"/>
      <c r="X930" s="463"/>
      <c r="Y930" s="463"/>
      <c r="Z930" s="591"/>
      <c r="AA930" s="461"/>
      <c r="AB930" s="461"/>
      <c r="AC930" s="463"/>
      <c r="AD930" s="463"/>
      <c r="AE930" s="463"/>
      <c r="AF930" s="463"/>
      <c r="AG930" s="463"/>
      <c r="AH930" s="463"/>
      <c r="AI930" s="463"/>
    </row>
    <row r="931" spans="1:35">
      <c r="A931" s="584" t="s">
        <v>2363</v>
      </c>
      <c r="B931" s="585" t="s">
        <v>977</v>
      </c>
      <c r="C931" s="457" t="s">
        <v>2528</v>
      </c>
      <c r="D931" s="457" t="s">
        <v>2577</v>
      </c>
      <c r="E931" s="457" t="s">
        <v>2553</v>
      </c>
      <c r="F931" s="586" t="s">
        <v>442</v>
      </c>
      <c r="G931" s="592" t="s">
        <v>2528</v>
      </c>
      <c r="H931" s="588">
        <v>1</v>
      </c>
      <c r="I931" s="588">
        <v>5</v>
      </c>
      <c r="J931" s="588">
        <f t="shared" si="53"/>
        <v>1</v>
      </c>
      <c r="K931" s="588">
        <f t="shared" si="54"/>
        <v>5</v>
      </c>
      <c r="L931" s="589">
        <f>IFERROR(IF(B931="funkcna poziadavka",VLOOKUP(G931,MODULY_CBA!$B$3:$E$53,4,0)/COUNTIFS($G$3:$G$1500,G931,$B$3:$B$1500,B931),),)</f>
        <v>0.28767123287671231</v>
      </c>
      <c r="M931" s="588">
        <f>IFERROR(IF(B931="Funkcna poziadavka",VLOOKUP(G931,MODULY_CBA!$B$3:$E$52,3,0),),)</f>
        <v>0.74</v>
      </c>
      <c r="N931" s="588">
        <f>IFERROR(IF(B931="funkcna poziadavka",VLOOKUP(G931,MODULY_CBA!$B$3:$E$52,2,0),),)</f>
        <v>1.01</v>
      </c>
      <c r="O931" s="589">
        <f t="shared" si="55"/>
        <v>3.9520054794520547</v>
      </c>
      <c r="P931" s="590">
        <f>IFERROR(O931*VLOOKUP(G931,MODULY_CBA!$B$3:$F$52,5,0),)</f>
        <v>59.280082191780821</v>
      </c>
      <c r="Q931" s="461">
        <f>VLOOKUP(G931,MODULY_CBA!$B$3:$I$52,7,0)</f>
        <v>2022</v>
      </c>
      <c r="R931" s="463"/>
      <c r="S931" s="463"/>
      <c r="T931" s="463"/>
      <c r="U931" s="463"/>
      <c r="V931" s="463"/>
      <c r="W931" s="463"/>
      <c r="X931" s="463"/>
      <c r="Y931" s="463"/>
      <c r="Z931" s="591"/>
      <c r="AA931" s="461"/>
      <c r="AB931" s="461"/>
      <c r="AC931" s="463"/>
      <c r="AD931" s="463"/>
      <c r="AE931" s="463"/>
      <c r="AF931" s="463"/>
      <c r="AG931" s="463"/>
      <c r="AH931" s="463"/>
      <c r="AI931" s="463"/>
    </row>
    <row r="932" spans="1:35">
      <c r="A932" s="584" t="s">
        <v>2364</v>
      </c>
      <c r="B932" s="585" t="s">
        <v>977</v>
      </c>
      <c r="C932" s="457" t="s">
        <v>2528</v>
      </c>
      <c r="D932" s="457" t="s">
        <v>2578</v>
      </c>
      <c r="E932" s="457" t="s">
        <v>2579</v>
      </c>
      <c r="F932" s="586" t="s">
        <v>442</v>
      </c>
      <c r="G932" s="592" t="s">
        <v>2528</v>
      </c>
      <c r="H932" s="588">
        <v>1</v>
      </c>
      <c r="I932" s="588">
        <v>5</v>
      </c>
      <c r="J932" s="588">
        <f t="shared" si="53"/>
        <v>1</v>
      </c>
      <c r="K932" s="588">
        <f t="shared" si="54"/>
        <v>5</v>
      </c>
      <c r="L932" s="589">
        <f>IFERROR(IF(B932="funkcna poziadavka",VLOOKUP(G932,MODULY_CBA!$B$3:$E$53,4,0)/COUNTIFS($G$3:$G$1500,G932,$B$3:$B$1500,B932),),)</f>
        <v>0.28767123287671231</v>
      </c>
      <c r="M932" s="588">
        <f>IFERROR(IF(B932="Funkcna poziadavka",VLOOKUP(G932,MODULY_CBA!$B$3:$E$52,3,0),),)</f>
        <v>0.74</v>
      </c>
      <c r="N932" s="588">
        <f>IFERROR(IF(B932="funkcna poziadavka",VLOOKUP(G932,MODULY_CBA!$B$3:$E$52,2,0),),)</f>
        <v>1.01</v>
      </c>
      <c r="O932" s="589">
        <f t="shared" si="55"/>
        <v>3.9520054794520547</v>
      </c>
      <c r="P932" s="590">
        <f>IFERROR(O932*VLOOKUP(G932,MODULY_CBA!$B$3:$F$52,5,0),)</f>
        <v>59.280082191780821</v>
      </c>
      <c r="Q932" s="461">
        <f>VLOOKUP(G932,MODULY_CBA!$B$3:$I$52,7,0)</f>
        <v>2022</v>
      </c>
      <c r="R932" s="463"/>
      <c r="S932" s="463"/>
      <c r="T932" s="463"/>
      <c r="U932" s="463"/>
      <c r="V932" s="463"/>
      <c r="W932" s="463"/>
      <c r="X932" s="463"/>
      <c r="Y932" s="463"/>
      <c r="Z932" s="591"/>
      <c r="AA932" s="461"/>
      <c r="AB932" s="461"/>
      <c r="AC932" s="463"/>
      <c r="AD932" s="463"/>
      <c r="AE932" s="463"/>
      <c r="AF932" s="463"/>
      <c r="AG932" s="463"/>
      <c r="AH932" s="463"/>
      <c r="AI932" s="463"/>
    </row>
    <row r="933" spans="1:35">
      <c r="A933" s="584" t="s">
        <v>2365</v>
      </c>
      <c r="B933" s="585" t="s">
        <v>977</v>
      </c>
      <c r="C933" s="457" t="s">
        <v>2528</v>
      </c>
      <c r="D933" s="457" t="s">
        <v>2580</v>
      </c>
      <c r="E933" s="457" t="s">
        <v>2569</v>
      </c>
      <c r="F933" s="586" t="s">
        <v>442</v>
      </c>
      <c r="G933" s="592" t="s">
        <v>2528</v>
      </c>
      <c r="H933" s="588">
        <v>1</v>
      </c>
      <c r="I933" s="588">
        <v>5</v>
      </c>
      <c r="J933" s="588">
        <f t="shared" si="53"/>
        <v>1</v>
      </c>
      <c r="K933" s="588">
        <f t="shared" si="54"/>
        <v>5</v>
      </c>
      <c r="L933" s="589">
        <f>IFERROR(IF(B933="funkcna poziadavka",VLOOKUP(G933,MODULY_CBA!$B$3:$E$53,4,0)/COUNTIFS($G$3:$G$1500,G933,$B$3:$B$1500,B933),),)</f>
        <v>0.28767123287671231</v>
      </c>
      <c r="M933" s="588">
        <f>IFERROR(IF(B933="Funkcna poziadavka",VLOOKUP(G933,MODULY_CBA!$B$3:$E$52,3,0),),)</f>
        <v>0.74</v>
      </c>
      <c r="N933" s="588">
        <f>IFERROR(IF(B933="funkcna poziadavka",VLOOKUP(G933,MODULY_CBA!$B$3:$E$52,2,0),),)</f>
        <v>1.01</v>
      </c>
      <c r="O933" s="589">
        <f t="shared" si="55"/>
        <v>3.9520054794520547</v>
      </c>
      <c r="P933" s="590">
        <f>IFERROR(O933*VLOOKUP(G933,MODULY_CBA!$B$3:$F$52,5,0),)</f>
        <v>59.280082191780821</v>
      </c>
      <c r="Q933" s="461">
        <f>VLOOKUP(G933,MODULY_CBA!$B$3:$I$52,7,0)</f>
        <v>2022</v>
      </c>
      <c r="R933" s="463"/>
      <c r="S933" s="463"/>
      <c r="T933" s="463"/>
      <c r="U933" s="463"/>
      <c r="V933" s="463"/>
      <c r="W933" s="463"/>
      <c r="X933" s="463"/>
      <c r="Y933" s="463"/>
      <c r="Z933" s="591"/>
      <c r="AA933" s="461"/>
      <c r="AB933" s="461"/>
      <c r="AC933" s="463"/>
      <c r="AD933" s="463"/>
      <c r="AE933" s="463"/>
      <c r="AF933" s="463"/>
      <c r="AG933" s="463"/>
      <c r="AH933" s="463"/>
      <c r="AI933" s="463"/>
    </row>
    <row r="934" spans="1:35">
      <c r="A934" s="584" t="s">
        <v>2366</v>
      </c>
      <c r="B934" s="585" t="s">
        <v>977</v>
      </c>
      <c r="C934" s="457" t="s">
        <v>2528</v>
      </c>
      <c r="D934" s="457" t="s">
        <v>2581</v>
      </c>
      <c r="E934" s="457" t="s">
        <v>2559</v>
      </c>
      <c r="F934" s="586" t="s">
        <v>442</v>
      </c>
      <c r="G934" s="592" t="s">
        <v>2528</v>
      </c>
      <c r="H934" s="588">
        <v>1</v>
      </c>
      <c r="I934" s="588">
        <v>5</v>
      </c>
      <c r="J934" s="588">
        <f t="shared" si="53"/>
        <v>1</v>
      </c>
      <c r="K934" s="588">
        <f t="shared" si="54"/>
        <v>5</v>
      </c>
      <c r="L934" s="589">
        <f>IFERROR(IF(B934="funkcna poziadavka",VLOOKUP(G934,MODULY_CBA!$B$3:$E$53,4,0)/COUNTIFS($G$3:$G$1500,G934,$B$3:$B$1500,B934),),)</f>
        <v>0.28767123287671231</v>
      </c>
      <c r="M934" s="588">
        <f>IFERROR(IF(B934="Funkcna poziadavka",VLOOKUP(G934,MODULY_CBA!$B$3:$E$52,3,0),),)</f>
        <v>0.74</v>
      </c>
      <c r="N934" s="588">
        <f>IFERROR(IF(B934="funkcna poziadavka",VLOOKUP(G934,MODULY_CBA!$B$3:$E$52,2,0),),)</f>
        <v>1.01</v>
      </c>
      <c r="O934" s="589">
        <f t="shared" si="55"/>
        <v>3.9520054794520547</v>
      </c>
      <c r="P934" s="590">
        <f>IFERROR(O934*VLOOKUP(G934,MODULY_CBA!$B$3:$F$52,5,0),)</f>
        <v>59.280082191780821</v>
      </c>
      <c r="Q934" s="461">
        <f>VLOOKUP(G934,MODULY_CBA!$B$3:$I$52,7,0)</f>
        <v>2022</v>
      </c>
      <c r="R934" s="463"/>
      <c r="S934" s="463"/>
      <c r="T934" s="463"/>
      <c r="U934" s="463"/>
      <c r="V934" s="463"/>
      <c r="W934" s="463"/>
      <c r="X934" s="463"/>
      <c r="Y934" s="463"/>
      <c r="Z934" s="591"/>
      <c r="AA934" s="461"/>
      <c r="AB934" s="461"/>
      <c r="AC934" s="463"/>
      <c r="AD934" s="463"/>
      <c r="AE934" s="463"/>
      <c r="AF934" s="463"/>
      <c r="AG934" s="463"/>
      <c r="AH934" s="463"/>
      <c r="AI934" s="463"/>
    </row>
    <row r="935" spans="1:35">
      <c r="A935" s="584" t="s">
        <v>2367</v>
      </c>
      <c r="B935" s="585" t="s">
        <v>977</v>
      </c>
      <c r="C935" s="457" t="s">
        <v>2528</v>
      </c>
      <c r="D935" s="457" t="s">
        <v>2582</v>
      </c>
      <c r="E935" s="457" t="s">
        <v>2583</v>
      </c>
      <c r="F935" s="586" t="s">
        <v>442</v>
      </c>
      <c r="G935" s="592" t="s">
        <v>2528</v>
      </c>
      <c r="H935" s="588">
        <v>1</v>
      </c>
      <c r="I935" s="588">
        <v>5</v>
      </c>
      <c r="J935" s="588">
        <f t="shared" si="53"/>
        <v>1</v>
      </c>
      <c r="K935" s="588">
        <f t="shared" si="54"/>
        <v>5</v>
      </c>
      <c r="L935" s="589">
        <f>IFERROR(IF(B935="funkcna poziadavka",VLOOKUP(G935,MODULY_CBA!$B$3:$E$53,4,0)/COUNTIFS($G$3:$G$1500,G935,$B$3:$B$1500,B935),),)</f>
        <v>0.28767123287671231</v>
      </c>
      <c r="M935" s="588">
        <f>IFERROR(IF(B935="Funkcna poziadavka",VLOOKUP(G935,MODULY_CBA!$B$3:$E$52,3,0),),)</f>
        <v>0.74</v>
      </c>
      <c r="N935" s="588">
        <f>IFERROR(IF(B935="funkcna poziadavka",VLOOKUP(G935,MODULY_CBA!$B$3:$E$52,2,0),),)</f>
        <v>1.01</v>
      </c>
      <c r="O935" s="589">
        <f t="shared" si="55"/>
        <v>3.9520054794520547</v>
      </c>
      <c r="P935" s="590">
        <f>IFERROR(O935*VLOOKUP(G935,MODULY_CBA!$B$3:$F$52,5,0),)</f>
        <v>59.280082191780821</v>
      </c>
      <c r="Q935" s="461">
        <f>VLOOKUP(G935,MODULY_CBA!$B$3:$I$52,7,0)</f>
        <v>2022</v>
      </c>
      <c r="R935" s="463"/>
      <c r="S935" s="463"/>
      <c r="T935" s="463"/>
      <c r="U935" s="463"/>
      <c r="V935" s="463"/>
      <c r="W935" s="463"/>
      <c r="X935" s="463"/>
      <c r="Y935" s="463"/>
      <c r="Z935" s="591"/>
      <c r="AA935" s="461"/>
      <c r="AB935" s="461"/>
      <c r="AC935" s="463"/>
      <c r="AD935" s="463"/>
      <c r="AE935" s="463"/>
      <c r="AF935" s="463"/>
      <c r="AG935" s="463"/>
      <c r="AH935" s="463"/>
      <c r="AI935" s="463"/>
    </row>
    <row r="936" spans="1:35">
      <c r="A936" s="584" t="s">
        <v>2368</v>
      </c>
      <c r="B936" s="585" t="s">
        <v>977</v>
      </c>
      <c r="C936" s="457" t="s">
        <v>2528</v>
      </c>
      <c r="D936" s="457" t="s">
        <v>2584</v>
      </c>
      <c r="E936" s="457" t="s">
        <v>2585</v>
      </c>
      <c r="F936" s="586" t="s">
        <v>442</v>
      </c>
      <c r="G936" s="592" t="s">
        <v>2528</v>
      </c>
      <c r="H936" s="588">
        <v>1</v>
      </c>
      <c r="I936" s="588">
        <v>5</v>
      </c>
      <c r="J936" s="588">
        <f t="shared" si="53"/>
        <v>1</v>
      </c>
      <c r="K936" s="588">
        <f t="shared" si="54"/>
        <v>5</v>
      </c>
      <c r="L936" s="589">
        <f>IFERROR(IF(B936="funkcna poziadavka",VLOOKUP(G936,MODULY_CBA!$B$3:$E$53,4,0)/COUNTIFS($G$3:$G$1500,G936,$B$3:$B$1500,B936),),)</f>
        <v>0.28767123287671231</v>
      </c>
      <c r="M936" s="588">
        <f>IFERROR(IF(B936="Funkcna poziadavka",VLOOKUP(G936,MODULY_CBA!$B$3:$E$52,3,0),),)</f>
        <v>0.74</v>
      </c>
      <c r="N936" s="588">
        <f>IFERROR(IF(B936="funkcna poziadavka",VLOOKUP(G936,MODULY_CBA!$B$3:$E$52,2,0),),)</f>
        <v>1.01</v>
      </c>
      <c r="O936" s="589">
        <f t="shared" si="55"/>
        <v>3.9520054794520547</v>
      </c>
      <c r="P936" s="590">
        <f>IFERROR(O936*VLOOKUP(G936,MODULY_CBA!$B$3:$F$52,5,0),)</f>
        <v>59.280082191780821</v>
      </c>
      <c r="Q936" s="461">
        <f>VLOOKUP(G936,MODULY_CBA!$B$3:$I$52,7,0)</f>
        <v>2022</v>
      </c>
      <c r="R936" s="463"/>
      <c r="S936" s="463"/>
      <c r="T936" s="463"/>
      <c r="U936" s="463"/>
      <c r="V936" s="463"/>
      <c r="W936" s="463"/>
      <c r="X936" s="463"/>
      <c r="Y936" s="463"/>
      <c r="Z936" s="591"/>
      <c r="AA936" s="461"/>
      <c r="AB936" s="461"/>
      <c r="AC936" s="463"/>
      <c r="AD936" s="463"/>
      <c r="AE936" s="463"/>
      <c r="AF936" s="463"/>
      <c r="AG936" s="463"/>
      <c r="AH936" s="463"/>
      <c r="AI936" s="463"/>
    </row>
    <row r="937" spans="1:35">
      <c r="A937" s="584" t="s">
        <v>2369</v>
      </c>
      <c r="B937" s="585" t="s">
        <v>977</v>
      </c>
      <c r="C937" s="457" t="s">
        <v>2528</v>
      </c>
      <c r="D937" s="457" t="s">
        <v>2586</v>
      </c>
      <c r="E937" s="457" t="s">
        <v>2587</v>
      </c>
      <c r="F937" s="586" t="s">
        <v>442</v>
      </c>
      <c r="G937" s="592" t="s">
        <v>2528</v>
      </c>
      <c r="H937" s="588">
        <v>1</v>
      </c>
      <c r="I937" s="588">
        <v>5</v>
      </c>
      <c r="J937" s="588">
        <f t="shared" si="53"/>
        <v>1</v>
      </c>
      <c r="K937" s="588">
        <f t="shared" si="54"/>
        <v>5</v>
      </c>
      <c r="L937" s="589">
        <f>IFERROR(IF(B937="funkcna poziadavka",VLOOKUP(G937,MODULY_CBA!$B$3:$E$53,4,0)/COUNTIFS($G$3:$G$1500,G937,$B$3:$B$1500,B937),),)</f>
        <v>0.28767123287671231</v>
      </c>
      <c r="M937" s="588">
        <f>IFERROR(IF(B937="Funkcna poziadavka",VLOOKUP(G937,MODULY_CBA!$B$3:$E$52,3,0),),)</f>
        <v>0.74</v>
      </c>
      <c r="N937" s="588">
        <f>IFERROR(IF(B937="funkcna poziadavka",VLOOKUP(G937,MODULY_CBA!$B$3:$E$52,2,0),),)</f>
        <v>1.01</v>
      </c>
      <c r="O937" s="589">
        <f t="shared" si="55"/>
        <v>3.9520054794520547</v>
      </c>
      <c r="P937" s="590">
        <f>IFERROR(O937*VLOOKUP(G937,MODULY_CBA!$B$3:$F$52,5,0),)</f>
        <v>59.280082191780821</v>
      </c>
      <c r="Q937" s="461">
        <f>VLOOKUP(G937,MODULY_CBA!$B$3:$I$52,7,0)</f>
        <v>2022</v>
      </c>
      <c r="R937" s="463"/>
      <c r="S937" s="463"/>
      <c r="T937" s="463"/>
      <c r="U937" s="463"/>
      <c r="V937" s="463"/>
      <c r="W937" s="463"/>
      <c r="X937" s="463"/>
      <c r="Y937" s="463"/>
      <c r="Z937" s="591"/>
      <c r="AA937" s="461"/>
      <c r="AB937" s="461"/>
      <c r="AC937" s="463"/>
      <c r="AD937" s="463"/>
      <c r="AE937" s="463"/>
      <c r="AF937" s="463"/>
      <c r="AG937" s="463"/>
      <c r="AH937" s="463"/>
      <c r="AI937" s="463"/>
    </row>
    <row r="938" spans="1:35">
      <c r="A938" s="584" t="s">
        <v>2370</v>
      </c>
      <c r="B938" s="585" t="s">
        <v>977</v>
      </c>
      <c r="C938" s="457" t="s">
        <v>2528</v>
      </c>
      <c r="D938" s="457" t="s">
        <v>2588</v>
      </c>
      <c r="E938" s="457" t="s">
        <v>2576</v>
      </c>
      <c r="F938" s="586" t="s">
        <v>442</v>
      </c>
      <c r="G938" s="592" t="s">
        <v>2528</v>
      </c>
      <c r="H938" s="588">
        <v>1</v>
      </c>
      <c r="I938" s="588">
        <v>5</v>
      </c>
      <c r="J938" s="588">
        <f t="shared" si="53"/>
        <v>1</v>
      </c>
      <c r="K938" s="588">
        <f t="shared" si="54"/>
        <v>5</v>
      </c>
      <c r="L938" s="589">
        <f>IFERROR(IF(B938="funkcna poziadavka",VLOOKUP(G938,MODULY_CBA!$B$3:$E$53,4,0)/COUNTIFS($G$3:$G$1500,G938,$B$3:$B$1500,B938),),)</f>
        <v>0.28767123287671231</v>
      </c>
      <c r="M938" s="588">
        <f>IFERROR(IF(B938="Funkcna poziadavka",VLOOKUP(G938,MODULY_CBA!$B$3:$E$52,3,0),),)</f>
        <v>0.74</v>
      </c>
      <c r="N938" s="588">
        <f>IFERROR(IF(B938="funkcna poziadavka",VLOOKUP(G938,MODULY_CBA!$B$3:$E$52,2,0),),)</f>
        <v>1.01</v>
      </c>
      <c r="O938" s="589">
        <f t="shared" si="55"/>
        <v>3.9520054794520547</v>
      </c>
      <c r="P938" s="590">
        <f>IFERROR(O938*VLOOKUP(G938,MODULY_CBA!$B$3:$F$52,5,0),)</f>
        <v>59.280082191780821</v>
      </c>
      <c r="Q938" s="461">
        <f>VLOOKUP(G938,MODULY_CBA!$B$3:$I$52,7,0)</f>
        <v>2022</v>
      </c>
      <c r="R938" s="463"/>
      <c r="S938" s="463"/>
      <c r="T938" s="463"/>
      <c r="U938" s="463"/>
      <c r="V938" s="463"/>
      <c r="W938" s="463"/>
      <c r="X938" s="463"/>
      <c r="Y938" s="463"/>
      <c r="Z938" s="591"/>
      <c r="AA938" s="461"/>
      <c r="AB938" s="461"/>
      <c r="AC938" s="463"/>
      <c r="AD938" s="463"/>
      <c r="AE938" s="463"/>
      <c r="AF938" s="463"/>
      <c r="AG938" s="463"/>
      <c r="AH938" s="463"/>
      <c r="AI938" s="463"/>
    </row>
    <row r="939" spans="1:35">
      <c r="A939" s="584" t="s">
        <v>2371</v>
      </c>
      <c r="B939" s="585" t="s">
        <v>977</v>
      </c>
      <c r="C939" s="457" t="s">
        <v>2528</v>
      </c>
      <c r="D939" s="457" t="s">
        <v>2589</v>
      </c>
      <c r="E939" s="457" t="s">
        <v>2553</v>
      </c>
      <c r="F939" s="586" t="s">
        <v>442</v>
      </c>
      <c r="G939" s="592" t="s">
        <v>2528</v>
      </c>
      <c r="H939" s="588">
        <v>1</v>
      </c>
      <c r="I939" s="588">
        <v>5</v>
      </c>
      <c r="J939" s="588">
        <f t="shared" si="53"/>
        <v>1</v>
      </c>
      <c r="K939" s="588">
        <f t="shared" si="54"/>
        <v>5</v>
      </c>
      <c r="L939" s="589">
        <f>IFERROR(IF(B939="funkcna poziadavka",VLOOKUP(G939,MODULY_CBA!$B$3:$E$53,4,0)/COUNTIFS($G$3:$G$1500,G939,$B$3:$B$1500,B939),),)</f>
        <v>0.28767123287671231</v>
      </c>
      <c r="M939" s="588">
        <f>IFERROR(IF(B939="Funkcna poziadavka",VLOOKUP(G939,MODULY_CBA!$B$3:$E$52,3,0),),)</f>
        <v>0.74</v>
      </c>
      <c r="N939" s="588">
        <f>IFERROR(IF(B939="funkcna poziadavka",VLOOKUP(G939,MODULY_CBA!$B$3:$E$52,2,0),),)</f>
        <v>1.01</v>
      </c>
      <c r="O939" s="589">
        <f t="shared" si="55"/>
        <v>3.9520054794520547</v>
      </c>
      <c r="P939" s="590">
        <f>IFERROR(O939*VLOOKUP(G939,MODULY_CBA!$B$3:$F$52,5,0),)</f>
        <v>59.280082191780821</v>
      </c>
      <c r="Q939" s="461">
        <f>VLOOKUP(G939,MODULY_CBA!$B$3:$I$52,7,0)</f>
        <v>2022</v>
      </c>
      <c r="R939" s="463"/>
      <c r="S939" s="463"/>
      <c r="T939" s="463"/>
      <c r="U939" s="463"/>
      <c r="V939" s="463"/>
      <c r="W939" s="463"/>
      <c r="X939" s="463"/>
      <c r="Y939" s="463"/>
      <c r="Z939" s="591"/>
      <c r="AA939" s="461"/>
      <c r="AB939" s="461"/>
      <c r="AC939" s="463"/>
      <c r="AD939" s="463"/>
      <c r="AE939" s="463"/>
      <c r="AF939" s="463"/>
      <c r="AG939" s="463"/>
      <c r="AH939" s="463"/>
      <c r="AI939" s="463"/>
    </row>
    <row r="940" spans="1:35">
      <c r="A940" s="584" t="s">
        <v>2372</v>
      </c>
      <c r="B940" s="585" t="s">
        <v>977</v>
      </c>
      <c r="C940" s="457" t="s">
        <v>2528</v>
      </c>
      <c r="D940" s="457" t="s">
        <v>2590</v>
      </c>
      <c r="E940" s="457" t="s">
        <v>2591</v>
      </c>
      <c r="F940" s="586" t="s">
        <v>442</v>
      </c>
      <c r="G940" s="592" t="s">
        <v>2528</v>
      </c>
      <c r="H940" s="588">
        <v>1</v>
      </c>
      <c r="I940" s="588">
        <v>5</v>
      </c>
      <c r="J940" s="588">
        <f t="shared" si="53"/>
        <v>1</v>
      </c>
      <c r="K940" s="588">
        <f t="shared" si="54"/>
        <v>5</v>
      </c>
      <c r="L940" s="589">
        <f>IFERROR(IF(B940="funkcna poziadavka",VLOOKUP(G940,MODULY_CBA!$B$3:$E$53,4,0)/COUNTIFS($G$3:$G$1500,G940,$B$3:$B$1500,B940),),)</f>
        <v>0.28767123287671231</v>
      </c>
      <c r="M940" s="588">
        <f>IFERROR(IF(B940="Funkcna poziadavka",VLOOKUP(G940,MODULY_CBA!$B$3:$E$52,3,0),),)</f>
        <v>0.74</v>
      </c>
      <c r="N940" s="588">
        <f>IFERROR(IF(B940="funkcna poziadavka",VLOOKUP(G940,MODULY_CBA!$B$3:$E$52,2,0),),)</f>
        <v>1.01</v>
      </c>
      <c r="O940" s="589">
        <f t="shared" si="55"/>
        <v>3.9520054794520547</v>
      </c>
      <c r="P940" s="590">
        <f>IFERROR(O940*VLOOKUP(G940,MODULY_CBA!$B$3:$F$52,5,0),)</f>
        <v>59.280082191780821</v>
      </c>
      <c r="Q940" s="461">
        <f>VLOOKUP(G940,MODULY_CBA!$B$3:$I$52,7,0)</f>
        <v>2022</v>
      </c>
      <c r="R940" s="463"/>
      <c r="S940" s="463"/>
      <c r="T940" s="463"/>
      <c r="U940" s="463"/>
      <c r="V940" s="463"/>
      <c r="W940" s="463"/>
      <c r="X940" s="463"/>
      <c r="Y940" s="463"/>
      <c r="Z940" s="591"/>
      <c r="AA940" s="461"/>
      <c r="AB940" s="461"/>
      <c r="AC940" s="463"/>
      <c r="AD940" s="463"/>
      <c r="AE940" s="463"/>
      <c r="AF940" s="463"/>
      <c r="AG940" s="463"/>
      <c r="AH940" s="463"/>
      <c r="AI940" s="463"/>
    </row>
    <row r="941" spans="1:35">
      <c r="A941" s="584" t="s">
        <v>2373</v>
      </c>
      <c r="B941" s="585" t="s">
        <v>977</v>
      </c>
      <c r="C941" s="457" t="s">
        <v>2528</v>
      </c>
      <c r="D941" s="457" t="s">
        <v>2592</v>
      </c>
      <c r="E941" s="457" t="s">
        <v>2569</v>
      </c>
      <c r="F941" s="586" t="s">
        <v>442</v>
      </c>
      <c r="G941" s="592" t="s">
        <v>2528</v>
      </c>
      <c r="H941" s="588">
        <v>1</v>
      </c>
      <c r="I941" s="588">
        <v>5</v>
      </c>
      <c r="J941" s="588">
        <f t="shared" si="53"/>
        <v>1</v>
      </c>
      <c r="K941" s="588">
        <f t="shared" si="54"/>
        <v>5</v>
      </c>
      <c r="L941" s="589">
        <f>IFERROR(IF(B941="funkcna poziadavka",VLOOKUP(G941,MODULY_CBA!$B$3:$E$53,4,0)/COUNTIFS($G$3:$G$1500,G941,$B$3:$B$1500,B941),),)</f>
        <v>0.28767123287671231</v>
      </c>
      <c r="M941" s="588">
        <f>IFERROR(IF(B941="Funkcna poziadavka",VLOOKUP(G941,MODULY_CBA!$B$3:$E$52,3,0),),)</f>
        <v>0.74</v>
      </c>
      <c r="N941" s="588">
        <f>IFERROR(IF(B941="funkcna poziadavka",VLOOKUP(G941,MODULY_CBA!$B$3:$E$52,2,0),),)</f>
        <v>1.01</v>
      </c>
      <c r="O941" s="589">
        <f t="shared" si="55"/>
        <v>3.9520054794520547</v>
      </c>
      <c r="P941" s="590">
        <f>IFERROR(O941*VLOOKUP(G941,MODULY_CBA!$B$3:$F$52,5,0),)</f>
        <v>59.280082191780821</v>
      </c>
      <c r="Q941" s="461">
        <f>VLOOKUP(G941,MODULY_CBA!$B$3:$I$52,7,0)</f>
        <v>2022</v>
      </c>
      <c r="R941" s="463"/>
      <c r="S941" s="463"/>
      <c r="T941" s="463"/>
      <c r="U941" s="463"/>
      <c r="V941" s="463"/>
      <c r="W941" s="463"/>
      <c r="X941" s="463"/>
      <c r="Y941" s="463"/>
      <c r="Z941" s="591"/>
      <c r="AA941" s="461"/>
      <c r="AB941" s="461"/>
      <c r="AC941" s="463"/>
      <c r="AD941" s="463"/>
      <c r="AE941" s="463"/>
      <c r="AF941" s="463"/>
      <c r="AG941" s="463"/>
      <c r="AH941" s="463"/>
      <c r="AI941" s="463"/>
    </row>
    <row r="942" spans="1:35">
      <c r="A942" s="584" t="s">
        <v>2374</v>
      </c>
      <c r="B942" s="585" t="s">
        <v>977</v>
      </c>
      <c r="C942" s="457" t="s">
        <v>2528</v>
      </c>
      <c r="D942" s="457" t="s">
        <v>2593</v>
      </c>
      <c r="E942" s="457" t="s">
        <v>2559</v>
      </c>
      <c r="F942" s="586" t="s">
        <v>442</v>
      </c>
      <c r="G942" s="592" t="s">
        <v>2528</v>
      </c>
      <c r="H942" s="588">
        <v>1</v>
      </c>
      <c r="I942" s="588">
        <v>5</v>
      </c>
      <c r="J942" s="588">
        <f t="shared" si="53"/>
        <v>1</v>
      </c>
      <c r="K942" s="588">
        <f t="shared" si="54"/>
        <v>5</v>
      </c>
      <c r="L942" s="589">
        <f>IFERROR(IF(B942="funkcna poziadavka",VLOOKUP(G942,MODULY_CBA!$B$3:$E$53,4,0)/COUNTIFS($G$3:$G$1500,G942,$B$3:$B$1500,B942),),)</f>
        <v>0.28767123287671231</v>
      </c>
      <c r="M942" s="588">
        <f>IFERROR(IF(B942="Funkcna poziadavka",VLOOKUP(G942,MODULY_CBA!$B$3:$E$52,3,0),),)</f>
        <v>0.74</v>
      </c>
      <c r="N942" s="588">
        <f>IFERROR(IF(B942="funkcna poziadavka",VLOOKUP(G942,MODULY_CBA!$B$3:$E$52,2,0),),)</f>
        <v>1.01</v>
      </c>
      <c r="O942" s="589">
        <f t="shared" si="55"/>
        <v>3.9520054794520547</v>
      </c>
      <c r="P942" s="590">
        <f>IFERROR(O942*VLOOKUP(G942,MODULY_CBA!$B$3:$F$52,5,0),)</f>
        <v>59.280082191780821</v>
      </c>
      <c r="Q942" s="461">
        <f>VLOOKUP(G942,MODULY_CBA!$B$3:$I$52,7,0)</f>
        <v>2022</v>
      </c>
      <c r="R942" s="463"/>
      <c r="S942" s="463"/>
      <c r="T942" s="463"/>
      <c r="U942" s="463"/>
      <c r="V942" s="463"/>
      <c r="W942" s="463"/>
      <c r="X942" s="463"/>
      <c r="Y942" s="463"/>
      <c r="Z942" s="591"/>
      <c r="AA942" s="461"/>
      <c r="AB942" s="461"/>
      <c r="AC942" s="463"/>
      <c r="AD942" s="463"/>
      <c r="AE942" s="463"/>
      <c r="AF942" s="463"/>
      <c r="AG942" s="463"/>
      <c r="AH942" s="463"/>
      <c r="AI942" s="463"/>
    </row>
    <row r="943" spans="1:35">
      <c r="A943" s="584" t="s">
        <v>2375</v>
      </c>
      <c r="B943" s="585" t="s">
        <v>977</v>
      </c>
      <c r="C943" s="457" t="s">
        <v>2528</v>
      </c>
      <c r="D943" s="457" t="s">
        <v>2594</v>
      </c>
      <c r="E943" s="457" t="s">
        <v>2595</v>
      </c>
      <c r="F943" s="586" t="s">
        <v>442</v>
      </c>
      <c r="G943" s="592" t="s">
        <v>2528</v>
      </c>
      <c r="H943" s="588">
        <v>1</v>
      </c>
      <c r="I943" s="588">
        <v>5</v>
      </c>
      <c r="J943" s="588">
        <f t="shared" si="53"/>
        <v>1</v>
      </c>
      <c r="K943" s="588">
        <f t="shared" si="54"/>
        <v>5</v>
      </c>
      <c r="L943" s="589">
        <f>IFERROR(IF(B943="funkcna poziadavka",VLOOKUP(G943,MODULY_CBA!$B$3:$E$53,4,0)/COUNTIFS($G$3:$G$1500,G943,$B$3:$B$1500,B943),),)</f>
        <v>0.28767123287671231</v>
      </c>
      <c r="M943" s="588">
        <f>IFERROR(IF(B943="Funkcna poziadavka",VLOOKUP(G943,MODULY_CBA!$B$3:$E$52,3,0),),)</f>
        <v>0.74</v>
      </c>
      <c r="N943" s="588">
        <f>IFERROR(IF(B943="funkcna poziadavka",VLOOKUP(G943,MODULY_CBA!$B$3:$E$52,2,0),),)</f>
        <v>1.01</v>
      </c>
      <c r="O943" s="589">
        <f t="shared" si="55"/>
        <v>3.9520054794520547</v>
      </c>
      <c r="P943" s="590">
        <f>IFERROR(O943*VLOOKUP(G943,MODULY_CBA!$B$3:$F$52,5,0),)</f>
        <v>59.280082191780821</v>
      </c>
      <c r="Q943" s="461">
        <f>VLOOKUP(G943,MODULY_CBA!$B$3:$I$52,7,0)</f>
        <v>2022</v>
      </c>
      <c r="R943" s="463"/>
      <c r="S943" s="463"/>
      <c r="T943" s="463"/>
      <c r="U943" s="463"/>
      <c r="V943" s="463"/>
      <c r="W943" s="463"/>
      <c r="X943" s="463"/>
      <c r="Y943" s="463"/>
      <c r="Z943" s="591"/>
      <c r="AA943" s="461"/>
      <c r="AB943" s="461"/>
      <c r="AC943" s="463"/>
      <c r="AD943" s="463"/>
      <c r="AE943" s="463"/>
      <c r="AF943" s="463"/>
      <c r="AG943" s="463"/>
      <c r="AH943" s="463"/>
      <c r="AI943" s="463"/>
    </row>
    <row r="944" spans="1:35">
      <c r="A944" s="584" t="s">
        <v>2376</v>
      </c>
      <c r="B944" s="585" t="s">
        <v>977</v>
      </c>
      <c r="C944" s="457" t="s">
        <v>2528</v>
      </c>
      <c r="D944" s="457" t="s">
        <v>2596</v>
      </c>
      <c r="E944" s="457" t="s">
        <v>2597</v>
      </c>
      <c r="F944" s="586" t="s">
        <v>442</v>
      </c>
      <c r="G944" s="592" t="s">
        <v>2528</v>
      </c>
      <c r="H944" s="588">
        <v>1</v>
      </c>
      <c r="I944" s="588">
        <v>5</v>
      </c>
      <c r="J944" s="588">
        <f t="shared" si="53"/>
        <v>1</v>
      </c>
      <c r="K944" s="588">
        <f t="shared" si="54"/>
        <v>5</v>
      </c>
      <c r="L944" s="589">
        <f>IFERROR(IF(B944="funkcna poziadavka",VLOOKUP(G944,MODULY_CBA!$B$3:$E$53,4,0)/COUNTIFS($G$3:$G$1500,G944,$B$3:$B$1500,B944),),)</f>
        <v>0.28767123287671231</v>
      </c>
      <c r="M944" s="588">
        <f>IFERROR(IF(B944="Funkcna poziadavka",VLOOKUP(G944,MODULY_CBA!$B$3:$E$52,3,0),),)</f>
        <v>0.74</v>
      </c>
      <c r="N944" s="588">
        <f>IFERROR(IF(B944="funkcna poziadavka",VLOOKUP(G944,MODULY_CBA!$B$3:$E$52,2,0),),)</f>
        <v>1.01</v>
      </c>
      <c r="O944" s="589">
        <f t="shared" si="55"/>
        <v>3.9520054794520547</v>
      </c>
      <c r="P944" s="590">
        <f>IFERROR(O944*VLOOKUP(G944,MODULY_CBA!$B$3:$F$52,5,0),)</f>
        <v>59.280082191780821</v>
      </c>
      <c r="Q944" s="461">
        <f>VLOOKUP(G944,MODULY_CBA!$B$3:$I$52,7,0)</f>
        <v>2022</v>
      </c>
      <c r="R944" s="463"/>
      <c r="S944" s="463"/>
      <c r="T944" s="463"/>
      <c r="U944" s="463"/>
      <c r="V944" s="463"/>
      <c r="W944" s="463"/>
      <c r="X944" s="463"/>
      <c r="Y944" s="463"/>
      <c r="Z944" s="591"/>
      <c r="AA944" s="461"/>
      <c r="AB944" s="461"/>
      <c r="AC944" s="463"/>
      <c r="AD944" s="463"/>
      <c r="AE944" s="463"/>
      <c r="AF944" s="463"/>
      <c r="AG944" s="463"/>
      <c r="AH944" s="463"/>
      <c r="AI944" s="463"/>
    </row>
    <row r="945" spans="1:35">
      <c r="A945" s="584" t="s">
        <v>2377</v>
      </c>
      <c r="B945" s="585" t="s">
        <v>977</v>
      </c>
      <c r="C945" s="457" t="s">
        <v>2528</v>
      </c>
      <c r="D945" s="457" t="s">
        <v>2598</v>
      </c>
      <c r="E945" s="457" t="s">
        <v>2576</v>
      </c>
      <c r="F945" s="586" t="s">
        <v>442</v>
      </c>
      <c r="G945" s="592" t="s">
        <v>2528</v>
      </c>
      <c r="H945" s="588">
        <v>1</v>
      </c>
      <c r="I945" s="588">
        <v>5</v>
      </c>
      <c r="J945" s="588">
        <f t="shared" si="53"/>
        <v>1</v>
      </c>
      <c r="K945" s="588">
        <f t="shared" si="54"/>
        <v>5</v>
      </c>
      <c r="L945" s="589">
        <f>IFERROR(IF(B945="funkcna poziadavka",VLOOKUP(G945,MODULY_CBA!$B$3:$E$53,4,0)/COUNTIFS($G$3:$G$1500,G945,$B$3:$B$1500,B945),),)</f>
        <v>0.28767123287671231</v>
      </c>
      <c r="M945" s="588">
        <f>IFERROR(IF(B945="Funkcna poziadavka",VLOOKUP(G945,MODULY_CBA!$B$3:$E$52,3,0),),)</f>
        <v>0.74</v>
      </c>
      <c r="N945" s="588">
        <f>IFERROR(IF(B945="funkcna poziadavka",VLOOKUP(G945,MODULY_CBA!$B$3:$E$52,2,0),),)</f>
        <v>1.01</v>
      </c>
      <c r="O945" s="589">
        <f t="shared" si="55"/>
        <v>3.9520054794520547</v>
      </c>
      <c r="P945" s="590">
        <f>IFERROR(O945*VLOOKUP(G945,MODULY_CBA!$B$3:$F$52,5,0),)</f>
        <v>59.280082191780821</v>
      </c>
      <c r="Q945" s="461">
        <f>VLOOKUP(G945,MODULY_CBA!$B$3:$I$52,7,0)</f>
        <v>2022</v>
      </c>
      <c r="R945" s="463"/>
      <c r="S945" s="463"/>
      <c r="T945" s="463"/>
      <c r="U945" s="463"/>
      <c r="V945" s="463"/>
      <c r="W945" s="463"/>
      <c r="X945" s="463"/>
      <c r="Y945" s="463"/>
      <c r="Z945" s="591"/>
      <c r="AA945" s="461"/>
      <c r="AB945" s="461"/>
      <c r="AC945" s="463"/>
      <c r="AD945" s="463"/>
      <c r="AE945" s="463"/>
      <c r="AF945" s="463"/>
      <c r="AG945" s="463"/>
      <c r="AH945" s="463"/>
      <c r="AI945" s="463"/>
    </row>
    <row r="946" spans="1:35">
      <c r="A946" s="584" t="s">
        <v>2378</v>
      </c>
      <c r="B946" s="585" t="s">
        <v>977</v>
      </c>
      <c r="C946" s="457" t="s">
        <v>2528</v>
      </c>
      <c r="D946" s="457" t="s">
        <v>2599</v>
      </c>
      <c r="E946" s="457" t="s">
        <v>2553</v>
      </c>
      <c r="F946" s="586" t="s">
        <v>442</v>
      </c>
      <c r="G946" s="592" t="s">
        <v>2528</v>
      </c>
      <c r="H946" s="588">
        <v>1</v>
      </c>
      <c r="I946" s="588">
        <v>5</v>
      </c>
      <c r="J946" s="588">
        <f t="shared" si="53"/>
        <v>1</v>
      </c>
      <c r="K946" s="588">
        <f t="shared" si="54"/>
        <v>5</v>
      </c>
      <c r="L946" s="589">
        <f>IFERROR(IF(B946="funkcna poziadavka",VLOOKUP(G946,MODULY_CBA!$B$3:$E$53,4,0)/COUNTIFS($G$3:$G$1500,G946,$B$3:$B$1500,B946),),)</f>
        <v>0.28767123287671231</v>
      </c>
      <c r="M946" s="588">
        <f>IFERROR(IF(B946="Funkcna poziadavka",VLOOKUP(G946,MODULY_CBA!$B$3:$E$52,3,0),),)</f>
        <v>0.74</v>
      </c>
      <c r="N946" s="588">
        <f>IFERROR(IF(B946="funkcna poziadavka",VLOOKUP(G946,MODULY_CBA!$B$3:$E$52,2,0),),)</f>
        <v>1.01</v>
      </c>
      <c r="O946" s="589">
        <f t="shared" si="55"/>
        <v>3.9520054794520547</v>
      </c>
      <c r="P946" s="590">
        <f>IFERROR(O946*VLOOKUP(G946,MODULY_CBA!$B$3:$F$52,5,0),)</f>
        <v>59.280082191780821</v>
      </c>
      <c r="Q946" s="461">
        <f>VLOOKUP(G946,MODULY_CBA!$B$3:$I$52,7,0)</f>
        <v>2022</v>
      </c>
      <c r="R946" s="463"/>
      <c r="S946" s="463"/>
      <c r="T946" s="463"/>
      <c r="U946" s="463"/>
      <c r="V946" s="463"/>
      <c r="W946" s="463"/>
      <c r="X946" s="463"/>
      <c r="Y946" s="463"/>
      <c r="Z946" s="591"/>
      <c r="AA946" s="461"/>
      <c r="AB946" s="461"/>
      <c r="AC946" s="463"/>
      <c r="AD946" s="463"/>
      <c r="AE946" s="463"/>
      <c r="AF946" s="463"/>
      <c r="AG946" s="463"/>
      <c r="AH946" s="463"/>
      <c r="AI946" s="463"/>
    </row>
    <row r="947" spans="1:35">
      <c r="A947" s="584" t="s">
        <v>2379</v>
      </c>
      <c r="B947" s="585" t="s">
        <v>977</v>
      </c>
      <c r="C947" s="457" t="s">
        <v>2528</v>
      </c>
      <c r="D947" s="457" t="s">
        <v>2601</v>
      </c>
      <c r="E947" s="457" t="s">
        <v>2600</v>
      </c>
      <c r="F947" s="586" t="s">
        <v>442</v>
      </c>
      <c r="G947" s="592" t="s">
        <v>2528</v>
      </c>
      <c r="H947" s="588">
        <v>1</v>
      </c>
      <c r="I947" s="588">
        <v>5</v>
      </c>
      <c r="J947" s="588">
        <f t="shared" si="53"/>
        <v>1</v>
      </c>
      <c r="K947" s="588">
        <f t="shared" si="54"/>
        <v>5</v>
      </c>
      <c r="L947" s="589">
        <f>IFERROR(IF(B947="funkcna poziadavka",VLOOKUP(G947,MODULY_CBA!$B$3:$E$53,4,0)/COUNTIFS($G$3:$G$1500,G947,$B$3:$B$1500,B947),),)</f>
        <v>0.28767123287671231</v>
      </c>
      <c r="M947" s="588">
        <f>IFERROR(IF(B947="Funkcna poziadavka",VLOOKUP(G947,MODULY_CBA!$B$3:$E$52,3,0),),)</f>
        <v>0.74</v>
      </c>
      <c r="N947" s="588">
        <f>IFERROR(IF(B947="funkcna poziadavka",VLOOKUP(G947,MODULY_CBA!$B$3:$E$52,2,0),),)</f>
        <v>1.01</v>
      </c>
      <c r="O947" s="589">
        <f t="shared" si="55"/>
        <v>3.9520054794520547</v>
      </c>
      <c r="P947" s="590">
        <f>IFERROR(O947*VLOOKUP(G947,MODULY_CBA!$B$3:$F$52,5,0),)</f>
        <v>59.280082191780821</v>
      </c>
      <c r="Q947" s="461">
        <f>VLOOKUP(G947,MODULY_CBA!$B$3:$I$52,7,0)</f>
        <v>2022</v>
      </c>
      <c r="R947" s="463"/>
      <c r="S947" s="463"/>
      <c r="T947" s="463"/>
      <c r="U947" s="463"/>
      <c r="V947" s="463"/>
      <c r="W947" s="463"/>
      <c r="X947" s="463"/>
      <c r="Y947" s="463"/>
      <c r="Z947" s="591"/>
      <c r="AA947" s="461"/>
      <c r="AB947" s="461"/>
      <c r="AC947" s="463"/>
      <c r="AD947" s="463"/>
      <c r="AE947" s="463"/>
      <c r="AF947" s="463"/>
      <c r="AG947" s="463"/>
      <c r="AH947" s="463"/>
      <c r="AI947" s="463"/>
    </row>
    <row r="948" spans="1:35">
      <c r="A948" s="584" t="s">
        <v>2380</v>
      </c>
      <c r="B948" s="585" t="s">
        <v>977</v>
      </c>
      <c r="C948" s="457" t="s">
        <v>2528</v>
      </c>
      <c r="D948" s="457" t="s">
        <v>2602</v>
      </c>
      <c r="E948" s="457" t="s">
        <v>2569</v>
      </c>
      <c r="F948" s="586" t="s">
        <v>442</v>
      </c>
      <c r="G948" s="592" t="s">
        <v>2528</v>
      </c>
      <c r="H948" s="588">
        <v>1</v>
      </c>
      <c r="I948" s="588">
        <v>5</v>
      </c>
      <c r="J948" s="588">
        <f t="shared" si="53"/>
        <v>1</v>
      </c>
      <c r="K948" s="588">
        <f t="shared" si="54"/>
        <v>5</v>
      </c>
      <c r="L948" s="589">
        <f>IFERROR(IF(B948="funkcna poziadavka",VLOOKUP(G948,MODULY_CBA!$B$3:$E$53,4,0)/COUNTIFS($G$3:$G$1500,G948,$B$3:$B$1500,B948),),)</f>
        <v>0.28767123287671231</v>
      </c>
      <c r="M948" s="588">
        <f>IFERROR(IF(B948="Funkcna poziadavka",VLOOKUP(G948,MODULY_CBA!$B$3:$E$52,3,0),),)</f>
        <v>0.74</v>
      </c>
      <c r="N948" s="588">
        <f>IFERROR(IF(B948="funkcna poziadavka",VLOOKUP(G948,MODULY_CBA!$B$3:$E$52,2,0),),)</f>
        <v>1.01</v>
      </c>
      <c r="O948" s="589">
        <f t="shared" si="55"/>
        <v>3.9520054794520547</v>
      </c>
      <c r="P948" s="590">
        <f>IFERROR(O948*VLOOKUP(G948,MODULY_CBA!$B$3:$F$52,5,0),)</f>
        <v>59.280082191780821</v>
      </c>
      <c r="Q948" s="461">
        <f>VLOOKUP(G948,MODULY_CBA!$B$3:$I$52,7,0)</f>
        <v>2022</v>
      </c>
      <c r="R948" s="463"/>
      <c r="S948" s="463"/>
      <c r="T948" s="463"/>
      <c r="U948" s="463"/>
      <c r="V948" s="463"/>
      <c r="W948" s="463"/>
      <c r="X948" s="463"/>
      <c r="Y948" s="463"/>
      <c r="Z948" s="591"/>
      <c r="AA948" s="461"/>
      <c r="AB948" s="461"/>
      <c r="AC948" s="463"/>
      <c r="AD948" s="463"/>
      <c r="AE948" s="463"/>
      <c r="AF948" s="463"/>
      <c r="AG948" s="463"/>
      <c r="AH948" s="463"/>
      <c r="AI948" s="463"/>
    </row>
    <row r="949" spans="1:35">
      <c r="A949" s="584" t="s">
        <v>2381</v>
      </c>
      <c r="B949" s="585" t="s">
        <v>977</v>
      </c>
      <c r="C949" s="457" t="s">
        <v>2528</v>
      </c>
      <c r="D949" s="457" t="s">
        <v>2603</v>
      </c>
      <c r="E949" s="457" t="s">
        <v>2559</v>
      </c>
      <c r="F949" s="586" t="s">
        <v>442</v>
      </c>
      <c r="G949" s="592" t="s">
        <v>2528</v>
      </c>
      <c r="H949" s="588">
        <v>1</v>
      </c>
      <c r="I949" s="588">
        <v>5</v>
      </c>
      <c r="J949" s="588">
        <f t="shared" si="53"/>
        <v>1</v>
      </c>
      <c r="K949" s="588">
        <f t="shared" si="54"/>
        <v>5</v>
      </c>
      <c r="L949" s="589">
        <f>IFERROR(IF(B949="funkcna poziadavka",VLOOKUP(G949,MODULY_CBA!$B$3:$E$53,4,0)/COUNTIFS($G$3:$G$1500,G949,$B$3:$B$1500,B949),),)</f>
        <v>0.28767123287671231</v>
      </c>
      <c r="M949" s="588">
        <f>IFERROR(IF(B949="Funkcna poziadavka",VLOOKUP(G949,MODULY_CBA!$B$3:$E$52,3,0),),)</f>
        <v>0.74</v>
      </c>
      <c r="N949" s="588">
        <f>IFERROR(IF(B949="funkcna poziadavka",VLOOKUP(G949,MODULY_CBA!$B$3:$E$52,2,0),),)</f>
        <v>1.01</v>
      </c>
      <c r="O949" s="589">
        <f t="shared" si="55"/>
        <v>3.9520054794520547</v>
      </c>
      <c r="P949" s="590">
        <f>IFERROR(O949*VLOOKUP(G949,MODULY_CBA!$B$3:$F$52,5,0),)</f>
        <v>59.280082191780821</v>
      </c>
      <c r="Q949" s="461">
        <f>VLOOKUP(G949,MODULY_CBA!$B$3:$I$52,7,0)</f>
        <v>2022</v>
      </c>
      <c r="R949" s="463"/>
      <c r="S949" s="463"/>
      <c r="T949" s="463"/>
      <c r="U949" s="463"/>
      <c r="V949" s="463"/>
      <c r="W949" s="463"/>
      <c r="X949" s="463"/>
      <c r="Y949" s="463"/>
      <c r="Z949" s="591"/>
      <c r="AA949" s="461"/>
      <c r="AB949" s="461"/>
      <c r="AC949" s="463"/>
      <c r="AD949" s="463"/>
      <c r="AE949" s="463"/>
      <c r="AF949" s="463"/>
      <c r="AG949" s="463"/>
      <c r="AH949" s="463"/>
      <c r="AI949" s="463"/>
    </row>
    <row r="950" spans="1:35" ht="48" customHeight="1">
      <c r="A950" s="584" t="s">
        <v>2382</v>
      </c>
      <c r="B950" s="585" t="s">
        <v>977</v>
      </c>
      <c r="C950" s="457" t="s">
        <v>2528</v>
      </c>
      <c r="D950" s="457" t="s">
        <v>2604</v>
      </c>
      <c r="E950" s="457" t="s">
        <v>2605</v>
      </c>
      <c r="F950" s="586" t="s">
        <v>442</v>
      </c>
      <c r="G950" s="592" t="s">
        <v>2528</v>
      </c>
      <c r="H950" s="588">
        <v>1</v>
      </c>
      <c r="I950" s="588">
        <v>5</v>
      </c>
      <c r="J950" s="588">
        <f t="shared" si="53"/>
        <v>1</v>
      </c>
      <c r="K950" s="588">
        <f t="shared" si="54"/>
        <v>5</v>
      </c>
      <c r="L950" s="589">
        <f>IFERROR(IF(B950="funkcna poziadavka",VLOOKUP(G950,MODULY_CBA!$B$3:$E$53,4,0)/COUNTIFS($G$3:$G$1500,G950,$B$3:$B$1500,B950),),)</f>
        <v>0.28767123287671231</v>
      </c>
      <c r="M950" s="588">
        <f>IFERROR(IF(B950="Funkcna poziadavka",VLOOKUP(G950,MODULY_CBA!$B$3:$E$52,3,0),),)</f>
        <v>0.74</v>
      </c>
      <c r="N950" s="588">
        <f>IFERROR(IF(B950="funkcna poziadavka",VLOOKUP(G950,MODULY_CBA!$B$3:$E$52,2,0),),)</f>
        <v>1.01</v>
      </c>
      <c r="O950" s="589">
        <f t="shared" si="55"/>
        <v>3.9520054794520547</v>
      </c>
      <c r="P950" s="590">
        <f>IFERROR(O950*VLOOKUP(G950,MODULY_CBA!$B$3:$F$52,5,0),)</f>
        <v>59.280082191780821</v>
      </c>
      <c r="Q950" s="461">
        <f>VLOOKUP(G950,MODULY_CBA!$B$3:$I$52,7,0)</f>
        <v>2022</v>
      </c>
      <c r="R950" s="463"/>
      <c r="S950" s="463"/>
      <c r="T950" s="463"/>
      <c r="U950" s="463"/>
      <c r="V950" s="463"/>
      <c r="W950" s="463"/>
      <c r="X950" s="463"/>
      <c r="Y950" s="463"/>
      <c r="Z950" s="591"/>
      <c r="AA950" s="461"/>
      <c r="AB950" s="461"/>
      <c r="AC950" s="463"/>
      <c r="AD950" s="463"/>
      <c r="AE950" s="463"/>
      <c r="AF950" s="463"/>
      <c r="AG950" s="463"/>
      <c r="AH950" s="463"/>
      <c r="AI950" s="463"/>
    </row>
    <row r="951" spans="1:35">
      <c r="A951" s="584" t="s">
        <v>2383</v>
      </c>
      <c r="B951" s="585" t="s">
        <v>977</v>
      </c>
      <c r="C951" s="457" t="s">
        <v>2528</v>
      </c>
      <c r="D951" s="457" t="s">
        <v>2606</v>
      </c>
      <c r="E951" s="457" t="s">
        <v>2607</v>
      </c>
      <c r="F951" s="586" t="s">
        <v>442</v>
      </c>
      <c r="G951" s="592" t="s">
        <v>2528</v>
      </c>
      <c r="H951" s="588">
        <v>1</v>
      </c>
      <c r="I951" s="588">
        <v>5</v>
      </c>
      <c r="J951" s="588">
        <f t="shared" si="53"/>
        <v>1</v>
      </c>
      <c r="K951" s="588">
        <f t="shared" si="54"/>
        <v>5</v>
      </c>
      <c r="L951" s="589">
        <f>IFERROR(IF(B951="funkcna poziadavka",VLOOKUP(G951,MODULY_CBA!$B$3:$E$53,4,0)/COUNTIFS($G$3:$G$1500,G951,$B$3:$B$1500,B951),),)</f>
        <v>0.28767123287671231</v>
      </c>
      <c r="M951" s="588">
        <f>IFERROR(IF(B951="Funkcna poziadavka",VLOOKUP(G951,MODULY_CBA!$B$3:$E$52,3,0),),)</f>
        <v>0.74</v>
      </c>
      <c r="N951" s="588">
        <f>IFERROR(IF(B951="funkcna poziadavka",VLOOKUP(G951,MODULY_CBA!$B$3:$E$52,2,0),),)</f>
        <v>1.01</v>
      </c>
      <c r="O951" s="589">
        <f t="shared" si="55"/>
        <v>3.9520054794520547</v>
      </c>
      <c r="P951" s="590">
        <f>IFERROR(O951*VLOOKUP(G951,MODULY_CBA!$B$3:$F$52,5,0),)</f>
        <v>59.280082191780821</v>
      </c>
      <c r="Q951" s="461">
        <f>VLOOKUP(G951,MODULY_CBA!$B$3:$I$52,7,0)</f>
        <v>2022</v>
      </c>
      <c r="R951" s="463"/>
      <c r="S951" s="463"/>
      <c r="T951" s="463"/>
      <c r="U951" s="463"/>
      <c r="V951" s="463"/>
      <c r="W951" s="463"/>
      <c r="X951" s="463"/>
      <c r="Y951" s="463"/>
      <c r="Z951" s="591"/>
      <c r="AA951" s="461"/>
      <c r="AB951" s="461"/>
      <c r="AC951" s="463"/>
      <c r="AD951" s="463"/>
      <c r="AE951" s="463"/>
      <c r="AF951" s="463"/>
      <c r="AG951" s="463"/>
      <c r="AH951" s="463"/>
      <c r="AI951" s="463"/>
    </row>
    <row r="952" spans="1:35">
      <c r="A952" s="584" t="s">
        <v>2384</v>
      </c>
      <c r="B952" s="585" t="s">
        <v>977</v>
      </c>
      <c r="C952" s="457" t="s">
        <v>2528</v>
      </c>
      <c r="D952" s="457" t="s">
        <v>2608</v>
      </c>
      <c r="E952" s="457" t="s">
        <v>2609</v>
      </c>
      <c r="F952" s="586" t="s">
        <v>442</v>
      </c>
      <c r="G952" s="592" t="s">
        <v>2528</v>
      </c>
      <c r="H952" s="588">
        <v>1</v>
      </c>
      <c r="I952" s="588">
        <v>5</v>
      </c>
      <c r="J952" s="588">
        <f t="shared" si="53"/>
        <v>1</v>
      </c>
      <c r="K952" s="588">
        <f t="shared" si="54"/>
        <v>5</v>
      </c>
      <c r="L952" s="589">
        <f>IFERROR(IF(B952="funkcna poziadavka",VLOOKUP(G952,MODULY_CBA!$B$3:$E$53,4,0)/COUNTIFS($G$3:$G$1500,G952,$B$3:$B$1500,B952),),)</f>
        <v>0.28767123287671231</v>
      </c>
      <c r="M952" s="588">
        <f>IFERROR(IF(B952="Funkcna poziadavka",VLOOKUP(G952,MODULY_CBA!$B$3:$E$52,3,0),),)</f>
        <v>0.74</v>
      </c>
      <c r="N952" s="588">
        <f>IFERROR(IF(B952="funkcna poziadavka",VLOOKUP(G952,MODULY_CBA!$B$3:$E$52,2,0),),)</f>
        <v>1.01</v>
      </c>
      <c r="O952" s="589">
        <f t="shared" si="55"/>
        <v>3.9520054794520547</v>
      </c>
      <c r="P952" s="590">
        <f>IFERROR(O952*VLOOKUP(G952,MODULY_CBA!$B$3:$F$52,5,0),)</f>
        <v>59.280082191780821</v>
      </c>
      <c r="Q952" s="461">
        <f>VLOOKUP(G952,MODULY_CBA!$B$3:$I$52,7,0)</f>
        <v>2022</v>
      </c>
      <c r="R952" s="463"/>
      <c r="S952" s="463"/>
      <c r="T952" s="463"/>
      <c r="U952" s="463"/>
      <c r="V952" s="463"/>
      <c r="W952" s="463"/>
      <c r="X952" s="463"/>
      <c r="Y952" s="463"/>
      <c r="Z952" s="591"/>
      <c r="AA952" s="461"/>
      <c r="AB952" s="461"/>
      <c r="AC952" s="463"/>
      <c r="AD952" s="463"/>
      <c r="AE952" s="463"/>
      <c r="AF952" s="463"/>
      <c r="AG952" s="463"/>
      <c r="AH952" s="463"/>
      <c r="AI952" s="463"/>
    </row>
    <row r="953" spans="1:35">
      <c r="A953" s="584" t="s">
        <v>2385</v>
      </c>
      <c r="B953" s="585" t="s">
        <v>977</v>
      </c>
      <c r="C953" s="457" t="s">
        <v>2528</v>
      </c>
      <c r="D953" s="457" t="s">
        <v>2610</v>
      </c>
      <c r="E953" s="457" t="s">
        <v>2612</v>
      </c>
      <c r="F953" s="586" t="s">
        <v>442</v>
      </c>
      <c r="G953" s="592" t="s">
        <v>2528</v>
      </c>
      <c r="H953" s="588">
        <v>1</v>
      </c>
      <c r="I953" s="588">
        <v>5</v>
      </c>
      <c r="J953" s="588">
        <f t="shared" si="53"/>
        <v>1</v>
      </c>
      <c r="K953" s="588">
        <f t="shared" si="54"/>
        <v>5</v>
      </c>
      <c r="L953" s="589">
        <f>IFERROR(IF(B953="funkcna poziadavka",VLOOKUP(G953,MODULY_CBA!$B$3:$E$53,4,0)/COUNTIFS($G$3:$G$1500,G953,$B$3:$B$1500,B953),),)</f>
        <v>0.28767123287671231</v>
      </c>
      <c r="M953" s="588">
        <f>IFERROR(IF(B953="Funkcna poziadavka",VLOOKUP(G953,MODULY_CBA!$B$3:$E$52,3,0),),)</f>
        <v>0.74</v>
      </c>
      <c r="N953" s="588">
        <f>IFERROR(IF(B953="funkcna poziadavka",VLOOKUP(G953,MODULY_CBA!$B$3:$E$52,2,0),),)</f>
        <v>1.01</v>
      </c>
      <c r="O953" s="589">
        <f t="shared" si="55"/>
        <v>3.9520054794520547</v>
      </c>
      <c r="P953" s="590">
        <f>IFERROR(O953*VLOOKUP(G953,MODULY_CBA!$B$3:$F$52,5,0),)</f>
        <v>59.280082191780821</v>
      </c>
      <c r="Q953" s="461">
        <f>VLOOKUP(G953,MODULY_CBA!$B$3:$I$52,7,0)</f>
        <v>2022</v>
      </c>
      <c r="R953" s="463"/>
      <c r="S953" s="463"/>
      <c r="T953" s="463"/>
      <c r="U953" s="463"/>
      <c r="V953" s="463"/>
      <c r="W953" s="463"/>
      <c r="X953" s="463"/>
      <c r="Y953" s="463"/>
      <c r="Z953" s="591"/>
      <c r="AA953" s="461"/>
      <c r="AB953" s="461"/>
      <c r="AC953" s="463"/>
      <c r="AD953" s="463"/>
      <c r="AE953" s="463"/>
      <c r="AF953" s="463"/>
      <c r="AG953" s="463"/>
      <c r="AH953" s="463"/>
      <c r="AI953" s="463"/>
    </row>
    <row r="954" spans="1:35">
      <c r="A954" s="584" t="s">
        <v>2386</v>
      </c>
      <c r="B954" s="585" t="s">
        <v>977</v>
      </c>
      <c r="C954" s="457" t="s">
        <v>2528</v>
      </c>
      <c r="D954" s="457" t="s">
        <v>2611</v>
      </c>
      <c r="E954" s="457" t="s">
        <v>2613</v>
      </c>
      <c r="F954" s="586" t="s">
        <v>442</v>
      </c>
      <c r="G954" s="592" t="s">
        <v>2528</v>
      </c>
      <c r="H954" s="588">
        <v>1</v>
      </c>
      <c r="I954" s="588">
        <v>5</v>
      </c>
      <c r="J954" s="588">
        <f t="shared" si="53"/>
        <v>1</v>
      </c>
      <c r="K954" s="588">
        <f t="shared" si="54"/>
        <v>5</v>
      </c>
      <c r="L954" s="589">
        <f>IFERROR(IF(B954="funkcna poziadavka",VLOOKUP(G954,MODULY_CBA!$B$3:$E$53,4,0)/COUNTIFS($G$3:$G$1500,G954,$B$3:$B$1500,B954),),)</f>
        <v>0.28767123287671231</v>
      </c>
      <c r="M954" s="588">
        <f>IFERROR(IF(B954="Funkcna poziadavka",VLOOKUP(G954,MODULY_CBA!$B$3:$E$52,3,0),),)</f>
        <v>0.74</v>
      </c>
      <c r="N954" s="588">
        <f>IFERROR(IF(B954="funkcna poziadavka",VLOOKUP(G954,MODULY_CBA!$B$3:$E$52,2,0),),)</f>
        <v>1.01</v>
      </c>
      <c r="O954" s="589">
        <f t="shared" si="55"/>
        <v>3.9520054794520547</v>
      </c>
      <c r="P954" s="590">
        <f>IFERROR(O954*VLOOKUP(G954,MODULY_CBA!$B$3:$F$52,5,0),)</f>
        <v>59.280082191780821</v>
      </c>
      <c r="Q954" s="461">
        <f>VLOOKUP(G954,MODULY_CBA!$B$3:$I$52,7,0)</f>
        <v>2022</v>
      </c>
      <c r="R954" s="463"/>
      <c r="S954" s="463"/>
      <c r="T954" s="463"/>
      <c r="U954" s="463"/>
      <c r="V954" s="463"/>
      <c r="W954" s="463"/>
      <c r="X954" s="463"/>
      <c r="Y954" s="463"/>
      <c r="Z954" s="591"/>
      <c r="AA954" s="461"/>
      <c r="AB954" s="461"/>
      <c r="AC954" s="463"/>
      <c r="AD954" s="463"/>
      <c r="AE954" s="463"/>
      <c r="AF954" s="463"/>
      <c r="AG954" s="463"/>
      <c r="AH954" s="463"/>
      <c r="AI954" s="463"/>
    </row>
    <row r="955" spans="1:35">
      <c r="A955" s="584" t="s">
        <v>2387</v>
      </c>
      <c r="B955" s="585" t="s">
        <v>977</v>
      </c>
      <c r="C955" s="457" t="s">
        <v>2528</v>
      </c>
      <c r="D955" s="457" t="s">
        <v>2614</v>
      </c>
      <c r="E955" s="457" t="s">
        <v>2615</v>
      </c>
      <c r="F955" s="586" t="s">
        <v>442</v>
      </c>
      <c r="G955" s="592" t="s">
        <v>2528</v>
      </c>
      <c r="H955" s="588">
        <v>1</v>
      </c>
      <c r="I955" s="588">
        <v>5</v>
      </c>
      <c r="J955" s="588">
        <f t="shared" si="53"/>
        <v>1</v>
      </c>
      <c r="K955" s="588">
        <f t="shared" si="54"/>
        <v>5</v>
      </c>
      <c r="L955" s="589">
        <f>IFERROR(IF(B955="funkcna poziadavka",VLOOKUP(G955,MODULY_CBA!$B$3:$E$53,4,0)/COUNTIFS($G$3:$G$1500,G955,$B$3:$B$1500,B955),),)</f>
        <v>0.28767123287671231</v>
      </c>
      <c r="M955" s="588">
        <f>IFERROR(IF(B955="Funkcna poziadavka",VLOOKUP(G955,MODULY_CBA!$B$3:$E$52,3,0),),)</f>
        <v>0.74</v>
      </c>
      <c r="N955" s="588">
        <f>IFERROR(IF(B955="funkcna poziadavka",VLOOKUP(G955,MODULY_CBA!$B$3:$E$52,2,0),),)</f>
        <v>1.01</v>
      </c>
      <c r="O955" s="589">
        <f t="shared" si="55"/>
        <v>3.9520054794520547</v>
      </c>
      <c r="P955" s="590">
        <f>IFERROR(O955*VLOOKUP(G955,MODULY_CBA!$B$3:$F$52,5,0),)</f>
        <v>59.280082191780821</v>
      </c>
      <c r="Q955" s="461">
        <f>VLOOKUP(G955,MODULY_CBA!$B$3:$I$52,7,0)</f>
        <v>2022</v>
      </c>
      <c r="R955" s="463"/>
      <c r="S955" s="463"/>
      <c r="T955" s="463"/>
      <c r="U955" s="463"/>
      <c r="V955" s="463"/>
      <c r="W955" s="463"/>
      <c r="X955" s="463"/>
      <c r="Y955" s="463"/>
      <c r="Z955" s="591"/>
      <c r="AA955" s="461"/>
      <c r="AB955" s="461"/>
      <c r="AC955" s="463"/>
      <c r="AD955" s="463"/>
      <c r="AE955" s="463"/>
      <c r="AF955" s="463"/>
      <c r="AG955" s="463"/>
      <c r="AH955" s="463"/>
      <c r="AI955" s="463"/>
    </row>
    <row r="956" spans="1:35">
      <c r="A956" s="584" t="s">
        <v>2388</v>
      </c>
      <c r="B956" s="585" t="s">
        <v>977</v>
      </c>
      <c r="C956" s="457" t="s">
        <v>2528</v>
      </c>
      <c r="D956" s="457" t="s">
        <v>2616</v>
      </c>
      <c r="E956" s="457" t="s">
        <v>2617</v>
      </c>
      <c r="F956" s="586" t="s">
        <v>442</v>
      </c>
      <c r="G956" s="592" t="s">
        <v>2528</v>
      </c>
      <c r="H956" s="588">
        <v>1</v>
      </c>
      <c r="I956" s="588">
        <v>5</v>
      </c>
      <c r="J956" s="588">
        <f t="shared" si="53"/>
        <v>1</v>
      </c>
      <c r="K956" s="588">
        <f t="shared" si="54"/>
        <v>5</v>
      </c>
      <c r="L956" s="589">
        <f>IFERROR(IF(B956="funkcna poziadavka",VLOOKUP(G956,MODULY_CBA!$B$3:$E$53,4,0)/COUNTIFS($G$3:$G$1500,G956,$B$3:$B$1500,B956),),)</f>
        <v>0.28767123287671231</v>
      </c>
      <c r="M956" s="588">
        <f>IFERROR(IF(B956="Funkcna poziadavka",VLOOKUP(G956,MODULY_CBA!$B$3:$E$52,3,0),),)</f>
        <v>0.74</v>
      </c>
      <c r="N956" s="588">
        <f>IFERROR(IF(B956="funkcna poziadavka",VLOOKUP(G956,MODULY_CBA!$B$3:$E$52,2,0),),)</f>
        <v>1.01</v>
      </c>
      <c r="O956" s="589">
        <f t="shared" si="55"/>
        <v>3.9520054794520547</v>
      </c>
      <c r="P956" s="590">
        <f>IFERROR(O956*VLOOKUP(G956,MODULY_CBA!$B$3:$F$52,5,0),)</f>
        <v>59.280082191780821</v>
      </c>
      <c r="Q956" s="461">
        <f>VLOOKUP(G956,MODULY_CBA!$B$3:$I$52,7,0)</f>
        <v>2022</v>
      </c>
      <c r="R956" s="463"/>
      <c r="S956" s="463"/>
      <c r="T956" s="463"/>
      <c r="U956" s="463"/>
      <c r="V956" s="463"/>
      <c r="W956" s="463"/>
      <c r="X956" s="463"/>
      <c r="Y956" s="463"/>
      <c r="Z956" s="591"/>
      <c r="AA956" s="461"/>
      <c r="AB956" s="461"/>
      <c r="AC956" s="463"/>
      <c r="AD956" s="463"/>
      <c r="AE956" s="463"/>
      <c r="AF956" s="463"/>
      <c r="AG956" s="463"/>
      <c r="AH956" s="463"/>
      <c r="AI956" s="463"/>
    </row>
    <row r="957" spans="1:35">
      <c r="A957" s="584" t="s">
        <v>2389</v>
      </c>
      <c r="B957" s="585" t="s">
        <v>977</v>
      </c>
      <c r="C957" s="457" t="s">
        <v>2528</v>
      </c>
      <c r="D957" s="457" t="s">
        <v>2618</v>
      </c>
      <c r="E957" s="457" t="s">
        <v>2619</v>
      </c>
      <c r="F957" s="586" t="s">
        <v>442</v>
      </c>
      <c r="G957" s="592" t="s">
        <v>2528</v>
      </c>
      <c r="H957" s="588">
        <v>1</v>
      </c>
      <c r="I957" s="588">
        <v>5</v>
      </c>
      <c r="J957" s="588">
        <f t="shared" si="53"/>
        <v>1</v>
      </c>
      <c r="K957" s="588">
        <f t="shared" si="54"/>
        <v>5</v>
      </c>
      <c r="L957" s="589">
        <f>IFERROR(IF(B957="funkcna poziadavka",VLOOKUP(G957,MODULY_CBA!$B$3:$E$53,4,0)/COUNTIFS($G$3:$G$1500,G957,$B$3:$B$1500,B957),),)</f>
        <v>0.28767123287671231</v>
      </c>
      <c r="M957" s="588">
        <f>IFERROR(IF(B957="Funkcna poziadavka",VLOOKUP(G957,MODULY_CBA!$B$3:$E$52,3,0),),)</f>
        <v>0.74</v>
      </c>
      <c r="N957" s="588">
        <f>IFERROR(IF(B957="funkcna poziadavka",VLOOKUP(G957,MODULY_CBA!$B$3:$E$52,2,0),),)</f>
        <v>1.01</v>
      </c>
      <c r="O957" s="589">
        <f t="shared" si="55"/>
        <v>3.9520054794520547</v>
      </c>
      <c r="P957" s="590">
        <f>IFERROR(O957*VLOOKUP(G957,MODULY_CBA!$B$3:$F$52,5,0),)</f>
        <v>59.280082191780821</v>
      </c>
      <c r="Q957" s="461">
        <f>VLOOKUP(G957,MODULY_CBA!$B$3:$I$52,7,0)</f>
        <v>2022</v>
      </c>
      <c r="R957" s="463"/>
      <c r="S957" s="463"/>
      <c r="T957" s="463"/>
      <c r="U957" s="463"/>
      <c r="V957" s="463"/>
      <c r="W957" s="463"/>
      <c r="X957" s="463"/>
      <c r="Y957" s="463"/>
      <c r="Z957" s="591"/>
      <c r="AA957" s="461"/>
      <c r="AB957" s="461"/>
      <c r="AC957" s="463"/>
      <c r="AD957" s="463"/>
      <c r="AE957" s="463"/>
      <c r="AF957" s="463"/>
      <c r="AG957" s="463"/>
      <c r="AH957" s="463"/>
      <c r="AI957" s="463"/>
    </row>
    <row r="958" spans="1:35">
      <c r="A958" s="584" t="s">
        <v>2675</v>
      </c>
      <c r="B958" s="585" t="s">
        <v>977</v>
      </c>
      <c r="C958" s="457" t="s">
        <v>2528</v>
      </c>
      <c r="D958" s="457" t="s">
        <v>2620</v>
      </c>
      <c r="E958" s="457" t="s">
        <v>2621</v>
      </c>
      <c r="F958" s="586" t="s">
        <v>442</v>
      </c>
      <c r="G958" s="592" t="s">
        <v>2528</v>
      </c>
      <c r="H958" s="588">
        <v>1</v>
      </c>
      <c r="I958" s="588">
        <v>5</v>
      </c>
      <c r="J958" s="588">
        <f t="shared" si="53"/>
        <v>1</v>
      </c>
      <c r="K958" s="588">
        <f t="shared" si="54"/>
        <v>5</v>
      </c>
      <c r="L958" s="589">
        <f>IFERROR(IF(B958="funkcna poziadavka",VLOOKUP(G958,MODULY_CBA!$B$3:$E$53,4,0)/COUNTIFS($G$3:$G$1500,G958,$B$3:$B$1500,B958),),)</f>
        <v>0.28767123287671231</v>
      </c>
      <c r="M958" s="588">
        <f>IFERROR(IF(B958="Funkcna poziadavka",VLOOKUP(G958,MODULY_CBA!$B$3:$E$52,3,0),),)</f>
        <v>0.74</v>
      </c>
      <c r="N958" s="588">
        <f>IFERROR(IF(B958="funkcna poziadavka",VLOOKUP(G958,MODULY_CBA!$B$3:$E$52,2,0),),)</f>
        <v>1.01</v>
      </c>
      <c r="O958" s="589">
        <f t="shared" si="55"/>
        <v>3.9520054794520547</v>
      </c>
      <c r="P958" s="590">
        <f>IFERROR(O958*VLOOKUP(G958,MODULY_CBA!$B$3:$F$52,5,0),)</f>
        <v>59.280082191780821</v>
      </c>
      <c r="Q958" s="461">
        <f>VLOOKUP(G958,MODULY_CBA!$B$3:$I$52,7,0)</f>
        <v>2022</v>
      </c>
      <c r="R958" s="463"/>
      <c r="S958" s="463"/>
      <c r="T958" s="463"/>
      <c r="U958" s="463"/>
      <c r="V958" s="463"/>
      <c r="W958" s="463"/>
      <c r="X958" s="463"/>
      <c r="Y958" s="463"/>
      <c r="Z958" s="591"/>
      <c r="AA958" s="461"/>
      <c r="AB958" s="461"/>
      <c r="AC958" s="463"/>
      <c r="AD958" s="463"/>
      <c r="AE958" s="463"/>
      <c r="AF958" s="463"/>
      <c r="AG958" s="463"/>
      <c r="AH958" s="463"/>
      <c r="AI958" s="463"/>
    </row>
    <row r="959" spans="1:35">
      <c r="A959" s="584" t="s">
        <v>2676</v>
      </c>
      <c r="B959" s="585" t="s">
        <v>977</v>
      </c>
      <c r="C959" s="457" t="s">
        <v>2528</v>
      </c>
      <c r="D959" s="457" t="s">
        <v>2622</v>
      </c>
      <c r="E959" s="457" t="s">
        <v>2623</v>
      </c>
      <c r="F959" s="586" t="s">
        <v>442</v>
      </c>
      <c r="G959" s="592" t="s">
        <v>2528</v>
      </c>
      <c r="H959" s="588">
        <v>1</v>
      </c>
      <c r="I959" s="588">
        <v>5</v>
      </c>
      <c r="J959" s="588">
        <f t="shared" si="53"/>
        <v>1</v>
      </c>
      <c r="K959" s="588">
        <f t="shared" si="54"/>
        <v>5</v>
      </c>
      <c r="L959" s="589">
        <f>IFERROR(IF(B959="funkcna poziadavka",VLOOKUP(G959,MODULY_CBA!$B$3:$E$53,4,0)/COUNTIFS($G$3:$G$1500,G959,$B$3:$B$1500,B959),),)</f>
        <v>0.28767123287671231</v>
      </c>
      <c r="M959" s="588">
        <f>IFERROR(IF(B959="Funkcna poziadavka",VLOOKUP(G959,MODULY_CBA!$B$3:$E$52,3,0),),)</f>
        <v>0.74</v>
      </c>
      <c r="N959" s="588">
        <f>IFERROR(IF(B959="funkcna poziadavka",VLOOKUP(G959,MODULY_CBA!$B$3:$E$52,2,0),),)</f>
        <v>1.01</v>
      </c>
      <c r="O959" s="589">
        <f t="shared" si="55"/>
        <v>3.9520054794520547</v>
      </c>
      <c r="P959" s="590">
        <f>IFERROR(O959*VLOOKUP(G959,MODULY_CBA!$B$3:$F$52,5,0),)</f>
        <v>59.280082191780821</v>
      </c>
      <c r="Q959" s="461">
        <f>VLOOKUP(G959,MODULY_CBA!$B$3:$I$52,7,0)</f>
        <v>2022</v>
      </c>
      <c r="R959" s="463"/>
      <c r="S959" s="463"/>
      <c r="T959" s="463"/>
      <c r="U959" s="463"/>
      <c r="V959" s="463"/>
      <c r="W959" s="463"/>
      <c r="X959" s="463"/>
      <c r="Y959" s="463"/>
      <c r="Z959" s="591"/>
      <c r="AA959" s="461"/>
      <c r="AB959" s="461"/>
      <c r="AC959" s="463"/>
      <c r="AD959" s="463"/>
      <c r="AE959" s="463"/>
      <c r="AF959" s="463"/>
      <c r="AG959" s="463"/>
      <c r="AH959" s="463"/>
      <c r="AI959" s="463"/>
    </row>
    <row r="960" spans="1:35">
      <c r="A960" s="584" t="s">
        <v>2677</v>
      </c>
      <c r="B960" s="585" t="s">
        <v>977</v>
      </c>
      <c r="C960" s="457" t="s">
        <v>2528</v>
      </c>
      <c r="D960" s="457" t="s">
        <v>2624</v>
      </c>
      <c r="E960" s="457" t="s">
        <v>2625</v>
      </c>
      <c r="F960" s="586" t="s">
        <v>442</v>
      </c>
      <c r="G960" s="592" t="s">
        <v>2528</v>
      </c>
      <c r="H960" s="588">
        <v>1</v>
      </c>
      <c r="I960" s="588">
        <v>5</v>
      </c>
      <c r="J960" s="588">
        <f t="shared" si="53"/>
        <v>1</v>
      </c>
      <c r="K960" s="588">
        <f t="shared" si="54"/>
        <v>5</v>
      </c>
      <c r="L960" s="589">
        <f>IFERROR(IF(B960="funkcna poziadavka",VLOOKUP(G960,MODULY_CBA!$B$3:$E$53,4,0)/COUNTIFS($G$3:$G$1500,G960,$B$3:$B$1500,B960),),)</f>
        <v>0.28767123287671231</v>
      </c>
      <c r="M960" s="588">
        <f>IFERROR(IF(B960="Funkcna poziadavka",VLOOKUP(G960,MODULY_CBA!$B$3:$E$52,3,0),),)</f>
        <v>0.74</v>
      </c>
      <c r="N960" s="588">
        <f>IFERROR(IF(B960="funkcna poziadavka",VLOOKUP(G960,MODULY_CBA!$B$3:$E$52,2,0),),)</f>
        <v>1.01</v>
      </c>
      <c r="O960" s="589">
        <f t="shared" si="55"/>
        <v>3.9520054794520547</v>
      </c>
      <c r="P960" s="590">
        <f>IFERROR(O960*VLOOKUP(G960,MODULY_CBA!$B$3:$F$52,5,0),)</f>
        <v>59.280082191780821</v>
      </c>
      <c r="Q960" s="461">
        <f>VLOOKUP(G960,MODULY_CBA!$B$3:$I$52,7,0)</f>
        <v>2022</v>
      </c>
      <c r="R960" s="463"/>
      <c r="S960" s="463"/>
      <c r="T960" s="463"/>
      <c r="U960" s="463"/>
      <c r="V960" s="463"/>
      <c r="W960" s="463"/>
      <c r="X960" s="463"/>
      <c r="Y960" s="463"/>
      <c r="Z960" s="591"/>
      <c r="AA960" s="461"/>
      <c r="AB960" s="461"/>
      <c r="AC960" s="463"/>
      <c r="AD960" s="463"/>
      <c r="AE960" s="463"/>
      <c r="AF960" s="463"/>
      <c r="AG960" s="463"/>
      <c r="AH960" s="463"/>
      <c r="AI960" s="463"/>
    </row>
    <row r="961" spans="1:35">
      <c r="A961" s="584" t="s">
        <v>2678</v>
      </c>
      <c r="B961" s="585" t="s">
        <v>977</v>
      </c>
      <c r="C961" s="457" t="s">
        <v>2528</v>
      </c>
      <c r="D961" s="457" t="s">
        <v>2626</v>
      </c>
      <c r="E961" s="457" t="s">
        <v>2627</v>
      </c>
      <c r="F961" s="586" t="s">
        <v>442</v>
      </c>
      <c r="G961" s="592" t="s">
        <v>2528</v>
      </c>
      <c r="H961" s="588">
        <v>1</v>
      </c>
      <c r="I961" s="588">
        <v>5</v>
      </c>
      <c r="J961" s="588">
        <f t="shared" si="53"/>
        <v>1</v>
      </c>
      <c r="K961" s="588">
        <f t="shared" si="54"/>
        <v>5</v>
      </c>
      <c r="L961" s="589">
        <f>IFERROR(IF(B961="funkcna poziadavka",VLOOKUP(G961,MODULY_CBA!$B$3:$E$53,4,0)/COUNTIFS($G$3:$G$1500,G961,$B$3:$B$1500,B961),),)</f>
        <v>0.28767123287671231</v>
      </c>
      <c r="M961" s="588">
        <f>IFERROR(IF(B961="Funkcna poziadavka",VLOOKUP(G961,MODULY_CBA!$B$3:$E$52,3,0),),)</f>
        <v>0.74</v>
      </c>
      <c r="N961" s="588">
        <f>IFERROR(IF(B961="funkcna poziadavka",VLOOKUP(G961,MODULY_CBA!$B$3:$E$52,2,0),),)</f>
        <v>1.01</v>
      </c>
      <c r="O961" s="589">
        <f t="shared" si="55"/>
        <v>3.9520054794520547</v>
      </c>
      <c r="P961" s="590">
        <f>IFERROR(O961*VLOOKUP(G961,MODULY_CBA!$B$3:$F$52,5,0),)</f>
        <v>59.280082191780821</v>
      </c>
      <c r="Q961" s="461">
        <f>VLOOKUP(G961,MODULY_CBA!$B$3:$I$52,7,0)</f>
        <v>2022</v>
      </c>
      <c r="R961" s="463"/>
      <c r="S961" s="463"/>
      <c r="T961" s="463"/>
      <c r="U961" s="463"/>
      <c r="V961" s="463"/>
      <c r="W961" s="463"/>
      <c r="X961" s="463"/>
      <c r="Y961" s="463"/>
      <c r="Z961" s="591"/>
      <c r="AA961" s="461"/>
      <c r="AB961" s="461"/>
      <c r="AC961" s="463"/>
      <c r="AD961" s="463"/>
      <c r="AE961" s="463"/>
      <c r="AF961" s="463"/>
      <c r="AG961" s="463"/>
      <c r="AH961" s="463"/>
      <c r="AI961" s="463"/>
    </row>
    <row r="962" spans="1:35">
      <c r="A962" s="584" t="s">
        <v>2679</v>
      </c>
      <c r="B962" s="585" t="s">
        <v>977</v>
      </c>
      <c r="C962" s="457" t="s">
        <v>2528</v>
      </c>
      <c r="D962" s="457" t="s">
        <v>2628</v>
      </c>
      <c r="E962" s="457" t="s">
        <v>2629</v>
      </c>
      <c r="F962" s="586" t="s">
        <v>442</v>
      </c>
      <c r="G962" s="592" t="s">
        <v>2528</v>
      </c>
      <c r="H962" s="588">
        <v>1</v>
      </c>
      <c r="I962" s="588">
        <v>5</v>
      </c>
      <c r="J962" s="588">
        <f t="shared" si="53"/>
        <v>1</v>
      </c>
      <c r="K962" s="588">
        <f t="shared" si="54"/>
        <v>5</v>
      </c>
      <c r="L962" s="589">
        <f>IFERROR(IF(B962="funkcna poziadavka",VLOOKUP(G962,MODULY_CBA!$B$3:$E$53,4,0)/COUNTIFS($G$3:$G$1500,G962,$B$3:$B$1500,B962),),)</f>
        <v>0.28767123287671231</v>
      </c>
      <c r="M962" s="588">
        <f>IFERROR(IF(B962="Funkcna poziadavka",VLOOKUP(G962,MODULY_CBA!$B$3:$E$52,3,0),),)</f>
        <v>0.74</v>
      </c>
      <c r="N962" s="588">
        <f>IFERROR(IF(B962="funkcna poziadavka",VLOOKUP(G962,MODULY_CBA!$B$3:$E$52,2,0),),)</f>
        <v>1.01</v>
      </c>
      <c r="O962" s="589">
        <f t="shared" si="55"/>
        <v>3.9520054794520547</v>
      </c>
      <c r="P962" s="590">
        <f>IFERROR(O962*VLOOKUP(G962,MODULY_CBA!$B$3:$F$52,5,0),)</f>
        <v>59.280082191780821</v>
      </c>
      <c r="Q962" s="461">
        <f>VLOOKUP(G962,MODULY_CBA!$B$3:$I$52,7,0)</f>
        <v>2022</v>
      </c>
      <c r="R962" s="463"/>
      <c r="S962" s="463"/>
      <c r="T962" s="463"/>
      <c r="U962" s="463"/>
      <c r="V962" s="463"/>
      <c r="W962" s="463"/>
      <c r="X962" s="463"/>
      <c r="Y962" s="463"/>
      <c r="Z962" s="591"/>
      <c r="AA962" s="461"/>
      <c r="AB962" s="461"/>
      <c r="AC962" s="463"/>
      <c r="AD962" s="463"/>
      <c r="AE962" s="463"/>
      <c r="AF962" s="463"/>
      <c r="AG962" s="463"/>
      <c r="AH962" s="463"/>
      <c r="AI962" s="463"/>
    </row>
    <row r="963" spans="1:35">
      <c r="A963" s="584" t="s">
        <v>2680</v>
      </c>
      <c r="B963" s="585" t="s">
        <v>977</v>
      </c>
      <c r="C963" s="457" t="s">
        <v>2528</v>
      </c>
      <c r="D963" s="457" t="s">
        <v>2630</v>
      </c>
      <c r="E963" s="457" t="s">
        <v>2631</v>
      </c>
      <c r="F963" s="586" t="s">
        <v>442</v>
      </c>
      <c r="G963" s="592" t="s">
        <v>2528</v>
      </c>
      <c r="H963" s="588">
        <v>1</v>
      </c>
      <c r="I963" s="588">
        <v>5</v>
      </c>
      <c r="J963" s="588">
        <f t="shared" si="53"/>
        <v>1</v>
      </c>
      <c r="K963" s="588">
        <f t="shared" si="54"/>
        <v>5</v>
      </c>
      <c r="L963" s="589">
        <f>IFERROR(IF(B963="funkcna poziadavka",VLOOKUP(G963,MODULY_CBA!$B$3:$E$53,4,0)/COUNTIFS($G$3:$G$1500,G963,$B$3:$B$1500,B963),),)</f>
        <v>0.28767123287671231</v>
      </c>
      <c r="M963" s="588">
        <f>IFERROR(IF(B963="Funkcna poziadavka",VLOOKUP(G963,MODULY_CBA!$B$3:$E$52,3,0),),)</f>
        <v>0.74</v>
      </c>
      <c r="N963" s="588">
        <f>IFERROR(IF(B963="funkcna poziadavka",VLOOKUP(G963,MODULY_CBA!$B$3:$E$52,2,0),),)</f>
        <v>1.01</v>
      </c>
      <c r="O963" s="589">
        <f t="shared" si="55"/>
        <v>3.9520054794520547</v>
      </c>
      <c r="P963" s="590">
        <f>IFERROR(O963*VLOOKUP(G963,MODULY_CBA!$B$3:$F$52,5,0),)</f>
        <v>59.280082191780821</v>
      </c>
      <c r="Q963" s="461">
        <f>VLOOKUP(G963,MODULY_CBA!$B$3:$I$52,7,0)</f>
        <v>2022</v>
      </c>
      <c r="R963" s="463"/>
      <c r="S963" s="463"/>
      <c r="T963" s="463"/>
      <c r="U963" s="463"/>
      <c r="V963" s="463"/>
      <c r="W963" s="463"/>
      <c r="X963" s="463"/>
      <c r="Y963" s="463"/>
      <c r="Z963" s="591"/>
      <c r="AA963" s="461"/>
      <c r="AB963" s="461"/>
      <c r="AC963" s="463"/>
      <c r="AD963" s="463"/>
      <c r="AE963" s="463"/>
      <c r="AF963" s="463"/>
      <c r="AG963" s="463"/>
      <c r="AH963" s="463"/>
      <c r="AI963" s="463"/>
    </row>
    <row r="964" spans="1:35">
      <c r="A964" s="584" t="s">
        <v>2681</v>
      </c>
      <c r="B964" s="585" t="s">
        <v>977</v>
      </c>
      <c r="C964" s="457" t="s">
        <v>2528</v>
      </c>
      <c r="D964" s="457" t="s">
        <v>2632</v>
      </c>
      <c r="E964" s="457" t="s">
        <v>2633</v>
      </c>
      <c r="F964" s="586" t="s">
        <v>442</v>
      </c>
      <c r="G964" s="592" t="s">
        <v>2528</v>
      </c>
      <c r="H964" s="588">
        <v>1</v>
      </c>
      <c r="I964" s="588">
        <v>5</v>
      </c>
      <c r="J964" s="588">
        <f t="shared" si="53"/>
        <v>1</v>
      </c>
      <c r="K964" s="588">
        <f t="shared" si="54"/>
        <v>5</v>
      </c>
      <c r="L964" s="589">
        <f>IFERROR(IF(B964="funkcna poziadavka",VLOOKUP(G964,MODULY_CBA!$B$3:$E$53,4,0)/COUNTIFS($G$3:$G$1500,G964,$B$3:$B$1500,B964),),)</f>
        <v>0.28767123287671231</v>
      </c>
      <c r="M964" s="588">
        <f>IFERROR(IF(B964="Funkcna poziadavka",VLOOKUP(G964,MODULY_CBA!$B$3:$E$52,3,0),),)</f>
        <v>0.74</v>
      </c>
      <c r="N964" s="588">
        <f>IFERROR(IF(B964="funkcna poziadavka",VLOOKUP(G964,MODULY_CBA!$B$3:$E$52,2,0),),)</f>
        <v>1.01</v>
      </c>
      <c r="O964" s="589">
        <f t="shared" si="55"/>
        <v>3.9520054794520547</v>
      </c>
      <c r="P964" s="590">
        <f>IFERROR(O964*VLOOKUP(G964,MODULY_CBA!$B$3:$F$52,5,0),)</f>
        <v>59.280082191780821</v>
      </c>
      <c r="Q964" s="461">
        <f>VLOOKUP(G964,MODULY_CBA!$B$3:$I$52,7,0)</f>
        <v>2022</v>
      </c>
      <c r="R964" s="463"/>
      <c r="S964" s="463"/>
      <c r="T964" s="463"/>
      <c r="U964" s="463"/>
      <c r="V964" s="463"/>
      <c r="W964" s="463"/>
      <c r="X964" s="463"/>
      <c r="Y964" s="463"/>
      <c r="Z964" s="591"/>
      <c r="AA964" s="461"/>
      <c r="AB964" s="461"/>
      <c r="AC964" s="463"/>
      <c r="AD964" s="463"/>
      <c r="AE964" s="463"/>
      <c r="AF964" s="463"/>
      <c r="AG964" s="463"/>
      <c r="AH964" s="463"/>
      <c r="AI964" s="463"/>
    </row>
    <row r="965" spans="1:35">
      <c r="A965" s="584" t="s">
        <v>2682</v>
      </c>
      <c r="B965" s="585" t="s">
        <v>977</v>
      </c>
      <c r="C965" s="457" t="s">
        <v>2528</v>
      </c>
      <c r="D965" s="457" t="s">
        <v>2634</v>
      </c>
      <c r="E965" s="457" t="s">
        <v>2635</v>
      </c>
      <c r="F965" s="586" t="s">
        <v>442</v>
      </c>
      <c r="G965" s="592" t="s">
        <v>2528</v>
      </c>
      <c r="H965" s="588">
        <v>1</v>
      </c>
      <c r="I965" s="588">
        <v>5</v>
      </c>
      <c r="J965" s="588">
        <f t="shared" si="53"/>
        <v>1</v>
      </c>
      <c r="K965" s="588">
        <f t="shared" si="54"/>
        <v>5</v>
      </c>
      <c r="L965" s="589">
        <f>IFERROR(IF(B965="funkcna poziadavka",VLOOKUP(G965,MODULY_CBA!$B$3:$E$53,4,0)/COUNTIFS($G$3:$G$1500,G965,$B$3:$B$1500,B965),),)</f>
        <v>0.28767123287671231</v>
      </c>
      <c r="M965" s="588">
        <f>IFERROR(IF(B965="Funkcna poziadavka",VLOOKUP(G965,MODULY_CBA!$B$3:$E$52,3,0),),)</f>
        <v>0.74</v>
      </c>
      <c r="N965" s="588">
        <f>IFERROR(IF(B965="funkcna poziadavka",VLOOKUP(G965,MODULY_CBA!$B$3:$E$52,2,0),),)</f>
        <v>1.01</v>
      </c>
      <c r="O965" s="589">
        <f t="shared" si="55"/>
        <v>3.9520054794520547</v>
      </c>
      <c r="P965" s="590">
        <f>IFERROR(O965*VLOOKUP(G965,MODULY_CBA!$B$3:$F$52,5,0),)</f>
        <v>59.280082191780821</v>
      </c>
      <c r="Q965" s="461">
        <f>VLOOKUP(G965,MODULY_CBA!$B$3:$I$52,7,0)</f>
        <v>2022</v>
      </c>
      <c r="R965" s="463"/>
      <c r="S965" s="463"/>
      <c r="T965" s="463"/>
      <c r="U965" s="463"/>
      <c r="V965" s="463"/>
      <c r="W965" s="463"/>
      <c r="X965" s="463"/>
      <c r="Y965" s="463"/>
      <c r="Z965" s="591"/>
      <c r="AA965" s="461"/>
      <c r="AB965" s="461"/>
      <c r="AC965" s="463"/>
      <c r="AD965" s="463"/>
      <c r="AE965" s="463"/>
      <c r="AF965" s="463"/>
      <c r="AG965" s="463"/>
      <c r="AH965" s="463"/>
      <c r="AI965" s="463"/>
    </row>
    <row r="966" spans="1:35">
      <c r="A966" s="584" t="s">
        <v>2683</v>
      </c>
      <c r="B966" s="585" t="s">
        <v>977</v>
      </c>
      <c r="C966" s="457" t="s">
        <v>2528</v>
      </c>
      <c r="D966" s="457" t="s">
        <v>2636</v>
      </c>
      <c r="E966" s="457" t="s">
        <v>2637</v>
      </c>
      <c r="F966" s="586" t="s">
        <v>442</v>
      </c>
      <c r="G966" s="592" t="s">
        <v>2528</v>
      </c>
      <c r="H966" s="588">
        <v>1</v>
      </c>
      <c r="I966" s="588">
        <v>5</v>
      </c>
      <c r="J966" s="588">
        <f t="shared" si="53"/>
        <v>1</v>
      </c>
      <c r="K966" s="588">
        <f t="shared" si="54"/>
        <v>5</v>
      </c>
      <c r="L966" s="589">
        <f>IFERROR(IF(B966="funkcna poziadavka",VLOOKUP(G966,MODULY_CBA!$B$3:$E$53,4,0)/COUNTIFS($G$3:$G$1500,G966,$B$3:$B$1500,B966),),)</f>
        <v>0.28767123287671231</v>
      </c>
      <c r="M966" s="588">
        <f>IFERROR(IF(B966="Funkcna poziadavka",VLOOKUP(G966,MODULY_CBA!$B$3:$E$52,3,0),),)</f>
        <v>0.74</v>
      </c>
      <c r="N966" s="588">
        <f>IFERROR(IF(B966="funkcna poziadavka",VLOOKUP(G966,MODULY_CBA!$B$3:$E$52,2,0),),)</f>
        <v>1.01</v>
      </c>
      <c r="O966" s="589">
        <f t="shared" si="55"/>
        <v>3.9520054794520547</v>
      </c>
      <c r="P966" s="590">
        <f>IFERROR(O966*VLOOKUP(G966,MODULY_CBA!$B$3:$F$52,5,0),)</f>
        <v>59.280082191780821</v>
      </c>
      <c r="Q966" s="461">
        <f>VLOOKUP(G966,MODULY_CBA!$B$3:$I$52,7,0)</f>
        <v>2022</v>
      </c>
      <c r="R966" s="463"/>
      <c r="S966" s="463"/>
      <c r="T966" s="463"/>
      <c r="U966" s="463"/>
      <c r="V966" s="463"/>
      <c r="W966" s="463"/>
      <c r="X966" s="463"/>
      <c r="Y966" s="463"/>
      <c r="Z966" s="591"/>
      <c r="AA966" s="461"/>
      <c r="AB966" s="461"/>
      <c r="AC966" s="463"/>
      <c r="AD966" s="463"/>
      <c r="AE966" s="463"/>
      <c r="AF966" s="463"/>
      <c r="AG966" s="463"/>
      <c r="AH966" s="463"/>
      <c r="AI966" s="463"/>
    </row>
    <row r="967" spans="1:35">
      <c r="A967" s="584" t="s">
        <v>2684</v>
      </c>
      <c r="B967" s="585" t="s">
        <v>977</v>
      </c>
      <c r="C967" s="457" t="s">
        <v>2528</v>
      </c>
      <c r="D967" s="457" t="s">
        <v>2638</v>
      </c>
      <c r="E967" s="457" t="s">
        <v>2639</v>
      </c>
      <c r="F967" s="586" t="s">
        <v>442</v>
      </c>
      <c r="G967" s="592" t="s">
        <v>2528</v>
      </c>
      <c r="H967" s="588">
        <v>1</v>
      </c>
      <c r="I967" s="588">
        <v>5</v>
      </c>
      <c r="J967" s="588">
        <f t="shared" si="53"/>
        <v>1</v>
      </c>
      <c r="K967" s="588">
        <f t="shared" si="54"/>
        <v>5</v>
      </c>
      <c r="L967" s="589">
        <f>IFERROR(IF(B967="funkcna poziadavka",VLOOKUP(G967,MODULY_CBA!$B$3:$E$53,4,0)/COUNTIFS($G$3:$G$1500,G967,$B$3:$B$1500,B967),),)</f>
        <v>0.28767123287671231</v>
      </c>
      <c r="M967" s="588">
        <f>IFERROR(IF(B967="Funkcna poziadavka",VLOOKUP(G967,MODULY_CBA!$B$3:$E$52,3,0),),)</f>
        <v>0.74</v>
      </c>
      <c r="N967" s="588">
        <f>IFERROR(IF(B967="funkcna poziadavka",VLOOKUP(G967,MODULY_CBA!$B$3:$E$52,2,0),),)</f>
        <v>1.01</v>
      </c>
      <c r="O967" s="589">
        <f t="shared" si="55"/>
        <v>3.9520054794520547</v>
      </c>
      <c r="P967" s="590">
        <f>IFERROR(O967*VLOOKUP(G967,MODULY_CBA!$B$3:$F$52,5,0),)</f>
        <v>59.280082191780821</v>
      </c>
      <c r="Q967" s="461">
        <f>VLOOKUP(G967,MODULY_CBA!$B$3:$I$52,7,0)</f>
        <v>2022</v>
      </c>
      <c r="R967" s="463"/>
      <c r="S967" s="463"/>
      <c r="T967" s="463"/>
      <c r="U967" s="463"/>
      <c r="V967" s="463"/>
      <c r="W967" s="463"/>
      <c r="X967" s="463"/>
      <c r="Y967" s="463"/>
      <c r="Z967" s="591"/>
      <c r="AA967" s="461"/>
      <c r="AB967" s="461"/>
      <c r="AC967" s="463"/>
      <c r="AD967" s="463"/>
      <c r="AE967" s="463"/>
      <c r="AF967" s="463"/>
      <c r="AG967" s="463"/>
      <c r="AH967" s="463"/>
      <c r="AI967" s="463"/>
    </row>
    <row r="968" spans="1:35">
      <c r="A968" s="584" t="s">
        <v>2685</v>
      </c>
      <c r="B968" s="585" t="s">
        <v>977</v>
      </c>
      <c r="C968" s="457" t="s">
        <v>2528</v>
      </c>
      <c r="D968" s="457" t="s">
        <v>2640</v>
      </c>
      <c r="E968" s="457" t="s">
        <v>2641</v>
      </c>
      <c r="F968" s="586" t="s">
        <v>442</v>
      </c>
      <c r="G968" s="592" t="s">
        <v>2528</v>
      </c>
      <c r="H968" s="588">
        <v>1</v>
      </c>
      <c r="I968" s="588">
        <v>5</v>
      </c>
      <c r="J968" s="588">
        <f t="shared" si="53"/>
        <v>1</v>
      </c>
      <c r="K968" s="588">
        <f t="shared" si="54"/>
        <v>5</v>
      </c>
      <c r="L968" s="589">
        <f>IFERROR(IF(B968="funkcna poziadavka",VLOOKUP(G968,MODULY_CBA!$B$3:$E$53,4,0)/COUNTIFS($G$3:$G$1500,G968,$B$3:$B$1500,B968),),)</f>
        <v>0.28767123287671231</v>
      </c>
      <c r="M968" s="588">
        <f>IFERROR(IF(B968="Funkcna poziadavka",VLOOKUP(G968,MODULY_CBA!$B$3:$E$52,3,0),),)</f>
        <v>0.74</v>
      </c>
      <c r="N968" s="588">
        <f>IFERROR(IF(B968="funkcna poziadavka",VLOOKUP(G968,MODULY_CBA!$B$3:$E$52,2,0),),)</f>
        <v>1.01</v>
      </c>
      <c r="O968" s="589">
        <f t="shared" si="55"/>
        <v>3.9520054794520547</v>
      </c>
      <c r="P968" s="590">
        <f>IFERROR(O968*VLOOKUP(G968,MODULY_CBA!$B$3:$F$52,5,0),)</f>
        <v>59.280082191780821</v>
      </c>
      <c r="Q968" s="461">
        <f>VLOOKUP(G968,MODULY_CBA!$B$3:$I$52,7,0)</f>
        <v>2022</v>
      </c>
      <c r="R968" s="463"/>
      <c r="S968" s="463"/>
      <c r="T968" s="463"/>
      <c r="U968" s="463"/>
      <c r="V968" s="463"/>
      <c r="W968" s="463"/>
      <c r="X968" s="463"/>
      <c r="Y968" s="463"/>
      <c r="Z968" s="591"/>
      <c r="AA968" s="461"/>
      <c r="AB968" s="461"/>
      <c r="AC968" s="463"/>
      <c r="AD968" s="463"/>
      <c r="AE968" s="463"/>
      <c r="AF968" s="463"/>
      <c r="AG968" s="463"/>
      <c r="AH968" s="463"/>
      <c r="AI968" s="463"/>
    </row>
    <row r="969" spans="1:35">
      <c r="A969" s="584" t="s">
        <v>2686</v>
      </c>
      <c r="B969" s="585" t="s">
        <v>977</v>
      </c>
      <c r="C969" s="457" t="s">
        <v>2528</v>
      </c>
      <c r="D969" s="457" t="s">
        <v>2642</v>
      </c>
      <c r="E969" s="457" t="s">
        <v>2643</v>
      </c>
      <c r="F969" s="586" t="s">
        <v>442</v>
      </c>
      <c r="G969" s="592" t="s">
        <v>2528</v>
      </c>
      <c r="H969" s="588">
        <v>1</v>
      </c>
      <c r="I969" s="588">
        <v>5</v>
      </c>
      <c r="J969" s="588">
        <f t="shared" ref="J969:J1032" si="56">IF(ISNUMBER(H969),H969,)</f>
        <v>1</v>
      </c>
      <c r="K969" s="588">
        <f t="shared" ref="K969:K1032" si="57">J969*I969</f>
        <v>5</v>
      </c>
      <c r="L969" s="589">
        <f>IFERROR(IF(B969="funkcna poziadavka",VLOOKUP(G969,MODULY_CBA!$B$3:$E$53,4,0)/COUNTIFS($G$3:$G$1500,G969,$B$3:$B$1500,B969),),)</f>
        <v>0.28767123287671231</v>
      </c>
      <c r="M969" s="588">
        <f>IFERROR(IF(B969="Funkcna poziadavka",VLOOKUP(G969,MODULY_CBA!$B$3:$E$52,3,0),),)</f>
        <v>0.74</v>
      </c>
      <c r="N969" s="588">
        <f>IFERROR(IF(B969="funkcna poziadavka",VLOOKUP(G969,MODULY_CBA!$B$3:$E$52,2,0),),)</f>
        <v>1.01</v>
      </c>
      <c r="O969" s="589">
        <f t="shared" ref="O969:O1032" si="58">(K969+L969)*M969*N969</f>
        <v>3.9520054794520547</v>
      </c>
      <c r="P969" s="590">
        <f>IFERROR(O969*VLOOKUP(G969,MODULY_CBA!$B$3:$F$52,5,0),)</f>
        <v>59.280082191780821</v>
      </c>
      <c r="Q969" s="461">
        <f>VLOOKUP(G969,MODULY_CBA!$B$3:$I$52,7,0)</f>
        <v>2022</v>
      </c>
      <c r="R969" s="463"/>
      <c r="S969" s="463"/>
      <c r="T969" s="463"/>
      <c r="U969" s="463"/>
      <c r="V969" s="463"/>
      <c r="W969" s="463"/>
      <c r="X969" s="463"/>
      <c r="Y969" s="463"/>
      <c r="Z969" s="591"/>
      <c r="AA969" s="461"/>
      <c r="AB969" s="461"/>
      <c r="AC969" s="463"/>
      <c r="AD969" s="463"/>
      <c r="AE969" s="463"/>
      <c r="AF969" s="463"/>
      <c r="AG969" s="463"/>
      <c r="AH969" s="463"/>
      <c r="AI969" s="463"/>
    </row>
    <row r="970" spans="1:35">
      <c r="A970" s="584" t="s">
        <v>2687</v>
      </c>
      <c r="B970" s="585" t="s">
        <v>977</v>
      </c>
      <c r="C970" s="457" t="s">
        <v>2528</v>
      </c>
      <c r="D970" s="457" t="s">
        <v>2644</v>
      </c>
      <c r="E970" s="457" t="s">
        <v>2645</v>
      </c>
      <c r="F970" s="586" t="s">
        <v>442</v>
      </c>
      <c r="G970" s="592" t="s">
        <v>2528</v>
      </c>
      <c r="H970" s="588">
        <v>1</v>
      </c>
      <c r="I970" s="588">
        <v>5</v>
      </c>
      <c r="J970" s="588">
        <f t="shared" si="56"/>
        <v>1</v>
      </c>
      <c r="K970" s="588">
        <f t="shared" si="57"/>
        <v>5</v>
      </c>
      <c r="L970" s="589">
        <f>IFERROR(IF(B970="funkcna poziadavka",VLOOKUP(G970,MODULY_CBA!$B$3:$E$53,4,0)/COUNTIFS($G$3:$G$1500,G970,$B$3:$B$1500,B970),),)</f>
        <v>0.28767123287671231</v>
      </c>
      <c r="M970" s="588">
        <f>IFERROR(IF(B970="Funkcna poziadavka",VLOOKUP(G970,MODULY_CBA!$B$3:$E$52,3,0),),)</f>
        <v>0.74</v>
      </c>
      <c r="N970" s="588">
        <f>IFERROR(IF(B970="funkcna poziadavka",VLOOKUP(G970,MODULY_CBA!$B$3:$E$52,2,0),),)</f>
        <v>1.01</v>
      </c>
      <c r="O970" s="589">
        <f t="shared" si="58"/>
        <v>3.9520054794520547</v>
      </c>
      <c r="P970" s="590">
        <f>IFERROR(O970*VLOOKUP(G970,MODULY_CBA!$B$3:$F$52,5,0),)</f>
        <v>59.280082191780821</v>
      </c>
      <c r="Q970" s="461">
        <f>VLOOKUP(G970,MODULY_CBA!$B$3:$I$52,7,0)</f>
        <v>2022</v>
      </c>
      <c r="R970" s="463"/>
      <c r="S970" s="463"/>
      <c r="T970" s="463"/>
      <c r="U970" s="463"/>
      <c r="V970" s="463"/>
      <c r="W970" s="463"/>
      <c r="X970" s="463"/>
      <c r="Y970" s="463"/>
      <c r="Z970" s="591"/>
      <c r="AA970" s="461"/>
      <c r="AB970" s="461"/>
      <c r="AC970" s="463"/>
      <c r="AD970" s="463"/>
      <c r="AE970" s="463"/>
      <c r="AF970" s="463"/>
      <c r="AG970" s="463"/>
      <c r="AH970" s="463"/>
      <c r="AI970" s="463"/>
    </row>
    <row r="971" spans="1:35">
      <c r="A971" s="584" t="s">
        <v>2688</v>
      </c>
      <c r="B971" s="585" t="s">
        <v>977</v>
      </c>
      <c r="C971" s="457" t="s">
        <v>2528</v>
      </c>
      <c r="D971" s="457" t="s">
        <v>2646</v>
      </c>
      <c r="E971" s="457" t="s">
        <v>2647</v>
      </c>
      <c r="F971" s="586" t="s">
        <v>442</v>
      </c>
      <c r="G971" s="592" t="s">
        <v>2528</v>
      </c>
      <c r="H971" s="588">
        <v>1</v>
      </c>
      <c r="I971" s="588">
        <v>5</v>
      </c>
      <c r="J971" s="588">
        <f t="shared" si="56"/>
        <v>1</v>
      </c>
      <c r="K971" s="588">
        <f t="shared" si="57"/>
        <v>5</v>
      </c>
      <c r="L971" s="589">
        <f>IFERROR(IF(B971="funkcna poziadavka",VLOOKUP(G971,MODULY_CBA!$B$3:$E$53,4,0)/COUNTIFS($G$3:$G$1500,G971,$B$3:$B$1500,B971),),)</f>
        <v>0.28767123287671231</v>
      </c>
      <c r="M971" s="588">
        <f>IFERROR(IF(B971="Funkcna poziadavka",VLOOKUP(G971,MODULY_CBA!$B$3:$E$52,3,0),),)</f>
        <v>0.74</v>
      </c>
      <c r="N971" s="588">
        <f>IFERROR(IF(B971="funkcna poziadavka",VLOOKUP(G971,MODULY_CBA!$B$3:$E$52,2,0),),)</f>
        <v>1.01</v>
      </c>
      <c r="O971" s="589">
        <f t="shared" si="58"/>
        <v>3.9520054794520547</v>
      </c>
      <c r="P971" s="590">
        <f>IFERROR(O971*VLOOKUP(G971,MODULY_CBA!$B$3:$F$52,5,0),)</f>
        <v>59.280082191780821</v>
      </c>
      <c r="Q971" s="461">
        <f>VLOOKUP(G971,MODULY_CBA!$B$3:$I$52,7,0)</f>
        <v>2022</v>
      </c>
      <c r="R971" s="463"/>
      <c r="S971" s="463"/>
      <c r="T971" s="463"/>
      <c r="U971" s="463"/>
      <c r="V971" s="463"/>
      <c r="W971" s="463"/>
      <c r="X971" s="463"/>
      <c r="Y971" s="463"/>
      <c r="Z971" s="591"/>
      <c r="AA971" s="461"/>
      <c r="AB971" s="461"/>
      <c r="AC971" s="463"/>
      <c r="AD971" s="463"/>
      <c r="AE971" s="463"/>
      <c r="AF971" s="463"/>
      <c r="AG971" s="463"/>
      <c r="AH971" s="463"/>
      <c r="AI971" s="463"/>
    </row>
    <row r="972" spans="1:35">
      <c r="A972" s="584" t="s">
        <v>2689</v>
      </c>
      <c r="B972" s="585" t="s">
        <v>977</v>
      </c>
      <c r="C972" s="457" t="s">
        <v>2528</v>
      </c>
      <c r="D972" s="457" t="s">
        <v>2648</v>
      </c>
      <c r="E972" s="457" t="s">
        <v>2649</v>
      </c>
      <c r="F972" s="586" t="s">
        <v>442</v>
      </c>
      <c r="G972" s="592" t="s">
        <v>2528</v>
      </c>
      <c r="H972" s="588">
        <v>1</v>
      </c>
      <c r="I972" s="588">
        <v>5</v>
      </c>
      <c r="J972" s="588">
        <f t="shared" si="56"/>
        <v>1</v>
      </c>
      <c r="K972" s="588">
        <f t="shared" si="57"/>
        <v>5</v>
      </c>
      <c r="L972" s="589">
        <f>IFERROR(IF(B972="funkcna poziadavka",VLOOKUP(G972,MODULY_CBA!$B$3:$E$53,4,0)/COUNTIFS($G$3:$G$1500,G972,$B$3:$B$1500,B972),),)</f>
        <v>0.28767123287671231</v>
      </c>
      <c r="M972" s="588">
        <f>IFERROR(IF(B972="Funkcna poziadavka",VLOOKUP(G972,MODULY_CBA!$B$3:$E$52,3,0),),)</f>
        <v>0.74</v>
      </c>
      <c r="N972" s="588">
        <f>IFERROR(IF(B972="funkcna poziadavka",VLOOKUP(G972,MODULY_CBA!$B$3:$E$52,2,0),),)</f>
        <v>1.01</v>
      </c>
      <c r="O972" s="589">
        <f t="shared" si="58"/>
        <v>3.9520054794520547</v>
      </c>
      <c r="P972" s="590">
        <f>IFERROR(O972*VLOOKUP(G972,MODULY_CBA!$B$3:$F$52,5,0),)</f>
        <v>59.280082191780821</v>
      </c>
      <c r="Q972" s="461">
        <f>VLOOKUP(G972,MODULY_CBA!$B$3:$I$52,7,0)</f>
        <v>2022</v>
      </c>
      <c r="R972" s="463"/>
      <c r="S972" s="463"/>
      <c r="T972" s="463"/>
      <c r="U972" s="463"/>
      <c r="V972" s="463"/>
      <c r="W972" s="463"/>
      <c r="X972" s="463"/>
      <c r="Y972" s="463"/>
      <c r="Z972" s="591"/>
      <c r="AA972" s="461"/>
      <c r="AB972" s="461"/>
      <c r="AC972" s="463"/>
      <c r="AD972" s="463"/>
      <c r="AE972" s="463"/>
      <c r="AF972" s="463"/>
      <c r="AG972" s="463"/>
      <c r="AH972" s="463"/>
      <c r="AI972" s="463"/>
    </row>
    <row r="973" spans="1:35">
      <c r="A973" s="584" t="s">
        <v>2690</v>
      </c>
      <c r="B973" s="585" t="s">
        <v>977</v>
      </c>
      <c r="C973" s="457" t="s">
        <v>2528</v>
      </c>
      <c r="D973" s="457" t="s">
        <v>2650</v>
      </c>
      <c r="E973" s="457" t="s">
        <v>2651</v>
      </c>
      <c r="F973" s="586" t="s">
        <v>442</v>
      </c>
      <c r="G973" s="592" t="s">
        <v>2528</v>
      </c>
      <c r="H973" s="588">
        <v>1</v>
      </c>
      <c r="I973" s="588">
        <v>5</v>
      </c>
      <c r="J973" s="588">
        <f t="shared" si="56"/>
        <v>1</v>
      </c>
      <c r="K973" s="588">
        <f t="shared" si="57"/>
        <v>5</v>
      </c>
      <c r="L973" s="589">
        <f>IFERROR(IF(B973="funkcna poziadavka",VLOOKUP(G973,MODULY_CBA!$B$3:$E$53,4,0)/COUNTIFS($G$3:$G$1500,G973,$B$3:$B$1500,B973),),)</f>
        <v>0.28767123287671231</v>
      </c>
      <c r="M973" s="588">
        <f>IFERROR(IF(B973="Funkcna poziadavka",VLOOKUP(G973,MODULY_CBA!$B$3:$E$52,3,0),),)</f>
        <v>0.74</v>
      </c>
      <c r="N973" s="588">
        <f>IFERROR(IF(B973="funkcna poziadavka",VLOOKUP(G973,MODULY_CBA!$B$3:$E$52,2,0),),)</f>
        <v>1.01</v>
      </c>
      <c r="O973" s="589">
        <f t="shared" si="58"/>
        <v>3.9520054794520547</v>
      </c>
      <c r="P973" s="590">
        <f>IFERROR(O973*VLOOKUP(G973,MODULY_CBA!$B$3:$F$52,5,0),)</f>
        <v>59.280082191780821</v>
      </c>
      <c r="Q973" s="461">
        <f>VLOOKUP(G973,MODULY_CBA!$B$3:$I$52,7,0)</f>
        <v>2022</v>
      </c>
      <c r="R973" s="463"/>
      <c r="S973" s="463"/>
      <c r="T973" s="463"/>
      <c r="U973" s="463"/>
      <c r="V973" s="463"/>
      <c r="W973" s="463"/>
      <c r="X973" s="463"/>
      <c r="Y973" s="463"/>
      <c r="Z973" s="591"/>
      <c r="AA973" s="461"/>
      <c r="AB973" s="461"/>
      <c r="AC973" s="463"/>
      <c r="AD973" s="463"/>
      <c r="AE973" s="463"/>
      <c r="AF973" s="463"/>
      <c r="AG973" s="463"/>
      <c r="AH973" s="463"/>
      <c r="AI973" s="463"/>
    </row>
    <row r="974" spans="1:35">
      <c r="A974" s="584" t="s">
        <v>2691</v>
      </c>
      <c r="B974" s="585" t="s">
        <v>977</v>
      </c>
      <c r="C974" s="457" t="s">
        <v>2528</v>
      </c>
      <c r="D974" s="457" t="s">
        <v>2652</v>
      </c>
      <c r="E974" s="457" t="s">
        <v>2653</v>
      </c>
      <c r="F974" s="586" t="s">
        <v>442</v>
      </c>
      <c r="G974" s="592" t="s">
        <v>2528</v>
      </c>
      <c r="H974" s="588">
        <v>1</v>
      </c>
      <c r="I974" s="588">
        <v>5</v>
      </c>
      <c r="J974" s="588">
        <f t="shared" si="56"/>
        <v>1</v>
      </c>
      <c r="K974" s="588">
        <f t="shared" si="57"/>
        <v>5</v>
      </c>
      <c r="L974" s="589">
        <f>IFERROR(IF(B974="funkcna poziadavka",VLOOKUP(G974,MODULY_CBA!$B$3:$E$53,4,0)/COUNTIFS($G$3:$G$1500,G974,$B$3:$B$1500,B974),),)</f>
        <v>0.28767123287671231</v>
      </c>
      <c r="M974" s="588">
        <f>IFERROR(IF(B974="Funkcna poziadavka",VLOOKUP(G974,MODULY_CBA!$B$3:$E$52,3,0),),)</f>
        <v>0.74</v>
      </c>
      <c r="N974" s="588">
        <f>IFERROR(IF(B974="funkcna poziadavka",VLOOKUP(G974,MODULY_CBA!$B$3:$E$52,2,0),),)</f>
        <v>1.01</v>
      </c>
      <c r="O974" s="589">
        <f t="shared" si="58"/>
        <v>3.9520054794520547</v>
      </c>
      <c r="P974" s="590">
        <f>IFERROR(O974*VLOOKUP(G974,MODULY_CBA!$B$3:$F$52,5,0),)</f>
        <v>59.280082191780821</v>
      </c>
      <c r="Q974" s="461">
        <f>VLOOKUP(G974,MODULY_CBA!$B$3:$I$52,7,0)</f>
        <v>2022</v>
      </c>
      <c r="R974" s="463"/>
      <c r="S974" s="463"/>
      <c r="T974" s="463"/>
      <c r="U974" s="463"/>
      <c r="V974" s="463"/>
      <c r="W974" s="463"/>
      <c r="X974" s="463"/>
      <c r="Y974" s="463"/>
      <c r="Z974" s="591"/>
      <c r="AA974" s="461"/>
      <c r="AB974" s="461"/>
      <c r="AC974" s="463"/>
      <c r="AD974" s="463"/>
      <c r="AE974" s="463"/>
      <c r="AF974" s="463"/>
      <c r="AG974" s="463"/>
      <c r="AH974" s="463"/>
      <c r="AI974" s="463"/>
    </row>
    <row r="975" spans="1:35">
      <c r="A975" s="584" t="s">
        <v>2692</v>
      </c>
      <c r="B975" s="585" t="s">
        <v>977</v>
      </c>
      <c r="C975" s="457" t="s">
        <v>2528</v>
      </c>
      <c r="D975" s="457" t="s">
        <v>2654</v>
      </c>
      <c r="E975" s="457" t="s">
        <v>2655</v>
      </c>
      <c r="F975" s="586" t="s">
        <v>442</v>
      </c>
      <c r="G975" s="592" t="s">
        <v>2528</v>
      </c>
      <c r="H975" s="588">
        <v>1</v>
      </c>
      <c r="I975" s="588">
        <v>5</v>
      </c>
      <c r="J975" s="588">
        <f t="shared" si="56"/>
        <v>1</v>
      </c>
      <c r="K975" s="588">
        <f t="shared" si="57"/>
        <v>5</v>
      </c>
      <c r="L975" s="589">
        <f>IFERROR(IF(B975="funkcna poziadavka",VLOOKUP(G975,MODULY_CBA!$B$3:$E$53,4,0)/COUNTIFS($G$3:$G$1500,G975,$B$3:$B$1500,B975),),)</f>
        <v>0.28767123287671231</v>
      </c>
      <c r="M975" s="588">
        <f>IFERROR(IF(B975="Funkcna poziadavka",VLOOKUP(G975,MODULY_CBA!$B$3:$E$52,3,0),),)</f>
        <v>0.74</v>
      </c>
      <c r="N975" s="588">
        <f>IFERROR(IF(B975="funkcna poziadavka",VLOOKUP(G975,MODULY_CBA!$B$3:$E$52,2,0),),)</f>
        <v>1.01</v>
      </c>
      <c r="O975" s="589">
        <f t="shared" si="58"/>
        <v>3.9520054794520547</v>
      </c>
      <c r="P975" s="590">
        <f>IFERROR(O975*VLOOKUP(G975,MODULY_CBA!$B$3:$F$52,5,0),)</f>
        <v>59.280082191780821</v>
      </c>
      <c r="Q975" s="461">
        <f>VLOOKUP(G975,MODULY_CBA!$B$3:$I$52,7,0)</f>
        <v>2022</v>
      </c>
      <c r="R975" s="463"/>
      <c r="S975" s="463"/>
      <c r="T975" s="463"/>
      <c r="U975" s="463"/>
      <c r="V975" s="463"/>
      <c r="W975" s="463"/>
      <c r="X975" s="463"/>
      <c r="Y975" s="463"/>
      <c r="Z975" s="591"/>
      <c r="AA975" s="461"/>
      <c r="AB975" s="461"/>
      <c r="AC975" s="463"/>
      <c r="AD975" s="463"/>
      <c r="AE975" s="463"/>
      <c r="AF975" s="463"/>
      <c r="AG975" s="463"/>
      <c r="AH975" s="463"/>
      <c r="AI975" s="463"/>
    </row>
    <row r="976" spans="1:35">
      <c r="A976" s="584" t="s">
        <v>2693</v>
      </c>
      <c r="B976" s="585" t="s">
        <v>977</v>
      </c>
      <c r="C976" s="457" t="s">
        <v>2528</v>
      </c>
      <c r="D976" s="457" t="s">
        <v>2656</v>
      </c>
      <c r="E976" s="457" t="s">
        <v>2657</v>
      </c>
      <c r="F976" s="586" t="s">
        <v>442</v>
      </c>
      <c r="G976" s="592" t="s">
        <v>2528</v>
      </c>
      <c r="H976" s="588">
        <v>1</v>
      </c>
      <c r="I976" s="588">
        <v>5</v>
      </c>
      <c r="J976" s="588">
        <f t="shared" si="56"/>
        <v>1</v>
      </c>
      <c r="K976" s="588">
        <f t="shared" si="57"/>
        <v>5</v>
      </c>
      <c r="L976" s="589">
        <f>IFERROR(IF(B976="funkcna poziadavka",VLOOKUP(G976,MODULY_CBA!$B$3:$E$53,4,0)/COUNTIFS($G$3:$G$1500,G976,$B$3:$B$1500,B976),),)</f>
        <v>0.28767123287671231</v>
      </c>
      <c r="M976" s="588">
        <f>IFERROR(IF(B976="Funkcna poziadavka",VLOOKUP(G976,MODULY_CBA!$B$3:$E$52,3,0),),)</f>
        <v>0.74</v>
      </c>
      <c r="N976" s="588">
        <f>IFERROR(IF(B976="funkcna poziadavka",VLOOKUP(G976,MODULY_CBA!$B$3:$E$52,2,0),),)</f>
        <v>1.01</v>
      </c>
      <c r="O976" s="589">
        <f t="shared" si="58"/>
        <v>3.9520054794520547</v>
      </c>
      <c r="P976" s="590">
        <f>IFERROR(O976*VLOOKUP(G976,MODULY_CBA!$B$3:$F$52,5,0),)</f>
        <v>59.280082191780821</v>
      </c>
      <c r="Q976" s="461">
        <f>VLOOKUP(G976,MODULY_CBA!$B$3:$I$52,7,0)</f>
        <v>2022</v>
      </c>
      <c r="R976" s="463"/>
      <c r="S976" s="463"/>
      <c r="T976" s="463"/>
      <c r="U976" s="463"/>
      <c r="V976" s="463"/>
      <c r="W976" s="463"/>
      <c r="X976" s="463"/>
      <c r="Y976" s="463"/>
      <c r="Z976" s="591"/>
      <c r="AA976" s="461"/>
      <c r="AB976" s="461"/>
      <c r="AC976" s="463"/>
      <c r="AD976" s="463"/>
      <c r="AE976" s="463"/>
      <c r="AF976" s="463"/>
      <c r="AG976" s="463"/>
      <c r="AH976" s="463"/>
      <c r="AI976" s="463"/>
    </row>
    <row r="977" spans="1:35">
      <c r="A977" s="584" t="s">
        <v>2694</v>
      </c>
      <c r="B977" s="585" t="s">
        <v>977</v>
      </c>
      <c r="C977" s="457" t="s">
        <v>2528</v>
      </c>
      <c r="D977" s="457" t="s">
        <v>2659</v>
      </c>
      <c r="E977" s="457" t="s">
        <v>2658</v>
      </c>
      <c r="F977" s="586" t="s">
        <v>442</v>
      </c>
      <c r="G977" s="592" t="s">
        <v>2528</v>
      </c>
      <c r="H977" s="588">
        <v>1</v>
      </c>
      <c r="I977" s="588">
        <v>5</v>
      </c>
      <c r="J977" s="588">
        <f t="shared" si="56"/>
        <v>1</v>
      </c>
      <c r="K977" s="588">
        <f t="shared" si="57"/>
        <v>5</v>
      </c>
      <c r="L977" s="589">
        <f>IFERROR(IF(B977="funkcna poziadavka",VLOOKUP(G977,MODULY_CBA!$B$3:$E$53,4,0)/COUNTIFS($G$3:$G$1500,G977,$B$3:$B$1500,B977),),)</f>
        <v>0.28767123287671231</v>
      </c>
      <c r="M977" s="588">
        <f>IFERROR(IF(B977="Funkcna poziadavka",VLOOKUP(G977,MODULY_CBA!$B$3:$E$52,3,0),),)</f>
        <v>0.74</v>
      </c>
      <c r="N977" s="588">
        <f>IFERROR(IF(B977="funkcna poziadavka",VLOOKUP(G977,MODULY_CBA!$B$3:$E$52,2,0),),)</f>
        <v>1.01</v>
      </c>
      <c r="O977" s="589">
        <f t="shared" si="58"/>
        <v>3.9520054794520547</v>
      </c>
      <c r="P977" s="590">
        <f>IFERROR(O977*VLOOKUP(G977,MODULY_CBA!$B$3:$F$52,5,0),)</f>
        <v>59.280082191780821</v>
      </c>
      <c r="Q977" s="461">
        <f>VLOOKUP(G977,MODULY_CBA!$B$3:$I$52,7,0)</f>
        <v>2022</v>
      </c>
      <c r="R977" s="463"/>
      <c r="S977" s="463"/>
      <c r="T977" s="463"/>
      <c r="U977" s="463"/>
      <c r="V977" s="463"/>
      <c r="W977" s="463"/>
      <c r="X977" s="463"/>
      <c r="Y977" s="463"/>
      <c r="Z977" s="591"/>
      <c r="AA977" s="461"/>
      <c r="AB977" s="461"/>
      <c r="AC977" s="463"/>
      <c r="AD977" s="463"/>
      <c r="AE977" s="463"/>
      <c r="AF977" s="463"/>
      <c r="AG977" s="463"/>
      <c r="AH977" s="463"/>
      <c r="AI977" s="463"/>
    </row>
    <row r="978" spans="1:35">
      <c r="A978" s="584" t="s">
        <v>2695</v>
      </c>
      <c r="B978" s="585" t="s">
        <v>977</v>
      </c>
      <c r="C978" s="457" t="s">
        <v>2528</v>
      </c>
      <c r="D978" s="457" t="s">
        <v>2660</v>
      </c>
      <c r="E978" s="457" t="s">
        <v>2661</v>
      </c>
      <c r="F978" s="586" t="s">
        <v>442</v>
      </c>
      <c r="G978" s="592" t="s">
        <v>2528</v>
      </c>
      <c r="H978" s="588">
        <v>1</v>
      </c>
      <c r="I978" s="588">
        <v>5</v>
      </c>
      <c r="J978" s="588">
        <f t="shared" si="56"/>
        <v>1</v>
      </c>
      <c r="K978" s="588">
        <f t="shared" si="57"/>
        <v>5</v>
      </c>
      <c r="L978" s="589">
        <f>IFERROR(IF(B978="funkcna poziadavka",VLOOKUP(G978,MODULY_CBA!$B$3:$E$53,4,0)/COUNTIFS($G$3:$G$1500,G978,$B$3:$B$1500,B978),),)</f>
        <v>0.28767123287671231</v>
      </c>
      <c r="M978" s="588">
        <f>IFERROR(IF(B978="Funkcna poziadavka",VLOOKUP(G978,MODULY_CBA!$B$3:$E$52,3,0),),)</f>
        <v>0.74</v>
      </c>
      <c r="N978" s="588">
        <f>IFERROR(IF(B978="funkcna poziadavka",VLOOKUP(G978,MODULY_CBA!$B$3:$E$52,2,0),),)</f>
        <v>1.01</v>
      </c>
      <c r="O978" s="589">
        <f t="shared" si="58"/>
        <v>3.9520054794520547</v>
      </c>
      <c r="P978" s="590">
        <f>IFERROR(O978*VLOOKUP(G978,MODULY_CBA!$B$3:$F$52,5,0),)</f>
        <v>59.280082191780821</v>
      </c>
      <c r="Q978" s="461">
        <f>VLOOKUP(G978,MODULY_CBA!$B$3:$I$52,7,0)</f>
        <v>2022</v>
      </c>
      <c r="R978" s="463"/>
      <c r="S978" s="463"/>
      <c r="T978" s="463"/>
      <c r="U978" s="463"/>
      <c r="V978" s="463"/>
      <c r="W978" s="463"/>
      <c r="X978" s="463"/>
      <c r="Y978" s="463"/>
      <c r="Z978" s="591"/>
      <c r="AA978" s="461"/>
      <c r="AB978" s="461"/>
      <c r="AC978" s="463"/>
      <c r="AD978" s="463"/>
      <c r="AE978" s="463"/>
      <c r="AF978" s="463"/>
      <c r="AG978" s="463"/>
      <c r="AH978" s="463"/>
      <c r="AI978" s="463"/>
    </row>
    <row r="979" spans="1:35">
      <c r="A979" s="584" t="s">
        <v>2696</v>
      </c>
      <c r="B979" s="585" t="s">
        <v>977</v>
      </c>
      <c r="C979" s="457" t="s">
        <v>2528</v>
      </c>
      <c r="D979" s="457" t="s">
        <v>2662</v>
      </c>
      <c r="E979" s="457" t="s">
        <v>2663</v>
      </c>
      <c r="F979" s="586" t="s">
        <v>442</v>
      </c>
      <c r="G979" s="592" t="s">
        <v>2528</v>
      </c>
      <c r="H979" s="588">
        <v>1</v>
      </c>
      <c r="I979" s="588">
        <v>5</v>
      </c>
      <c r="J979" s="588">
        <f t="shared" si="56"/>
        <v>1</v>
      </c>
      <c r="K979" s="588">
        <f t="shared" si="57"/>
        <v>5</v>
      </c>
      <c r="L979" s="589">
        <f>IFERROR(IF(B979="funkcna poziadavka",VLOOKUP(G979,MODULY_CBA!$B$3:$E$53,4,0)/COUNTIFS($G$3:$G$1500,G979,$B$3:$B$1500,B979),),)</f>
        <v>0.28767123287671231</v>
      </c>
      <c r="M979" s="588">
        <f>IFERROR(IF(B979="Funkcna poziadavka",VLOOKUP(G979,MODULY_CBA!$B$3:$E$52,3,0),),)</f>
        <v>0.74</v>
      </c>
      <c r="N979" s="588">
        <f>IFERROR(IF(B979="funkcna poziadavka",VLOOKUP(G979,MODULY_CBA!$B$3:$E$52,2,0),),)</f>
        <v>1.01</v>
      </c>
      <c r="O979" s="589">
        <f t="shared" si="58"/>
        <v>3.9520054794520547</v>
      </c>
      <c r="P979" s="590">
        <f>IFERROR(O979*VLOOKUP(G979,MODULY_CBA!$B$3:$F$52,5,0),)</f>
        <v>59.280082191780821</v>
      </c>
      <c r="Q979" s="461">
        <f>VLOOKUP(G979,MODULY_CBA!$B$3:$I$52,7,0)</f>
        <v>2022</v>
      </c>
      <c r="R979" s="463"/>
      <c r="S979" s="463"/>
      <c r="T979" s="463"/>
      <c r="U979" s="463"/>
      <c r="V979" s="463"/>
      <c r="W979" s="463"/>
      <c r="X979" s="463"/>
      <c r="Y979" s="463"/>
      <c r="Z979" s="591"/>
      <c r="AA979" s="461"/>
      <c r="AB979" s="461"/>
      <c r="AC979" s="463"/>
      <c r="AD979" s="463"/>
      <c r="AE979" s="463"/>
      <c r="AF979" s="463"/>
      <c r="AG979" s="463"/>
      <c r="AH979" s="463"/>
      <c r="AI979" s="463"/>
    </row>
    <row r="980" spans="1:35">
      <c r="A980" s="584" t="s">
        <v>2697</v>
      </c>
      <c r="B980" s="585" t="s">
        <v>977</v>
      </c>
      <c r="C980" s="457" t="s">
        <v>2528</v>
      </c>
      <c r="D980" s="457" t="s">
        <v>2662</v>
      </c>
      <c r="E980" s="457" t="s">
        <v>2664</v>
      </c>
      <c r="F980" s="586" t="s">
        <v>442</v>
      </c>
      <c r="G980" s="592" t="s">
        <v>2528</v>
      </c>
      <c r="H980" s="588">
        <v>1</v>
      </c>
      <c r="I980" s="588">
        <v>5</v>
      </c>
      <c r="J980" s="588">
        <f t="shared" si="56"/>
        <v>1</v>
      </c>
      <c r="K980" s="588">
        <f t="shared" si="57"/>
        <v>5</v>
      </c>
      <c r="L980" s="589">
        <f>IFERROR(IF(B980="funkcna poziadavka",VLOOKUP(G980,MODULY_CBA!$B$3:$E$53,4,0)/COUNTIFS($G$3:$G$1500,G980,$B$3:$B$1500,B980),),)</f>
        <v>0.28767123287671231</v>
      </c>
      <c r="M980" s="588">
        <f>IFERROR(IF(B980="Funkcna poziadavka",VLOOKUP(G980,MODULY_CBA!$B$3:$E$52,3,0),),)</f>
        <v>0.74</v>
      </c>
      <c r="N980" s="588">
        <f>IFERROR(IF(B980="funkcna poziadavka",VLOOKUP(G980,MODULY_CBA!$B$3:$E$52,2,0),),)</f>
        <v>1.01</v>
      </c>
      <c r="O980" s="589">
        <f t="shared" si="58"/>
        <v>3.9520054794520547</v>
      </c>
      <c r="P980" s="590">
        <f>IFERROR(O980*VLOOKUP(G980,MODULY_CBA!$B$3:$F$52,5,0),)</f>
        <v>59.280082191780821</v>
      </c>
      <c r="Q980" s="461">
        <f>VLOOKUP(G980,MODULY_CBA!$B$3:$I$52,7,0)</f>
        <v>2022</v>
      </c>
      <c r="R980" s="463"/>
      <c r="S980" s="463"/>
      <c r="T980" s="463"/>
      <c r="U980" s="463"/>
      <c r="V980" s="463"/>
      <c r="W980" s="463"/>
      <c r="X980" s="463"/>
      <c r="Y980" s="463"/>
      <c r="Z980" s="591"/>
      <c r="AA980" s="461"/>
      <c r="AB980" s="461"/>
      <c r="AC980" s="463"/>
      <c r="AD980" s="463"/>
      <c r="AE980" s="463"/>
      <c r="AF980" s="463"/>
      <c r="AG980" s="463"/>
      <c r="AH980" s="463"/>
      <c r="AI980" s="463"/>
    </row>
    <row r="981" spans="1:35">
      <c r="A981" s="584" t="s">
        <v>2698</v>
      </c>
      <c r="B981" s="585" t="s">
        <v>977</v>
      </c>
      <c r="C981" s="457" t="s">
        <v>2528</v>
      </c>
      <c r="D981" s="457" t="s">
        <v>2665</v>
      </c>
      <c r="E981" s="457" t="s">
        <v>2666</v>
      </c>
      <c r="F981" s="586" t="s">
        <v>442</v>
      </c>
      <c r="G981" s="592" t="s">
        <v>2528</v>
      </c>
      <c r="H981" s="588">
        <v>1</v>
      </c>
      <c r="I981" s="588">
        <v>5</v>
      </c>
      <c r="J981" s="588">
        <f t="shared" si="56"/>
        <v>1</v>
      </c>
      <c r="K981" s="588">
        <f t="shared" si="57"/>
        <v>5</v>
      </c>
      <c r="L981" s="589">
        <f>IFERROR(IF(B981="funkcna poziadavka",VLOOKUP(G981,MODULY_CBA!$B$3:$E$53,4,0)/COUNTIFS($G$3:$G$1500,G981,$B$3:$B$1500,B981),),)</f>
        <v>0.28767123287671231</v>
      </c>
      <c r="M981" s="588">
        <f>IFERROR(IF(B981="Funkcna poziadavka",VLOOKUP(G981,MODULY_CBA!$B$3:$E$52,3,0),),)</f>
        <v>0.74</v>
      </c>
      <c r="N981" s="588">
        <f>IFERROR(IF(B981="funkcna poziadavka",VLOOKUP(G981,MODULY_CBA!$B$3:$E$52,2,0),),)</f>
        <v>1.01</v>
      </c>
      <c r="O981" s="589">
        <f t="shared" si="58"/>
        <v>3.9520054794520547</v>
      </c>
      <c r="P981" s="590">
        <f>IFERROR(O981*VLOOKUP(G981,MODULY_CBA!$B$3:$F$52,5,0),)</f>
        <v>59.280082191780821</v>
      </c>
      <c r="Q981" s="461">
        <f>VLOOKUP(G981,MODULY_CBA!$B$3:$I$52,7,0)</f>
        <v>2022</v>
      </c>
      <c r="R981" s="463"/>
      <c r="S981" s="463"/>
      <c r="T981" s="463"/>
      <c r="U981" s="463"/>
      <c r="V981" s="463"/>
      <c r="W981" s="463"/>
      <c r="X981" s="463"/>
      <c r="Y981" s="463"/>
      <c r="Z981" s="591"/>
      <c r="AA981" s="461"/>
      <c r="AB981" s="461"/>
      <c r="AC981" s="463"/>
      <c r="AD981" s="463"/>
      <c r="AE981" s="463"/>
      <c r="AF981" s="463"/>
      <c r="AG981" s="463"/>
      <c r="AH981" s="463"/>
      <c r="AI981" s="463"/>
    </row>
    <row r="982" spans="1:35">
      <c r="A982" s="584" t="s">
        <v>2699</v>
      </c>
      <c r="B982" s="585" t="s">
        <v>977</v>
      </c>
      <c r="C982" s="457" t="s">
        <v>2528</v>
      </c>
      <c r="D982" s="457" t="s">
        <v>2667</v>
      </c>
      <c r="E982" s="457" t="s">
        <v>2668</v>
      </c>
      <c r="F982" s="586" t="s">
        <v>442</v>
      </c>
      <c r="G982" s="592" t="s">
        <v>2528</v>
      </c>
      <c r="H982" s="588">
        <v>1</v>
      </c>
      <c r="I982" s="588">
        <v>5</v>
      </c>
      <c r="J982" s="588">
        <f t="shared" si="56"/>
        <v>1</v>
      </c>
      <c r="K982" s="588">
        <f t="shared" si="57"/>
        <v>5</v>
      </c>
      <c r="L982" s="589">
        <f>IFERROR(IF(B982="funkcna poziadavka",VLOOKUP(G982,MODULY_CBA!$B$3:$E$53,4,0)/COUNTIFS($G$3:$G$1500,G982,$B$3:$B$1500,B982),),)</f>
        <v>0.28767123287671231</v>
      </c>
      <c r="M982" s="588">
        <f>IFERROR(IF(B982="Funkcna poziadavka",VLOOKUP(G982,MODULY_CBA!$B$3:$E$52,3,0),),)</f>
        <v>0.74</v>
      </c>
      <c r="N982" s="588">
        <f>IFERROR(IF(B982="funkcna poziadavka",VLOOKUP(G982,MODULY_CBA!$B$3:$E$52,2,0),),)</f>
        <v>1.01</v>
      </c>
      <c r="O982" s="589">
        <f t="shared" si="58"/>
        <v>3.9520054794520547</v>
      </c>
      <c r="P982" s="590">
        <f>IFERROR(O982*VLOOKUP(G982,MODULY_CBA!$B$3:$F$52,5,0),)</f>
        <v>59.280082191780821</v>
      </c>
      <c r="Q982" s="461">
        <f>VLOOKUP(G982,MODULY_CBA!$B$3:$I$52,7,0)</f>
        <v>2022</v>
      </c>
      <c r="R982" s="463"/>
      <c r="S982" s="463"/>
      <c r="T982" s="463"/>
      <c r="U982" s="463"/>
      <c r="V982" s="463"/>
      <c r="W982" s="463"/>
      <c r="X982" s="463"/>
      <c r="Y982" s="463"/>
      <c r="Z982" s="591"/>
      <c r="AA982" s="461"/>
      <c r="AB982" s="461"/>
      <c r="AC982" s="463"/>
      <c r="AD982" s="463"/>
      <c r="AE982" s="463"/>
      <c r="AF982" s="463"/>
      <c r="AG982" s="463"/>
      <c r="AH982" s="463"/>
      <c r="AI982" s="463"/>
    </row>
    <row r="983" spans="1:35">
      <c r="A983" s="584" t="s">
        <v>2700</v>
      </c>
      <c r="B983" s="585" t="s">
        <v>977</v>
      </c>
      <c r="C983" s="457" t="s">
        <v>2528</v>
      </c>
      <c r="D983" s="457" t="s">
        <v>2669</v>
      </c>
      <c r="E983" s="457" t="s">
        <v>2670</v>
      </c>
      <c r="F983" s="586" t="s">
        <v>442</v>
      </c>
      <c r="G983" s="592" t="s">
        <v>2528</v>
      </c>
      <c r="H983" s="588">
        <v>1</v>
      </c>
      <c r="I983" s="588">
        <v>5</v>
      </c>
      <c r="J983" s="588">
        <f t="shared" si="56"/>
        <v>1</v>
      </c>
      <c r="K983" s="588">
        <f t="shared" si="57"/>
        <v>5</v>
      </c>
      <c r="L983" s="589">
        <f>IFERROR(IF(B983="funkcna poziadavka",VLOOKUP(G983,MODULY_CBA!$B$3:$E$53,4,0)/COUNTIFS($G$3:$G$1500,G983,$B$3:$B$1500,B983),),)</f>
        <v>0.28767123287671231</v>
      </c>
      <c r="M983" s="588">
        <f>IFERROR(IF(B983="Funkcna poziadavka",VLOOKUP(G983,MODULY_CBA!$B$3:$E$52,3,0),),)</f>
        <v>0.74</v>
      </c>
      <c r="N983" s="588">
        <f>IFERROR(IF(B983="funkcna poziadavka",VLOOKUP(G983,MODULY_CBA!$B$3:$E$52,2,0),),)</f>
        <v>1.01</v>
      </c>
      <c r="O983" s="589">
        <f t="shared" si="58"/>
        <v>3.9520054794520547</v>
      </c>
      <c r="P983" s="590">
        <f>IFERROR(O983*VLOOKUP(G983,MODULY_CBA!$B$3:$F$52,5,0),)</f>
        <v>59.280082191780821</v>
      </c>
      <c r="Q983" s="461">
        <f>VLOOKUP(G983,MODULY_CBA!$B$3:$I$52,7,0)</f>
        <v>2022</v>
      </c>
      <c r="R983" s="463"/>
      <c r="S983" s="463"/>
      <c r="T983" s="463"/>
      <c r="U983" s="463"/>
      <c r="V983" s="463"/>
      <c r="W983" s="463"/>
      <c r="X983" s="463"/>
      <c r="Y983" s="463"/>
      <c r="Z983" s="591"/>
      <c r="AA983" s="461"/>
      <c r="AB983" s="461"/>
      <c r="AC983" s="463"/>
      <c r="AD983" s="463"/>
      <c r="AE983" s="463"/>
      <c r="AF983" s="463"/>
      <c r="AG983" s="463"/>
      <c r="AH983" s="463"/>
      <c r="AI983" s="463"/>
    </row>
    <row r="984" spans="1:35">
      <c r="A984" s="584" t="s">
        <v>2701</v>
      </c>
      <c r="B984" s="585" t="s">
        <v>977</v>
      </c>
      <c r="C984" s="457" t="s">
        <v>2528</v>
      </c>
      <c r="D984" s="457" t="s">
        <v>2671</v>
      </c>
      <c r="E984" s="457" t="s">
        <v>2672</v>
      </c>
      <c r="F984" s="586" t="s">
        <v>442</v>
      </c>
      <c r="G984" s="592" t="s">
        <v>2528</v>
      </c>
      <c r="H984" s="588">
        <v>1</v>
      </c>
      <c r="I984" s="588">
        <v>5</v>
      </c>
      <c r="J984" s="588">
        <f t="shared" si="56"/>
        <v>1</v>
      </c>
      <c r="K984" s="588">
        <f t="shared" si="57"/>
        <v>5</v>
      </c>
      <c r="L984" s="589">
        <f>IFERROR(IF(B984="funkcna poziadavka",VLOOKUP(G984,MODULY_CBA!$B$3:$E$53,4,0)/COUNTIFS($G$3:$G$1500,G984,$B$3:$B$1500,B984),),)</f>
        <v>0.28767123287671231</v>
      </c>
      <c r="M984" s="588">
        <f>IFERROR(IF(B984="Funkcna poziadavka",VLOOKUP(G984,MODULY_CBA!$B$3:$E$52,3,0),),)</f>
        <v>0.74</v>
      </c>
      <c r="N984" s="588">
        <f>IFERROR(IF(B984="funkcna poziadavka",VLOOKUP(G984,MODULY_CBA!$B$3:$E$52,2,0),),)</f>
        <v>1.01</v>
      </c>
      <c r="O984" s="589">
        <f t="shared" si="58"/>
        <v>3.9520054794520547</v>
      </c>
      <c r="P984" s="590">
        <f>IFERROR(O984*VLOOKUP(G984,MODULY_CBA!$B$3:$F$52,5,0),)</f>
        <v>59.280082191780821</v>
      </c>
      <c r="Q984" s="461">
        <f>VLOOKUP(G984,MODULY_CBA!$B$3:$I$52,7,0)</f>
        <v>2022</v>
      </c>
      <c r="R984" s="463"/>
      <c r="S984" s="463"/>
      <c r="T984" s="463"/>
      <c r="U984" s="463"/>
      <c r="V984" s="463"/>
      <c r="W984" s="463"/>
      <c r="X984" s="463"/>
      <c r="Y984" s="463"/>
      <c r="Z984" s="591"/>
      <c r="AA984" s="461"/>
      <c r="AB984" s="461"/>
      <c r="AC984" s="463"/>
      <c r="AD984" s="463"/>
      <c r="AE984" s="463"/>
      <c r="AF984" s="463"/>
      <c r="AG984" s="463"/>
      <c r="AH984" s="463"/>
      <c r="AI984" s="463"/>
    </row>
    <row r="985" spans="1:35">
      <c r="A985" s="584" t="s">
        <v>2702</v>
      </c>
      <c r="B985" s="585" t="s">
        <v>977</v>
      </c>
      <c r="C985" s="457" t="s">
        <v>2528</v>
      </c>
      <c r="D985" s="457" t="s">
        <v>2673</v>
      </c>
      <c r="E985" s="457" t="s">
        <v>2674</v>
      </c>
      <c r="F985" s="586" t="s">
        <v>442</v>
      </c>
      <c r="G985" s="592" t="s">
        <v>2528</v>
      </c>
      <c r="H985" s="588">
        <v>1</v>
      </c>
      <c r="I985" s="588">
        <v>5</v>
      </c>
      <c r="J985" s="588">
        <f t="shared" si="56"/>
        <v>1</v>
      </c>
      <c r="K985" s="588">
        <f t="shared" si="57"/>
        <v>5</v>
      </c>
      <c r="L985" s="589">
        <f>IFERROR(IF(B985="funkcna poziadavka",VLOOKUP(G985,MODULY_CBA!$B$3:$E$53,4,0)/COUNTIFS($G$3:$G$1500,G985,$B$3:$B$1500,B985),),)</f>
        <v>0.28767123287671231</v>
      </c>
      <c r="M985" s="588">
        <f>IFERROR(IF(B985="Funkcna poziadavka",VLOOKUP(G985,MODULY_CBA!$B$3:$E$52,3,0),),)</f>
        <v>0.74</v>
      </c>
      <c r="N985" s="588">
        <f>IFERROR(IF(B985="funkcna poziadavka",VLOOKUP(G985,MODULY_CBA!$B$3:$E$52,2,0),),)</f>
        <v>1.01</v>
      </c>
      <c r="O985" s="589">
        <f t="shared" si="58"/>
        <v>3.9520054794520547</v>
      </c>
      <c r="P985" s="590">
        <f>IFERROR(O985*VLOOKUP(G985,MODULY_CBA!$B$3:$F$52,5,0),)</f>
        <v>59.280082191780821</v>
      </c>
      <c r="Q985" s="461">
        <f>VLOOKUP(G985,MODULY_CBA!$B$3:$I$52,7,0)</f>
        <v>2022</v>
      </c>
      <c r="R985" s="463"/>
      <c r="S985" s="463"/>
      <c r="T985" s="463"/>
      <c r="U985" s="463"/>
      <c r="V985" s="463"/>
      <c r="W985" s="463"/>
      <c r="X985" s="463"/>
      <c r="Y985" s="463"/>
      <c r="Z985" s="591"/>
      <c r="AA985" s="461"/>
      <c r="AB985" s="461"/>
      <c r="AC985" s="463"/>
      <c r="AD985" s="463"/>
      <c r="AE985" s="463"/>
      <c r="AF985" s="463"/>
      <c r="AG985" s="463"/>
      <c r="AH985" s="463"/>
      <c r="AI985" s="463"/>
    </row>
    <row r="986" spans="1:35">
      <c r="A986" s="584" t="s">
        <v>2750</v>
      </c>
      <c r="B986" s="585" t="s">
        <v>2874</v>
      </c>
      <c r="C986" s="457" t="s">
        <v>2529</v>
      </c>
      <c r="D986" s="457" t="s">
        <v>2706</v>
      </c>
      <c r="E986" s="586" t="s">
        <v>2703</v>
      </c>
      <c r="F986" s="586" t="s">
        <v>442</v>
      </c>
      <c r="G986" s="592" t="s">
        <v>385</v>
      </c>
      <c r="H986" s="588"/>
      <c r="I986" s="588"/>
      <c r="J986" s="588">
        <f t="shared" si="56"/>
        <v>0</v>
      </c>
      <c r="K986" s="588">
        <f t="shared" si="57"/>
        <v>0</v>
      </c>
      <c r="L986" s="589">
        <f>IFERROR(IF(B986="funkcna poziadavka",VLOOKUP(G986,MODULY_CBA!$B$3:$E$53,4,0)/COUNTIFS($G$3:$G$1500,G986,$B$3:$B$1500,B986),),)</f>
        <v>0</v>
      </c>
      <c r="M986" s="588">
        <f>IFERROR(IF(B986="Funkcna poziadavka",VLOOKUP(G986,MODULY_CBA!$B$3:$E$52,3,0),),)</f>
        <v>0</v>
      </c>
      <c r="N986" s="588">
        <f>IFERROR(IF(B986="funkcna poziadavka",VLOOKUP(G986,MODULY_CBA!$B$3:$E$52,2,0),),)</f>
        <v>0</v>
      </c>
      <c r="O986" s="589">
        <f t="shared" si="58"/>
        <v>0</v>
      </c>
      <c r="P986" s="590">
        <f>IFERROR(O986*VLOOKUP(G986,MODULY_CBA!$B$3:$F$52,5,0),)</f>
        <v>0</v>
      </c>
      <c r="Q986" s="461">
        <f>VLOOKUP(G986,MODULY_CBA!$B$3:$I$52,7,0)</f>
        <v>2022</v>
      </c>
      <c r="R986" s="463"/>
      <c r="S986" s="463"/>
      <c r="T986" s="463"/>
      <c r="U986" s="463"/>
      <c r="V986" s="463"/>
      <c r="W986" s="463"/>
      <c r="X986" s="463"/>
      <c r="Y986" s="463"/>
      <c r="Z986" s="591"/>
      <c r="AA986" s="461"/>
      <c r="AB986" s="461"/>
      <c r="AC986" s="463"/>
      <c r="AD986" s="463"/>
      <c r="AE986" s="463"/>
      <c r="AF986" s="463"/>
      <c r="AG986" s="463"/>
      <c r="AH986" s="463"/>
      <c r="AI986" s="463"/>
    </row>
    <row r="987" spans="1:35">
      <c r="A987" s="584" t="s">
        <v>2751</v>
      </c>
      <c r="B987" s="585" t="s">
        <v>2874</v>
      </c>
      <c r="C987" s="457" t="s">
        <v>2529</v>
      </c>
      <c r="D987" s="457" t="s">
        <v>2707</v>
      </c>
      <c r="E987" s="586" t="s">
        <v>2704</v>
      </c>
      <c r="F987" s="586" t="s">
        <v>442</v>
      </c>
      <c r="G987" s="592" t="s">
        <v>385</v>
      </c>
      <c r="H987" s="588"/>
      <c r="I987" s="588"/>
      <c r="J987" s="588">
        <f t="shared" si="56"/>
        <v>0</v>
      </c>
      <c r="K987" s="588">
        <f t="shared" si="57"/>
        <v>0</v>
      </c>
      <c r="L987" s="589">
        <f>IFERROR(IF(B987="funkcna poziadavka",VLOOKUP(G987,MODULY_CBA!$B$3:$E$53,4,0)/COUNTIFS($G$3:$G$1500,G987,$B$3:$B$1500,B987),),)</f>
        <v>0</v>
      </c>
      <c r="M987" s="588">
        <f>IFERROR(IF(B987="Funkcna poziadavka",VLOOKUP(G987,MODULY_CBA!$B$3:$E$52,3,0),),)</f>
        <v>0</v>
      </c>
      <c r="N987" s="588">
        <f>IFERROR(IF(B987="funkcna poziadavka",VLOOKUP(G987,MODULY_CBA!$B$3:$E$52,2,0),),)</f>
        <v>0</v>
      </c>
      <c r="O987" s="589">
        <f t="shared" si="58"/>
        <v>0</v>
      </c>
      <c r="P987" s="590">
        <f>IFERROR(O987*VLOOKUP(G987,MODULY_CBA!$B$3:$F$52,5,0),)</f>
        <v>0</v>
      </c>
      <c r="Q987" s="461">
        <f>VLOOKUP(G987,MODULY_CBA!$B$3:$I$52,7,0)</f>
        <v>2022</v>
      </c>
      <c r="R987" s="463"/>
      <c r="S987" s="463"/>
      <c r="T987" s="463"/>
      <c r="U987" s="463"/>
      <c r="V987" s="463"/>
      <c r="W987" s="463"/>
      <c r="X987" s="463"/>
      <c r="Y987" s="463"/>
      <c r="Z987" s="591"/>
      <c r="AA987" s="461"/>
      <c r="AB987" s="461"/>
      <c r="AC987" s="463"/>
      <c r="AD987" s="463"/>
      <c r="AE987" s="463"/>
      <c r="AF987" s="463"/>
      <c r="AG987" s="463"/>
      <c r="AH987" s="463"/>
      <c r="AI987" s="463"/>
    </row>
    <row r="988" spans="1:35">
      <c r="A988" s="584" t="s">
        <v>2752</v>
      </c>
      <c r="B988" s="585" t="s">
        <v>2874</v>
      </c>
      <c r="C988" s="457" t="s">
        <v>2529</v>
      </c>
      <c r="D988" s="457" t="s">
        <v>2708</v>
      </c>
      <c r="E988" s="586" t="s">
        <v>2705</v>
      </c>
      <c r="F988" s="586" t="s">
        <v>442</v>
      </c>
      <c r="G988" s="592" t="s">
        <v>385</v>
      </c>
      <c r="H988" s="588"/>
      <c r="I988" s="588"/>
      <c r="J988" s="588">
        <f t="shared" si="56"/>
        <v>0</v>
      </c>
      <c r="K988" s="588">
        <f t="shared" si="57"/>
        <v>0</v>
      </c>
      <c r="L988" s="589">
        <f>IFERROR(IF(B988="funkcna poziadavka",VLOOKUP(G988,MODULY_CBA!$B$3:$E$53,4,0)/COUNTIFS($G$3:$G$1500,G988,$B$3:$B$1500,B988),),)</f>
        <v>0</v>
      </c>
      <c r="M988" s="588">
        <f>IFERROR(IF(B988="Funkcna poziadavka",VLOOKUP(G988,MODULY_CBA!$B$3:$E$52,3,0),),)</f>
        <v>0</v>
      </c>
      <c r="N988" s="588">
        <f>IFERROR(IF(B988="funkcna poziadavka",VLOOKUP(G988,MODULY_CBA!$B$3:$E$52,2,0),),)</f>
        <v>0</v>
      </c>
      <c r="O988" s="589">
        <f t="shared" si="58"/>
        <v>0</v>
      </c>
      <c r="P988" s="590">
        <f>IFERROR(O988*VLOOKUP(G988,MODULY_CBA!$B$3:$F$52,5,0),)</f>
        <v>0</v>
      </c>
      <c r="Q988" s="461">
        <f>VLOOKUP(G988,MODULY_CBA!$B$3:$I$52,7,0)</f>
        <v>2022</v>
      </c>
      <c r="R988" s="463"/>
      <c r="S988" s="463"/>
      <c r="T988" s="463"/>
      <c r="U988" s="463"/>
      <c r="V988" s="463"/>
      <c r="W988" s="463"/>
      <c r="X988" s="463"/>
      <c r="Y988" s="463"/>
      <c r="Z988" s="591"/>
      <c r="AA988" s="461"/>
      <c r="AB988" s="461"/>
      <c r="AC988" s="463"/>
      <c r="AD988" s="463"/>
      <c r="AE988" s="463"/>
      <c r="AF988" s="463"/>
      <c r="AG988" s="463"/>
      <c r="AH988" s="463"/>
      <c r="AI988" s="463"/>
    </row>
    <row r="989" spans="1:35">
      <c r="A989" s="584" t="s">
        <v>2753</v>
      </c>
      <c r="B989" s="585" t="s">
        <v>2874</v>
      </c>
      <c r="C989" s="457" t="s">
        <v>2529</v>
      </c>
      <c r="D989" s="457" t="s">
        <v>2710</v>
      </c>
      <c r="E989" s="457" t="s">
        <v>2709</v>
      </c>
      <c r="F989" s="586" t="s">
        <v>442</v>
      </c>
      <c r="G989" s="592" t="s">
        <v>385</v>
      </c>
      <c r="H989" s="588"/>
      <c r="I989" s="588"/>
      <c r="J989" s="588">
        <f t="shared" si="56"/>
        <v>0</v>
      </c>
      <c r="K989" s="588">
        <f t="shared" si="57"/>
        <v>0</v>
      </c>
      <c r="L989" s="589">
        <f>IFERROR(IF(B989="funkcna poziadavka",VLOOKUP(G989,MODULY_CBA!$B$3:$E$53,4,0)/COUNTIFS($G$3:$G$1500,G989,$B$3:$B$1500,B989),),)</f>
        <v>0</v>
      </c>
      <c r="M989" s="588">
        <f>IFERROR(IF(B989="Funkcna poziadavka",VLOOKUP(G989,MODULY_CBA!$B$3:$E$52,3,0),),)</f>
        <v>0</v>
      </c>
      <c r="N989" s="588">
        <f>IFERROR(IF(B989="funkcna poziadavka",VLOOKUP(G989,MODULY_CBA!$B$3:$E$52,2,0),),)</f>
        <v>0</v>
      </c>
      <c r="O989" s="589">
        <f t="shared" si="58"/>
        <v>0</v>
      </c>
      <c r="P989" s="590">
        <f>IFERROR(O989*VLOOKUP(G989,MODULY_CBA!$B$3:$F$52,5,0),)</f>
        <v>0</v>
      </c>
      <c r="Q989" s="461">
        <f>VLOOKUP(G989,MODULY_CBA!$B$3:$I$52,7,0)</f>
        <v>2022</v>
      </c>
      <c r="R989" s="463"/>
      <c r="S989" s="463"/>
      <c r="T989" s="463"/>
      <c r="U989" s="463"/>
      <c r="V989" s="463"/>
      <c r="W989" s="463"/>
      <c r="X989" s="463"/>
      <c r="Y989" s="463"/>
      <c r="Z989" s="591"/>
      <c r="AA989" s="461"/>
      <c r="AB989" s="461"/>
      <c r="AC989" s="463"/>
      <c r="AD989" s="463"/>
      <c r="AE989" s="463"/>
      <c r="AF989" s="463"/>
      <c r="AG989" s="463"/>
      <c r="AH989" s="463"/>
      <c r="AI989" s="463"/>
    </row>
    <row r="990" spans="1:35">
      <c r="A990" s="584" t="s">
        <v>2754</v>
      </c>
      <c r="B990" s="585" t="s">
        <v>2874</v>
      </c>
      <c r="C990" s="457" t="s">
        <v>2529</v>
      </c>
      <c r="D990" s="457" t="s">
        <v>2712</v>
      </c>
      <c r="E990" s="457" t="s">
        <v>2711</v>
      </c>
      <c r="F990" s="586" t="s">
        <v>442</v>
      </c>
      <c r="G990" s="592" t="s">
        <v>385</v>
      </c>
      <c r="H990" s="588"/>
      <c r="I990" s="588"/>
      <c r="J990" s="588">
        <f t="shared" si="56"/>
        <v>0</v>
      </c>
      <c r="K990" s="588">
        <f t="shared" si="57"/>
        <v>0</v>
      </c>
      <c r="L990" s="589">
        <f>IFERROR(IF(B990="funkcna poziadavka",VLOOKUP(G990,MODULY_CBA!$B$3:$E$53,4,0)/COUNTIFS($G$3:$G$1500,G990,$B$3:$B$1500,B990),),)</f>
        <v>0</v>
      </c>
      <c r="M990" s="588">
        <f>IFERROR(IF(B990="Funkcna poziadavka",VLOOKUP(G990,MODULY_CBA!$B$3:$E$52,3,0),),)</f>
        <v>0</v>
      </c>
      <c r="N990" s="588">
        <f>IFERROR(IF(B990="funkcna poziadavka",VLOOKUP(G990,MODULY_CBA!$B$3:$E$52,2,0),),)</f>
        <v>0</v>
      </c>
      <c r="O990" s="589">
        <f t="shared" si="58"/>
        <v>0</v>
      </c>
      <c r="P990" s="590">
        <f>IFERROR(O990*VLOOKUP(G990,MODULY_CBA!$B$3:$F$52,5,0),)</f>
        <v>0</v>
      </c>
      <c r="Q990" s="461">
        <f>VLOOKUP(G990,MODULY_CBA!$B$3:$I$52,7,0)</f>
        <v>2022</v>
      </c>
      <c r="R990" s="463"/>
      <c r="S990" s="463"/>
      <c r="T990" s="463"/>
      <c r="U990" s="463"/>
      <c r="V990" s="463"/>
      <c r="W990" s="463"/>
      <c r="X990" s="463"/>
      <c r="Y990" s="463"/>
      <c r="Z990" s="591"/>
      <c r="AA990" s="461"/>
      <c r="AB990" s="461"/>
      <c r="AC990" s="463"/>
      <c r="AD990" s="463"/>
      <c r="AE990" s="463"/>
      <c r="AF990" s="463"/>
      <c r="AG990" s="463"/>
      <c r="AH990" s="463"/>
      <c r="AI990" s="463"/>
    </row>
    <row r="991" spans="1:35">
      <c r="A991" s="584" t="s">
        <v>2755</v>
      </c>
      <c r="B991" s="585" t="s">
        <v>2874</v>
      </c>
      <c r="C991" s="457" t="s">
        <v>2529</v>
      </c>
      <c r="D991" s="457" t="s">
        <v>2714</v>
      </c>
      <c r="E991" s="457" t="s">
        <v>2713</v>
      </c>
      <c r="F991" s="586" t="s">
        <v>442</v>
      </c>
      <c r="G991" s="592" t="s">
        <v>385</v>
      </c>
      <c r="H991" s="588"/>
      <c r="I991" s="588"/>
      <c r="J991" s="588">
        <f t="shared" si="56"/>
        <v>0</v>
      </c>
      <c r="K991" s="588">
        <f t="shared" si="57"/>
        <v>0</v>
      </c>
      <c r="L991" s="589">
        <f>IFERROR(IF(B991="funkcna poziadavka",VLOOKUP(G991,MODULY_CBA!$B$3:$E$53,4,0)/COUNTIFS($G$3:$G$1500,G991,$B$3:$B$1500,B991),),)</f>
        <v>0</v>
      </c>
      <c r="M991" s="588">
        <f>IFERROR(IF(B991="Funkcna poziadavka",VLOOKUP(G991,MODULY_CBA!$B$3:$E$52,3,0),),)</f>
        <v>0</v>
      </c>
      <c r="N991" s="588">
        <f>IFERROR(IF(B991="funkcna poziadavka",VLOOKUP(G991,MODULY_CBA!$B$3:$E$52,2,0),),)</f>
        <v>0</v>
      </c>
      <c r="O991" s="589">
        <f t="shared" si="58"/>
        <v>0</v>
      </c>
      <c r="P991" s="590">
        <f>IFERROR(O991*VLOOKUP(G991,MODULY_CBA!$B$3:$F$52,5,0),)</f>
        <v>0</v>
      </c>
      <c r="Q991" s="461">
        <f>VLOOKUP(G991,MODULY_CBA!$B$3:$I$52,7,0)</f>
        <v>2022</v>
      </c>
      <c r="R991" s="463"/>
      <c r="S991" s="463"/>
      <c r="T991" s="463"/>
      <c r="U991" s="463"/>
      <c r="V991" s="463"/>
      <c r="W991" s="463"/>
      <c r="X991" s="463"/>
      <c r="Y991" s="463"/>
      <c r="Z991" s="591"/>
      <c r="AA991" s="461"/>
      <c r="AB991" s="461"/>
      <c r="AC991" s="463"/>
      <c r="AD991" s="463"/>
      <c r="AE991" s="463"/>
      <c r="AF991" s="463"/>
      <c r="AG991" s="463"/>
      <c r="AH991" s="463"/>
      <c r="AI991" s="463"/>
    </row>
    <row r="992" spans="1:35">
      <c r="A992" s="584" t="s">
        <v>2756</v>
      </c>
      <c r="B992" s="585" t="s">
        <v>2874</v>
      </c>
      <c r="C992" s="457" t="s">
        <v>2529</v>
      </c>
      <c r="D992" s="457" t="s">
        <v>2716</v>
      </c>
      <c r="E992" s="457" t="s">
        <v>2715</v>
      </c>
      <c r="F992" s="586" t="s">
        <v>442</v>
      </c>
      <c r="G992" s="592" t="s">
        <v>385</v>
      </c>
      <c r="H992" s="588"/>
      <c r="I992" s="588"/>
      <c r="J992" s="588">
        <f t="shared" si="56"/>
        <v>0</v>
      </c>
      <c r="K992" s="588">
        <f t="shared" si="57"/>
        <v>0</v>
      </c>
      <c r="L992" s="589">
        <f>IFERROR(IF(B992="funkcna poziadavka",VLOOKUP(G992,MODULY_CBA!$B$3:$E$53,4,0)/COUNTIFS($G$3:$G$1500,G992,$B$3:$B$1500,B992),),)</f>
        <v>0</v>
      </c>
      <c r="M992" s="588">
        <f>IFERROR(IF(B992="Funkcna poziadavka",VLOOKUP(G992,MODULY_CBA!$B$3:$E$52,3,0),),)</f>
        <v>0</v>
      </c>
      <c r="N992" s="588">
        <f>IFERROR(IF(B992="funkcna poziadavka",VLOOKUP(G992,MODULY_CBA!$B$3:$E$52,2,0),),)</f>
        <v>0</v>
      </c>
      <c r="O992" s="589">
        <f t="shared" si="58"/>
        <v>0</v>
      </c>
      <c r="P992" s="590">
        <f>IFERROR(O992*VLOOKUP(G992,MODULY_CBA!$B$3:$F$52,5,0),)</f>
        <v>0</v>
      </c>
      <c r="Q992" s="461">
        <f>VLOOKUP(G992,MODULY_CBA!$B$3:$I$52,7,0)</f>
        <v>2022</v>
      </c>
      <c r="R992" s="463"/>
      <c r="S992" s="463"/>
      <c r="T992" s="463"/>
      <c r="U992" s="463"/>
      <c r="V992" s="463"/>
      <c r="W992" s="463"/>
      <c r="X992" s="463"/>
      <c r="Y992" s="463"/>
      <c r="Z992" s="591"/>
      <c r="AA992" s="461"/>
      <c r="AB992" s="461"/>
      <c r="AC992" s="463"/>
      <c r="AD992" s="463"/>
      <c r="AE992" s="463"/>
      <c r="AF992" s="463"/>
      <c r="AG992" s="463"/>
      <c r="AH992" s="463"/>
      <c r="AI992" s="463"/>
    </row>
    <row r="993" spans="1:35">
      <c r="A993" s="584" t="s">
        <v>2757</v>
      </c>
      <c r="B993" s="585" t="s">
        <v>2874</v>
      </c>
      <c r="C993" s="457" t="s">
        <v>2529</v>
      </c>
      <c r="D993" s="457" t="s">
        <v>2717</v>
      </c>
      <c r="E993" s="457" t="s">
        <v>2718</v>
      </c>
      <c r="F993" s="586" t="s">
        <v>442</v>
      </c>
      <c r="G993" s="592" t="s">
        <v>385</v>
      </c>
      <c r="H993" s="588"/>
      <c r="I993" s="588"/>
      <c r="J993" s="588">
        <f t="shared" si="56"/>
        <v>0</v>
      </c>
      <c r="K993" s="588">
        <f t="shared" si="57"/>
        <v>0</v>
      </c>
      <c r="L993" s="589">
        <f>IFERROR(IF(B993="funkcna poziadavka",VLOOKUP(G993,MODULY_CBA!$B$3:$E$53,4,0)/COUNTIFS($G$3:$G$1500,G993,$B$3:$B$1500,B993),),)</f>
        <v>0</v>
      </c>
      <c r="M993" s="588">
        <f>IFERROR(IF(B993="Funkcna poziadavka",VLOOKUP(G993,MODULY_CBA!$B$3:$E$52,3,0),),)</f>
        <v>0</v>
      </c>
      <c r="N993" s="588">
        <f>IFERROR(IF(B993="funkcna poziadavka",VLOOKUP(G993,MODULY_CBA!$B$3:$E$52,2,0),),)</f>
        <v>0</v>
      </c>
      <c r="O993" s="589">
        <f t="shared" si="58"/>
        <v>0</v>
      </c>
      <c r="P993" s="590">
        <f>IFERROR(O993*VLOOKUP(G993,MODULY_CBA!$B$3:$F$52,5,0),)</f>
        <v>0</v>
      </c>
      <c r="Q993" s="461">
        <f>VLOOKUP(G993,MODULY_CBA!$B$3:$I$52,7,0)</f>
        <v>2022</v>
      </c>
      <c r="R993" s="463"/>
      <c r="S993" s="463"/>
      <c r="T993" s="463"/>
      <c r="U993" s="463"/>
      <c r="V993" s="463"/>
      <c r="W993" s="463"/>
      <c r="X993" s="463"/>
      <c r="Y993" s="463"/>
      <c r="Z993" s="591"/>
      <c r="AA993" s="461"/>
      <c r="AB993" s="461"/>
      <c r="AC993" s="463"/>
      <c r="AD993" s="463"/>
      <c r="AE993" s="463"/>
      <c r="AF993" s="463"/>
      <c r="AG993" s="463"/>
      <c r="AH993" s="463"/>
      <c r="AI993" s="463"/>
    </row>
    <row r="994" spans="1:35">
      <c r="A994" s="584" t="s">
        <v>2758</v>
      </c>
      <c r="B994" s="585" t="s">
        <v>2874</v>
      </c>
      <c r="C994" s="457" t="s">
        <v>2529</v>
      </c>
      <c r="D994" s="457" t="s">
        <v>2719</v>
      </c>
      <c r="E994" s="457" t="s">
        <v>2720</v>
      </c>
      <c r="F994" s="586" t="s">
        <v>442</v>
      </c>
      <c r="G994" s="592" t="s">
        <v>385</v>
      </c>
      <c r="H994" s="588"/>
      <c r="I994" s="588"/>
      <c r="J994" s="588">
        <f t="shared" si="56"/>
        <v>0</v>
      </c>
      <c r="K994" s="588">
        <f t="shared" si="57"/>
        <v>0</v>
      </c>
      <c r="L994" s="589">
        <f>IFERROR(IF(B994="funkcna poziadavka",VLOOKUP(G994,MODULY_CBA!$B$3:$E$53,4,0)/COUNTIFS($G$3:$G$1500,G994,$B$3:$B$1500,B994),),)</f>
        <v>0</v>
      </c>
      <c r="M994" s="588">
        <f>IFERROR(IF(B994="Funkcna poziadavka",VLOOKUP(G994,MODULY_CBA!$B$3:$E$52,3,0),),)</f>
        <v>0</v>
      </c>
      <c r="N994" s="588">
        <f>IFERROR(IF(B994="funkcna poziadavka",VLOOKUP(G994,MODULY_CBA!$B$3:$E$52,2,0),),)</f>
        <v>0</v>
      </c>
      <c r="O994" s="589">
        <f t="shared" si="58"/>
        <v>0</v>
      </c>
      <c r="P994" s="590">
        <f>IFERROR(O994*VLOOKUP(G994,MODULY_CBA!$B$3:$F$52,5,0),)</f>
        <v>0</v>
      </c>
      <c r="Q994" s="461">
        <f>VLOOKUP(G994,MODULY_CBA!$B$3:$I$52,7,0)</f>
        <v>2022</v>
      </c>
      <c r="R994" s="463"/>
      <c r="S994" s="463"/>
      <c r="T994" s="463"/>
      <c r="U994" s="463"/>
      <c r="V994" s="463"/>
      <c r="W994" s="463"/>
      <c r="X994" s="463"/>
      <c r="Y994" s="463"/>
      <c r="Z994" s="591"/>
      <c r="AA994" s="461"/>
      <c r="AB994" s="461"/>
      <c r="AC994" s="463"/>
      <c r="AD994" s="463"/>
      <c r="AE994" s="463"/>
      <c r="AF994" s="463"/>
      <c r="AG994" s="463"/>
      <c r="AH994" s="463"/>
      <c r="AI994" s="463"/>
    </row>
    <row r="995" spans="1:35">
      <c r="A995" s="584" t="s">
        <v>2759</v>
      </c>
      <c r="B995" s="585" t="s">
        <v>2874</v>
      </c>
      <c r="C995" s="457" t="s">
        <v>2529</v>
      </c>
      <c r="D995" s="457" t="s">
        <v>2722</v>
      </c>
      <c r="E995" s="457" t="s">
        <v>2721</v>
      </c>
      <c r="F995" s="586" t="s">
        <v>442</v>
      </c>
      <c r="G995" s="592" t="s">
        <v>385</v>
      </c>
      <c r="H995" s="588"/>
      <c r="I995" s="588"/>
      <c r="J995" s="588">
        <f t="shared" si="56"/>
        <v>0</v>
      </c>
      <c r="K995" s="588">
        <f t="shared" si="57"/>
        <v>0</v>
      </c>
      <c r="L995" s="589">
        <f>IFERROR(IF(B995="funkcna poziadavka",VLOOKUP(G995,MODULY_CBA!$B$3:$E$53,4,0)/COUNTIFS($G$3:$G$1500,G995,$B$3:$B$1500,B995),),)</f>
        <v>0</v>
      </c>
      <c r="M995" s="588">
        <f>IFERROR(IF(B995="Funkcna poziadavka",VLOOKUP(G995,MODULY_CBA!$B$3:$E$52,3,0),),)</f>
        <v>0</v>
      </c>
      <c r="N995" s="588">
        <f>IFERROR(IF(B995="funkcna poziadavka",VLOOKUP(G995,MODULY_CBA!$B$3:$E$52,2,0),),)</f>
        <v>0</v>
      </c>
      <c r="O995" s="589">
        <f t="shared" si="58"/>
        <v>0</v>
      </c>
      <c r="P995" s="590">
        <f>IFERROR(O995*VLOOKUP(G995,MODULY_CBA!$B$3:$F$52,5,0),)</f>
        <v>0</v>
      </c>
      <c r="Q995" s="461">
        <f>VLOOKUP(G995,MODULY_CBA!$B$3:$I$52,7,0)</f>
        <v>2022</v>
      </c>
      <c r="R995" s="463"/>
      <c r="S995" s="463"/>
      <c r="T995" s="463"/>
      <c r="U995" s="463"/>
      <c r="V995" s="463"/>
      <c r="W995" s="463"/>
      <c r="X995" s="463"/>
      <c r="Y995" s="463"/>
      <c r="Z995" s="591"/>
      <c r="AA995" s="461"/>
      <c r="AB995" s="461"/>
      <c r="AC995" s="463"/>
      <c r="AD995" s="463"/>
      <c r="AE995" s="463"/>
      <c r="AF995" s="463"/>
      <c r="AG995" s="463"/>
      <c r="AH995" s="463"/>
      <c r="AI995" s="463"/>
    </row>
    <row r="996" spans="1:35">
      <c r="A996" s="584" t="s">
        <v>2760</v>
      </c>
      <c r="B996" s="585" t="s">
        <v>2874</v>
      </c>
      <c r="C996" s="457" t="s">
        <v>2529</v>
      </c>
      <c r="D996" s="457" t="s">
        <v>2723</v>
      </c>
      <c r="E996" s="457" t="s">
        <v>2725</v>
      </c>
      <c r="F996" s="586" t="s">
        <v>442</v>
      </c>
      <c r="G996" s="592" t="s">
        <v>385</v>
      </c>
      <c r="H996" s="588"/>
      <c r="I996" s="588"/>
      <c r="J996" s="588">
        <f t="shared" si="56"/>
        <v>0</v>
      </c>
      <c r="K996" s="588">
        <f t="shared" si="57"/>
        <v>0</v>
      </c>
      <c r="L996" s="589">
        <f>IFERROR(IF(B996="funkcna poziadavka",VLOOKUP(G996,MODULY_CBA!$B$3:$E$53,4,0)/COUNTIFS($G$3:$G$1500,G996,$B$3:$B$1500,B996),),)</f>
        <v>0</v>
      </c>
      <c r="M996" s="588">
        <f>IFERROR(IF(B996="Funkcna poziadavka",VLOOKUP(G996,MODULY_CBA!$B$3:$E$52,3,0),),)</f>
        <v>0</v>
      </c>
      <c r="N996" s="588">
        <f>IFERROR(IF(B996="funkcna poziadavka",VLOOKUP(G996,MODULY_CBA!$B$3:$E$52,2,0),),)</f>
        <v>0</v>
      </c>
      <c r="O996" s="589">
        <f t="shared" si="58"/>
        <v>0</v>
      </c>
      <c r="P996" s="590">
        <f>IFERROR(O996*VLOOKUP(G996,MODULY_CBA!$B$3:$F$52,5,0),)</f>
        <v>0</v>
      </c>
      <c r="Q996" s="461">
        <f>VLOOKUP(G996,MODULY_CBA!$B$3:$I$52,7,0)</f>
        <v>2022</v>
      </c>
      <c r="R996" s="463"/>
      <c r="S996" s="463"/>
      <c r="T996" s="463"/>
      <c r="U996" s="463"/>
      <c r="V996" s="463"/>
      <c r="W996" s="463"/>
      <c r="X996" s="463"/>
      <c r="Y996" s="463"/>
      <c r="Z996" s="591"/>
      <c r="AA996" s="461"/>
      <c r="AB996" s="461"/>
      <c r="AC996" s="463"/>
      <c r="AD996" s="463"/>
      <c r="AE996" s="463"/>
      <c r="AF996" s="463"/>
      <c r="AG996" s="463"/>
      <c r="AH996" s="463"/>
      <c r="AI996" s="463"/>
    </row>
    <row r="997" spans="1:35">
      <c r="A997" s="584" t="s">
        <v>2761</v>
      </c>
      <c r="B997" s="585" t="s">
        <v>2874</v>
      </c>
      <c r="C997" s="457" t="s">
        <v>2529</v>
      </c>
      <c r="D997" s="457" t="s">
        <v>2724</v>
      </c>
      <c r="E997" s="457" t="s">
        <v>2726</v>
      </c>
      <c r="F997" s="586" t="s">
        <v>442</v>
      </c>
      <c r="G997" s="592" t="s">
        <v>385</v>
      </c>
      <c r="H997" s="588"/>
      <c r="I997" s="588"/>
      <c r="J997" s="588">
        <f t="shared" si="56"/>
        <v>0</v>
      </c>
      <c r="K997" s="588">
        <f t="shared" si="57"/>
        <v>0</v>
      </c>
      <c r="L997" s="589">
        <f>IFERROR(IF(B997="funkcna poziadavka",VLOOKUP(G997,MODULY_CBA!$B$3:$E$53,4,0)/COUNTIFS($G$3:$G$1500,G997,$B$3:$B$1500,B997),),)</f>
        <v>0</v>
      </c>
      <c r="M997" s="588">
        <f>IFERROR(IF(B997="Funkcna poziadavka",VLOOKUP(G997,MODULY_CBA!$B$3:$E$52,3,0),),)</f>
        <v>0</v>
      </c>
      <c r="N997" s="588">
        <f>IFERROR(IF(B997="funkcna poziadavka",VLOOKUP(G997,MODULY_CBA!$B$3:$E$52,2,0),),)</f>
        <v>0</v>
      </c>
      <c r="O997" s="589">
        <f t="shared" si="58"/>
        <v>0</v>
      </c>
      <c r="P997" s="590">
        <f>IFERROR(O997*VLOOKUP(G997,MODULY_CBA!$B$3:$F$52,5,0),)</f>
        <v>0</v>
      </c>
      <c r="Q997" s="461">
        <f>VLOOKUP(G997,MODULY_CBA!$B$3:$I$52,7,0)</f>
        <v>2022</v>
      </c>
      <c r="R997" s="463"/>
      <c r="S997" s="463"/>
      <c r="T997" s="463"/>
      <c r="U997" s="463"/>
      <c r="V997" s="463"/>
      <c r="W997" s="463"/>
      <c r="X997" s="463"/>
      <c r="Y997" s="463"/>
      <c r="Z997" s="591"/>
      <c r="AA997" s="461"/>
      <c r="AB997" s="461"/>
      <c r="AC997" s="463"/>
      <c r="AD997" s="463"/>
      <c r="AE997" s="463"/>
      <c r="AF997" s="463"/>
      <c r="AG997" s="463"/>
      <c r="AH997" s="463"/>
      <c r="AI997" s="463"/>
    </row>
    <row r="998" spans="1:35">
      <c r="A998" s="584" t="s">
        <v>2762</v>
      </c>
      <c r="B998" s="585" t="s">
        <v>2874</v>
      </c>
      <c r="C998" s="457" t="s">
        <v>2529</v>
      </c>
      <c r="D998" s="457" t="s">
        <v>2728</v>
      </c>
      <c r="E998" s="457" t="s">
        <v>2727</v>
      </c>
      <c r="F998" s="586" t="s">
        <v>442</v>
      </c>
      <c r="G998" s="592" t="s">
        <v>385</v>
      </c>
      <c r="H998" s="588"/>
      <c r="I998" s="588"/>
      <c r="J998" s="588">
        <f t="shared" si="56"/>
        <v>0</v>
      </c>
      <c r="K998" s="588">
        <f t="shared" si="57"/>
        <v>0</v>
      </c>
      <c r="L998" s="589">
        <f>IFERROR(IF(B998="funkcna poziadavka",VLOOKUP(G998,MODULY_CBA!$B$3:$E$53,4,0)/COUNTIFS($G$3:$G$1500,G998,$B$3:$B$1500,B998),),)</f>
        <v>0</v>
      </c>
      <c r="M998" s="588">
        <f>IFERROR(IF(B998="Funkcna poziadavka",VLOOKUP(G998,MODULY_CBA!$B$3:$E$52,3,0),),)</f>
        <v>0</v>
      </c>
      <c r="N998" s="588">
        <f>IFERROR(IF(B998="funkcna poziadavka",VLOOKUP(G998,MODULY_CBA!$B$3:$E$52,2,0),),)</f>
        <v>0</v>
      </c>
      <c r="O998" s="589">
        <f t="shared" si="58"/>
        <v>0</v>
      </c>
      <c r="P998" s="590">
        <f>IFERROR(O998*VLOOKUP(G998,MODULY_CBA!$B$3:$F$52,5,0),)</f>
        <v>0</v>
      </c>
      <c r="Q998" s="461">
        <f>VLOOKUP(G998,MODULY_CBA!$B$3:$I$52,7,0)</f>
        <v>2022</v>
      </c>
      <c r="R998" s="463"/>
      <c r="S998" s="463"/>
      <c r="T998" s="463"/>
      <c r="U998" s="463"/>
      <c r="V998" s="463"/>
      <c r="W998" s="463"/>
      <c r="X998" s="463"/>
      <c r="Y998" s="463"/>
      <c r="Z998" s="591"/>
      <c r="AA998" s="461"/>
      <c r="AB998" s="461"/>
      <c r="AC998" s="463"/>
      <c r="AD998" s="463"/>
      <c r="AE998" s="463"/>
      <c r="AF998" s="463"/>
      <c r="AG998" s="463"/>
      <c r="AH998" s="463"/>
      <c r="AI998" s="463"/>
    </row>
    <row r="999" spans="1:35">
      <c r="A999" s="584" t="s">
        <v>2763</v>
      </c>
      <c r="B999" s="585" t="s">
        <v>2874</v>
      </c>
      <c r="C999" s="457" t="s">
        <v>2529</v>
      </c>
      <c r="D999" s="457" t="s">
        <v>2729</v>
      </c>
      <c r="E999" s="457" t="s">
        <v>2731</v>
      </c>
      <c r="F999" s="586" t="s">
        <v>442</v>
      </c>
      <c r="G999" s="592" t="s">
        <v>385</v>
      </c>
      <c r="H999" s="588"/>
      <c r="I999" s="588"/>
      <c r="J999" s="588">
        <f t="shared" si="56"/>
        <v>0</v>
      </c>
      <c r="K999" s="588">
        <f t="shared" si="57"/>
        <v>0</v>
      </c>
      <c r="L999" s="589">
        <f>IFERROR(IF(B999="funkcna poziadavka",VLOOKUP(G999,MODULY_CBA!$B$3:$E$53,4,0)/COUNTIFS($G$3:$G$1500,G999,$B$3:$B$1500,B999),),)</f>
        <v>0</v>
      </c>
      <c r="M999" s="588">
        <f>IFERROR(IF(B999="Funkcna poziadavka",VLOOKUP(G999,MODULY_CBA!$B$3:$E$52,3,0),),)</f>
        <v>0</v>
      </c>
      <c r="N999" s="588">
        <f>IFERROR(IF(B999="funkcna poziadavka",VLOOKUP(G999,MODULY_CBA!$B$3:$E$52,2,0),),)</f>
        <v>0</v>
      </c>
      <c r="O999" s="589">
        <f t="shared" si="58"/>
        <v>0</v>
      </c>
      <c r="P999" s="590">
        <f>IFERROR(O999*VLOOKUP(G999,MODULY_CBA!$B$3:$F$52,5,0),)</f>
        <v>0</v>
      </c>
      <c r="Q999" s="461">
        <f>VLOOKUP(G999,MODULY_CBA!$B$3:$I$52,7,0)</f>
        <v>2022</v>
      </c>
      <c r="R999" s="463"/>
      <c r="S999" s="463"/>
      <c r="T999" s="463"/>
      <c r="U999" s="463"/>
      <c r="V999" s="463"/>
      <c r="W999" s="463"/>
      <c r="X999" s="463"/>
      <c r="Y999" s="463"/>
      <c r="Z999" s="591"/>
      <c r="AA999" s="461"/>
      <c r="AB999" s="461"/>
      <c r="AC999" s="463"/>
      <c r="AD999" s="463"/>
      <c r="AE999" s="463"/>
      <c r="AF999" s="463"/>
      <c r="AG999" s="463"/>
      <c r="AH999" s="463"/>
      <c r="AI999" s="463"/>
    </row>
    <row r="1000" spans="1:35">
      <c r="A1000" s="584" t="s">
        <v>2764</v>
      </c>
      <c r="B1000" s="585" t="s">
        <v>2874</v>
      </c>
      <c r="C1000" s="457" t="s">
        <v>2529</v>
      </c>
      <c r="D1000" s="457" t="s">
        <v>2730</v>
      </c>
      <c r="E1000" s="457" t="s">
        <v>2732</v>
      </c>
      <c r="F1000" s="586" t="s">
        <v>442</v>
      </c>
      <c r="G1000" s="592" t="s">
        <v>385</v>
      </c>
      <c r="H1000" s="588"/>
      <c r="I1000" s="588"/>
      <c r="J1000" s="588">
        <f t="shared" si="56"/>
        <v>0</v>
      </c>
      <c r="K1000" s="588">
        <f t="shared" si="57"/>
        <v>0</v>
      </c>
      <c r="L1000" s="589">
        <f>IFERROR(IF(B1000="funkcna poziadavka",VLOOKUP(G1000,MODULY_CBA!$B$3:$E$53,4,0)/COUNTIFS($G$3:$G$1500,G1000,$B$3:$B$1500,B1000),),)</f>
        <v>0</v>
      </c>
      <c r="M1000" s="588">
        <f>IFERROR(IF(B1000="Funkcna poziadavka",VLOOKUP(G1000,MODULY_CBA!$B$3:$E$52,3,0),),)</f>
        <v>0</v>
      </c>
      <c r="N1000" s="588">
        <f>IFERROR(IF(B1000="funkcna poziadavka",VLOOKUP(G1000,MODULY_CBA!$B$3:$E$52,2,0),),)</f>
        <v>0</v>
      </c>
      <c r="O1000" s="589">
        <f t="shared" si="58"/>
        <v>0</v>
      </c>
      <c r="P1000" s="590">
        <f>IFERROR(O1000*VLOOKUP(G1000,MODULY_CBA!$B$3:$F$52,5,0),)</f>
        <v>0</v>
      </c>
      <c r="Q1000" s="461">
        <f>VLOOKUP(G1000,MODULY_CBA!$B$3:$I$52,7,0)</f>
        <v>2022</v>
      </c>
      <c r="R1000" s="463"/>
      <c r="S1000" s="463"/>
      <c r="T1000" s="463"/>
      <c r="U1000" s="463"/>
      <c r="V1000" s="463"/>
      <c r="W1000" s="463"/>
      <c r="X1000" s="463"/>
      <c r="Y1000" s="463"/>
      <c r="Z1000" s="591"/>
      <c r="AA1000" s="461"/>
      <c r="AB1000" s="461"/>
      <c r="AC1000" s="463"/>
      <c r="AD1000" s="463"/>
      <c r="AE1000" s="463"/>
      <c r="AF1000" s="463"/>
      <c r="AG1000" s="463"/>
      <c r="AH1000" s="463"/>
      <c r="AI1000" s="463"/>
    </row>
    <row r="1001" spans="1:35">
      <c r="A1001" s="584" t="s">
        <v>2765</v>
      </c>
      <c r="B1001" s="585" t="s">
        <v>2874</v>
      </c>
      <c r="C1001" s="457" t="s">
        <v>2733</v>
      </c>
      <c r="D1001" s="457" t="s">
        <v>2734</v>
      </c>
      <c r="E1001" s="457" t="s">
        <v>2737</v>
      </c>
      <c r="F1001" s="586" t="s">
        <v>442</v>
      </c>
      <c r="G1001" s="592" t="s">
        <v>2528</v>
      </c>
      <c r="H1001" s="588"/>
      <c r="I1001" s="588"/>
      <c r="J1001" s="588">
        <f t="shared" si="56"/>
        <v>0</v>
      </c>
      <c r="K1001" s="588">
        <f t="shared" si="57"/>
        <v>0</v>
      </c>
      <c r="L1001" s="589">
        <f>IFERROR(IF(B1001="funkcna poziadavka",VLOOKUP(G1001,MODULY_CBA!$B$3:$E$53,4,0)/COUNTIFS($G$3:$G$1500,G1001,$B$3:$B$1500,B1001),),)</f>
        <v>0</v>
      </c>
      <c r="M1001" s="588">
        <f>IFERROR(IF(B1001="Funkcna poziadavka",VLOOKUP(G1001,MODULY_CBA!$B$3:$E$52,3,0),),)</f>
        <v>0</v>
      </c>
      <c r="N1001" s="588">
        <f>IFERROR(IF(B1001="funkcna poziadavka",VLOOKUP(G1001,MODULY_CBA!$B$3:$E$52,2,0),),)</f>
        <v>0</v>
      </c>
      <c r="O1001" s="589">
        <f t="shared" si="58"/>
        <v>0</v>
      </c>
      <c r="P1001" s="590">
        <f>IFERROR(O1001*VLOOKUP(G1001,MODULY_CBA!$B$3:$F$52,5,0),)</f>
        <v>0</v>
      </c>
      <c r="Q1001" s="461">
        <f>VLOOKUP(G1001,MODULY_CBA!$B$3:$I$52,7,0)</f>
        <v>2022</v>
      </c>
      <c r="R1001" s="463"/>
      <c r="S1001" s="463"/>
      <c r="T1001" s="463"/>
      <c r="U1001" s="463"/>
      <c r="V1001" s="463"/>
      <c r="W1001" s="463"/>
      <c r="X1001" s="463"/>
      <c r="Y1001" s="463"/>
      <c r="Z1001" s="591"/>
      <c r="AA1001" s="461"/>
      <c r="AB1001" s="461"/>
      <c r="AC1001" s="463"/>
      <c r="AD1001" s="463"/>
      <c r="AE1001" s="463"/>
      <c r="AF1001" s="463"/>
      <c r="AG1001" s="463"/>
      <c r="AH1001" s="463"/>
      <c r="AI1001" s="463"/>
    </row>
    <row r="1002" spans="1:35">
      <c r="A1002" s="584" t="s">
        <v>2766</v>
      </c>
      <c r="B1002" s="585" t="s">
        <v>2874</v>
      </c>
      <c r="C1002" s="457" t="s">
        <v>2733</v>
      </c>
      <c r="D1002" s="457" t="s">
        <v>2735</v>
      </c>
      <c r="E1002" s="457" t="s">
        <v>2736</v>
      </c>
      <c r="F1002" s="586" t="s">
        <v>442</v>
      </c>
      <c r="G1002" s="592" t="s">
        <v>2528</v>
      </c>
      <c r="H1002" s="588"/>
      <c r="I1002" s="588"/>
      <c r="J1002" s="588">
        <f t="shared" si="56"/>
        <v>0</v>
      </c>
      <c r="K1002" s="588">
        <f t="shared" si="57"/>
        <v>0</v>
      </c>
      <c r="L1002" s="589">
        <f>IFERROR(IF(B1002="funkcna poziadavka",VLOOKUP(G1002,MODULY_CBA!$B$3:$E$53,4,0)/COUNTIFS($G$3:$G$1500,G1002,$B$3:$B$1500,B1002),),)</f>
        <v>0</v>
      </c>
      <c r="M1002" s="588">
        <f>IFERROR(IF(B1002="Funkcna poziadavka",VLOOKUP(G1002,MODULY_CBA!$B$3:$E$52,3,0),),)</f>
        <v>0</v>
      </c>
      <c r="N1002" s="588">
        <f>IFERROR(IF(B1002="funkcna poziadavka",VLOOKUP(G1002,MODULY_CBA!$B$3:$E$52,2,0),),)</f>
        <v>0</v>
      </c>
      <c r="O1002" s="589">
        <f t="shared" si="58"/>
        <v>0</v>
      </c>
      <c r="P1002" s="590">
        <f>IFERROR(O1002*VLOOKUP(G1002,MODULY_CBA!$B$3:$F$52,5,0),)</f>
        <v>0</v>
      </c>
      <c r="Q1002" s="461">
        <f>VLOOKUP(G1002,MODULY_CBA!$B$3:$I$52,7,0)</f>
        <v>2022</v>
      </c>
      <c r="R1002" s="463"/>
      <c r="S1002" s="463"/>
      <c r="T1002" s="463"/>
      <c r="U1002" s="463"/>
      <c r="V1002" s="463"/>
      <c r="W1002" s="463"/>
      <c r="X1002" s="463"/>
      <c r="Y1002" s="463"/>
      <c r="Z1002" s="591"/>
      <c r="AA1002" s="461"/>
      <c r="AB1002" s="461"/>
      <c r="AC1002" s="463"/>
      <c r="AD1002" s="463"/>
      <c r="AE1002" s="463"/>
      <c r="AF1002" s="463"/>
      <c r="AG1002" s="463"/>
      <c r="AH1002" s="463"/>
      <c r="AI1002" s="463"/>
    </row>
    <row r="1003" spans="1:35">
      <c r="A1003" s="584" t="s">
        <v>2767</v>
      </c>
      <c r="B1003" s="585" t="s">
        <v>2874</v>
      </c>
      <c r="C1003" s="457" t="s">
        <v>2733</v>
      </c>
      <c r="D1003" s="457" t="s">
        <v>2738</v>
      </c>
      <c r="E1003" s="457" t="s">
        <v>2739</v>
      </c>
      <c r="F1003" s="586" t="s">
        <v>442</v>
      </c>
      <c r="G1003" s="592" t="s">
        <v>2528</v>
      </c>
      <c r="H1003" s="588"/>
      <c r="I1003" s="588"/>
      <c r="J1003" s="588">
        <f t="shared" si="56"/>
        <v>0</v>
      </c>
      <c r="K1003" s="588">
        <f t="shared" si="57"/>
        <v>0</v>
      </c>
      <c r="L1003" s="589">
        <f>IFERROR(IF(B1003="funkcna poziadavka",VLOOKUP(G1003,MODULY_CBA!$B$3:$E$53,4,0)/COUNTIFS($G$3:$G$1500,G1003,$B$3:$B$1500,B1003),),)</f>
        <v>0</v>
      </c>
      <c r="M1003" s="588">
        <f>IFERROR(IF(B1003="Funkcna poziadavka",VLOOKUP(G1003,MODULY_CBA!$B$3:$E$52,3,0),),)</f>
        <v>0</v>
      </c>
      <c r="N1003" s="588">
        <f>IFERROR(IF(B1003="funkcna poziadavka",VLOOKUP(G1003,MODULY_CBA!$B$3:$E$52,2,0),),)</f>
        <v>0</v>
      </c>
      <c r="O1003" s="589">
        <f t="shared" si="58"/>
        <v>0</v>
      </c>
      <c r="P1003" s="590">
        <f>IFERROR(O1003*VLOOKUP(G1003,MODULY_CBA!$B$3:$F$52,5,0),)</f>
        <v>0</v>
      </c>
      <c r="Q1003" s="461">
        <f>VLOOKUP(G1003,MODULY_CBA!$B$3:$I$52,7,0)</f>
        <v>2022</v>
      </c>
      <c r="R1003" s="463"/>
      <c r="S1003" s="463"/>
      <c r="T1003" s="463"/>
      <c r="U1003" s="463"/>
      <c r="V1003" s="463"/>
      <c r="W1003" s="463"/>
      <c r="X1003" s="463"/>
      <c r="Y1003" s="463"/>
      <c r="Z1003" s="591"/>
      <c r="AA1003" s="461"/>
      <c r="AB1003" s="461"/>
      <c r="AC1003" s="463"/>
      <c r="AD1003" s="463"/>
      <c r="AE1003" s="463"/>
      <c r="AF1003" s="463"/>
      <c r="AG1003" s="463"/>
      <c r="AH1003" s="463"/>
      <c r="AI1003" s="463"/>
    </row>
    <row r="1004" spans="1:35">
      <c r="A1004" s="584" t="s">
        <v>2768</v>
      </c>
      <c r="B1004" s="585" t="s">
        <v>2874</v>
      </c>
      <c r="C1004" s="457" t="s">
        <v>2733</v>
      </c>
      <c r="D1004" s="457" t="s">
        <v>2741</v>
      </c>
      <c r="E1004" s="457" t="s">
        <v>2740</v>
      </c>
      <c r="F1004" s="586" t="s">
        <v>442</v>
      </c>
      <c r="G1004" s="592" t="s">
        <v>2528</v>
      </c>
      <c r="H1004" s="588"/>
      <c r="I1004" s="588"/>
      <c r="J1004" s="588">
        <f t="shared" si="56"/>
        <v>0</v>
      </c>
      <c r="K1004" s="588">
        <f t="shared" si="57"/>
        <v>0</v>
      </c>
      <c r="L1004" s="589">
        <f>IFERROR(IF(B1004="funkcna poziadavka",VLOOKUP(G1004,MODULY_CBA!$B$3:$E$53,4,0)/COUNTIFS($G$3:$G$1500,G1004,$B$3:$B$1500,B1004),),)</f>
        <v>0</v>
      </c>
      <c r="M1004" s="588">
        <f>IFERROR(IF(B1004="Funkcna poziadavka",VLOOKUP(G1004,MODULY_CBA!$B$3:$E$52,3,0),),)</f>
        <v>0</v>
      </c>
      <c r="N1004" s="588">
        <f>IFERROR(IF(B1004="funkcna poziadavka",VLOOKUP(G1004,MODULY_CBA!$B$3:$E$52,2,0),),)</f>
        <v>0</v>
      </c>
      <c r="O1004" s="589">
        <f t="shared" si="58"/>
        <v>0</v>
      </c>
      <c r="P1004" s="590">
        <f>IFERROR(O1004*VLOOKUP(G1004,MODULY_CBA!$B$3:$F$52,5,0),)</f>
        <v>0</v>
      </c>
      <c r="Q1004" s="461">
        <f>VLOOKUP(G1004,MODULY_CBA!$B$3:$I$52,7,0)</f>
        <v>2022</v>
      </c>
      <c r="R1004" s="463"/>
      <c r="S1004" s="463"/>
      <c r="T1004" s="463"/>
      <c r="U1004" s="463"/>
      <c r="V1004" s="463"/>
      <c r="W1004" s="463"/>
      <c r="X1004" s="463"/>
      <c r="Y1004" s="463"/>
      <c r="Z1004" s="591"/>
      <c r="AA1004" s="461"/>
      <c r="AB1004" s="461"/>
      <c r="AC1004" s="463"/>
      <c r="AD1004" s="463"/>
      <c r="AE1004" s="463"/>
      <c r="AF1004" s="463"/>
      <c r="AG1004" s="463"/>
      <c r="AH1004" s="463"/>
      <c r="AI1004" s="463"/>
    </row>
    <row r="1005" spans="1:35">
      <c r="A1005" s="584" t="s">
        <v>2769</v>
      </c>
      <c r="B1005" s="585" t="s">
        <v>2874</v>
      </c>
      <c r="C1005" s="457" t="s">
        <v>2733</v>
      </c>
      <c r="D1005" s="457" t="s">
        <v>2742</v>
      </c>
      <c r="E1005" s="457" t="s">
        <v>2743</v>
      </c>
      <c r="F1005" s="586" t="s">
        <v>442</v>
      </c>
      <c r="G1005" s="592" t="s">
        <v>2528</v>
      </c>
      <c r="H1005" s="588"/>
      <c r="I1005" s="588"/>
      <c r="J1005" s="588">
        <f t="shared" si="56"/>
        <v>0</v>
      </c>
      <c r="K1005" s="588">
        <f t="shared" si="57"/>
        <v>0</v>
      </c>
      <c r="L1005" s="589">
        <f>IFERROR(IF(B1005="funkcna poziadavka",VLOOKUP(G1005,MODULY_CBA!$B$3:$E$53,4,0)/COUNTIFS($G$3:$G$1500,G1005,$B$3:$B$1500,B1005),),)</f>
        <v>0</v>
      </c>
      <c r="M1005" s="588">
        <f>IFERROR(IF(B1005="Funkcna poziadavka",VLOOKUP(G1005,MODULY_CBA!$B$3:$E$52,3,0),),)</f>
        <v>0</v>
      </c>
      <c r="N1005" s="588">
        <f>IFERROR(IF(B1005="funkcna poziadavka",VLOOKUP(G1005,MODULY_CBA!$B$3:$E$52,2,0),),)</f>
        <v>0</v>
      </c>
      <c r="O1005" s="589">
        <f t="shared" si="58"/>
        <v>0</v>
      </c>
      <c r="P1005" s="590">
        <f>IFERROR(O1005*VLOOKUP(G1005,MODULY_CBA!$B$3:$F$52,5,0),)</f>
        <v>0</v>
      </c>
      <c r="Q1005" s="461">
        <f>VLOOKUP(G1005,MODULY_CBA!$B$3:$I$52,7,0)</f>
        <v>2022</v>
      </c>
      <c r="R1005" s="463"/>
      <c r="S1005" s="463"/>
      <c r="T1005" s="463"/>
      <c r="U1005" s="463"/>
      <c r="V1005" s="463"/>
      <c r="W1005" s="463"/>
      <c r="X1005" s="463"/>
      <c r="Y1005" s="463"/>
      <c r="Z1005" s="591"/>
      <c r="AA1005" s="461"/>
      <c r="AB1005" s="461"/>
      <c r="AC1005" s="463"/>
      <c r="AD1005" s="463"/>
      <c r="AE1005" s="463"/>
      <c r="AF1005" s="463"/>
      <c r="AG1005" s="463"/>
      <c r="AH1005" s="463"/>
      <c r="AI1005" s="463"/>
    </row>
    <row r="1006" spans="1:35">
      <c r="A1006" s="584" t="s">
        <v>2770</v>
      </c>
      <c r="B1006" s="585" t="s">
        <v>2874</v>
      </c>
      <c r="C1006" s="457" t="s">
        <v>2733</v>
      </c>
      <c r="D1006" s="457" t="s">
        <v>2744</v>
      </c>
      <c r="E1006" s="457" t="s">
        <v>2745</v>
      </c>
      <c r="F1006" s="586" t="s">
        <v>442</v>
      </c>
      <c r="G1006" s="592" t="s">
        <v>2528</v>
      </c>
      <c r="H1006" s="588"/>
      <c r="I1006" s="588"/>
      <c r="J1006" s="588">
        <f t="shared" si="56"/>
        <v>0</v>
      </c>
      <c r="K1006" s="588">
        <f t="shared" si="57"/>
        <v>0</v>
      </c>
      <c r="L1006" s="589">
        <f>IFERROR(IF(B1006="funkcna poziadavka",VLOOKUP(G1006,MODULY_CBA!$B$3:$E$53,4,0)/COUNTIFS($G$3:$G$1500,G1006,$B$3:$B$1500,B1006),),)</f>
        <v>0</v>
      </c>
      <c r="M1006" s="588">
        <f>IFERROR(IF(B1006="Funkcna poziadavka",VLOOKUP(G1006,MODULY_CBA!$B$3:$E$52,3,0),),)</f>
        <v>0</v>
      </c>
      <c r="N1006" s="588">
        <f>IFERROR(IF(B1006="funkcna poziadavka",VLOOKUP(G1006,MODULY_CBA!$B$3:$E$52,2,0),),)</f>
        <v>0</v>
      </c>
      <c r="O1006" s="589">
        <f t="shared" si="58"/>
        <v>0</v>
      </c>
      <c r="P1006" s="590">
        <f>IFERROR(O1006*VLOOKUP(G1006,MODULY_CBA!$B$3:$F$52,5,0),)</f>
        <v>0</v>
      </c>
      <c r="Q1006" s="461">
        <f>VLOOKUP(G1006,MODULY_CBA!$B$3:$I$52,7,0)</f>
        <v>2022</v>
      </c>
      <c r="R1006" s="463"/>
      <c r="S1006" s="463"/>
      <c r="T1006" s="463"/>
      <c r="U1006" s="463"/>
      <c r="V1006" s="463"/>
      <c r="W1006" s="463"/>
      <c r="X1006" s="463"/>
      <c r="Y1006" s="463"/>
      <c r="Z1006" s="591"/>
      <c r="AA1006" s="461"/>
      <c r="AB1006" s="461"/>
      <c r="AC1006" s="463"/>
      <c r="AD1006" s="463"/>
      <c r="AE1006" s="463"/>
      <c r="AF1006" s="463"/>
      <c r="AG1006" s="463"/>
      <c r="AH1006" s="463"/>
      <c r="AI1006" s="463"/>
    </row>
    <row r="1007" spans="1:35">
      <c r="A1007" s="584" t="s">
        <v>2771</v>
      </c>
      <c r="B1007" s="585" t="s">
        <v>2874</v>
      </c>
      <c r="C1007" s="457" t="s">
        <v>2733</v>
      </c>
      <c r="D1007" s="457" t="s">
        <v>2746</v>
      </c>
      <c r="E1007" s="457" t="s">
        <v>2747</v>
      </c>
      <c r="F1007" s="586" t="s">
        <v>442</v>
      </c>
      <c r="G1007" s="592" t="s">
        <v>2528</v>
      </c>
      <c r="H1007" s="588"/>
      <c r="I1007" s="588"/>
      <c r="J1007" s="588">
        <f t="shared" si="56"/>
        <v>0</v>
      </c>
      <c r="K1007" s="588">
        <f t="shared" si="57"/>
        <v>0</v>
      </c>
      <c r="L1007" s="589">
        <f>IFERROR(IF(B1007="funkcna poziadavka",VLOOKUP(G1007,MODULY_CBA!$B$3:$E$53,4,0)/COUNTIFS($G$3:$G$1500,G1007,$B$3:$B$1500,B1007),),)</f>
        <v>0</v>
      </c>
      <c r="M1007" s="588">
        <f>IFERROR(IF(B1007="Funkcna poziadavka",VLOOKUP(G1007,MODULY_CBA!$B$3:$E$52,3,0),),)</f>
        <v>0</v>
      </c>
      <c r="N1007" s="588">
        <f>IFERROR(IF(B1007="funkcna poziadavka",VLOOKUP(G1007,MODULY_CBA!$B$3:$E$52,2,0),),)</f>
        <v>0</v>
      </c>
      <c r="O1007" s="589">
        <f t="shared" si="58"/>
        <v>0</v>
      </c>
      <c r="P1007" s="590">
        <f>IFERROR(O1007*VLOOKUP(G1007,MODULY_CBA!$B$3:$F$52,5,0),)</f>
        <v>0</v>
      </c>
      <c r="Q1007" s="461">
        <f>VLOOKUP(G1007,MODULY_CBA!$B$3:$I$52,7,0)</f>
        <v>2022</v>
      </c>
      <c r="R1007" s="463"/>
      <c r="S1007" s="463"/>
      <c r="T1007" s="463"/>
      <c r="U1007" s="463"/>
      <c r="V1007" s="463"/>
      <c r="W1007" s="463"/>
      <c r="X1007" s="463"/>
      <c r="Y1007" s="463"/>
      <c r="Z1007" s="591"/>
      <c r="AA1007" s="461"/>
      <c r="AB1007" s="461"/>
      <c r="AC1007" s="463"/>
      <c r="AD1007" s="463"/>
      <c r="AE1007" s="463"/>
      <c r="AF1007" s="463"/>
      <c r="AG1007" s="463"/>
      <c r="AH1007" s="463"/>
      <c r="AI1007" s="463"/>
    </row>
    <row r="1008" spans="1:35">
      <c r="A1008" s="584" t="s">
        <v>2772</v>
      </c>
      <c r="B1008" s="585" t="s">
        <v>2874</v>
      </c>
      <c r="C1008" s="457" t="s">
        <v>2733</v>
      </c>
      <c r="D1008" s="457" t="s">
        <v>2748</v>
      </c>
      <c r="E1008" s="457" t="s">
        <v>2749</v>
      </c>
      <c r="F1008" s="586" t="s">
        <v>442</v>
      </c>
      <c r="G1008" s="592" t="s">
        <v>2528</v>
      </c>
      <c r="H1008" s="588"/>
      <c r="I1008" s="588"/>
      <c r="J1008" s="588">
        <f t="shared" si="56"/>
        <v>0</v>
      </c>
      <c r="K1008" s="588">
        <f t="shared" si="57"/>
        <v>0</v>
      </c>
      <c r="L1008" s="589">
        <f>IFERROR(IF(B1008="funkcna poziadavka",VLOOKUP(G1008,MODULY_CBA!$B$3:$E$53,4,0)/COUNTIFS($G$3:$G$1500,G1008,$B$3:$B$1500,B1008),),)</f>
        <v>0</v>
      </c>
      <c r="M1008" s="588">
        <f>IFERROR(IF(B1008="Funkcna poziadavka",VLOOKUP(G1008,MODULY_CBA!$B$3:$E$52,3,0),),)</f>
        <v>0</v>
      </c>
      <c r="N1008" s="588">
        <f>IFERROR(IF(B1008="funkcna poziadavka",VLOOKUP(G1008,MODULY_CBA!$B$3:$E$52,2,0),),)</f>
        <v>0</v>
      </c>
      <c r="O1008" s="589">
        <f t="shared" si="58"/>
        <v>0</v>
      </c>
      <c r="P1008" s="590">
        <f>IFERROR(O1008*VLOOKUP(G1008,MODULY_CBA!$B$3:$F$52,5,0),)</f>
        <v>0</v>
      </c>
      <c r="Q1008" s="461">
        <f>VLOOKUP(G1008,MODULY_CBA!$B$3:$I$52,7,0)</f>
        <v>2022</v>
      </c>
      <c r="R1008" s="463"/>
      <c r="S1008" s="463"/>
      <c r="T1008" s="463"/>
      <c r="U1008" s="463"/>
      <c r="V1008" s="463"/>
      <c r="W1008" s="463"/>
      <c r="X1008" s="463"/>
      <c r="Y1008" s="463"/>
      <c r="Z1008" s="591"/>
      <c r="AA1008" s="461"/>
      <c r="AB1008" s="461"/>
      <c r="AC1008" s="463"/>
      <c r="AD1008" s="463"/>
      <c r="AE1008" s="463"/>
      <c r="AF1008" s="463"/>
      <c r="AG1008" s="463"/>
      <c r="AH1008" s="463"/>
      <c r="AI1008" s="463"/>
    </row>
    <row r="1009" spans="1:35">
      <c r="A1009" s="584" t="s">
        <v>2787</v>
      </c>
      <c r="B1009" s="585" t="s">
        <v>2874</v>
      </c>
      <c r="C1009" s="457" t="s">
        <v>2529</v>
      </c>
      <c r="D1009" s="457" t="s">
        <v>2773</v>
      </c>
      <c r="E1009" s="457" t="s">
        <v>2774</v>
      </c>
      <c r="F1009" s="586" t="s">
        <v>442</v>
      </c>
      <c r="G1009" s="592" t="s">
        <v>385</v>
      </c>
      <c r="H1009" s="588"/>
      <c r="I1009" s="588"/>
      <c r="J1009" s="588">
        <f t="shared" si="56"/>
        <v>0</v>
      </c>
      <c r="K1009" s="588">
        <f t="shared" si="57"/>
        <v>0</v>
      </c>
      <c r="L1009" s="589">
        <f>IFERROR(IF(B1009="funkcna poziadavka",VLOOKUP(G1009,MODULY_CBA!$B$3:$E$53,4,0)/COUNTIFS($G$3:$G$1500,G1009,$B$3:$B$1500,B1009),),)</f>
        <v>0</v>
      </c>
      <c r="M1009" s="588">
        <f>IFERROR(IF(B1009="Funkcna poziadavka",VLOOKUP(G1009,MODULY_CBA!$B$3:$E$52,3,0),),)</f>
        <v>0</v>
      </c>
      <c r="N1009" s="588">
        <f>IFERROR(IF(B1009="funkcna poziadavka",VLOOKUP(G1009,MODULY_CBA!$B$3:$E$52,2,0),),)</f>
        <v>0</v>
      </c>
      <c r="O1009" s="589">
        <f t="shared" si="58"/>
        <v>0</v>
      </c>
      <c r="P1009" s="590">
        <f>IFERROR(O1009*VLOOKUP(G1009,MODULY_CBA!$B$3:$F$52,5,0),)</f>
        <v>0</v>
      </c>
      <c r="Q1009" s="461">
        <f>VLOOKUP(G1009,MODULY_CBA!$B$3:$I$52,7,0)</f>
        <v>2022</v>
      </c>
      <c r="R1009" s="463"/>
      <c r="S1009" s="463"/>
      <c r="T1009" s="463"/>
      <c r="U1009" s="463"/>
      <c r="V1009" s="463"/>
      <c r="W1009" s="463"/>
      <c r="X1009" s="463"/>
      <c r="Y1009" s="463"/>
      <c r="Z1009" s="591"/>
      <c r="AA1009" s="461"/>
      <c r="AB1009" s="461"/>
      <c r="AC1009" s="463"/>
      <c r="AD1009" s="463"/>
      <c r="AE1009" s="463"/>
      <c r="AF1009" s="463"/>
      <c r="AG1009" s="463"/>
      <c r="AH1009" s="463"/>
      <c r="AI1009" s="463"/>
    </row>
    <row r="1010" spans="1:35">
      <c r="A1010" s="584" t="s">
        <v>2788</v>
      </c>
      <c r="B1010" s="585" t="s">
        <v>2874</v>
      </c>
      <c r="C1010" s="457" t="s">
        <v>2529</v>
      </c>
      <c r="D1010" s="457" t="s">
        <v>2775</v>
      </c>
      <c r="E1010" s="457" t="s">
        <v>2776</v>
      </c>
      <c r="F1010" s="586" t="s">
        <v>442</v>
      </c>
      <c r="G1010" s="592" t="s">
        <v>385</v>
      </c>
      <c r="H1010" s="588"/>
      <c r="I1010" s="588"/>
      <c r="J1010" s="588">
        <f t="shared" si="56"/>
        <v>0</v>
      </c>
      <c r="K1010" s="588">
        <f t="shared" si="57"/>
        <v>0</v>
      </c>
      <c r="L1010" s="589">
        <f>IFERROR(IF(B1010="funkcna poziadavka",VLOOKUP(G1010,MODULY_CBA!$B$3:$E$53,4,0)/COUNTIFS($G$3:$G$1500,G1010,$B$3:$B$1500,B1010),),)</f>
        <v>0</v>
      </c>
      <c r="M1010" s="588">
        <f>IFERROR(IF(B1010="Funkcna poziadavka",VLOOKUP(G1010,MODULY_CBA!$B$3:$E$52,3,0),),)</f>
        <v>0</v>
      </c>
      <c r="N1010" s="588">
        <f>IFERROR(IF(B1010="funkcna poziadavka",VLOOKUP(G1010,MODULY_CBA!$B$3:$E$52,2,0),),)</f>
        <v>0</v>
      </c>
      <c r="O1010" s="589">
        <f t="shared" si="58"/>
        <v>0</v>
      </c>
      <c r="P1010" s="590">
        <f>IFERROR(O1010*VLOOKUP(G1010,MODULY_CBA!$B$3:$F$52,5,0),)</f>
        <v>0</v>
      </c>
      <c r="Q1010" s="461">
        <f>VLOOKUP(G1010,MODULY_CBA!$B$3:$I$52,7,0)</f>
        <v>2022</v>
      </c>
      <c r="R1010" s="463"/>
      <c r="S1010" s="463"/>
      <c r="T1010" s="463"/>
      <c r="U1010" s="463"/>
      <c r="V1010" s="463"/>
      <c r="W1010" s="463"/>
      <c r="X1010" s="463"/>
      <c r="Y1010" s="463"/>
      <c r="Z1010" s="591"/>
      <c r="AA1010" s="461"/>
      <c r="AB1010" s="461"/>
      <c r="AC1010" s="463"/>
      <c r="AD1010" s="463"/>
      <c r="AE1010" s="463"/>
      <c r="AF1010" s="463"/>
      <c r="AG1010" s="463"/>
      <c r="AH1010" s="463"/>
      <c r="AI1010" s="463"/>
    </row>
    <row r="1011" spans="1:35">
      <c r="A1011" s="584" t="s">
        <v>2789</v>
      </c>
      <c r="B1011" s="585" t="s">
        <v>2874</v>
      </c>
      <c r="C1011" s="457" t="s">
        <v>2529</v>
      </c>
      <c r="D1011" s="457" t="s">
        <v>2778</v>
      </c>
      <c r="E1011" s="457" t="s">
        <v>2777</v>
      </c>
      <c r="F1011" s="586" t="s">
        <v>442</v>
      </c>
      <c r="G1011" s="592" t="s">
        <v>385</v>
      </c>
      <c r="H1011" s="588"/>
      <c r="I1011" s="588"/>
      <c r="J1011" s="588">
        <f t="shared" si="56"/>
        <v>0</v>
      </c>
      <c r="K1011" s="588">
        <f t="shared" si="57"/>
        <v>0</v>
      </c>
      <c r="L1011" s="589">
        <f>IFERROR(IF(B1011="funkcna poziadavka",VLOOKUP(G1011,MODULY_CBA!$B$3:$E$53,4,0)/COUNTIFS($G$3:$G$1500,G1011,$B$3:$B$1500,B1011),),)</f>
        <v>0</v>
      </c>
      <c r="M1011" s="588">
        <f>IFERROR(IF(B1011="Funkcna poziadavka",VLOOKUP(G1011,MODULY_CBA!$B$3:$E$52,3,0),),)</f>
        <v>0</v>
      </c>
      <c r="N1011" s="588">
        <f>IFERROR(IF(B1011="funkcna poziadavka",VLOOKUP(G1011,MODULY_CBA!$B$3:$E$52,2,0),),)</f>
        <v>0</v>
      </c>
      <c r="O1011" s="589">
        <f t="shared" si="58"/>
        <v>0</v>
      </c>
      <c r="P1011" s="590">
        <f>IFERROR(O1011*VLOOKUP(G1011,MODULY_CBA!$B$3:$F$52,5,0),)</f>
        <v>0</v>
      </c>
      <c r="Q1011" s="461">
        <f>VLOOKUP(G1011,MODULY_CBA!$B$3:$I$52,7,0)</f>
        <v>2022</v>
      </c>
      <c r="R1011" s="463"/>
      <c r="S1011" s="463"/>
      <c r="T1011" s="463"/>
      <c r="U1011" s="463"/>
      <c r="V1011" s="463"/>
      <c r="W1011" s="463"/>
      <c r="X1011" s="463"/>
      <c r="Y1011" s="463"/>
      <c r="Z1011" s="591"/>
      <c r="AA1011" s="461"/>
      <c r="AB1011" s="461"/>
      <c r="AC1011" s="463"/>
      <c r="AD1011" s="463"/>
      <c r="AE1011" s="463"/>
      <c r="AF1011" s="463"/>
      <c r="AG1011" s="463"/>
      <c r="AH1011" s="463"/>
      <c r="AI1011" s="463"/>
    </row>
    <row r="1012" spans="1:35">
      <c r="A1012" s="584" t="s">
        <v>2790</v>
      </c>
      <c r="B1012" s="585" t="s">
        <v>2874</v>
      </c>
      <c r="C1012" s="457" t="s">
        <v>2529</v>
      </c>
      <c r="D1012" s="457" t="s">
        <v>2779</v>
      </c>
      <c r="E1012" s="457" t="s">
        <v>2780</v>
      </c>
      <c r="F1012" s="586" t="s">
        <v>442</v>
      </c>
      <c r="G1012" s="592" t="s">
        <v>385</v>
      </c>
      <c r="H1012" s="588"/>
      <c r="I1012" s="588"/>
      <c r="J1012" s="588">
        <f t="shared" si="56"/>
        <v>0</v>
      </c>
      <c r="K1012" s="588">
        <f t="shared" si="57"/>
        <v>0</v>
      </c>
      <c r="L1012" s="589">
        <f>IFERROR(IF(B1012="funkcna poziadavka",VLOOKUP(G1012,MODULY_CBA!$B$3:$E$53,4,0)/COUNTIFS($G$3:$G$1500,G1012,$B$3:$B$1500,B1012),),)</f>
        <v>0</v>
      </c>
      <c r="M1012" s="588">
        <f>IFERROR(IF(B1012="Funkcna poziadavka",VLOOKUP(G1012,MODULY_CBA!$B$3:$E$52,3,0),),)</f>
        <v>0</v>
      </c>
      <c r="N1012" s="588">
        <f>IFERROR(IF(B1012="funkcna poziadavka",VLOOKUP(G1012,MODULY_CBA!$B$3:$E$52,2,0),),)</f>
        <v>0</v>
      </c>
      <c r="O1012" s="589">
        <f t="shared" si="58"/>
        <v>0</v>
      </c>
      <c r="P1012" s="590">
        <f>IFERROR(O1012*VLOOKUP(G1012,MODULY_CBA!$B$3:$F$52,5,0),)</f>
        <v>0</v>
      </c>
      <c r="Q1012" s="461">
        <f>VLOOKUP(G1012,MODULY_CBA!$B$3:$I$52,7,0)</f>
        <v>2022</v>
      </c>
      <c r="R1012" s="463"/>
      <c r="S1012" s="463"/>
      <c r="T1012" s="463"/>
      <c r="U1012" s="463"/>
      <c r="V1012" s="463"/>
      <c r="W1012" s="463"/>
      <c r="X1012" s="463"/>
      <c r="Y1012" s="463"/>
      <c r="Z1012" s="591"/>
      <c r="AA1012" s="461"/>
      <c r="AB1012" s="461"/>
      <c r="AC1012" s="463"/>
      <c r="AD1012" s="463"/>
      <c r="AE1012" s="463"/>
      <c r="AF1012" s="463"/>
      <c r="AG1012" s="463"/>
      <c r="AH1012" s="463"/>
      <c r="AI1012" s="463"/>
    </row>
    <row r="1013" spans="1:35">
      <c r="A1013" s="584" t="s">
        <v>2791</v>
      </c>
      <c r="B1013" s="585" t="s">
        <v>2874</v>
      </c>
      <c r="C1013" s="457" t="s">
        <v>2529</v>
      </c>
      <c r="D1013" s="457" t="s">
        <v>2781</v>
      </c>
      <c r="E1013" s="457" t="s">
        <v>2782</v>
      </c>
      <c r="F1013" s="586" t="s">
        <v>442</v>
      </c>
      <c r="G1013" s="592" t="s">
        <v>385</v>
      </c>
      <c r="H1013" s="588"/>
      <c r="I1013" s="588"/>
      <c r="J1013" s="588">
        <f t="shared" si="56"/>
        <v>0</v>
      </c>
      <c r="K1013" s="588">
        <f t="shared" si="57"/>
        <v>0</v>
      </c>
      <c r="L1013" s="589">
        <f>IFERROR(IF(B1013="funkcna poziadavka",VLOOKUP(G1013,MODULY_CBA!$B$3:$E$53,4,0)/COUNTIFS($G$3:$G$1500,G1013,$B$3:$B$1500,B1013),),)</f>
        <v>0</v>
      </c>
      <c r="M1013" s="588">
        <f>IFERROR(IF(B1013="Funkcna poziadavka",VLOOKUP(G1013,MODULY_CBA!$B$3:$E$52,3,0),),)</f>
        <v>0</v>
      </c>
      <c r="N1013" s="588">
        <f>IFERROR(IF(B1013="funkcna poziadavka",VLOOKUP(G1013,MODULY_CBA!$B$3:$E$52,2,0),),)</f>
        <v>0</v>
      </c>
      <c r="O1013" s="589">
        <f t="shared" si="58"/>
        <v>0</v>
      </c>
      <c r="P1013" s="590">
        <f>IFERROR(O1013*VLOOKUP(G1013,MODULY_CBA!$B$3:$F$52,5,0),)</f>
        <v>0</v>
      </c>
      <c r="Q1013" s="461">
        <f>VLOOKUP(G1013,MODULY_CBA!$B$3:$I$52,7,0)</f>
        <v>2022</v>
      </c>
      <c r="R1013" s="463"/>
      <c r="S1013" s="463"/>
      <c r="T1013" s="463"/>
      <c r="U1013" s="463"/>
      <c r="V1013" s="463"/>
      <c r="W1013" s="463"/>
      <c r="X1013" s="463"/>
      <c r="Y1013" s="463"/>
      <c r="Z1013" s="591"/>
      <c r="AA1013" s="461"/>
      <c r="AB1013" s="461"/>
      <c r="AC1013" s="463"/>
      <c r="AD1013" s="463"/>
      <c r="AE1013" s="463"/>
      <c r="AF1013" s="463"/>
      <c r="AG1013" s="463"/>
      <c r="AH1013" s="463"/>
      <c r="AI1013" s="463"/>
    </row>
    <row r="1014" spans="1:35">
      <c r="A1014" s="584" t="s">
        <v>2792</v>
      </c>
      <c r="B1014" s="585" t="s">
        <v>2874</v>
      </c>
      <c r="C1014" s="457" t="s">
        <v>2529</v>
      </c>
      <c r="D1014" s="457" t="s">
        <v>2783</v>
      </c>
      <c r="E1014" s="457" t="s">
        <v>2784</v>
      </c>
      <c r="F1014" s="586" t="s">
        <v>442</v>
      </c>
      <c r="G1014" s="592" t="s">
        <v>385</v>
      </c>
      <c r="H1014" s="588"/>
      <c r="I1014" s="588"/>
      <c r="J1014" s="588">
        <f t="shared" si="56"/>
        <v>0</v>
      </c>
      <c r="K1014" s="588">
        <f t="shared" si="57"/>
        <v>0</v>
      </c>
      <c r="L1014" s="589">
        <f>IFERROR(IF(B1014="funkcna poziadavka",VLOOKUP(G1014,MODULY_CBA!$B$3:$E$53,4,0)/COUNTIFS($G$3:$G$1500,G1014,$B$3:$B$1500,B1014),),)</f>
        <v>0</v>
      </c>
      <c r="M1014" s="588">
        <f>IFERROR(IF(B1014="Funkcna poziadavka",VLOOKUP(G1014,MODULY_CBA!$B$3:$E$52,3,0),),)</f>
        <v>0</v>
      </c>
      <c r="N1014" s="588">
        <f>IFERROR(IF(B1014="funkcna poziadavka",VLOOKUP(G1014,MODULY_CBA!$B$3:$E$52,2,0),),)</f>
        <v>0</v>
      </c>
      <c r="O1014" s="589">
        <f t="shared" si="58"/>
        <v>0</v>
      </c>
      <c r="P1014" s="590">
        <f>IFERROR(O1014*VLOOKUP(G1014,MODULY_CBA!$B$3:$F$52,5,0),)</f>
        <v>0</v>
      </c>
      <c r="Q1014" s="461">
        <f>VLOOKUP(G1014,MODULY_CBA!$B$3:$I$52,7,0)</f>
        <v>2022</v>
      </c>
      <c r="R1014" s="463"/>
      <c r="S1014" s="463"/>
      <c r="T1014" s="463"/>
      <c r="U1014" s="463"/>
      <c r="V1014" s="463"/>
      <c r="W1014" s="463"/>
      <c r="X1014" s="463"/>
      <c r="Y1014" s="463"/>
      <c r="Z1014" s="591"/>
      <c r="AA1014" s="461"/>
      <c r="AB1014" s="461"/>
      <c r="AC1014" s="463"/>
      <c r="AD1014" s="463"/>
      <c r="AE1014" s="463"/>
      <c r="AF1014" s="463"/>
      <c r="AG1014" s="463"/>
      <c r="AH1014" s="463"/>
      <c r="AI1014" s="463"/>
    </row>
    <row r="1015" spans="1:35">
      <c r="A1015" s="584" t="s">
        <v>2793</v>
      </c>
      <c r="B1015" s="585" t="s">
        <v>2874</v>
      </c>
      <c r="C1015" s="457" t="s">
        <v>2529</v>
      </c>
      <c r="D1015" s="457" t="s">
        <v>2786</v>
      </c>
      <c r="E1015" s="457" t="s">
        <v>2785</v>
      </c>
      <c r="F1015" s="586" t="s">
        <v>442</v>
      </c>
      <c r="G1015" s="592" t="s">
        <v>385</v>
      </c>
      <c r="H1015" s="588"/>
      <c r="I1015" s="588"/>
      <c r="J1015" s="588">
        <f t="shared" si="56"/>
        <v>0</v>
      </c>
      <c r="K1015" s="588">
        <f t="shared" si="57"/>
        <v>0</v>
      </c>
      <c r="L1015" s="589">
        <f>IFERROR(IF(B1015="funkcna poziadavka",VLOOKUP(G1015,MODULY_CBA!$B$3:$E$53,4,0)/COUNTIFS($G$3:$G$1500,G1015,$B$3:$B$1500,B1015),),)</f>
        <v>0</v>
      </c>
      <c r="M1015" s="588">
        <f>IFERROR(IF(B1015="Funkcna poziadavka",VLOOKUP(G1015,MODULY_CBA!$B$3:$E$52,3,0),),)</f>
        <v>0</v>
      </c>
      <c r="N1015" s="588">
        <f>IFERROR(IF(B1015="funkcna poziadavka",VLOOKUP(G1015,MODULY_CBA!$B$3:$E$52,2,0),),)</f>
        <v>0</v>
      </c>
      <c r="O1015" s="589">
        <f t="shared" si="58"/>
        <v>0</v>
      </c>
      <c r="P1015" s="590">
        <f>IFERROR(O1015*VLOOKUP(G1015,MODULY_CBA!$B$3:$F$52,5,0),)</f>
        <v>0</v>
      </c>
      <c r="Q1015" s="461">
        <f>VLOOKUP(G1015,MODULY_CBA!$B$3:$I$52,7,0)</f>
        <v>2022</v>
      </c>
      <c r="R1015" s="463"/>
      <c r="S1015" s="463"/>
      <c r="T1015" s="463"/>
      <c r="U1015" s="463"/>
      <c r="V1015" s="463"/>
      <c r="W1015" s="463"/>
      <c r="X1015" s="463"/>
      <c r="Y1015" s="463"/>
      <c r="Z1015" s="591"/>
      <c r="AA1015" s="461"/>
      <c r="AB1015" s="461"/>
      <c r="AC1015" s="463"/>
      <c r="AD1015" s="463"/>
      <c r="AE1015" s="463"/>
      <c r="AF1015" s="463"/>
      <c r="AG1015" s="463"/>
      <c r="AH1015" s="463"/>
      <c r="AI1015" s="463"/>
    </row>
    <row r="1016" spans="1:35">
      <c r="A1016" s="584" t="s">
        <v>2797</v>
      </c>
      <c r="B1016" s="585" t="s">
        <v>977</v>
      </c>
      <c r="C1016" s="457" t="s">
        <v>2794</v>
      </c>
      <c r="D1016" s="457" t="s">
        <v>2795</v>
      </c>
      <c r="E1016" s="457" t="s">
        <v>2796</v>
      </c>
      <c r="F1016" s="586" t="s">
        <v>442</v>
      </c>
      <c r="G1016" s="592" t="s">
        <v>347</v>
      </c>
      <c r="H1016" s="588">
        <v>1</v>
      </c>
      <c r="I1016" s="588">
        <v>5</v>
      </c>
      <c r="J1016" s="588">
        <f t="shared" si="56"/>
        <v>1</v>
      </c>
      <c r="K1016" s="588">
        <f t="shared" si="57"/>
        <v>5</v>
      </c>
      <c r="L1016" s="589">
        <f>IFERROR(IF(B1016="funkcna poziadavka",VLOOKUP(G1016,MODULY_CBA!$B$3:$E$53,4,0)/COUNTIFS($G$3:$G$1500,G1016,$B$3:$B$1500,B1016),),)</f>
        <v>2.3333333333333335</v>
      </c>
      <c r="M1016" s="588">
        <f>IFERROR(IF(B1016="Funkcna poziadavka",VLOOKUP(G1016,MODULY_CBA!$B$3:$E$52,3,0),),)</f>
        <v>0.72</v>
      </c>
      <c r="N1016" s="588">
        <f>IFERROR(IF(B1016="funkcna poziadavka",VLOOKUP(G1016,MODULY_CBA!$B$3:$E$52,2,0),),)</f>
        <v>0.86</v>
      </c>
      <c r="O1016" s="589">
        <f t="shared" si="58"/>
        <v>4.5407999999999999</v>
      </c>
      <c r="P1016" s="590">
        <f>IFERROR(O1016*VLOOKUP(G1016,MODULY_CBA!$B$3:$F$52,5,0),)</f>
        <v>68.111999999999995</v>
      </c>
      <c r="Q1016" s="461">
        <f>VLOOKUP(G1016,MODULY_CBA!$B$3:$I$52,7,0)</f>
        <v>2021</v>
      </c>
      <c r="R1016" s="463"/>
      <c r="S1016" s="463"/>
      <c r="T1016" s="463"/>
      <c r="U1016" s="463"/>
      <c r="V1016" s="463"/>
      <c r="W1016" s="463"/>
      <c r="X1016" s="463"/>
      <c r="Y1016" s="463"/>
      <c r="Z1016" s="591"/>
      <c r="AA1016" s="461"/>
      <c r="AB1016" s="461"/>
      <c r="AC1016" s="463"/>
      <c r="AD1016" s="463"/>
      <c r="AE1016" s="463"/>
      <c r="AF1016" s="463"/>
      <c r="AG1016" s="463"/>
      <c r="AH1016" s="463"/>
      <c r="AI1016" s="463"/>
    </row>
    <row r="1017" spans="1:35">
      <c r="A1017" s="584" t="s">
        <v>2812</v>
      </c>
      <c r="B1017" s="585" t="s">
        <v>977</v>
      </c>
      <c r="C1017" s="457" t="s">
        <v>2794</v>
      </c>
      <c r="D1017" s="457" t="s">
        <v>2798</v>
      </c>
      <c r="E1017" s="457" t="s">
        <v>2799</v>
      </c>
      <c r="F1017" s="586" t="s">
        <v>442</v>
      </c>
      <c r="G1017" s="592" t="s">
        <v>365</v>
      </c>
      <c r="H1017" s="588">
        <v>1</v>
      </c>
      <c r="I1017" s="588">
        <v>10</v>
      </c>
      <c r="J1017" s="588">
        <f t="shared" si="56"/>
        <v>1</v>
      </c>
      <c r="K1017" s="588">
        <f t="shared" si="57"/>
        <v>10</v>
      </c>
      <c r="L1017" s="589">
        <f>IFERROR(IF(B1017="funkcna poziadavka",VLOOKUP(G1017,MODULY_CBA!$B$3:$E$53,4,0)/COUNTIFS($G$3:$G$1500,G1017,$B$3:$B$1500,B1017),),)</f>
        <v>0.47727272727272729</v>
      </c>
      <c r="M1017" s="588">
        <f>IFERROR(IF(B1017="Funkcna poziadavka",VLOOKUP(G1017,MODULY_CBA!$B$3:$E$52,3,0),),)</f>
        <v>0.72</v>
      </c>
      <c r="N1017" s="588">
        <f>IFERROR(IF(B1017="funkcna poziadavka",VLOOKUP(G1017,MODULY_CBA!$B$3:$E$52,2,0),),)</f>
        <v>1.04</v>
      </c>
      <c r="O1017" s="589">
        <f t="shared" si="58"/>
        <v>7.845381818181818</v>
      </c>
      <c r="P1017" s="590">
        <f>IFERROR(O1017*VLOOKUP(G1017,MODULY_CBA!$B$3:$F$52,5,0),)</f>
        <v>117.68072727272727</v>
      </c>
      <c r="Q1017" s="461">
        <f>VLOOKUP(G1017,MODULY_CBA!$B$3:$I$52,7,0)</f>
        <v>2022</v>
      </c>
      <c r="R1017" s="463"/>
      <c r="S1017" s="463"/>
      <c r="T1017" s="463"/>
      <c r="U1017" s="463"/>
      <c r="V1017" s="463"/>
      <c r="W1017" s="463"/>
      <c r="X1017" s="463"/>
      <c r="Y1017" s="463"/>
      <c r="Z1017" s="591"/>
      <c r="AA1017" s="461"/>
      <c r="AB1017" s="461"/>
      <c r="AC1017" s="463"/>
      <c r="AD1017" s="463"/>
      <c r="AE1017" s="463"/>
      <c r="AF1017" s="463"/>
      <c r="AG1017" s="463"/>
      <c r="AH1017" s="463"/>
      <c r="AI1017" s="463"/>
    </row>
    <row r="1018" spans="1:35">
      <c r="A1018" s="584" t="s">
        <v>2813</v>
      </c>
      <c r="B1018" s="585" t="s">
        <v>977</v>
      </c>
      <c r="C1018" s="457" t="s">
        <v>2794</v>
      </c>
      <c r="D1018" s="457" t="s">
        <v>2800</v>
      </c>
      <c r="E1018" s="457" t="s">
        <v>2801</v>
      </c>
      <c r="F1018" s="586" t="s">
        <v>442</v>
      </c>
      <c r="G1018" s="592" t="s">
        <v>365</v>
      </c>
      <c r="H1018" s="588">
        <v>1</v>
      </c>
      <c r="I1018" s="588">
        <v>10</v>
      </c>
      <c r="J1018" s="588">
        <f t="shared" si="56"/>
        <v>1</v>
      </c>
      <c r="K1018" s="588">
        <f t="shared" si="57"/>
        <v>10</v>
      </c>
      <c r="L1018" s="589">
        <f>IFERROR(IF(B1018="funkcna poziadavka",VLOOKUP(G1018,MODULY_CBA!$B$3:$E$53,4,0)/COUNTIFS($G$3:$G$1500,G1018,$B$3:$B$1500,B1018),),)</f>
        <v>0.47727272727272729</v>
      </c>
      <c r="M1018" s="588">
        <f>IFERROR(IF(B1018="Funkcna poziadavka",VLOOKUP(G1018,MODULY_CBA!$B$3:$E$52,3,0),),)</f>
        <v>0.72</v>
      </c>
      <c r="N1018" s="588">
        <f>IFERROR(IF(B1018="funkcna poziadavka",VLOOKUP(G1018,MODULY_CBA!$B$3:$E$52,2,0),),)</f>
        <v>1.04</v>
      </c>
      <c r="O1018" s="589">
        <f t="shared" si="58"/>
        <v>7.845381818181818</v>
      </c>
      <c r="P1018" s="590">
        <f>IFERROR(O1018*VLOOKUP(G1018,MODULY_CBA!$B$3:$F$52,5,0),)</f>
        <v>117.68072727272727</v>
      </c>
      <c r="Q1018" s="461">
        <f>VLOOKUP(G1018,MODULY_CBA!$B$3:$I$52,7,0)</f>
        <v>2022</v>
      </c>
      <c r="R1018" s="463"/>
      <c r="S1018" s="463"/>
      <c r="T1018" s="463"/>
      <c r="U1018" s="463"/>
      <c r="V1018" s="463"/>
      <c r="W1018" s="463"/>
      <c r="X1018" s="463"/>
      <c r="Y1018" s="463"/>
      <c r="Z1018" s="591"/>
      <c r="AA1018" s="461"/>
      <c r="AB1018" s="461"/>
      <c r="AC1018" s="463"/>
      <c r="AD1018" s="463"/>
      <c r="AE1018" s="463"/>
      <c r="AF1018" s="463"/>
      <c r="AG1018" s="463"/>
      <c r="AH1018" s="463"/>
      <c r="AI1018" s="463"/>
    </row>
    <row r="1019" spans="1:35">
      <c r="A1019" s="584" t="s">
        <v>2814</v>
      </c>
      <c r="B1019" s="585" t="s">
        <v>977</v>
      </c>
      <c r="C1019" s="457" t="s">
        <v>2794</v>
      </c>
      <c r="D1019" s="457" t="s">
        <v>2802</v>
      </c>
      <c r="E1019" s="457" t="s">
        <v>2803</v>
      </c>
      <c r="F1019" s="586" t="s">
        <v>442</v>
      </c>
      <c r="G1019" s="592" t="s">
        <v>357</v>
      </c>
      <c r="H1019" s="588">
        <v>1</v>
      </c>
      <c r="I1019" s="588">
        <v>5</v>
      </c>
      <c r="J1019" s="588">
        <f t="shared" si="56"/>
        <v>1</v>
      </c>
      <c r="K1019" s="588">
        <f t="shared" si="57"/>
        <v>5</v>
      </c>
      <c r="L1019" s="589">
        <f>IFERROR(IF(B1019="funkcna poziadavka",VLOOKUP(G1019,MODULY_CBA!$B$3:$E$53,4,0)/COUNTIFS($G$3:$G$1500,G1019,$B$3:$B$1500,B1019),),)</f>
        <v>3.5</v>
      </c>
      <c r="M1019" s="588">
        <f>IFERROR(IF(B1019="Funkcna poziadavka",VLOOKUP(G1019,MODULY_CBA!$B$3:$E$52,3,0),),)</f>
        <v>0.72</v>
      </c>
      <c r="N1019" s="588">
        <f>IFERROR(IF(B1019="funkcna poziadavka",VLOOKUP(G1019,MODULY_CBA!$B$3:$E$52,2,0),),)</f>
        <v>0.86</v>
      </c>
      <c r="O1019" s="589">
        <f t="shared" si="58"/>
        <v>5.2632000000000003</v>
      </c>
      <c r="P1019" s="590">
        <f>IFERROR(O1019*VLOOKUP(G1019,MODULY_CBA!$B$3:$F$52,5,0),)</f>
        <v>78.948000000000008</v>
      </c>
      <c r="Q1019" s="461">
        <f>VLOOKUP(G1019,MODULY_CBA!$B$3:$I$52,7,0)</f>
        <v>2021</v>
      </c>
      <c r="R1019" s="463"/>
      <c r="S1019" s="463"/>
      <c r="T1019" s="463"/>
      <c r="U1019" s="463"/>
      <c r="V1019" s="463"/>
      <c r="W1019" s="463"/>
      <c r="X1019" s="463"/>
      <c r="Y1019" s="463"/>
      <c r="Z1019" s="591"/>
      <c r="AA1019" s="461"/>
      <c r="AB1019" s="461"/>
      <c r="AC1019" s="463"/>
      <c r="AD1019" s="463"/>
      <c r="AE1019" s="463"/>
      <c r="AF1019" s="463"/>
      <c r="AG1019" s="463"/>
      <c r="AH1019" s="463"/>
      <c r="AI1019" s="463"/>
    </row>
    <row r="1020" spans="1:35">
      <c r="A1020" s="584" t="s">
        <v>2815</v>
      </c>
      <c r="B1020" s="585" t="s">
        <v>977</v>
      </c>
      <c r="C1020" s="457" t="s">
        <v>2794</v>
      </c>
      <c r="D1020" s="457" t="s">
        <v>2807</v>
      </c>
      <c r="E1020" s="457" t="s">
        <v>2804</v>
      </c>
      <c r="F1020" s="586" t="s">
        <v>442</v>
      </c>
      <c r="G1020" s="592" t="s">
        <v>365</v>
      </c>
      <c r="H1020" s="588">
        <v>1</v>
      </c>
      <c r="I1020" s="588">
        <v>10</v>
      </c>
      <c r="J1020" s="588">
        <f t="shared" si="56"/>
        <v>1</v>
      </c>
      <c r="K1020" s="588">
        <f t="shared" si="57"/>
        <v>10</v>
      </c>
      <c r="L1020" s="589">
        <f>IFERROR(IF(B1020="funkcna poziadavka",VLOOKUP(G1020,MODULY_CBA!$B$3:$E$53,4,0)/COUNTIFS($G$3:$G$1500,G1020,$B$3:$B$1500,B1020),),)</f>
        <v>0.47727272727272729</v>
      </c>
      <c r="M1020" s="588">
        <f>IFERROR(IF(B1020="Funkcna poziadavka",VLOOKUP(G1020,MODULY_CBA!$B$3:$E$52,3,0),),)</f>
        <v>0.72</v>
      </c>
      <c r="N1020" s="588">
        <f>IFERROR(IF(B1020="funkcna poziadavka",VLOOKUP(G1020,MODULY_CBA!$B$3:$E$52,2,0),),)</f>
        <v>1.04</v>
      </c>
      <c r="O1020" s="589">
        <f t="shared" si="58"/>
        <v>7.845381818181818</v>
      </c>
      <c r="P1020" s="590">
        <f>IFERROR(O1020*VLOOKUP(G1020,MODULY_CBA!$B$3:$F$52,5,0),)</f>
        <v>117.68072727272727</v>
      </c>
      <c r="Q1020" s="461">
        <f>VLOOKUP(G1020,MODULY_CBA!$B$3:$I$52,7,0)</f>
        <v>2022</v>
      </c>
      <c r="R1020" s="463"/>
      <c r="S1020" s="463"/>
      <c r="T1020" s="463"/>
      <c r="U1020" s="463"/>
      <c r="V1020" s="463"/>
      <c r="W1020" s="463"/>
      <c r="X1020" s="463"/>
      <c r="Y1020" s="463"/>
      <c r="Z1020" s="591"/>
      <c r="AA1020" s="461"/>
      <c r="AB1020" s="461"/>
      <c r="AC1020" s="463"/>
      <c r="AD1020" s="463"/>
      <c r="AE1020" s="463"/>
      <c r="AF1020" s="463"/>
      <c r="AG1020" s="463"/>
      <c r="AH1020" s="463"/>
      <c r="AI1020" s="463"/>
    </row>
    <row r="1021" spans="1:35">
      <c r="A1021" s="584" t="s">
        <v>2816</v>
      </c>
      <c r="B1021" s="585" t="s">
        <v>977</v>
      </c>
      <c r="C1021" s="457" t="s">
        <v>2794</v>
      </c>
      <c r="D1021" s="457" t="s">
        <v>2806</v>
      </c>
      <c r="E1021" s="457" t="s">
        <v>2805</v>
      </c>
      <c r="F1021" s="586" t="s">
        <v>442</v>
      </c>
      <c r="G1021" s="593" t="s">
        <v>337</v>
      </c>
      <c r="H1021" s="588">
        <v>1</v>
      </c>
      <c r="I1021" s="588">
        <v>5</v>
      </c>
      <c r="J1021" s="588">
        <f t="shared" si="56"/>
        <v>1</v>
      </c>
      <c r="K1021" s="588">
        <f t="shared" si="57"/>
        <v>5</v>
      </c>
      <c r="L1021" s="589">
        <f>IFERROR(IF(B1021="funkcna poziadavka",VLOOKUP(G1021,MODULY_CBA!$B$3:$E$53,4,0)/COUNTIFS($G$3:$G$1500,G1021,$B$3:$B$1500,B1021),),)</f>
        <v>1.9090909090909092</v>
      </c>
      <c r="M1021" s="588">
        <f>IFERROR(IF(B1021="Funkcna poziadavka",VLOOKUP(G1021,MODULY_CBA!$B$3:$E$52,3,0),),)</f>
        <v>0.72</v>
      </c>
      <c r="N1021" s="588">
        <f>IFERROR(IF(B1021="funkcna poziadavka",VLOOKUP(G1021,MODULY_CBA!$B$3:$E$52,2,0),),)</f>
        <v>0.86</v>
      </c>
      <c r="O1021" s="589">
        <f t="shared" si="58"/>
        <v>4.2781090909090906</v>
      </c>
      <c r="P1021" s="590">
        <f>IFERROR(O1021*VLOOKUP(G1021,MODULY_CBA!$B$3:$F$52,5,0),)</f>
        <v>64.171636363636367</v>
      </c>
      <c r="Q1021" s="461">
        <f>VLOOKUP(G1021,MODULY_CBA!$B$3:$I$52,7,0)</f>
        <v>2021</v>
      </c>
      <c r="R1021" s="463"/>
      <c r="S1021" s="463"/>
      <c r="T1021" s="463"/>
      <c r="U1021" s="463"/>
      <c r="V1021" s="463"/>
      <c r="W1021" s="463"/>
      <c r="X1021" s="463"/>
      <c r="Y1021" s="463"/>
      <c r="Z1021" s="591"/>
      <c r="AA1021" s="461"/>
      <c r="AB1021" s="461"/>
      <c r="AC1021" s="463"/>
      <c r="AD1021" s="463"/>
      <c r="AE1021" s="463"/>
      <c r="AF1021" s="463"/>
      <c r="AG1021" s="463"/>
      <c r="AH1021" s="463"/>
      <c r="AI1021" s="463"/>
    </row>
    <row r="1022" spans="1:35">
      <c r="A1022" s="584" t="s">
        <v>2817</v>
      </c>
      <c r="B1022" s="585" t="s">
        <v>977</v>
      </c>
      <c r="C1022" s="457" t="s">
        <v>2794</v>
      </c>
      <c r="D1022" s="457" t="s">
        <v>2808</v>
      </c>
      <c r="E1022" s="457" t="s">
        <v>2809</v>
      </c>
      <c r="F1022" s="586" t="s">
        <v>442</v>
      </c>
      <c r="G1022" s="592" t="s">
        <v>365</v>
      </c>
      <c r="H1022" s="588">
        <v>1</v>
      </c>
      <c r="I1022" s="588">
        <v>10</v>
      </c>
      <c r="J1022" s="588">
        <f t="shared" si="56"/>
        <v>1</v>
      </c>
      <c r="K1022" s="588">
        <f t="shared" si="57"/>
        <v>10</v>
      </c>
      <c r="L1022" s="589">
        <f>IFERROR(IF(B1022="funkcna poziadavka",VLOOKUP(G1022,MODULY_CBA!$B$3:$E$53,4,0)/COUNTIFS($G$3:$G$1500,G1022,$B$3:$B$1500,B1022),),)</f>
        <v>0.47727272727272729</v>
      </c>
      <c r="M1022" s="588">
        <f>IFERROR(IF(B1022="Funkcna poziadavka",VLOOKUP(G1022,MODULY_CBA!$B$3:$E$52,3,0),),)</f>
        <v>0.72</v>
      </c>
      <c r="N1022" s="588">
        <f>IFERROR(IF(B1022="funkcna poziadavka",VLOOKUP(G1022,MODULY_CBA!$B$3:$E$52,2,0),),)</f>
        <v>1.04</v>
      </c>
      <c r="O1022" s="589">
        <f t="shared" si="58"/>
        <v>7.845381818181818</v>
      </c>
      <c r="P1022" s="590">
        <f>IFERROR(O1022*VLOOKUP(G1022,MODULY_CBA!$B$3:$F$52,5,0),)</f>
        <v>117.68072727272727</v>
      </c>
      <c r="Q1022" s="461">
        <f>VLOOKUP(G1022,MODULY_CBA!$B$3:$I$52,7,0)</f>
        <v>2022</v>
      </c>
      <c r="R1022" s="463"/>
      <c r="S1022" s="463"/>
      <c r="T1022" s="463"/>
      <c r="U1022" s="463"/>
      <c r="V1022" s="463"/>
      <c r="W1022" s="463"/>
      <c r="X1022" s="463"/>
      <c r="Y1022" s="463"/>
      <c r="Z1022" s="591"/>
      <c r="AA1022" s="461"/>
      <c r="AB1022" s="461"/>
      <c r="AC1022" s="463"/>
      <c r="AD1022" s="463"/>
      <c r="AE1022" s="463"/>
      <c r="AF1022" s="463"/>
      <c r="AG1022" s="463"/>
      <c r="AH1022" s="463"/>
      <c r="AI1022" s="463"/>
    </row>
    <row r="1023" spans="1:35">
      <c r="A1023" s="584" t="s">
        <v>2818</v>
      </c>
      <c r="B1023" s="585" t="s">
        <v>977</v>
      </c>
      <c r="C1023" s="457" t="s">
        <v>2794</v>
      </c>
      <c r="D1023" s="457" t="s">
        <v>2810</v>
      </c>
      <c r="E1023" s="457" t="s">
        <v>2811</v>
      </c>
      <c r="F1023" s="586" t="s">
        <v>442</v>
      </c>
      <c r="G1023" s="592" t="s">
        <v>355</v>
      </c>
      <c r="H1023" s="588">
        <v>1</v>
      </c>
      <c r="I1023" s="588">
        <v>5</v>
      </c>
      <c r="J1023" s="588">
        <f t="shared" si="56"/>
        <v>1</v>
      </c>
      <c r="K1023" s="588">
        <f t="shared" si="57"/>
        <v>5</v>
      </c>
      <c r="L1023" s="589">
        <f>IFERROR(IF(B1023="funkcna poziadavka",VLOOKUP(G1023,MODULY_CBA!$B$3:$E$53,4,0)/COUNTIFS($G$3:$G$1500,G1023,$B$3:$B$1500,B1023),),)</f>
        <v>2.1</v>
      </c>
      <c r="M1023" s="588">
        <f>IFERROR(IF(B1023="Funkcna poziadavka",VLOOKUP(G1023,MODULY_CBA!$B$3:$E$52,3,0),),)</f>
        <v>0.72</v>
      </c>
      <c r="N1023" s="588">
        <f>IFERROR(IF(B1023="funkcna poziadavka",VLOOKUP(G1023,MODULY_CBA!$B$3:$E$52,2,0),),)</f>
        <v>0.86</v>
      </c>
      <c r="O1023" s="589">
        <f t="shared" si="58"/>
        <v>4.3963199999999993</v>
      </c>
      <c r="P1023" s="590">
        <f>IFERROR(O1023*VLOOKUP(G1023,MODULY_CBA!$B$3:$F$52,5,0),)</f>
        <v>65.944799999999987</v>
      </c>
      <c r="Q1023" s="461">
        <f>VLOOKUP(G1023,MODULY_CBA!$B$3:$I$52,7,0)</f>
        <v>2021</v>
      </c>
      <c r="R1023" s="463"/>
      <c r="S1023" s="463"/>
      <c r="T1023" s="463"/>
      <c r="U1023" s="463"/>
      <c r="V1023" s="463"/>
      <c r="W1023" s="463"/>
      <c r="X1023" s="463"/>
      <c r="Y1023" s="463"/>
      <c r="Z1023" s="591"/>
      <c r="AA1023" s="461"/>
      <c r="AB1023" s="461"/>
      <c r="AC1023" s="463"/>
      <c r="AD1023" s="463"/>
      <c r="AE1023" s="463"/>
      <c r="AF1023" s="463"/>
      <c r="AG1023" s="463"/>
      <c r="AH1023" s="463"/>
      <c r="AI1023" s="463"/>
    </row>
    <row r="1024" spans="1:35">
      <c r="A1024" s="584" t="s">
        <v>2819</v>
      </c>
      <c r="B1024" s="585" t="s">
        <v>977</v>
      </c>
      <c r="C1024" s="457" t="s">
        <v>2794</v>
      </c>
      <c r="D1024" s="457" t="s">
        <v>2822</v>
      </c>
      <c r="E1024" s="457" t="s">
        <v>2823</v>
      </c>
      <c r="F1024" s="586" t="s">
        <v>442</v>
      </c>
      <c r="G1024" s="592" t="s">
        <v>365</v>
      </c>
      <c r="H1024" s="588">
        <v>1</v>
      </c>
      <c r="I1024" s="588">
        <v>10</v>
      </c>
      <c r="J1024" s="588">
        <f t="shared" si="56"/>
        <v>1</v>
      </c>
      <c r="K1024" s="588">
        <f t="shared" si="57"/>
        <v>10</v>
      </c>
      <c r="L1024" s="589">
        <f>IFERROR(IF(B1024="funkcna poziadavka",VLOOKUP(G1024,MODULY_CBA!$B$3:$E$53,4,0)/COUNTIFS($G$3:$G$1500,G1024,$B$3:$B$1500,B1024),),)</f>
        <v>0.47727272727272729</v>
      </c>
      <c r="M1024" s="588">
        <f>IFERROR(IF(B1024="Funkcna poziadavka",VLOOKUP(G1024,MODULY_CBA!$B$3:$E$52,3,0),),)</f>
        <v>0.72</v>
      </c>
      <c r="N1024" s="588">
        <f>IFERROR(IF(B1024="funkcna poziadavka",VLOOKUP(G1024,MODULY_CBA!$B$3:$E$52,2,0),),)</f>
        <v>1.04</v>
      </c>
      <c r="O1024" s="589">
        <f t="shared" si="58"/>
        <v>7.845381818181818</v>
      </c>
      <c r="P1024" s="590">
        <f>IFERROR(O1024*VLOOKUP(G1024,MODULY_CBA!$B$3:$F$52,5,0),)</f>
        <v>117.68072727272727</v>
      </c>
      <c r="Q1024" s="461">
        <f>VLOOKUP(G1024,MODULY_CBA!$B$3:$I$52,7,0)</f>
        <v>2022</v>
      </c>
      <c r="R1024" s="463"/>
      <c r="S1024" s="463"/>
      <c r="T1024" s="463"/>
      <c r="U1024" s="463"/>
      <c r="V1024" s="463"/>
      <c r="W1024" s="463"/>
      <c r="X1024" s="463"/>
      <c r="Y1024" s="463"/>
      <c r="Z1024" s="591"/>
      <c r="AA1024" s="461"/>
      <c r="AB1024" s="461"/>
      <c r="AC1024" s="463"/>
      <c r="AD1024" s="463"/>
      <c r="AE1024" s="463"/>
      <c r="AF1024" s="463"/>
      <c r="AG1024" s="463"/>
      <c r="AH1024" s="463"/>
      <c r="AI1024" s="463"/>
    </row>
    <row r="1025" spans="1:35">
      <c r="A1025" s="584" t="s">
        <v>2820</v>
      </c>
      <c r="B1025" s="585" t="s">
        <v>977</v>
      </c>
      <c r="C1025" s="457" t="s">
        <v>2794</v>
      </c>
      <c r="D1025" s="457" t="s">
        <v>2825</v>
      </c>
      <c r="E1025" s="457" t="s">
        <v>2824</v>
      </c>
      <c r="F1025" s="586" t="s">
        <v>442</v>
      </c>
      <c r="G1025" s="592" t="s">
        <v>359</v>
      </c>
      <c r="H1025" s="588">
        <v>1</v>
      </c>
      <c r="I1025" s="588">
        <v>5</v>
      </c>
      <c r="J1025" s="588">
        <f t="shared" si="56"/>
        <v>1</v>
      </c>
      <c r="K1025" s="588">
        <f t="shared" si="57"/>
        <v>5</v>
      </c>
      <c r="L1025" s="589">
        <f>IFERROR(IF(B1025="funkcna poziadavka",VLOOKUP(G1025,MODULY_CBA!$B$3:$E$53,4,0)/COUNTIFS($G$3:$G$1500,G1025,$B$3:$B$1500,B1025),),)</f>
        <v>4.2</v>
      </c>
      <c r="M1025" s="588">
        <f>IFERROR(IF(B1025="Funkcna poziadavka",VLOOKUP(G1025,MODULY_CBA!$B$3:$E$52,3,0),),)</f>
        <v>0.72</v>
      </c>
      <c r="N1025" s="588">
        <f>IFERROR(IF(B1025="funkcna poziadavka",VLOOKUP(G1025,MODULY_CBA!$B$3:$E$52,2,0),),)</f>
        <v>0.86</v>
      </c>
      <c r="O1025" s="589">
        <f t="shared" si="58"/>
        <v>5.6966399999999995</v>
      </c>
      <c r="P1025" s="590">
        <f>IFERROR(O1025*VLOOKUP(G1025,MODULY_CBA!$B$3:$F$52,5,0),)</f>
        <v>85.44959999999999</v>
      </c>
      <c r="Q1025" s="461">
        <f>VLOOKUP(G1025,MODULY_CBA!$B$3:$I$52,7,0)</f>
        <v>2021</v>
      </c>
      <c r="R1025" s="463"/>
      <c r="S1025" s="463"/>
      <c r="T1025" s="463"/>
      <c r="U1025" s="463"/>
      <c r="V1025" s="463"/>
      <c r="W1025" s="463"/>
      <c r="X1025" s="463"/>
      <c r="Y1025" s="463"/>
      <c r="Z1025" s="591"/>
      <c r="AA1025" s="461"/>
      <c r="AB1025" s="461"/>
      <c r="AC1025" s="463"/>
      <c r="AD1025" s="463"/>
      <c r="AE1025" s="463"/>
      <c r="AF1025" s="463"/>
      <c r="AG1025" s="463"/>
      <c r="AH1025" s="463"/>
      <c r="AI1025" s="463"/>
    </row>
    <row r="1026" spans="1:35">
      <c r="A1026" s="584" t="s">
        <v>2821</v>
      </c>
      <c r="B1026" s="585" t="s">
        <v>977</v>
      </c>
      <c r="C1026" s="457" t="s">
        <v>2794</v>
      </c>
      <c r="D1026" s="457" t="s">
        <v>2826</v>
      </c>
      <c r="E1026" s="457" t="s">
        <v>2827</v>
      </c>
      <c r="F1026" s="586" t="s">
        <v>442</v>
      </c>
      <c r="G1026" s="592" t="s">
        <v>365</v>
      </c>
      <c r="H1026" s="588">
        <v>1</v>
      </c>
      <c r="I1026" s="588">
        <v>10</v>
      </c>
      <c r="J1026" s="588">
        <f t="shared" si="56"/>
        <v>1</v>
      </c>
      <c r="K1026" s="588">
        <f t="shared" si="57"/>
        <v>10</v>
      </c>
      <c r="L1026" s="589">
        <f>IFERROR(IF(B1026="funkcna poziadavka",VLOOKUP(G1026,MODULY_CBA!$B$3:$E$53,4,0)/COUNTIFS($G$3:$G$1500,G1026,$B$3:$B$1500,B1026),),)</f>
        <v>0.47727272727272729</v>
      </c>
      <c r="M1026" s="588">
        <f>IFERROR(IF(B1026="Funkcna poziadavka",VLOOKUP(G1026,MODULY_CBA!$B$3:$E$52,3,0),),)</f>
        <v>0.72</v>
      </c>
      <c r="N1026" s="588">
        <f>IFERROR(IF(B1026="funkcna poziadavka",VLOOKUP(G1026,MODULY_CBA!$B$3:$E$52,2,0),),)</f>
        <v>1.04</v>
      </c>
      <c r="O1026" s="589">
        <f t="shared" si="58"/>
        <v>7.845381818181818</v>
      </c>
      <c r="P1026" s="590">
        <f>IFERROR(O1026*VLOOKUP(G1026,MODULY_CBA!$B$3:$F$52,5,0),)</f>
        <v>117.68072727272727</v>
      </c>
      <c r="Q1026" s="461">
        <f>VLOOKUP(G1026,MODULY_CBA!$B$3:$I$52,7,0)</f>
        <v>2022</v>
      </c>
      <c r="R1026" s="463"/>
      <c r="S1026" s="463"/>
      <c r="T1026" s="463"/>
      <c r="U1026" s="463"/>
      <c r="V1026" s="463"/>
      <c r="W1026" s="463"/>
      <c r="X1026" s="463"/>
      <c r="Y1026" s="463"/>
      <c r="Z1026" s="591"/>
      <c r="AA1026" s="461"/>
      <c r="AB1026" s="461"/>
      <c r="AC1026" s="463"/>
      <c r="AD1026" s="463"/>
      <c r="AE1026" s="463"/>
      <c r="AF1026" s="463"/>
      <c r="AG1026" s="463"/>
      <c r="AH1026" s="463"/>
      <c r="AI1026" s="463"/>
    </row>
    <row r="1027" spans="1:35">
      <c r="A1027" s="584" t="s">
        <v>2830</v>
      </c>
      <c r="B1027" s="585" t="s">
        <v>977</v>
      </c>
      <c r="C1027" s="457" t="s">
        <v>2794</v>
      </c>
      <c r="D1027" s="457" t="s">
        <v>2828</v>
      </c>
      <c r="E1027" s="457" t="s">
        <v>2829</v>
      </c>
      <c r="F1027" s="586" t="s">
        <v>442</v>
      </c>
      <c r="G1027" s="592" t="s">
        <v>319</v>
      </c>
      <c r="H1027" s="588">
        <v>1</v>
      </c>
      <c r="I1027" s="588">
        <v>5</v>
      </c>
      <c r="J1027" s="588">
        <f t="shared" si="56"/>
        <v>1</v>
      </c>
      <c r="K1027" s="588">
        <f t="shared" si="57"/>
        <v>5</v>
      </c>
      <c r="L1027" s="589">
        <f>IFERROR(IF(B1027="funkcna poziadavka",VLOOKUP(G1027,MODULY_CBA!$B$3:$E$53,4,0)/COUNTIFS($G$3:$G$1500,G1027,$B$3:$B$1500,B1027),),)</f>
        <v>2.1</v>
      </c>
      <c r="M1027" s="588">
        <f>IFERROR(IF(B1027="Funkcna poziadavka",VLOOKUP(G1027,MODULY_CBA!$B$3:$E$52,3,0),),)</f>
        <v>0.72</v>
      </c>
      <c r="N1027" s="588">
        <f>IFERROR(IF(B1027="funkcna poziadavka",VLOOKUP(G1027,MODULY_CBA!$B$3:$E$52,2,0),),)</f>
        <v>0.86</v>
      </c>
      <c r="O1027" s="589">
        <f t="shared" si="58"/>
        <v>4.3963199999999993</v>
      </c>
      <c r="P1027" s="590">
        <f>IFERROR(O1027*VLOOKUP(G1027,MODULY_CBA!$B$3:$F$52,5,0),)</f>
        <v>65.944799999999987</v>
      </c>
      <c r="Q1027" s="461">
        <f>VLOOKUP(G1027,MODULY_CBA!$B$3:$I$52,7,0)</f>
        <v>2021</v>
      </c>
      <c r="R1027" s="463"/>
      <c r="S1027" s="463"/>
      <c r="T1027" s="463"/>
      <c r="U1027" s="463"/>
      <c r="V1027" s="463"/>
      <c r="W1027" s="463"/>
      <c r="X1027" s="463"/>
      <c r="Y1027" s="463"/>
      <c r="Z1027" s="591"/>
      <c r="AA1027" s="461"/>
      <c r="AB1027" s="461"/>
      <c r="AC1027" s="463"/>
      <c r="AD1027" s="463"/>
      <c r="AE1027" s="463"/>
      <c r="AF1027" s="463"/>
      <c r="AG1027" s="463"/>
      <c r="AH1027" s="463"/>
      <c r="AI1027" s="463"/>
    </row>
    <row r="1028" spans="1:35">
      <c r="A1028" s="584" t="s">
        <v>2831</v>
      </c>
      <c r="B1028" s="585" t="s">
        <v>977</v>
      </c>
      <c r="C1028" s="457" t="s">
        <v>2794</v>
      </c>
      <c r="D1028" s="457" t="s">
        <v>2841</v>
      </c>
      <c r="E1028" s="457" t="s">
        <v>2840</v>
      </c>
      <c r="F1028" s="586" t="s">
        <v>442</v>
      </c>
      <c r="G1028" s="592" t="s">
        <v>365</v>
      </c>
      <c r="H1028" s="588">
        <v>1</v>
      </c>
      <c r="I1028" s="588">
        <v>10</v>
      </c>
      <c r="J1028" s="588">
        <f t="shared" si="56"/>
        <v>1</v>
      </c>
      <c r="K1028" s="588">
        <f t="shared" si="57"/>
        <v>10</v>
      </c>
      <c r="L1028" s="589">
        <f>IFERROR(IF(B1028="funkcna poziadavka",VLOOKUP(G1028,MODULY_CBA!$B$3:$E$53,4,0)/COUNTIFS($G$3:$G$1500,G1028,$B$3:$B$1500,B1028),),)</f>
        <v>0.47727272727272729</v>
      </c>
      <c r="M1028" s="588">
        <f>IFERROR(IF(B1028="Funkcna poziadavka",VLOOKUP(G1028,MODULY_CBA!$B$3:$E$52,3,0),),)</f>
        <v>0.72</v>
      </c>
      <c r="N1028" s="588">
        <f>IFERROR(IF(B1028="funkcna poziadavka",VLOOKUP(G1028,MODULY_CBA!$B$3:$E$52,2,0),),)</f>
        <v>1.04</v>
      </c>
      <c r="O1028" s="589">
        <f t="shared" si="58"/>
        <v>7.845381818181818</v>
      </c>
      <c r="P1028" s="590">
        <f>IFERROR(O1028*VLOOKUP(G1028,MODULY_CBA!$B$3:$F$52,5,0),)</f>
        <v>117.68072727272727</v>
      </c>
      <c r="Q1028" s="461">
        <f>VLOOKUP(G1028,MODULY_CBA!$B$3:$I$52,7,0)</f>
        <v>2022</v>
      </c>
      <c r="R1028" s="463"/>
      <c r="S1028" s="463"/>
      <c r="T1028" s="463"/>
      <c r="U1028" s="463"/>
      <c r="V1028" s="463"/>
      <c r="W1028" s="463"/>
      <c r="X1028" s="463"/>
      <c r="Y1028" s="463"/>
      <c r="Z1028" s="591"/>
      <c r="AA1028" s="461"/>
      <c r="AB1028" s="461"/>
      <c r="AC1028" s="463"/>
      <c r="AD1028" s="463"/>
      <c r="AE1028" s="463"/>
      <c r="AF1028" s="463"/>
      <c r="AG1028" s="463"/>
      <c r="AH1028" s="463"/>
      <c r="AI1028" s="463"/>
    </row>
    <row r="1029" spans="1:35">
      <c r="A1029" s="584" t="s">
        <v>2832</v>
      </c>
      <c r="B1029" s="585" t="s">
        <v>977</v>
      </c>
      <c r="C1029" s="457" t="s">
        <v>2794</v>
      </c>
      <c r="D1029" s="457" t="s">
        <v>2842</v>
      </c>
      <c r="E1029" s="457" t="s">
        <v>2843</v>
      </c>
      <c r="F1029" s="586" t="s">
        <v>442</v>
      </c>
      <c r="G1029" s="592" t="s">
        <v>319</v>
      </c>
      <c r="H1029" s="588">
        <v>1</v>
      </c>
      <c r="I1029" s="588">
        <v>5</v>
      </c>
      <c r="J1029" s="588">
        <f t="shared" si="56"/>
        <v>1</v>
      </c>
      <c r="K1029" s="588">
        <f t="shared" si="57"/>
        <v>5</v>
      </c>
      <c r="L1029" s="589">
        <f>IFERROR(IF(B1029="funkcna poziadavka",VLOOKUP(G1029,MODULY_CBA!$B$3:$E$53,4,0)/COUNTIFS($G$3:$G$1500,G1029,$B$3:$B$1500,B1029),),)</f>
        <v>2.1</v>
      </c>
      <c r="M1029" s="588">
        <f>IFERROR(IF(B1029="Funkcna poziadavka",VLOOKUP(G1029,MODULY_CBA!$B$3:$E$52,3,0),),)</f>
        <v>0.72</v>
      </c>
      <c r="N1029" s="588">
        <f>IFERROR(IF(B1029="funkcna poziadavka",VLOOKUP(G1029,MODULY_CBA!$B$3:$E$52,2,0),),)</f>
        <v>0.86</v>
      </c>
      <c r="O1029" s="589">
        <f t="shared" si="58"/>
        <v>4.3963199999999993</v>
      </c>
      <c r="P1029" s="590">
        <f>IFERROR(O1029*VLOOKUP(G1029,MODULY_CBA!$B$3:$F$52,5,0),)</f>
        <v>65.944799999999987</v>
      </c>
      <c r="Q1029" s="461">
        <f>VLOOKUP(G1029,MODULY_CBA!$B$3:$I$52,7,0)</f>
        <v>2021</v>
      </c>
      <c r="R1029" s="463"/>
      <c r="S1029" s="463"/>
      <c r="T1029" s="463"/>
      <c r="U1029" s="463"/>
      <c r="V1029" s="463"/>
      <c r="W1029" s="463"/>
      <c r="X1029" s="463"/>
      <c r="Y1029" s="463"/>
      <c r="Z1029" s="591"/>
      <c r="AA1029" s="461"/>
      <c r="AB1029" s="461"/>
      <c r="AC1029" s="463"/>
      <c r="AD1029" s="463"/>
      <c r="AE1029" s="463"/>
      <c r="AF1029" s="463"/>
      <c r="AG1029" s="463"/>
      <c r="AH1029" s="463"/>
      <c r="AI1029" s="463"/>
    </row>
    <row r="1030" spans="1:35">
      <c r="A1030" s="584" t="s">
        <v>2833</v>
      </c>
      <c r="B1030" s="585" t="s">
        <v>977</v>
      </c>
      <c r="C1030" s="457" t="s">
        <v>2794</v>
      </c>
      <c r="D1030" s="457" t="s">
        <v>2844</v>
      </c>
      <c r="E1030" s="457" t="s">
        <v>2845</v>
      </c>
      <c r="F1030" s="586" t="s">
        <v>442</v>
      </c>
      <c r="G1030" s="592" t="s">
        <v>365</v>
      </c>
      <c r="H1030" s="588">
        <v>1</v>
      </c>
      <c r="I1030" s="588">
        <v>10</v>
      </c>
      <c r="J1030" s="588">
        <f t="shared" si="56"/>
        <v>1</v>
      </c>
      <c r="K1030" s="588">
        <f t="shared" si="57"/>
        <v>10</v>
      </c>
      <c r="L1030" s="589">
        <f>IFERROR(IF(B1030="funkcna poziadavka",VLOOKUP(G1030,MODULY_CBA!$B$3:$E$53,4,0)/COUNTIFS($G$3:$G$1500,G1030,$B$3:$B$1500,B1030),),)</f>
        <v>0.47727272727272729</v>
      </c>
      <c r="M1030" s="588">
        <f>IFERROR(IF(B1030="Funkcna poziadavka",VLOOKUP(G1030,MODULY_CBA!$B$3:$E$52,3,0),),)</f>
        <v>0.72</v>
      </c>
      <c r="N1030" s="588">
        <f>IFERROR(IF(B1030="funkcna poziadavka",VLOOKUP(G1030,MODULY_CBA!$B$3:$E$52,2,0),),)</f>
        <v>1.04</v>
      </c>
      <c r="O1030" s="589">
        <f t="shared" si="58"/>
        <v>7.845381818181818</v>
      </c>
      <c r="P1030" s="590">
        <f>IFERROR(O1030*VLOOKUP(G1030,MODULY_CBA!$B$3:$F$52,5,0),)</f>
        <v>117.68072727272727</v>
      </c>
      <c r="Q1030" s="461">
        <f>VLOOKUP(G1030,MODULY_CBA!$B$3:$I$52,7,0)</f>
        <v>2022</v>
      </c>
      <c r="R1030" s="463"/>
      <c r="S1030" s="463"/>
      <c r="T1030" s="463"/>
      <c r="U1030" s="463"/>
      <c r="V1030" s="463"/>
      <c r="W1030" s="463"/>
      <c r="X1030" s="463"/>
      <c r="Y1030" s="463"/>
      <c r="Z1030" s="591"/>
      <c r="AA1030" s="461"/>
      <c r="AB1030" s="461"/>
      <c r="AC1030" s="463"/>
      <c r="AD1030" s="463"/>
      <c r="AE1030" s="463"/>
      <c r="AF1030" s="463"/>
      <c r="AG1030" s="463"/>
      <c r="AH1030" s="463"/>
      <c r="AI1030" s="463"/>
    </row>
    <row r="1031" spans="1:35">
      <c r="A1031" s="584" t="s">
        <v>2834</v>
      </c>
      <c r="B1031" s="585" t="s">
        <v>977</v>
      </c>
      <c r="C1031" s="457" t="s">
        <v>2794</v>
      </c>
      <c r="D1031" s="457" t="s">
        <v>2846</v>
      </c>
      <c r="E1031" s="457" t="s">
        <v>2847</v>
      </c>
      <c r="F1031" s="586" t="s">
        <v>442</v>
      </c>
      <c r="G1031" s="592" t="s">
        <v>355</v>
      </c>
      <c r="H1031" s="588">
        <v>1</v>
      </c>
      <c r="I1031" s="588">
        <v>5</v>
      </c>
      <c r="J1031" s="588">
        <f t="shared" si="56"/>
        <v>1</v>
      </c>
      <c r="K1031" s="588">
        <f t="shared" si="57"/>
        <v>5</v>
      </c>
      <c r="L1031" s="589">
        <f>IFERROR(IF(B1031="funkcna poziadavka",VLOOKUP(G1031,MODULY_CBA!$B$3:$E$53,4,0)/COUNTIFS($G$3:$G$1500,G1031,$B$3:$B$1500,B1031),),)</f>
        <v>2.1</v>
      </c>
      <c r="M1031" s="588">
        <f>IFERROR(IF(B1031="Funkcna poziadavka",VLOOKUP(G1031,MODULY_CBA!$B$3:$E$52,3,0),),)</f>
        <v>0.72</v>
      </c>
      <c r="N1031" s="588">
        <f>IFERROR(IF(B1031="funkcna poziadavka",VLOOKUP(G1031,MODULY_CBA!$B$3:$E$52,2,0),),)</f>
        <v>0.86</v>
      </c>
      <c r="O1031" s="589">
        <f t="shared" si="58"/>
        <v>4.3963199999999993</v>
      </c>
      <c r="P1031" s="590">
        <f>IFERROR(O1031*VLOOKUP(G1031,MODULY_CBA!$B$3:$F$52,5,0),)</f>
        <v>65.944799999999987</v>
      </c>
      <c r="Q1031" s="461">
        <f>VLOOKUP(G1031,MODULY_CBA!$B$3:$I$52,7,0)</f>
        <v>2021</v>
      </c>
      <c r="R1031" s="463"/>
      <c r="S1031" s="463"/>
      <c r="T1031" s="463"/>
      <c r="U1031" s="463"/>
      <c r="V1031" s="463"/>
      <c r="W1031" s="463"/>
      <c r="X1031" s="463"/>
      <c r="Y1031" s="463"/>
      <c r="Z1031" s="591"/>
      <c r="AA1031" s="461"/>
      <c r="AB1031" s="461"/>
      <c r="AC1031" s="463"/>
      <c r="AD1031" s="463"/>
      <c r="AE1031" s="463"/>
      <c r="AF1031" s="463"/>
      <c r="AG1031" s="463"/>
      <c r="AH1031" s="463"/>
      <c r="AI1031" s="463"/>
    </row>
    <row r="1032" spans="1:35">
      <c r="A1032" s="584" t="s">
        <v>2835</v>
      </c>
      <c r="B1032" s="585" t="s">
        <v>977</v>
      </c>
      <c r="C1032" s="457" t="s">
        <v>2794</v>
      </c>
      <c r="D1032" s="457" t="s">
        <v>2848</v>
      </c>
      <c r="E1032" s="457" t="s">
        <v>2849</v>
      </c>
      <c r="F1032" s="586" t="s">
        <v>442</v>
      </c>
      <c r="G1032" s="592" t="s">
        <v>365</v>
      </c>
      <c r="H1032" s="588">
        <v>1</v>
      </c>
      <c r="I1032" s="588">
        <v>10</v>
      </c>
      <c r="J1032" s="588">
        <f t="shared" si="56"/>
        <v>1</v>
      </c>
      <c r="K1032" s="588">
        <f t="shared" si="57"/>
        <v>10</v>
      </c>
      <c r="L1032" s="589">
        <f>IFERROR(IF(B1032="funkcna poziadavka",VLOOKUP(G1032,MODULY_CBA!$B$3:$E$53,4,0)/COUNTIFS($G$3:$G$1500,G1032,$B$3:$B$1500,B1032),),)</f>
        <v>0.47727272727272729</v>
      </c>
      <c r="M1032" s="588">
        <f>IFERROR(IF(B1032="Funkcna poziadavka",VLOOKUP(G1032,MODULY_CBA!$B$3:$E$52,3,0),),)</f>
        <v>0.72</v>
      </c>
      <c r="N1032" s="588">
        <f>IFERROR(IF(B1032="funkcna poziadavka",VLOOKUP(G1032,MODULY_CBA!$B$3:$E$52,2,0),),)</f>
        <v>1.04</v>
      </c>
      <c r="O1032" s="589">
        <f t="shared" si="58"/>
        <v>7.845381818181818</v>
      </c>
      <c r="P1032" s="590">
        <f>IFERROR(O1032*VLOOKUP(G1032,MODULY_CBA!$B$3:$F$52,5,0),)</f>
        <v>117.68072727272727</v>
      </c>
      <c r="Q1032" s="461">
        <f>VLOOKUP(G1032,MODULY_CBA!$B$3:$I$52,7,0)</f>
        <v>2022</v>
      </c>
      <c r="R1032" s="463"/>
      <c r="S1032" s="463"/>
      <c r="T1032" s="463"/>
      <c r="U1032" s="463"/>
      <c r="V1032" s="463"/>
      <c r="W1032" s="463"/>
      <c r="X1032" s="463"/>
      <c r="Y1032" s="463"/>
      <c r="Z1032" s="591"/>
      <c r="AA1032" s="461"/>
      <c r="AB1032" s="461"/>
      <c r="AC1032" s="463"/>
      <c r="AD1032" s="463"/>
      <c r="AE1032" s="463"/>
      <c r="AF1032" s="463"/>
      <c r="AG1032" s="463"/>
      <c r="AH1032" s="463"/>
      <c r="AI1032" s="463"/>
    </row>
    <row r="1033" spans="1:35">
      <c r="A1033" s="584" t="s">
        <v>2836</v>
      </c>
      <c r="B1033" s="585" t="s">
        <v>977</v>
      </c>
      <c r="C1033" s="457" t="s">
        <v>2794</v>
      </c>
      <c r="D1033" s="457" t="s">
        <v>2846</v>
      </c>
      <c r="E1033" s="457" t="s">
        <v>2850</v>
      </c>
      <c r="F1033" s="586" t="s">
        <v>442</v>
      </c>
      <c r="G1033" s="592" t="s">
        <v>355</v>
      </c>
      <c r="H1033" s="588">
        <v>1</v>
      </c>
      <c r="I1033" s="588">
        <v>5</v>
      </c>
      <c r="J1033" s="588">
        <f t="shared" ref="J1033:J1037" si="59">IF(ISNUMBER(H1033),H1033,)</f>
        <v>1</v>
      </c>
      <c r="K1033" s="588">
        <f t="shared" ref="K1033:K1037" si="60">J1033*I1033</f>
        <v>5</v>
      </c>
      <c r="L1033" s="589">
        <f>IFERROR(IF(B1033="funkcna poziadavka",VLOOKUP(G1033,MODULY_CBA!$B$3:$E$53,4,0)/COUNTIFS($G$3:$G$1500,G1033,$B$3:$B$1500,B1033),),)</f>
        <v>2.1</v>
      </c>
      <c r="M1033" s="588">
        <f>IFERROR(IF(B1033="Funkcna poziadavka",VLOOKUP(G1033,MODULY_CBA!$B$3:$E$52,3,0),),)</f>
        <v>0.72</v>
      </c>
      <c r="N1033" s="588">
        <f>IFERROR(IF(B1033="funkcna poziadavka",VLOOKUP(G1033,MODULY_CBA!$B$3:$E$52,2,0),),)</f>
        <v>0.86</v>
      </c>
      <c r="O1033" s="589">
        <f t="shared" ref="O1033:O1037" si="61">(K1033+L1033)*M1033*N1033</f>
        <v>4.3963199999999993</v>
      </c>
      <c r="P1033" s="590">
        <f>IFERROR(O1033*VLOOKUP(G1033,MODULY_CBA!$B$3:$F$52,5,0),)</f>
        <v>65.944799999999987</v>
      </c>
      <c r="Q1033" s="461">
        <f>VLOOKUP(G1033,MODULY_CBA!$B$3:$I$52,7,0)</f>
        <v>2021</v>
      </c>
      <c r="R1033" s="463"/>
      <c r="S1033" s="463"/>
      <c r="T1033" s="463"/>
      <c r="U1033" s="463"/>
      <c r="V1033" s="463"/>
      <c r="W1033" s="463"/>
      <c r="X1033" s="463"/>
      <c r="Y1033" s="463"/>
      <c r="Z1033" s="591"/>
      <c r="AA1033" s="461"/>
      <c r="AB1033" s="461"/>
      <c r="AC1033" s="463"/>
      <c r="AD1033" s="463"/>
      <c r="AE1033" s="463"/>
      <c r="AF1033" s="463"/>
      <c r="AG1033" s="463"/>
      <c r="AH1033" s="463"/>
      <c r="AI1033" s="463"/>
    </row>
    <row r="1034" spans="1:35">
      <c r="A1034" s="584" t="s">
        <v>2837</v>
      </c>
      <c r="B1034" s="585" t="s">
        <v>977</v>
      </c>
      <c r="C1034" s="457" t="s">
        <v>2794</v>
      </c>
      <c r="D1034" s="457" t="s">
        <v>2851</v>
      </c>
      <c r="E1034" s="457" t="s">
        <v>2852</v>
      </c>
      <c r="F1034" s="586" t="s">
        <v>442</v>
      </c>
      <c r="G1034" s="592" t="s">
        <v>365</v>
      </c>
      <c r="H1034" s="588">
        <v>1</v>
      </c>
      <c r="I1034" s="588">
        <v>10</v>
      </c>
      <c r="J1034" s="588">
        <f t="shared" si="59"/>
        <v>1</v>
      </c>
      <c r="K1034" s="588">
        <f t="shared" si="60"/>
        <v>10</v>
      </c>
      <c r="L1034" s="589">
        <f>IFERROR(IF(B1034="funkcna poziadavka",VLOOKUP(G1034,MODULY_CBA!$B$3:$E$53,4,0)/COUNTIFS($G$3:$G$1500,G1034,$B$3:$B$1500,B1034),),)</f>
        <v>0.47727272727272729</v>
      </c>
      <c r="M1034" s="588">
        <f>IFERROR(IF(B1034="Funkcna poziadavka",VLOOKUP(G1034,MODULY_CBA!$B$3:$E$52,3,0),),)</f>
        <v>0.72</v>
      </c>
      <c r="N1034" s="588">
        <f>IFERROR(IF(B1034="funkcna poziadavka",VLOOKUP(G1034,MODULY_CBA!$B$3:$E$52,2,0),),)</f>
        <v>1.04</v>
      </c>
      <c r="O1034" s="589">
        <f t="shared" si="61"/>
        <v>7.845381818181818</v>
      </c>
      <c r="P1034" s="590">
        <f>IFERROR(O1034*VLOOKUP(G1034,MODULY_CBA!$B$3:$F$52,5,0),)</f>
        <v>117.68072727272727</v>
      </c>
      <c r="Q1034" s="461">
        <f>VLOOKUP(G1034,MODULY_CBA!$B$3:$I$52,7,0)</f>
        <v>2022</v>
      </c>
      <c r="R1034" s="463"/>
      <c r="S1034" s="463"/>
      <c r="T1034" s="463"/>
      <c r="U1034" s="463"/>
      <c r="V1034" s="463"/>
      <c r="W1034" s="463"/>
      <c r="X1034" s="463"/>
      <c r="Y1034" s="463"/>
      <c r="Z1034" s="591"/>
      <c r="AA1034" s="461"/>
      <c r="AB1034" s="461"/>
      <c r="AC1034" s="463"/>
      <c r="AD1034" s="463"/>
      <c r="AE1034" s="463"/>
      <c r="AF1034" s="463"/>
      <c r="AG1034" s="463"/>
      <c r="AH1034" s="463"/>
      <c r="AI1034" s="463"/>
    </row>
    <row r="1035" spans="1:35">
      <c r="A1035" s="584" t="s">
        <v>2838</v>
      </c>
      <c r="B1035" s="585" t="s">
        <v>977</v>
      </c>
      <c r="C1035" s="457" t="s">
        <v>2794</v>
      </c>
      <c r="D1035" s="457" t="s">
        <v>2853</v>
      </c>
      <c r="E1035" s="457" t="s">
        <v>2854</v>
      </c>
      <c r="F1035" s="586" t="s">
        <v>442</v>
      </c>
      <c r="G1035" s="592" t="s">
        <v>361</v>
      </c>
      <c r="H1035" s="588">
        <v>1</v>
      </c>
      <c r="I1035" s="588">
        <v>5</v>
      </c>
      <c r="J1035" s="588">
        <f t="shared" si="59"/>
        <v>1</v>
      </c>
      <c r="K1035" s="588">
        <f t="shared" si="60"/>
        <v>5</v>
      </c>
      <c r="L1035" s="589">
        <f>IFERROR(IF(B1035="funkcna poziadavka",VLOOKUP(G1035,MODULY_CBA!$B$3:$E$53,4,0)/COUNTIFS($G$3:$G$1500,G1035,$B$3:$B$1500,B1035),),)</f>
        <v>4.2</v>
      </c>
      <c r="M1035" s="588">
        <f>IFERROR(IF(B1035="Funkcna poziadavka",VLOOKUP(G1035,MODULY_CBA!$B$3:$E$52,3,0),),)</f>
        <v>0.72</v>
      </c>
      <c r="N1035" s="588">
        <f>IFERROR(IF(B1035="funkcna poziadavka",VLOOKUP(G1035,MODULY_CBA!$B$3:$E$52,2,0),),)</f>
        <v>0.86</v>
      </c>
      <c r="O1035" s="589">
        <f t="shared" si="61"/>
        <v>5.6966399999999995</v>
      </c>
      <c r="P1035" s="590">
        <f>IFERROR(O1035*VLOOKUP(G1035,MODULY_CBA!$B$3:$F$52,5,0),)</f>
        <v>85.44959999999999</v>
      </c>
      <c r="Q1035" s="461">
        <f>VLOOKUP(G1035,MODULY_CBA!$B$3:$I$52,7,0)</f>
        <v>2021</v>
      </c>
      <c r="R1035" s="463"/>
      <c r="S1035" s="463"/>
      <c r="T1035" s="463"/>
      <c r="U1035" s="463"/>
      <c r="V1035" s="463"/>
      <c r="W1035" s="463"/>
      <c r="X1035" s="463"/>
      <c r="Y1035" s="463"/>
      <c r="Z1035" s="591"/>
      <c r="AA1035" s="461"/>
      <c r="AB1035" s="461"/>
      <c r="AC1035" s="463"/>
      <c r="AD1035" s="463"/>
      <c r="AE1035" s="463"/>
      <c r="AF1035" s="463"/>
      <c r="AG1035" s="463"/>
      <c r="AH1035" s="463"/>
      <c r="AI1035" s="463"/>
    </row>
    <row r="1036" spans="1:35">
      <c r="A1036" s="584" t="s">
        <v>2839</v>
      </c>
      <c r="B1036" s="585" t="s">
        <v>977</v>
      </c>
      <c r="C1036" s="457" t="s">
        <v>2794</v>
      </c>
      <c r="D1036" s="457" t="s">
        <v>2855</v>
      </c>
      <c r="E1036" s="457" t="s">
        <v>2856</v>
      </c>
      <c r="F1036" s="586" t="s">
        <v>442</v>
      </c>
      <c r="G1036" s="592" t="s">
        <v>365</v>
      </c>
      <c r="H1036" s="588">
        <v>1</v>
      </c>
      <c r="I1036" s="588">
        <v>10</v>
      </c>
      <c r="J1036" s="588">
        <f t="shared" si="59"/>
        <v>1</v>
      </c>
      <c r="K1036" s="588">
        <f t="shared" si="60"/>
        <v>10</v>
      </c>
      <c r="L1036" s="589">
        <f>IFERROR(IF(B1036="funkcna poziadavka",VLOOKUP(G1036,MODULY_CBA!$B$3:$E$53,4,0)/COUNTIFS($G$3:$G$1500,G1036,$B$3:$B$1500,B1036),),)</f>
        <v>0.47727272727272729</v>
      </c>
      <c r="M1036" s="588">
        <f>IFERROR(IF(B1036="Funkcna poziadavka",VLOOKUP(G1036,MODULY_CBA!$B$3:$E$52,3,0),),)</f>
        <v>0.72</v>
      </c>
      <c r="N1036" s="588">
        <f>IFERROR(IF(B1036="funkcna poziadavka",VLOOKUP(G1036,MODULY_CBA!$B$3:$E$52,2,0),),)</f>
        <v>1.04</v>
      </c>
      <c r="O1036" s="589">
        <f t="shared" si="61"/>
        <v>7.845381818181818</v>
      </c>
      <c r="P1036" s="590">
        <f>IFERROR(O1036*VLOOKUP(G1036,MODULY_CBA!$B$3:$F$52,5,0),)</f>
        <v>117.68072727272727</v>
      </c>
      <c r="Q1036" s="461">
        <f>VLOOKUP(G1036,MODULY_CBA!$B$3:$I$52,7,0)</f>
        <v>2022</v>
      </c>
      <c r="R1036" s="463"/>
      <c r="S1036" s="463"/>
      <c r="T1036" s="463"/>
      <c r="U1036" s="463"/>
      <c r="V1036" s="463"/>
      <c r="W1036" s="463"/>
      <c r="X1036" s="463"/>
      <c r="Y1036" s="463"/>
      <c r="Z1036" s="591"/>
      <c r="AA1036" s="461"/>
      <c r="AB1036" s="461"/>
      <c r="AC1036" s="463"/>
      <c r="AD1036" s="463"/>
      <c r="AE1036" s="463"/>
      <c r="AF1036" s="463"/>
      <c r="AG1036" s="463"/>
      <c r="AH1036" s="463"/>
      <c r="AI1036" s="463"/>
    </row>
    <row r="1037" spans="1:35">
      <c r="A1037" s="584" t="s">
        <v>2857</v>
      </c>
      <c r="B1037" s="585" t="s">
        <v>2874</v>
      </c>
      <c r="C1037" s="457" t="s">
        <v>2529</v>
      </c>
      <c r="D1037" s="457" t="s">
        <v>2859</v>
      </c>
      <c r="E1037" s="457" t="s">
        <v>2858</v>
      </c>
      <c r="F1037" s="586" t="s">
        <v>442</v>
      </c>
      <c r="G1037" s="592" t="s">
        <v>385</v>
      </c>
      <c r="H1037" s="588"/>
      <c r="I1037" s="588"/>
      <c r="J1037" s="588">
        <f t="shared" si="59"/>
        <v>0</v>
      </c>
      <c r="K1037" s="588">
        <f t="shared" si="60"/>
        <v>0</v>
      </c>
      <c r="L1037" s="589">
        <f>IFERROR(IF(B1037="funkcna poziadavka",VLOOKUP(G1037,MODULY_CBA!$B$3:$E$53,4,0)/COUNTIFS($G$3:$G$1500,G1037,$B$3:$B$1500,B1037),),)</f>
        <v>0</v>
      </c>
      <c r="M1037" s="588">
        <f>IFERROR(IF(B1037="Funkcna poziadavka",VLOOKUP(G1037,MODULY_CBA!$B$3:$E$52,3,0),),)</f>
        <v>0</v>
      </c>
      <c r="N1037" s="588">
        <f>IFERROR(IF(B1037="funkcna poziadavka",VLOOKUP(G1037,MODULY_CBA!$B$3:$E$52,2,0),),)</f>
        <v>0</v>
      </c>
      <c r="O1037" s="589">
        <f t="shared" si="61"/>
        <v>0</v>
      </c>
      <c r="P1037" s="590">
        <f>IFERROR(O1037*VLOOKUP(G1037,MODULY_CBA!$B$3:$F$52,5,0),)</f>
        <v>0</v>
      </c>
      <c r="Q1037" s="461">
        <f>VLOOKUP(G1037,MODULY_CBA!$B$3:$I$52,7,0)</f>
        <v>2022</v>
      </c>
      <c r="R1037" s="463"/>
      <c r="S1037" s="463"/>
      <c r="T1037" s="463"/>
      <c r="U1037" s="463"/>
      <c r="V1037" s="463"/>
      <c r="W1037" s="463"/>
      <c r="X1037" s="463"/>
      <c r="Y1037" s="463"/>
      <c r="Z1037" s="591"/>
      <c r="AA1037" s="461"/>
      <c r="AB1037" s="461"/>
      <c r="AC1037" s="463"/>
      <c r="AD1037" s="463"/>
      <c r="AE1037" s="463"/>
      <c r="AF1037" s="463"/>
      <c r="AG1037" s="463"/>
      <c r="AH1037" s="463"/>
      <c r="AI1037" s="463"/>
    </row>
    <row r="1038" spans="1:35">
      <c r="A1038" s="584" t="s">
        <v>2880</v>
      </c>
      <c r="B1038" s="585" t="s">
        <v>2874</v>
      </c>
      <c r="C1038" s="457" t="s">
        <v>2529</v>
      </c>
      <c r="D1038" s="457" t="s">
        <v>2906</v>
      </c>
      <c r="E1038" s="457" t="s">
        <v>2907</v>
      </c>
      <c r="F1038" s="586" t="s">
        <v>2908</v>
      </c>
      <c r="G1038" s="592" t="s">
        <v>2877</v>
      </c>
      <c r="H1038" s="588"/>
      <c r="I1038" s="588"/>
      <c r="J1038" s="588">
        <f t="shared" ref="J1038:J1063" si="62">IF(ISNUMBER(H1038),H1038,)</f>
        <v>0</v>
      </c>
      <c r="K1038" s="588">
        <f t="shared" ref="K1038:K1063" si="63">J1038*I1038</f>
        <v>0</v>
      </c>
      <c r="L1038" s="589">
        <f>IFERROR(IF(B1038="funkcna poziadavka",VLOOKUP(G1038,MODULY_CBA!$B$3:$E$53,4,0)/COUNTIFS($G$3:$G$1500,G1038,$B$3:$B$1500,B1038),),)</f>
        <v>0</v>
      </c>
      <c r="M1038" s="588">
        <f>IFERROR(IF(B1038="Funkcna poziadavka",VLOOKUP(G1038,MODULY_CBA!$B$3:$E$52,3,0),),)</f>
        <v>0</v>
      </c>
      <c r="N1038" s="588">
        <f>IFERROR(IF(B1038="funkcna poziadavka",VLOOKUP(G1038,MODULY_CBA!$B$3:$E$52,2,0),),)</f>
        <v>0</v>
      </c>
      <c r="O1038" s="589">
        <f t="shared" ref="O1038:O1063" si="64">(K1038+L1038)*M1038*N1038</f>
        <v>0</v>
      </c>
      <c r="P1038" s="590">
        <f>IFERROR(O1038*VLOOKUP(G1038,MODULY_CBA!$B$3:$F$52,5,0),)</f>
        <v>0</v>
      </c>
      <c r="Q1038" s="461">
        <f>VLOOKUP(G1038,MODULY_CBA!$B$3:$I$52,7,0)</f>
        <v>2022</v>
      </c>
      <c r="R1038" s="463"/>
      <c r="S1038" s="463"/>
      <c r="T1038" s="463"/>
      <c r="U1038" s="463"/>
      <c r="V1038" s="463"/>
      <c r="W1038" s="463"/>
      <c r="X1038" s="463"/>
      <c r="Y1038" s="463"/>
      <c r="Z1038" s="591"/>
      <c r="AA1038" s="461"/>
      <c r="AB1038" s="461"/>
      <c r="AC1038" s="463"/>
      <c r="AD1038" s="463"/>
      <c r="AE1038" s="463"/>
      <c r="AF1038" s="463"/>
      <c r="AG1038" s="463"/>
      <c r="AH1038" s="463"/>
      <c r="AI1038" s="463"/>
    </row>
    <row r="1039" spans="1:35">
      <c r="A1039" s="584" t="s">
        <v>2881</v>
      </c>
      <c r="B1039" s="585" t="s">
        <v>2874</v>
      </c>
      <c r="C1039" s="457" t="s">
        <v>2529</v>
      </c>
      <c r="D1039" s="457" t="s">
        <v>2906</v>
      </c>
      <c r="E1039" s="457" t="s">
        <v>2909</v>
      </c>
      <c r="F1039" s="586" t="s">
        <v>2908</v>
      </c>
      <c r="G1039" s="592" t="s">
        <v>2877</v>
      </c>
      <c r="H1039" s="588"/>
      <c r="I1039" s="588"/>
      <c r="J1039" s="588">
        <f t="shared" si="62"/>
        <v>0</v>
      </c>
      <c r="K1039" s="588">
        <f t="shared" si="63"/>
        <v>0</v>
      </c>
      <c r="L1039" s="589">
        <f>IFERROR(IF(B1039="funkcna poziadavka",VLOOKUP(G1039,MODULY_CBA!$B$3:$E$53,4,0)/COUNTIFS($G$3:$G$1500,G1039,$B$3:$B$1500,B1039),),)</f>
        <v>0</v>
      </c>
      <c r="M1039" s="588">
        <f>IFERROR(IF(B1039="Funkcna poziadavka",VLOOKUP(G1039,MODULY_CBA!$B$3:$E$52,3,0),),)</f>
        <v>0</v>
      </c>
      <c r="N1039" s="588">
        <f>IFERROR(IF(B1039="funkcna poziadavka",VLOOKUP(G1039,MODULY_CBA!$B$3:$E$52,2,0),),)</f>
        <v>0</v>
      </c>
      <c r="O1039" s="589">
        <f t="shared" si="64"/>
        <v>0</v>
      </c>
      <c r="P1039" s="590">
        <f>IFERROR(O1039*VLOOKUP(G1039,MODULY_CBA!$B$3:$F$52,5,0),)</f>
        <v>0</v>
      </c>
      <c r="Q1039" s="461">
        <f>VLOOKUP(G1039,MODULY_CBA!$B$3:$I$52,7,0)</f>
        <v>2022</v>
      </c>
      <c r="R1039" s="463"/>
      <c r="S1039" s="463"/>
      <c r="T1039" s="463"/>
      <c r="U1039" s="463"/>
      <c r="V1039" s="463"/>
      <c r="W1039" s="463"/>
      <c r="X1039" s="463"/>
      <c r="Y1039" s="463"/>
      <c r="Z1039" s="591"/>
      <c r="AA1039" s="461"/>
      <c r="AB1039" s="461"/>
      <c r="AC1039" s="463"/>
      <c r="AD1039" s="463"/>
      <c r="AE1039" s="463"/>
      <c r="AF1039" s="463"/>
      <c r="AG1039" s="463"/>
      <c r="AH1039" s="463"/>
      <c r="AI1039" s="463"/>
    </row>
    <row r="1040" spans="1:35">
      <c r="A1040" s="584" t="s">
        <v>2882</v>
      </c>
      <c r="B1040" s="585" t="s">
        <v>439</v>
      </c>
      <c r="C1040" s="457" t="s">
        <v>2529</v>
      </c>
      <c r="D1040" s="457" t="s">
        <v>2724</v>
      </c>
      <c r="E1040" s="457" t="s">
        <v>2910</v>
      </c>
      <c r="F1040" s="586" t="s">
        <v>2908</v>
      </c>
      <c r="G1040" s="592" t="s">
        <v>2877</v>
      </c>
      <c r="H1040" s="588"/>
      <c r="I1040" s="588"/>
      <c r="J1040" s="588">
        <f t="shared" si="62"/>
        <v>0</v>
      </c>
      <c r="K1040" s="588">
        <f t="shared" si="63"/>
        <v>0</v>
      </c>
      <c r="L1040" s="589">
        <f>IFERROR(IF(B1040="funkcna poziadavka",VLOOKUP(G1040,MODULY_CBA!$B$3:$E$53,4,0)/COUNTIFS($G$3:$G$1500,G1040,$B$3:$B$1500,B1040),),)</f>
        <v>0</v>
      </c>
      <c r="M1040" s="588">
        <f>IFERROR(IF(B1040="Funkcna poziadavka",VLOOKUP(G1040,MODULY_CBA!$B$3:$E$52,3,0),),)</f>
        <v>0</v>
      </c>
      <c r="N1040" s="588">
        <f>IFERROR(IF(B1040="funkcna poziadavka",VLOOKUP(G1040,MODULY_CBA!$B$3:$E$52,2,0),),)</f>
        <v>0</v>
      </c>
      <c r="O1040" s="589">
        <f t="shared" si="64"/>
        <v>0</v>
      </c>
      <c r="P1040" s="590">
        <f>IFERROR(O1040*VLOOKUP(G1040,MODULY_CBA!$B$3:$F$52,5,0),)</f>
        <v>0</v>
      </c>
      <c r="Q1040" s="461">
        <f>VLOOKUP(G1040,MODULY_CBA!$B$3:$I$52,7,0)</f>
        <v>2022</v>
      </c>
      <c r="R1040" s="463"/>
      <c r="S1040" s="463"/>
      <c r="T1040" s="463"/>
      <c r="U1040" s="463"/>
      <c r="V1040" s="463"/>
      <c r="W1040" s="463"/>
      <c r="X1040" s="463"/>
      <c r="Y1040" s="463"/>
      <c r="Z1040" s="591"/>
      <c r="AA1040" s="461"/>
      <c r="AB1040" s="461"/>
      <c r="AC1040" s="463"/>
      <c r="AD1040" s="463"/>
      <c r="AE1040" s="463"/>
      <c r="AF1040" s="463"/>
      <c r="AG1040" s="463"/>
      <c r="AH1040" s="463"/>
      <c r="AI1040" s="463"/>
    </row>
    <row r="1041" spans="1:35">
      <c r="A1041" s="584" t="s">
        <v>2883</v>
      </c>
      <c r="B1041" s="585" t="s">
        <v>439</v>
      </c>
      <c r="C1041" s="457" t="s">
        <v>2911</v>
      </c>
      <c r="D1041" s="457" t="s">
        <v>2912</v>
      </c>
      <c r="E1041" s="457" t="s">
        <v>2913</v>
      </c>
      <c r="F1041" s="586" t="s">
        <v>2908</v>
      </c>
      <c r="G1041" s="592" t="s">
        <v>2877</v>
      </c>
      <c r="H1041" s="588"/>
      <c r="I1041" s="588"/>
      <c r="J1041" s="588">
        <f t="shared" si="62"/>
        <v>0</v>
      </c>
      <c r="K1041" s="588">
        <f t="shared" si="63"/>
        <v>0</v>
      </c>
      <c r="L1041" s="589">
        <f>IFERROR(IF(B1041="funkcna poziadavka",VLOOKUP(G1041,MODULY_CBA!$B$3:$E$53,4,0)/COUNTIFS($G$3:$G$1500,G1041,$B$3:$B$1500,B1041),),)</f>
        <v>0</v>
      </c>
      <c r="M1041" s="588">
        <f>IFERROR(IF(B1041="Funkcna poziadavka",VLOOKUP(G1041,MODULY_CBA!$B$3:$E$52,3,0),),)</f>
        <v>0</v>
      </c>
      <c r="N1041" s="588">
        <f>IFERROR(IF(B1041="funkcna poziadavka",VLOOKUP(G1041,MODULY_CBA!$B$3:$E$52,2,0),),)</f>
        <v>0</v>
      </c>
      <c r="O1041" s="589">
        <f t="shared" si="64"/>
        <v>0</v>
      </c>
      <c r="P1041" s="590">
        <f>IFERROR(O1041*VLOOKUP(G1041,MODULY_CBA!$B$3:$F$52,5,0),)</f>
        <v>0</v>
      </c>
      <c r="Q1041" s="461">
        <f>VLOOKUP(G1041,MODULY_CBA!$B$3:$I$52,7,0)</f>
        <v>2022</v>
      </c>
      <c r="R1041" s="463"/>
      <c r="S1041" s="463"/>
      <c r="T1041" s="463"/>
      <c r="U1041" s="463"/>
      <c r="V1041" s="463"/>
      <c r="W1041" s="463"/>
      <c r="X1041" s="463"/>
      <c r="Y1041" s="463"/>
      <c r="Z1041" s="591"/>
      <c r="AA1041" s="461"/>
      <c r="AB1041" s="461"/>
      <c r="AC1041" s="463"/>
      <c r="AD1041" s="463"/>
      <c r="AE1041" s="463"/>
      <c r="AF1041" s="463"/>
      <c r="AG1041" s="463"/>
      <c r="AH1041" s="463"/>
      <c r="AI1041" s="463"/>
    </row>
    <row r="1042" spans="1:35">
      <c r="A1042" s="584" t="s">
        <v>2884</v>
      </c>
      <c r="B1042" s="585" t="s">
        <v>439</v>
      </c>
      <c r="C1042" s="457" t="s">
        <v>2914</v>
      </c>
      <c r="D1042" s="457" t="s">
        <v>2912</v>
      </c>
      <c r="E1042" s="457" t="s">
        <v>2915</v>
      </c>
      <c r="F1042" s="586" t="s">
        <v>2908</v>
      </c>
      <c r="G1042" s="592" t="s">
        <v>2877</v>
      </c>
      <c r="H1042" s="588"/>
      <c r="I1042" s="588"/>
      <c r="J1042" s="588">
        <f t="shared" si="62"/>
        <v>0</v>
      </c>
      <c r="K1042" s="588">
        <f t="shared" si="63"/>
        <v>0</v>
      </c>
      <c r="L1042" s="589">
        <f>IFERROR(IF(B1042="funkcna poziadavka",VLOOKUP(G1042,MODULY_CBA!$B$3:$E$53,4,0)/COUNTIFS($G$3:$G$1500,G1042,$B$3:$B$1500,B1042),),)</f>
        <v>0</v>
      </c>
      <c r="M1042" s="588">
        <f>IFERROR(IF(B1042="Funkcna poziadavka",VLOOKUP(G1042,MODULY_CBA!$B$3:$E$52,3,0),),)</f>
        <v>0</v>
      </c>
      <c r="N1042" s="588">
        <f>IFERROR(IF(B1042="funkcna poziadavka",VLOOKUP(G1042,MODULY_CBA!$B$3:$E$52,2,0),),)</f>
        <v>0</v>
      </c>
      <c r="O1042" s="589">
        <f t="shared" si="64"/>
        <v>0</v>
      </c>
      <c r="P1042" s="590">
        <f>IFERROR(O1042*VLOOKUP(G1042,MODULY_CBA!$B$3:$F$52,5,0),)</f>
        <v>0</v>
      </c>
      <c r="Q1042" s="461">
        <f>VLOOKUP(G1042,MODULY_CBA!$B$3:$I$52,7,0)</f>
        <v>2022</v>
      </c>
      <c r="R1042" s="463"/>
      <c r="S1042" s="463"/>
      <c r="T1042" s="463"/>
      <c r="U1042" s="463"/>
      <c r="V1042" s="463"/>
      <c r="W1042" s="463"/>
      <c r="X1042" s="463"/>
      <c r="Y1042" s="463"/>
      <c r="Z1042" s="591"/>
      <c r="AA1042" s="461"/>
      <c r="AB1042" s="461"/>
      <c r="AC1042" s="463"/>
      <c r="AD1042" s="463"/>
      <c r="AE1042" s="463"/>
      <c r="AF1042" s="463"/>
      <c r="AG1042" s="463"/>
      <c r="AH1042" s="463"/>
      <c r="AI1042" s="463"/>
    </row>
    <row r="1043" spans="1:35">
      <c r="A1043" s="584" t="s">
        <v>2885</v>
      </c>
      <c r="B1043" s="585" t="s">
        <v>439</v>
      </c>
      <c r="C1043" s="457" t="s">
        <v>2916</v>
      </c>
      <c r="D1043" s="457" t="s">
        <v>2912</v>
      </c>
      <c r="E1043" s="457" t="s">
        <v>2917</v>
      </c>
      <c r="F1043" s="586" t="s">
        <v>2908</v>
      </c>
      <c r="G1043" s="592" t="s">
        <v>2877</v>
      </c>
      <c r="H1043" s="588"/>
      <c r="I1043" s="588"/>
      <c r="J1043" s="588">
        <f t="shared" si="62"/>
        <v>0</v>
      </c>
      <c r="K1043" s="588">
        <f t="shared" si="63"/>
        <v>0</v>
      </c>
      <c r="L1043" s="589">
        <f>IFERROR(IF(B1043="funkcna poziadavka",VLOOKUP(G1043,MODULY_CBA!$B$3:$E$53,4,0)/COUNTIFS($G$3:$G$1500,G1043,$B$3:$B$1500,B1043),),)</f>
        <v>0</v>
      </c>
      <c r="M1043" s="588">
        <f>IFERROR(IF(B1043="Funkcna poziadavka",VLOOKUP(G1043,MODULY_CBA!$B$3:$E$52,3,0),),)</f>
        <v>0</v>
      </c>
      <c r="N1043" s="588">
        <f>IFERROR(IF(B1043="funkcna poziadavka",VLOOKUP(G1043,MODULY_CBA!$B$3:$E$52,2,0),),)</f>
        <v>0</v>
      </c>
      <c r="O1043" s="589">
        <f t="shared" si="64"/>
        <v>0</v>
      </c>
      <c r="P1043" s="590">
        <f>IFERROR(O1043*VLOOKUP(G1043,MODULY_CBA!$B$3:$F$52,5,0),)</f>
        <v>0</v>
      </c>
      <c r="Q1043" s="461">
        <f>VLOOKUP(G1043,MODULY_CBA!$B$3:$I$52,7,0)</f>
        <v>2022</v>
      </c>
      <c r="R1043" s="463"/>
      <c r="S1043" s="463"/>
      <c r="T1043" s="463"/>
      <c r="U1043" s="463"/>
      <c r="V1043" s="463"/>
      <c r="W1043" s="463"/>
      <c r="X1043" s="463"/>
      <c r="Y1043" s="463"/>
      <c r="Z1043" s="591"/>
      <c r="AA1043" s="461"/>
      <c r="AB1043" s="461"/>
      <c r="AC1043" s="463"/>
      <c r="AD1043" s="463"/>
      <c r="AE1043" s="463"/>
      <c r="AF1043" s="463"/>
      <c r="AG1043" s="463"/>
      <c r="AH1043" s="463"/>
      <c r="AI1043" s="463"/>
    </row>
    <row r="1044" spans="1:35">
      <c r="A1044" s="584" t="s">
        <v>2886</v>
      </c>
      <c r="B1044" s="585" t="s">
        <v>439</v>
      </c>
      <c r="C1044" s="457" t="s">
        <v>2529</v>
      </c>
      <c r="D1044" s="457" t="s">
        <v>2728</v>
      </c>
      <c r="E1044" s="457" t="s">
        <v>2918</v>
      </c>
      <c r="F1044" s="586" t="s">
        <v>2908</v>
      </c>
      <c r="G1044" s="592" t="s">
        <v>2877</v>
      </c>
      <c r="H1044" s="588"/>
      <c r="I1044" s="588"/>
      <c r="J1044" s="588">
        <f t="shared" si="62"/>
        <v>0</v>
      </c>
      <c r="K1044" s="588">
        <f t="shared" si="63"/>
        <v>0</v>
      </c>
      <c r="L1044" s="589">
        <f>IFERROR(IF(B1044="funkcna poziadavka",VLOOKUP(G1044,MODULY_CBA!$B$3:$E$53,4,0)/COUNTIFS($G$3:$G$1500,G1044,$B$3:$B$1500,B1044),),)</f>
        <v>0</v>
      </c>
      <c r="M1044" s="588">
        <f>IFERROR(IF(B1044="Funkcna poziadavka",VLOOKUP(G1044,MODULY_CBA!$B$3:$E$52,3,0),),)</f>
        <v>0</v>
      </c>
      <c r="N1044" s="588">
        <f>IFERROR(IF(B1044="funkcna poziadavka",VLOOKUP(G1044,MODULY_CBA!$B$3:$E$52,2,0),),)</f>
        <v>0</v>
      </c>
      <c r="O1044" s="589">
        <f t="shared" si="64"/>
        <v>0</v>
      </c>
      <c r="P1044" s="590">
        <f>IFERROR(O1044*VLOOKUP(G1044,MODULY_CBA!$B$3:$F$52,5,0),)</f>
        <v>0</v>
      </c>
      <c r="Q1044" s="461">
        <f>VLOOKUP(G1044,MODULY_CBA!$B$3:$I$52,7,0)</f>
        <v>2022</v>
      </c>
      <c r="R1044" s="463"/>
      <c r="S1044" s="463"/>
      <c r="T1044" s="463"/>
      <c r="U1044" s="463"/>
      <c r="V1044" s="463"/>
      <c r="W1044" s="463"/>
      <c r="X1044" s="463"/>
      <c r="Y1044" s="463"/>
      <c r="Z1044" s="591"/>
      <c r="AA1044" s="461"/>
      <c r="AB1044" s="461"/>
      <c r="AC1044" s="463"/>
      <c r="AD1044" s="463"/>
      <c r="AE1044" s="463"/>
      <c r="AF1044" s="463"/>
      <c r="AG1044" s="463"/>
      <c r="AH1044" s="463"/>
      <c r="AI1044" s="463"/>
    </row>
    <row r="1045" spans="1:35">
      <c r="A1045" s="584" t="s">
        <v>2887</v>
      </c>
      <c r="B1045" s="585" t="s">
        <v>439</v>
      </c>
      <c r="C1045" s="457" t="s">
        <v>2529</v>
      </c>
      <c r="D1045" s="457" t="s">
        <v>2919</v>
      </c>
      <c r="E1045" s="457" t="s">
        <v>2920</v>
      </c>
      <c r="F1045" s="586" t="s">
        <v>2908</v>
      </c>
      <c r="G1045" s="592" t="s">
        <v>2877</v>
      </c>
      <c r="H1045" s="588"/>
      <c r="I1045" s="588"/>
      <c r="J1045" s="588">
        <f t="shared" si="62"/>
        <v>0</v>
      </c>
      <c r="K1045" s="588">
        <f t="shared" si="63"/>
        <v>0</v>
      </c>
      <c r="L1045" s="589">
        <f>IFERROR(IF(B1045="funkcna poziadavka",VLOOKUP(G1045,MODULY_CBA!$B$3:$E$53,4,0)/COUNTIFS($G$3:$G$1500,G1045,$B$3:$B$1500,B1045),),)</f>
        <v>0</v>
      </c>
      <c r="M1045" s="588">
        <f>IFERROR(IF(B1045="Funkcna poziadavka",VLOOKUP(G1045,MODULY_CBA!$B$3:$E$52,3,0),),)</f>
        <v>0</v>
      </c>
      <c r="N1045" s="588">
        <f>IFERROR(IF(B1045="funkcna poziadavka",VLOOKUP(G1045,MODULY_CBA!$B$3:$E$52,2,0),),)</f>
        <v>0</v>
      </c>
      <c r="O1045" s="589">
        <f t="shared" si="64"/>
        <v>0</v>
      </c>
      <c r="P1045" s="590">
        <f>IFERROR(O1045*VLOOKUP(G1045,MODULY_CBA!$B$3:$F$52,5,0),)</f>
        <v>0</v>
      </c>
      <c r="Q1045" s="461">
        <f>VLOOKUP(G1045,MODULY_CBA!$B$3:$I$52,7,0)</f>
        <v>2022</v>
      </c>
      <c r="R1045" s="463"/>
      <c r="S1045" s="463"/>
      <c r="T1045" s="463"/>
      <c r="U1045" s="463"/>
      <c r="V1045" s="463"/>
      <c r="W1045" s="463"/>
      <c r="X1045" s="463"/>
      <c r="Y1045" s="463"/>
      <c r="Z1045" s="591"/>
      <c r="AA1045" s="461"/>
      <c r="AB1045" s="461"/>
      <c r="AC1045" s="463"/>
      <c r="AD1045" s="463"/>
      <c r="AE1045" s="463"/>
      <c r="AF1045" s="463"/>
      <c r="AG1045" s="463"/>
      <c r="AH1045" s="463"/>
      <c r="AI1045" s="463"/>
    </row>
    <row r="1046" spans="1:35">
      <c r="A1046" s="584" t="s">
        <v>2888</v>
      </c>
      <c r="B1046" s="585" t="s">
        <v>2874</v>
      </c>
      <c r="C1046" s="457" t="s">
        <v>2877</v>
      </c>
      <c r="D1046" s="457" t="s">
        <v>2775</v>
      </c>
      <c r="E1046" s="457" t="s">
        <v>2921</v>
      </c>
      <c r="F1046" s="586" t="s">
        <v>2908</v>
      </c>
      <c r="G1046" s="592" t="s">
        <v>2877</v>
      </c>
      <c r="H1046" s="588"/>
      <c r="I1046" s="588"/>
      <c r="J1046" s="588">
        <f t="shared" si="62"/>
        <v>0</v>
      </c>
      <c r="K1046" s="588">
        <f t="shared" si="63"/>
        <v>0</v>
      </c>
      <c r="L1046" s="589">
        <f>IFERROR(IF(B1046="funkcna poziadavka",VLOOKUP(G1046,MODULY_CBA!$B$3:$E$53,4,0)/COUNTIFS($G$3:$G$1500,G1046,$B$3:$B$1500,B1046),),)</f>
        <v>0</v>
      </c>
      <c r="M1046" s="588">
        <f>IFERROR(IF(B1046="Funkcna poziadavka",VLOOKUP(G1046,MODULY_CBA!$B$3:$E$52,3,0),),)</f>
        <v>0</v>
      </c>
      <c r="N1046" s="588">
        <f>IFERROR(IF(B1046="funkcna poziadavka",VLOOKUP(G1046,MODULY_CBA!$B$3:$E$52,2,0),),)</f>
        <v>0</v>
      </c>
      <c r="O1046" s="589">
        <f t="shared" si="64"/>
        <v>0</v>
      </c>
      <c r="P1046" s="590">
        <f>IFERROR(O1046*VLOOKUP(G1046,MODULY_CBA!$B$3:$F$52,5,0),)</f>
        <v>0</v>
      </c>
      <c r="Q1046" s="461">
        <f>VLOOKUP(G1046,MODULY_CBA!$B$3:$I$52,7,0)</f>
        <v>2022</v>
      </c>
      <c r="R1046" s="463"/>
      <c r="S1046" s="463"/>
      <c r="T1046" s="463"/>
      <c r="U1046" s="463"/>
      <c r="V1046" s="463"/>
      <c r="W1046" s="463"/>
      <c r="X1046" s="463"/>
      <c r="Y1046" s="463"/>
      <c r="Z1046" s="591"/>
      <c r="AA1046" s="461"/>
      <c r="AB1046" s="461"/>
      <c r="AC1046" s="463"/>
      <c r="AD1046" s="463"/>
      <c r="AE1046" s="463"/>
      <c r="AF1046" s="463"/>
      <c r="AG1046" s="463"/>
      <c r="AH1046" s="463"/>
      <c r="AI1046" s="463"/>
    </row>
    <row r="1047" spans="1:35">
      <c r="A1047" s="584" t="s">
        <v>2889</v>
      </c>
      <c r="B1047" s="585" t="s">
        <v>977</v>
      </c>
      <c r="C1047" s="457" t="s">
        <v>2911</v>
      </c>
      <c r="D1047" s="457" t="s">
        <v>2922</v>
      </c>
      <c r="E1047" s="457" t="s">
        <v>2931</v>
      </c>
      <c r="F1047" s="586" t="s">
        <v>2908</v>
      </c>
      <c r="G1047" s="592" t="s">
        <v>2877</v>
      </c>
      <c r="H1047" s="588">
        <v>1</v>
      </c>
      <c r="I1047" s="588">
        <v>5</v>
      </c>
      <c r="J1047" s="588">
        <f t="shared" si="62"/>
        <v>1</v>
      </c>
      <c r="K1047" s="588">
        <f t="shared" si="63"/>
        <v>5</v>
      </c>
      <c r="L1047" s="589">
        <f>IFERROR(IF(B1047="funkcna poziadavka",VLOOKUP(G1047,MODULY_CBA!$B$3:$E$53,4,0)/COUNTIFS($G$3:$G$1500,G1047,$B$3:$B$1500,B1047),),)</f>
        <v>0.67741935483870963</v>
      </c>
      <c r="M1047" s="588">
        <f>IFERROR(IF(B1047="Funkcna poziadavka",VLOOKUP(G1047,MODULY_CBA!$B$3:$E$52,3,0),),)</f>
        <v>0.74</v>
      </c>
      <c r="N1047" s="588">
        <f>IFERROR(IF(B1047="funkcna poziadavka",VLOOKUP(G1047,MODULY_CBA!$B$3:$E$52,2,0),),)</f>
        <v>0.91500000000000004</v>
      </c>
      <c r="O1047" s="589">
        <f t="shared" si="64"/>
        <v>3.8441806451612903</v>
      </c>
      <c r="P1047" s="590">
        <f>IFERROR(O1047*VLOOKUP(G1047,MODULY_CBA!$B$3:$F$52,5,0),)</f>
        <v>57.662709677419357</v>
      </c>
      <c r="Q1047" s="461">
        <f>VLOOKUP(G1047,MODULY_CBA!$B$3:$I$52,7,0)</f>
        <v>2022</v>
      </c>
      <c r="R1047" s="463"/>
      <c r="S1047" s="463"/>
      <c r="T1047" s="463"/>
      <c r="U1047" s="463"/>
      <c r="V1047" s="463"/>
      <c r="W1047" s="463"/>
      <c r="X1047" s="463"/>
      <c r="Y1047" s="463"/>
      <c r="Z1047" s="591"/>
      <c r="AA1047" s="461"/>
      <c r="AB1047" s="461"/>
      <c r="AC1047" s="463"/>
      <c r="AD1047" s="463"/>
      <c r="AE1047" s="463"/>
      <c r="AF1047" s="463"/>
      <c r="AG1047" s="463"/>
      <c r="AH1047" s="463"/>
      <c r="AI1047" s="463"/>
    </row>
    <row r="1048" spans="1:35">
      <c r="A1048" s="584" t="s">
        <v>2890</v>
      </c>
      <c r="B1048" s="585" t="s">
        <v>977</v>
      </c>
      <c r="C1048" s="457" t="s">
        <v>2911</v>
      </c>
      <c r="D1048" s="457" t="s">
        <v>2923</v>
      </c>
      <c r="E1048" s="457" t="s">
        <v>2932</v>
      </c>
      <c r="F1048" s="586" t="s">
        <v>2908</v>
      </c>
      <c r="G1048" s="592" t="s">
        <v>2877</v>
      </c>
      <c r="H1048" s="588">
        <v>1</v>
      </c>
      <c r="I1048" s="588">
        <v>5</v>
      </c>
      <c r="J1048" s="588">
        <f t="shared" si="62"/>
        <v>1</v>
      </c>
      <c r="K1048" s="588">
        <f t="shared" si="63"/>
        <v>5</v>
      </c>
      <c r="L1048" s="589">
        <f>IFERROR(IF(B1048="funkcna poziadavka",VLOOKUP(G1048,MODULY_CBA!$B$3:$E$53,4,0)/COUNTIFS($G$3:$G$1500,G1048,$B$3:$B$1500,B1048),),)</f>
        <v>0.67741935483870963</v>
      </c>
      <c r="M1048" s="588">
        <f>IFERROR(IF(B1048="Funkcna poziadavka",VLOOKUP(G1048,MODULY_CBA!$B$3:$E$52,3,0),),)</f>
        <v>0.74</v>
      </c>
      <c r="N1048" s="588">
        <f>IFERROR(IF(B1048="funkcna poziadavka",VLOOKUP(G1048,MODULY_CBA!$B$3:$E$52,2,0),),)</f>
        <v>0.91500000000000004</v>
      </c>
      <c r="O1048" s="589">
        <f t="shared" si="64"/>
        <v>3.8441806451612903</v>
      </c>
      <c r="P1048" s="590">
        <f>IFERROR(O1048*VLOOKUP(G1048,MODULY_CBA!$B$3:$F$52,5,0),)</f>
        <v>57.662709677419357</v>
      </c>
      <c r="Q1048" s="461">
        <f>VLOOKUP(G1048,MODULY_CBA!$B$3:$I$52,7,0)</f>
        <v>2022</v>
      </c>
      <c r="R1048" s="463"/>
      <c r="S1048" s="463"/>
      <c r="T1048" s="463"/>
      <c r="U1048" s="463"/>
      <c r="V1048" s="463"/>
      <c r="W1048" s="463"/>
      <c r="X1048" s="463"/>
      <c r="Y1048" s="463"/>
      <c r="Z1048" s="591"/>
      <c r="AA1048" s="461"/>
      <c r="AB1048" s="461"/>
      <c r="AC1048" s="463"/>
      <c r="AD1048" s="463"/>
      <c r="AE1048" s="463"/>
      <c r="AF1048" s="463"/>
      <c r="AG1048" s="463"/>
      <c r="AH1048" s="463"/>
      <c r="AI1048" s="463"/>
    </row>
    <row r="1049" spans="1:35">
      <c r="A1049" s="584" t="s">
        <v>2891</v>
      </c>
      <c r="B1049" s="585" t="s">
        <v>977</v>
      </c>
      <c r="C1049" s="457" t="s">
        <v>2911</v>
      </c>
      <c r="D1049" s="457" t="s">
        <v>2924</v>
      </c>
      <c r="E1049" s="457" t="s">
        <v>2933</v>
      </c>
      <c r="F1049" s="586" t="s">
        <v>2908</v>
      </c>
      <c r="G1049" s="592" t="s">
        <v>2877</v>
      </c>
      <c r="H1049" s="588">
        <v>1</v>
      </c>
      <c r="I1049" s="588">
        <v>5</v>
      </c>
      <c r="J1049" s="588">
        <f t="shared" si="62"/>
        <v>1</v>
      </c>
      <c r="K1049" s="588">
        <f t="shared" si="63"/>
        <v>5</v>
      </c>
      <c r="L1049" s="589">
        <f>IFERROR(IF(B1049="funkcna poziadavka",VLOOKUP(G1049,MODULY_CBA!$B$3:$E$53,4,0)/COUNTIFS($G$3:$G$1500,G1049,$B$3:$B$1500,B1049),),)</f>
        <v>0.67741935483870963</v>
      </c>
      <c r="M1049" s="588">
        <f>IFERROR(IF(B1049="Funkcna poziadavka",VLOOKUP(G1049,MODULY_CBA!$B$3:$E$52,3,0),),)</f>
        <v>0.74</v>
      </c>
      <c r="N1049" s="588">
        <f>IFERROR(IF(B1049="funkcna poziadavka",VLOOKUP(G1049,MODULY_CBA!$B$3:$E$52,2,0),),)</f>
        <v>0.91500000000000004</v>
      </c>
      <c r="O1049" s="589">
        <f t="shared" si="64"/>
        <v>3.8441806451612903</v>
      </c>
      <c r="P1049" s="590">
        <f>IFERROR(O1049*VLOOKUP(G1049,MODULY_CBA!$B$3:$F$52,5,0),)</f>
        <v>57.662709677419357</v>
      </c>
      <c r="Q1049" s="461">
        <f>VLOOKUP(G1049,MODULY_CBA!$B$3:$I$52,7,0)</f>
        <v>2022</v>
      </c>
      <c r="R1049" s="463"/>
      <c r="S1049" s="463"/>
      <c r="T1049" s="463"/>
      <c r="U1049" s="463"/>
      <c r="V1049" s="463"/>
      <c r="W1049" s="463"/>
      <c r="X1049" s="463"/>
      <c r="Y1049" s="463"/>
      <c r="Z1049" s="591"/>
      <c r="AA1049" s="461"/>
      <c r="AB1049" s="461"/>
      <c r="AC1049" s="463"/>
      <c r="AD1049" s="463"/>
      <c r="AE1049" s="463"/>
      <c r="AF1049" s="463"/>
      <c r="AG1049" s="463"/>
      <c r="AH1049" s="463"/>
      <c r="AI1049" s="463"/>
    </row>
    <row r="1050" spans="1:35">
      <c r="A1050" s="584" t="s">
        <v>2892</v>
      </c>
      <c r="B1050" s="585" t="s">
        <v>977</v>
      </c>
      <c r="C1050" s="457" t="s">
        <v>2911</v>
      </c>
      <c r="D1050" s="457" t="s">
        <v>2925</v>
      </c>
      <c r="E1050" s="457" t="s">
        <v>2934</v>
      </c>
      <c r="F1050" s="586" t="s">
        <v>2908</v>
      </c>
      <c r="G1050" s="592" t="s">
        <v>2877</v>
      </c>
      <c r="H1050" s="588">
        <v>1</v>
      </c>
      <c r="I1050" s="588">
        <v>5</v>
      </c>
      <c r="J1050" s="588">
        <f t="shared" si="62"/>
        <v>1</v>
      </c>
      <c r="K1050" s="588">
        <f t="shared" si="63"/>
        <v>5</v>
      </c>
      <c r="L1050" s="589">
        <f>IFERROR(IF(B1050="funkcna poziadavka",VLOOKUP(G1050,MODULY_CBA!$B$3:$E$53,4,0)/COUNTIFS($G$3:$G$1500,G1050,$B$3:$B$1500,B1050),),)</f>
        <v>0.67741935483870963</v>
      </c>
      <c r="M1050" s="588">
        <f>IFERROR(IF(B1050="Funkcna poziadavka",VLOOKUP(G1050,MODULY_CBA!$B$3:$E$52,3,0),),)</f>
        <v>0.74</v>
      </c>
      <c r="N1050" s="588">
        <f>IFERROR(IF(B1050="funkcna poziadavka",VLOOKUP(G1050,MODULY_CBA!$B$3:$E$52,2,0),),)</f>
        <v>0.91500000000000004</v>
      </c>
      <c r="O1050" s="589">
        <f t="shared" si="64"/>
        <v>3.8441806451612903</v>
      </c>
      <c r="P1050" s="590">
        <f>IFERROR(O1050*VLOOKUP(G1050,MODULY_CBA!$B$3:$F$52,5,0),)</f>
        <v>57.662709677419357</v>
      </c>
      <c r="Q1050" s="461">
        <f>VLOOKUP(G1050,MODULY_CBA!$B$3:$I$52,7,0)</f>
        <v>2022</v>
      </c>
      <c r="R1050" s="463"/>
      <c r="S1050" s="463"/>
      <c r="T1050" s="463"/>
      <c r="U1050" s="463"/>
      <c r="V1050" s="463"/>
      <c r="W1050" s="463"/>
      <c r="X1050" s="463"/>
      <c r="Y1050" s="463"/>
      <c r="Z1050" s="591"/>
      <c r="AA1050" s="461"/>
      <c r="AB1050" s="461"/>
      <c r="AC1050" s="463"/>
      <c r="AD1050" s="463"/>
      <c r="AE1050" s="463"/>
      <c r="AF1050" s="463"/>
      <c r="AG1050" s="463"/>
      <c r="AH1050" s="463"/>
      <c r="AI1050" s="463"/>
    </row>
    <row r="1051" spans="1:35">
      <c r="A1051" s="584" t="s">
        <v>2893</v>
      </c>
      <c r="B1051" s="585" t="s">
        <v>977</v>
      </c>
      <c r="C1051" s="457" t="s">
        <v>2911</v>
      </c>
      <c r="D1051" s="457" t="s">
        <v>2926</v>
      </c>
      <c r="E1051" s="457" t="s">
        <v>2935</v>
      </c>
      <c r="F1051" s="586" t="s">
        <v>2908</v>
      </c>
      <c r="G1051" s="592" t="s">
        <v>2877</v>
      </c>
      <c r="H1051" s="588">
        <v>1</v>
      </c>
      <c r="I1051" s="588">
        <v>5</v>
      </c>
      <c r="J1051" s="588">
        <f t="shared" si="62"/>
        <v>1</v>
      </c>
      <c r="K1051" s="588">
        <f t="shared" si="63"/>
        <v>5</v>
      </c>
      <c r="L1051" s="589">
        <f>IFERROR(IF(B1051="funkcna poziadavka",VLOOKUP(G1051,MODULY_CBA!$B$3:$E$53,4,0)/COUNTIFS($G$3:$G$1500,G1051,$B$3:$B$1500,B1051),),)</f>
        <v>0.67741935483870963</v>
      </c>
      <c r="M1051" s="588">
        <f>IFERROR(IF(B1051="Funkcna poziadavka",VLOOKUP(G1051,MODULY_CBA!$B$3:$E$52,3,0),),)</f>
        <v>0.74</v>
      </c>
      <c r="N1051" s="588">
        <f>IFERROR(IF(B1051="funkcna poziadavka",VLOOKUP(G1051,MODULY_CBA!$B$3:$E$52,2,0),),)</f>
        <v>0.91500000000000004</v>
      </c>
      <c r="O1051" s="589">
        <f t="shared" si="64"/>
        <v>3.8441806451612903</v>
      </c>
      <c r="P1051" s="590">
        <f>IFERROR(O1051*VLOOKUP(G1051,MODULY_CBA!$B$3:$F$52,5,0),)</f>
        <v>57.662709677419357</v>
      </c>
      <c r="Q1051" s="461">
        <f>VLOOKUP(G1051,MODULY_CBA!$B$3:$I$52,7,0)</f>
        <v>2022</v>
      </c>
      <c r="R1051" s="463"/>
      <c r="S1051" s="463"/>
      <c r="T1051" s="463"/>
      <c r="U1051" s="463"/>
      <c r="V1051" s="463"/>
      <c r="W1051" s="463"/>
      <c r="X1051" s="463"/>
      <c r="Y1051" s="463"/>
      <c r="Z1051" s="591"/>
      <c r="AA1051" s="461"/>
      <c r="AB1051" s="461"/>
      <c r="AC1051" s="463"/>
      <c r="AD1051" s="463"/>
      <c r="AE1051" s="463"/>
      <c r="AF1051" s="463"/>
      <c r="AG1051" s="463"/>
      <c r="AH1051" s="463"/>
      <c r="AI1051" s="463"/>
    </row>
    <row r="1052" spans="1:35">
      <c r="A1052" s="584" t="s">
        <v>2894</v>
      </c>
      <c r="B1052" s="585" t="s">
        <v>977</v>
      </c>
      <c r="C1052" s="457" t="s">
        <v>2911</v>
      </c>
      <c r="D1052" s="457" t="s">
        <v>2927</v>
      </c>
      <c r="E1052" s="457" t="s">
        <v>2936</v>
      </c>
      <c r="F1052" s="586" t="s">
        <v>2908</v>
      </c>
      <c r="G1052" s="592" t="s">
        <v>2877</v>
      </c>
      <c r="H1052" s="588">
        <v>1</v>
      </c>
      <c r="I1052" s="588">
        <v>5</v>
      </c>
      <c r="J1052" s="588">
        <f t="shared" si="62"/>
        <v>1</v>
      </c>
      <c r="K1052" s="588">
        <f t="shared" si="63"/>
        <v>5</v>
      </c>
      <c r="L1052" s="589">
        <f>IFERROR(IF(B1052="funkcna poziadavka",VLOOKUP(G1052,MODULY_CBA!$B$3:$E$53,4,0)/COUNTIFS($G$3:$G$1500,G1052,$B$3:$B$1500,B1052),),)</f>
        <v>0.67741935483870963</v>
      </c>
      <c r="M1052" s="588">
        <f>IFERROR(IF(B1052="Funkcna poziadavka",VLOOKUP(G1052,MODULY_CBA!$B$3:$E$52,3,0),),)</f>
        <v>0.74</v>
      </c>
      <c r="N1052" s="588">
        <f>IFERROR(IF(B1052="funkcna poziadavka",VLOOKUP(G1052,MODULY_CBA!$B$3:$E$52,2,0),),)</f>
        <v>0.91500000000000004</v>
      </c>
      <c r="O1052" s="589">
        <f t="shared" si="64"/>
        <v>3.8441806451612903</v>
      </c>
      <c r="P1052" s="590">
        <f>IFERROR(O1052*VLOOKUP(G1052,MODULY_CBA!$B$3:$F$52,5,0),)</f>
        <v>57.662709677419357</v>
      </c>
      <c r="Q1052" s="461">
        <f>VLOOKUP(G1052,MODULY_CBA!$B$3:$I$52,7,0)</f>
        <v>2022</v>
      </c>
      <c r="R1052" s="463"/>
      <c r="S1052" s="463"/>
      <c r="T1052" s="463"/>
      <c r="U1052" s="463"/>
      <c r="V1052" s="463"/>
      <c r="W1052" s="463"/>
      <c r="X1052" s="463"/>
      <c r="Y1052" s="463"/>
      <c r="Z1052" s="591"/>
      <c r="AA1052" s="461"/>
      <c r="AB1052" s="461"/>
      <c r="AC1052" s="463"/>
      <c r="AD1052" s="463"/>
      <c r="AE1052" s="463"/>
      <c r="AF1052" s="463"/>
      <c r="AG1052" s="463"/>
      <c r="AH1052" s="463"/>
      <c r="AI1052" s="463"/>
    </row>
    <row r="1053" spans="1:35">
      <c r="A1053" s="584" t="s">
        <v>2895</v>
      </c>
      <c r="B1053" s="585" t="s">
        <v>977</v>
      </c>
      <c r="C1053" s="457" t="s">
        <v>2911</v>
      </c>
      <c r="D1053" s="457" t="s">
        <v>2928</v>
      </c>
      <c r="E1053" s="457" t="s">
        <v>2937</v>
      </c>
      <c r="F1053" s="586" t="s">
        <v>2908</v>
      </c>
      <c r="G1053" s="592" t="s">
        <v>2877</v>
      </c>
      <c r="H1053" s="588">
        <v>1</v>
      </c>
      <c r="I1053" s="588">
        <v>5</v>
      </c>
      <c r="J1053" s="588">
        <f t="shared" si="62"/>
        <v>1</v>
      </c>
      <c r="K1053" s="588">
        <f t="shared" si="63"/>
        <v>5</v>
      </c>
      <c r="L1053" s="589">
        <f>IFERROR(IF(B1053="funkcna poziadavka",VLOOKUP(G1053,MODULY_CBA!$B$3:$E$53,4,0)/COUNTIFS($G$3:$G$1500,G1053,$B$3:$B$1500,B1053),),)</f>
        <v>0.67741935483870963</v>
      </c>
      <c r="M1053" s="588">
        <f>IFERROR(IF(B1053="Funkcna poziadavka",VLOOKUP(G1053,MODULY_CBA!$B$3:$E$52,3,0),),)</f>
        <v>0.74</v>
      </c>
      <c r="N1053" s="588">
        <f>IFERROR(IF(B1053="funkcna poziadavka",VLOOKUP(G1053,MODULY_CBA!$B$3:$E$52,2,0),),)</f>
        <v>0.91500000000000004</v>
      </c>
      <c r="O1053" s="589">
        <f t="shared" si="64"/>
        <v>3.8441806451612903</v>
      </c>
      <c r="P1053" s="590">
        <f>IFERROR(O1053*VLOOKUP(G1053,MODULY_CBA!$B$3:$F$52,5,0),)</f>
        <v>57.662709677419357</v>
      </c>
      <c r="Q1053" s="461">
        <f>VLOOKUP(G1053,MODULY_CBA!$B$3:$I$52,7,0)</f>
        <v>2022</v>
      </c>
      <c r="R1053" s="463"/>
      <c r="S1053" s="463"/>
      <c r="T1053" s="463"/>
      <c r="U1053" s="463"/>
      <c r="V1053" s="463"/>
      <c r="W1053" s="463"/>
      <c r="X1053" s="463"/>
      <c r="Y1053" s="463"/>
      <c r="Z1053" s="591"/>
      <c r="AA1053" s="461"/>
      <c r="AB1053" s="461"/>
      <c r="AC1053" s="463"/>
      <c r="AD1053" s="463"/>
      <c r="AE1053" s="463"/>
      <c r="AF1053" s="463"/>
      <c r="AG1053" s="463"/>
      <c r="AH1053" s="463"/>
      <c r="AI1053" s="463"/>
    </row>
    <row r="1054" spans="1:35">
      <c r="A1054" s="584" t="s">
        <v>2896</v>
      </c>
      <c r="B1054" s="585" t="s">
        <v>977</v>
      </c>
      <c r="C1054" s="457" t="s">
        <v>2911</v>
      </c>
      <c r="D1054" s="457" t="s">
        <v>2929</v>
      </c>
      <c r="E1054" s="457" t="s">
        <v>2938</v>
      </c>
      <c r="F1054" s="586" t="s">
        <v>2908</v>
      </c>
      <c r="G1054" s="592" t="s">
        <v>2877</v>
      </c>
      <c r="H1054" s="588">
        <v>1</v>
      </c>
      <c r="I1054" s="588">
        <v>5</v>
      </c>
      <c r="J1054" s="588">
        <f t="shared" si="62"/>
        <v>1</v>
      </c>
      <c r="K1054" s="588">
        <f t="shared" si="63"/>
        <v>5</v>
      </c>
      <c r="L1054" s="589">
        <f>IFERROR(IF(B1054="funkcna poziadavka",VLOOKUP(G1054,MODULY_CBA!$B$3:$E$53,4,0)/COUNTIFS($G$3:$G$1500,G1054,$B$3:$B$1500,B1054),),)</f>
        <v>0.67741935483870963</v>
      </c>
      <c r="M1054" s="588">
        <f>IFERROR(IF(B1054="Funkcna poziadavka",VLOOKUP(G1054,MODULY_CBA!$B$3:$E$52,3,0),),)</f>
        <v>0.74</v>
      </c>
      <c r="N1054" s="588">
        <f>IFERROR(IF(B1054="funkcna poziadavka",VLOOKUP(G1054,MODULY_CBA!$B$3:$E$52,2,0),),)</f>
        <v>0.91500000000000004</v>
      </c>
      <c r="O1054" s="589">
        <f t="shared" si="64"/>
        <v>3.8441806451612903</v>
      </c>
      <c r="P1054" s="590">
        <f>IFERROR(O1054*VLOOKUP(G1054,MODULY_CBA!$B$3:$F$52,5,0),)</f>
        <v>57.662709677419357</v>
      </c>
      <c r="Q1054" s="461">
        <f>VLOOKUP(G1054,MODULY_CBA!$B$3:$I$52,7,0)</f>
        <v>2022</v>
      </c>
      <c r="R1054" s="463"/>
      <c r="S1054" s="463"/>
      <c r="T1054" s="463"/>
      <c r="U1054" s="463"/>
      <c r="V1054" s="463"/>
      <c r="W1054" s="463"/>
      <c r="X1054" s="463"/>
      <c r="Y1054" s="463"/>
      <c r="Z1054" s="591"/>
      <c r="AA1054" s="461"/>
      <c r="AB1054" s="461"/>
      <c r="AC1054" s="463"/>
      <c r="AD1054" s="463"/>
      <c r="AE1054" s="463"/>
      <c r="AF1054" s="463"/>
      <c r="AG1054" s="463"/>
      <c r="AH1054" s="463"/>
      <c r="AI1054" s="463"/>
    </row>
    <row r="1055" spans="1:35">
      <c r="A1055" s="584" t="s">
        <v>2897</v>
      </c>
      <c r="B1055" s="585" t="s">
        <v>977</v>
      </c>
      <c r="C1055" s="457" t="s">
        <v>2911</v>
      </c>
      <c r="D1055" s="457" t="s">
        <v>2930</v>
      </c>
      <c r="E1055" s="457" t="s">
        <v>2939</v>
      </c>
      <c r="F1055" s="586" t="s">
        <v>2908</v>
      </c>
      <c r="G1055" s="592" t="s">
        <v>2877</v>
      </c>
      <c r="H1055" s="588">
        <v>1</v>
      </c>
      <c r="I1055" s="588">
        <v>5</v>
      </c>
      <c r="J1055" s="588">
        <f t="shared" si="62"/>
        <v>1</v>
      </c>
      <c r="K1055" s="588">
        <f t="shared" si="63"/>
        <v>5</v>
      </c>
      <c r="L1055" s="589">
        <f>IFERROR(IF(B1055="funkcna poziadavka",VLOOKUP(G1055,MODULY_CBA!$B$3:$E$53,4,0)/COUNTIFS($G$3:$G$1500,G1055,$B$3:$B$1500,B1055),),)</f>
        <v>0.67741935483870963</v>
      </c>
      <c r="M1055" s="588">
        <f>IFERROR(IF(B1055="Funkcna poziadavka",VLOOKUP(G1055,MODULY_CBA!$B$3:$E$52,3,0),),)</f>
        <v>0.74</v>
      </c>
      <c r="N1055" s="588">
        <f>IFERROR(IF(B1055="funkcna poziadavka",VLOOKUP(G1055,MODULY_CBA!$B$3:$E$52,2,0),),)</f>
        <v>0.91500000000000004</v>
      </c>
      <c r="O1055" s="589">
        <f t="shared" si="64"/>
        <v>3.8441806451612903</v>
      </c>
      <c r="P1055" s="590">
        <f>IFERROR(O1055*VLOOKUP(G1055,MODULY_CBA!$B$3:$F$52,5,0),)</f>
        <v>57.662709677419357</v>
      </c>
      <c r="Q1055" s="461">
        <f>VLOOKUP(G1055,MODULY_CBA!$B$3:$I$52,7,0)</f>
        <v>2022</v>
      </c>
      <c r="R1055" s="463"/>
      <c r="S1055" s="463"/>
      <c r="T1055" s="463"/>
      <c r="U1055" s="463"/>
      <c r="V1055" s="463"/>
      <c r="W1055" s="463"/>
      <c r="X1055" s="463"/>
      <c r="Y1055" s="463"/>
      <c r="Z1055" s="591"/>
      <c r="AA1055" s="461"/>
      <c r="AB1055" s="461"/>
      <c r="AC1055" s="463"/>
      <c r="AD1055" s="463"/>
      <c r="AE1055" s="463"/>
      <c r="AF1055" s="463"/>
      <c r="AG1055" s="463"/>
      <c r="AH1055" s="463"/>
      <c r="AI1055" s="463"/>
    </row>
    <row r="1056" spans="1:35">
      <c r="A1056" s="584" t="s">
        <v>2898</v>
      </c>
      <c r="B1056" s="585" t="s">
        <v>2874</v>
      </c>
      <c r="C1056" s="457" t="s">
        <v>2911</v>
      </c>
      <c r="D1056" s="457" t="s">
        <v>2946</v>
      </c>
      <c r="E1056" s="457" t="s">
        <v>2940</v>
      </c>
      <c r="F1056" s="586" t="s">
        <v>2908</v>
      </c>
      <c r="G1056" s="592" t="s">
        <v>2877</v>
      </c>
      <c r="H1056" s="588"/>
      <c r="I1056" s="588"/>
      <c r="J1056" s="588">
        <f t="shared" si="62"/>
        <v>0</v>
      </c>
      <c r="K1056" s="588">
        <f t="shared" si="63"/>
        <v>0</v>
      </c>
      <c r="L1056" s="589">
        <f>IFERROR(IF(B1056="funkcna poziadavka",VLOOKUP(G1056,MODULY_CBA!$B$3:$E$53,4,0)/COUNTIFS($G$3:$G$1500,G1056,$B$3:$B$1500,B1056),),)</f>
        <v>0</v>
      </c>
      <c r="M1056" s="588">
        <f>IFERROR(IF(B1056="Funkcna poziadavka",VLOOKUP(G1056,MODULY_CBA!$B$3:$E$52,3,0),),)</f>
        <v>0</v>
      </c>
      <c r="N1056" s="588">
        <f>IFERROR(IF(B1056="funkcna poziadavka",VLOOKUP(G1056,MODULY_CBA!$B$3:$E$52,2,0),),)</f>
        <v>0</v>
      </c>
      <c r="O1056" s="589">
        <f t="shared" si="64"/>
        <v>0</v>
      </c>
      <c r="P1056" s="590">
        <f>IFERROR(O1056*VLOOKUP(G1056,MODULY_CBA!$B$3:$F$52,5,0),)</f>
        <v>0</v>
      </c>
      <c r="Q1056" s="461">
        <f>VLOOKUP(G1056,MODULY_CBA!$B$3:$I$52,7,0)</f>
        <v>2022</v>
      </c>
      <c r="R1056" s="463"/>
      <c r="S1056" s="463"/>
      <c r="T1056" s="463"/>
      <c r="U1056" s="463"/>
      <c r="V1056" s="463"/>
      <c r="W1056" s="463"/>
      <c r="X1056" s="463"/>
      <c r="Y1056" s="463"/>
      <c r="Z1056" s="591"/>
      <c r="AA1056" s="461"/>
      <c r="AB1056" s="461"/>
      <c r="AC1056" s="463"/>
      <c r="AD1056" s="463"/>
      <c r="AE1056" s="463"/>
      <c r="AF1056" s="463"/>
      <c r="AG1056" s="463"/>
      <c r="AH1056" s="463"/>
      <c r="AI1056" s="463"/>
    </row>
    <row r="1057" spans="1:35">
      <c r="A1057" s="584" t="s">
        <v>2899</v>
      </c>
      <c r="B1057" s="585" t="s">
        <v>2874</v>
      </c>
      <c r="C1057" s="457" t="s">
        <v>2911</v>
      </c>
      <c r="D1057" s="457" t="s">
        <v>2946</v>
      </c>
      <c r="E1057" s="457" t="s">
        <v>2941</v>
      </c>
      <c r="F1057" s="586" t="s">
        <v>2908</v>
      </c>
      <c r="G1057" s="592" t="s">
        <v>2877</v>
      </c>
      <c r="H1057" s="588"/>
      <c r="I1057" s="588"/>
      <c r="J1057" s="588">
        <f t="shared" si="62"/>
        <v>0</v>
      </c>
      <c r="K1057" s="588">
        <f t="shared" si="63"/>
        <v>0</v>
      </c>
      <c r="L1057" s="589">
        <f>IFERROR(IF(B1057="funkcna poziadavka",VLOOKUP(G1057,MODULY_CBA!$B$3:$E$53,4,0)/COUNTIFS($G$3:$G$1500,G1057,$B$3:$B$1500,B1057),),)</f>
        <v>0</v>
      </c>
      <c r="M1057" s="588">
        <f>IFERROR(IF(B1057="Funkcna poziadavka",VLOOKUP(G1057,MODULY_CBA!$B$3:$E$52,3,0),),)</f>
        <v>0</v>
      </c>
      <c r="N1057" s="588">
        <f>IFERROR(IF(B1057="funkcna poziadavka",VLOOKUP(G1057,MODULY_CBA!$B$3:$E$52,2,0),),)</f>
        <v>0</v>
      </c>
      <c r="O1057" s="589">
        <f t="shared" si="64"/>
        <v>0</v>
      </c>
      <c r="P1057" s="590">
        <f>IFERROR(O1057*VLOOKUP(G1057,MODULY_CBA!$B$3:$F$52,5,0),)</f>
        <v>0</v>
      </c>
      <c r="Q1057" s="461">
        <f>VLOOKUP(G1057,MODULY_CBA!$B$3:$I$52,7,0)</f>
        <v>2022</v>
      </c>
      <c r="R1057" s="463"/>
      <c r="S1057" s="463"/>
      <c r="T1057" s="463"/>
      <c r="U1057" s="463"/>
      <c r="V1057" s="463"/>
      <c r="W1057" s="463"/>
      <c r="X1057" s="463"/>
      <c r="Y1057" s="463"/>
      <c r="Z1057" s="591"/>
      <c r="AA1057" s="461"/>
      <c r="AB1057" s="461"/>
      <c r="AC1057" s="463"/>
      <c r="AD1057" s="463"/>
      <c r="AE1057" s="463"/>
      <c r="AF1057" s="463"/>
      <c r="AG1057" s="463"/>
      <c r="AH1057" s="463"/>
      <c r="AI1057" s="463"/>
    </row>
    <row r="1058" spans="1:35">
      <c r="A1058" s="584" t="s">
        <v>2900</v>
      </c>
      <c r="B1058" s="585" t="s">
        <v>2874</v>
      </c>
      <c r="C1058" s="457" t="s">
        <v>2911</v>
      </c>
      <c r="D1058" s="457" t="s">
        <v>2946</v>
      </c>
      <c r="E1058" s="457" t="s">
        <v>2942</v>
      </c>
      <c r="F1058" s="586" t="s">
        <v>2908</v>
      </c>
      <c r="G1058" s="592" t="s">
        <v>2877</v>
      </c>
      <c r="H1058" s="588"/>
      <c r="I1058" s="588"/>
      <c r="J1058" s="588">
        <f t="shared" si="62"/>
        <v>0</v>
      </c>
      <c r="K1058" s="588">
        <f t="shared" si="63"/>
        <v>0</v>
      </c>
      <c r="L1058" s="589">
        <f>IFERROR(IF(B1058="funkcna poziadavka",VLOOKUP(G1058,MODULY_CBA!$B$3:$E$53,4,0)/COUNTIFS($G$3:$G$1500,G1058,$B$3:$B$1500,B1058),),)</f>
        <v>0</v>
      </c>
      <c r="M1058" s="588">
        <f>IFERROR(IF(B1058="Funkcna poziadavka",VLOOKUP(G1058,MODULY_CBA!$B$3:$E$52,3,0),),)</f>
        <v>0</v>
      </c>
      <c r="N1058" s="588">
        <f>IFERROR(IF(B1058="funkcna poziadavka",VLOOKUP(G1058,MODULY_CBA!$B$3:$E$52,2,0),),)</f>
        <v>0</v>
      </c>
      <c r="O1058" s="589">
        <f t="shared" si="64"/>
        <v>0</v>
      </c>
      <c r="P1058" s="590">
        <f>IFERROR(O1058*VLOOKUP(G1058,MODULY_CBA!$B$3:$F$52,5,0),)</f>
        <v>0</v>
      </c>
      <c r="Q1058" s="461">
        <f>VLOOKUP(G1058,MODULY_CBA!$B$3:$I$52,7,0)</f>
        <v>2022</v>
      </c>
      <c r="R1058" s="463"/>
      <c r="S1058" s="463"/>
      <c r="T1058" s="463"/>
      <c r="U1058" s="463"/>
      <c r="V1058" s="463"/>
      <c r="W1058" s="463"/>
      <c r="X1058" s="463"/>
      <c r="Y1058" s="463"/>
      <c r="Z1058" s="591"/>
      <c r="AA1058" s="461"/>
      <c r="AB1058" s="461"/>
      <c r="AC1058" s="463"/>
      <c r="AD1058" s="463"/>
      <c r="AE1058" s="463"/>
      <c r="AF1058" s="463"/>
      <c r="AG1058" s="463"/>
      <c r="AH1058" s="463"/>
      <c r="AI1058" s="463"/>
    </row>
    <row r="1059" spans="1:35">
      <c r="A1059" s="584" t="s">
        <v>2901</v>
      </c>
      <c r="B1059" s="585" t="s">
        <v>2874</v>
      </c>
      <c r="C1059" s="457" t="s">
        <v>2911</v>
      </c>
      <c r="D1059" s="457" t="s">
        <v>2946</v>
      </c>
      <c r="E1059" s="457" t="s">
        <v>2943</v>
      </c>
      <c r="F1059" s="586" t="s">
        <v>2908</v>
      </c>
      <c r="G1059" s="592" t="s">
        <v>2877</v>
      </c>
      <c r="H1059" s="588"/>
      <c r="I1059" s="588"/>
      <c r="J1059" s="588">
        <f t="shared" si="62"/>
        <v>0</v>
      </c>
      <c r="K1059" s="588">
        <f t="shared" si="63"/>
        <v>0</v>
      </c>
      <c r="L1059" s="589">
        <f>IFERROR(IF(B1059="funkcna poziadavka",VLOOKUP(G1059,MODULY_CBA!$B$3:$E$53,4,0)/COUNTIFS($G$3:$G$1500,G1059,$B$3:$B$1500,B1059),),)</f>
        <v>0</v>
      </c>
      <c r="M1059" s="588">
        <f>IFERROR(IF(B1059="Funkcna poziadavka",VLOOKUP(G1059,MODULY_CBA!$B$3:$E$52,3,0),),)</f>
        <v>0</v>
      </c>
      <c r="N1059" s="588">
        <f>IFERROR(IF(B1059="funkcna poziadavka",VLOOKUP(G1059,MODULY_CBA!$B$3:$E$52,2,0),),)</f>
        <v>0</v>
      </c>
      <c r="O1059" s="589">
        <f t="shared" si="64"/>
        <v>0</v>
      </c>
      <c r="P1059" s="590">
        <f>IFERROR(O1059*VLOOKUP(G1059,MODULY_CBA!$B$3:$F$52,5,0),)</f>
        <v>0</v>
      </c>
      <c r="Q1059" s="461">
        <f>VLOOKUP(G1059,MODULY_CBA!$B$3:$I$52,7,0)</f>
        <v>2022</v>
      </c>
      <c r="R1059" s="463"/>
      <c r="S1059" s="463"/>
      <c r="T1059" s="463"/>
      <c r="U1059" s="463"/>
      <c r="V1059" s="463"/>
      <c r="W1059" s="463"/>
      <c r="X1059" s="463"/>
      <c r="Y1059" s="463"/>
      <c r="Z1059" s="591"/>
      <c r="AA1059" s="461"/>
      <c r="AB1059" s="461"/>
      <c r="AC1059" s="463"/>
      <c r="AD1059" s="463"/>
      <c r="AE1059" s="463"/>
      <c r="AF1059" s="463"/>
      <c r="AG1059" s="463"/>
      <c r="AH1059" s="463"/>
      <c r="AI1059" s="463"/>
    </row>
    <row r="1060" spans="1:35">
      <c r="A1060" s="584" t="s">
        <v>2902</v>
      </c>
      <c r="B1060" s="585" t="s">
        <v>2874</v>
      </c>
      <c r="C1060" s="457" t="s">
        <v>2911</v>
      </c>
      <c r="D1060" s="457" t="s">
        <v>2946</v>
      </c>
      <c r="E1060" s="457" t="s">
        <v>2944</v>
      </c>
      <c r="F1060" s="586" t="s">
        <v>2908</v>
      </c>
      <c r="G1060" s="592" t="s">
        <v>2877</v>
      </c>
      <c r="H1060" s="588"/>
      <c r="I1060" s="588"/>
      <c r="J1060" s="588">
        <f t="shared" si="62"/>
        <v>0</v>
      </c>
      <c r="K1060" s="588">
        <f t="shared" si="63"/>
        <v>0</v>
      </c>
      <c r="L1060" s="589">
        <f>IFERROR(IF(B1060="funkcna poziadavka",VLOOKUP(G1060,MODULY_CBA!$B$3:$E$53,4,0)/COUNTIFS($G$3:$G$1500,G1060,$B$3:$B$1500,B1060),),)</f>
        <v>0</v>
      </c>
      <c r="M1060" s="588">
        <f>IFERROR(IF(B1060="Funkcna poziadavka",VLOOKUP(G1060,MODULY_CBA!$B$3:$E$52,3,0),),)</f>
        <v>0</v>
      </c>
      <c r="N1060" s="588">
        <f>IFERROR(IF(B1060="funkcna poziadavka",VLOOKUP(G1060,MODULY_CBA!$B$3:$E$52,2,0),),)</f>
        <v>0</v>
      </c>
      <c r="O1060" s="589">
        <f t="shared" si="64"/>
        <v>0</v>
      </c>
      <c r="P1060" s="590">
        <f>IFERROR(O1060*VLOOKUP(G1060,MODULY_CBA!$B$3:$F$52,5,0),)</f>
        <v>0</v>
      </c>
      <c r="Q1060" s="461">
        <f>VLOOKUP(G1060,MODULY_CBA!$B$3:$I$52,7,0)</f>
        <v>2022</v>
      </c>
      <c r="R1060" s="463"/>
      <c r="S1060" s="463"/>
      <c r="T1060" s="463"/>
      <c r="U1060" s="463"/>
      <c r="V1060" s="463"/>
      <c r="W1060" s="463"/>
      <c r="X1060" s="463"/>
      <c r="Y1060" s="463"/>
      <c r="Z1060" s="591"/>
      <c r="AA1060" s="461"/>
      <c r="AB1060" s="461"/>
      <c r="AC1060" s="463"/>
      <c r="AD1060" s="463"/>
      <c r="AE1060" s="463"/>
      <c r="AF1060" s="463"/>
      <c r="AG1060" s="463"/>
      <c r="AH1060" s="463"/>
      <c r="AI1060" s="463"/>
    </row>
    <row r="1061" spans="1:35">
      <c r="A1061" s="584" t="s">
        <v>2903</v>
      </c>
      <c r="B1061" s="585" t="s">
        <v>2874</v>
      </c>
      <c r="C1061" s="457" t="s">
        <v>2911</v>
      </c>
      <c r="D1061" s="457" t="s">
        <v>2946</v>
      </c>
      <c r="E1061" s="457" t="s">
        <v>2945</v>
      </c>
      <c r="F1061" s="586" t="s">
        <v>2908</v>
      </c>
      <c r="G1061" s="592" t="s">
        <v>2877</v>
      </c>
      <c r="H1061" s="588"/>
      <c r="I1061" s="588"/>
      <c r="J1061" s="588">
        <f t="shared" si="62"/>
        <v>0</v>
      </c>
      <c r="K1061" s="588">
        <f t="shared" si="63"/>
        <v>0</v>
      </c>
      <c r="L1061" s="589">
        <f>IFERROR(IF(B1061="funkcna poziadavka",VLOOKUP(G1061,MODULY_CBA!$B$3:$E$53,4,0)/COUNTIFS($G$3:$G$1500,G1061,$B$3:$B$1500,B1061),),)</f>
        <v>0</v>
      </c>
      <c r="M1061" s="588">
        <f>IFERROR(IF(B1061="Funkcna poziadavka",VLOOKUP(G1061,MODULY_CBA!$B$3:$E$52,3,0),),)</f>
        <v>0</v>
      </c>
      <c r="N1061" s="588">
        <f>IFERROR(IF(B1061="funkcna poziadavka",VLOOKUP(G1061,MODULY_CBA!$B$3:$E$52,2,0),),)</f>
        <v>0</v>
      </c>
      <c r="O1061" s="589">
        <f t="shared" si="64"/>
        <v>0</v>
      </c>
      <c r="P1061" s="590">
        <f>IFERROR(O1061*VLOOKUP(G1061,MODULY_CBA!$B$3:$F$52,5,0),)</f>
        <v>0</v>
      </c>
      <c r="Q1061" s="461">
        <f>VLOOKUP(G1061,MODULY_CBA!$B$3:$I$52,7,0)</f>
        <v>2022</v>
      </c>
      <c r="R1061" s="463"/>
      <c r="S1061" s="463"/>
      <c r="T1061" s="463"/>
      <c r="U1061" s="463"/>
      <c r="V1061" s="463"/>
      <c r="W1061" s="463"/>
      <c r="X1061" s="463"/>
      <c r="Y1061" s="463"/>
      <c r="Z1061" s="591"/>
      <c r="AA1061" s="461"/>
      <c r="AB1061" s="461"/>
      <c r="AC1061" s="463"/>
      <c r="AD1061" s="463"/>
      <c r="AE1061" s="463"/>
      <c r="AF1061" s="463"/>
      <c r="AG1061" s="463"/>
      <c r="AH1061" s="463"/>
      <c r="AI1061" s="463"/>
    </row>
    <row r="1062" spans="1:35">
      <c r="A1062" s="584" t="s">
        <v>2904</v>
      </c>
      <c r="B1062" s="585" t="s">
        <v>977</v>
      </c>
      <c r="C1062" s="457" t="s">
        <v>2914</v>
      </c>
      <c r="D1062" s="457" t="s">
        <v>2947</v>
      </c>
      <c r="E1062" s="457" t="s">
        <v>2953</v>
      </c>
      <c r="F1062" s="586" t="s">
        <v>2908</v>
      </c>
      <c r="G1062" s="592" t="s">
        <v>2877</v>
      </c>
      <c r="H1062" s="588">
        <v>1</v>
      </c>
      <c r="I1062" s="588">
        <v>5</v>
      </c>
      <c r="J1062" s="588">
        <f t="shared" si="62"/>
        <v>1</v>
      </c>
      <c r="K1062" s="588">
        <f t="shared" si="63"/>
        <v>5</v>
      </c>
      <c r="L1062" s="589">
        <f>IFERROR(IF(B1062="funkcna poziadavka",VLOOKUP(G1062,MODULY_CBA!$B$3:$E$53,4,0)/COUNTIFS($G$3:$G$1500,G1062,$B$3:$B$1500,B1062),),)</f>
        <v>0.67741935483870963</v>
      </c>
      <c r="M1062" s="588">
        <f>IFERROR(IF(B1062="Funkcna poziadavka",VLOOKUP(G1062,MODULY_CBA!$B$3:$E$52,3,0),),)</f>
        <v>0.74</v>
      </c>
      <c r="N1062" s="588">
        <f>IFERROR(IF(B1062="funkcna poziadavka",VLOOKUP(G1062,MODULY_CBA!$B$3:$E$52,2,0),),)</f>
        <v>0.91500000000000004</v>
      </c>
      <c r="O1062" s="589">
        <f t="shared" si="64"/>
        <v>3.8441806451612903</v>
      </c>
      <c r="P1062" s="590">
        <f>IFERROR(O1062*VLOOKUP(G1062,MODULY_CBA!$B$3:$F$52,5,0),)</f>
        <v>57.662709677419357</v>
      </c>
      <c r="Q1062" s="461">
        <f>VLOOKUP(G1062,MODULY_CBA!$B$3:$I$52,7,0)</f>
        <v>2022</v>
      </c>
      <c r="R1062" s="463"/>
      <c r="S1062" s="463"/>
      <c r="T1062" s="463"/>
      <c r="U1062" s="463"/>
      <c r="V1062" s="463"/>
      <c r="W1062" s="463"/>
      <c r="X1062" s="463"/>
      <c r="Y1062" s="463"/>
      <c r="Z1062" s="591"/>
      <c r="AA1062" s="461"/>
      <c r="AB1062" s="461"/>
      <c r="AC1062" s="463"/>
      <c r="AD1062" s="463"/>
      <c r="AE1062" s="463"/>
      <c r="AF1062" s="463"/>
      <c r="AG1062" s="463"/>
      <c r="AH1062" s="463"/>
      <c r="AI1062" s="463"/>
    </row>
    <row r="1063" spans="1:35">
      <c r="A1063" s="584" t="s">
        <v>2905</v>
      </c>
      <c r="B1063" s="585" t="s">
        <v>977</v>
      </c>
      <c r="C1063" s="457" t="s">
        <v>2914</v>
      </c>
      <c r="D1063" s="457" t="s">
        <v>2948</v>
      </c>
      <c r="E1063" s="457" t="s">
        <v>2954</v>
      </c>
      <c r="F1063" s="586" t="s">
        <v>2908</v>
      </c>
      <c r="G1063" s="592" t="s">
        <v>2877</v>
      </c>
      <c r="H1063" s="588">
        <v>1</v>
      </c>
      <c r="I1063" s="588">
        <v>5</v>
      </c>
      <c r="J1063" s="588">
        <f t="shared" si="62"/>
        <v>1</v>
      </c>
      <c r="K1063" s="588">
        <f t="shared" si="63"/>
        <v>5</v>
      </c>
      <c r="L1063" s="589">
        <f>IFERROR(IF(B1063="funkcna poziadavka",VLOOKUP(G1063,MODULY_CBA!$B$3:$E$53,4,0)/COUNTIFS($G$3:$G$1500,G1063,$B$3:$B$1500,B1063),),)</f>
        <v>0.67741935483870963</v>
      </c>
      <c r="M1063" s="588">
        <f>IFERROR(IF(B1063="Funkcna poziadavka",VLOOKUP(G1063,MODULY_CBA!$B$3:$E$52,3,0),),)</f>
        <v>0.74</v>
      </c>
      <c r="N1063" s="588">
        <f>IFERROR(IF(B1063="funkcna poziadavka",VLOOKUP(G1063,MODULY_CBA!$B$3:$E$52,2,0),),)</f>
        <v>0.91500000000000004</v>
      </c>
      <c r="O1063" s="589">
        <f t="shared" si="64"/>
        <v>3.8441806451612903</v>
      </c>
      <c r="P1063" s="590">
        <f>IFERROR(O1063*VLOOKUP(G1063,MODULY_CBA!$B$3:$F$52,5,0),)</f>
        <v>57.662709677419357</v>
      </c>
      <c r="Q1063" s="461">
        <f>VLOOKUP(G1063,MODULY_CBA!$B$3:$I$52,7,0)</f>
        <v>2022</v>
      </c>
      <c r="R1063" s="463"/>
      <c r="S1063" s="463"/>
      <c r="T1063" s="463"/>
      <c r="U1063" s="463"/>
      <c r="V1063" s="463"/>
      <c r="W1063" s="463"/>
      <c r="X1063" s="463"/>
      <c r="Y1063" s="463"/>
      <c r="Z1063" s="591"/>
      <c r="AA1063" s="461"/>
      <c r="AB1063" s="461"/>
      <c r="AC1063" s="463"/>
      <c r="AD1063" s="463"/>
      <c r="AE1063" s="463"/>
      <c r="AF1063" s="463"/>
      <c r="AG1063" s="463"/>
      <c r="AH1063" s="463"/>
      <c r="AI1063" s="463"/>
    </row>
    <row r="1064" spans="1:35">
      <c r="A1064" s="584" t="s">
        <v>2958</v>
      </c>
      <c r="B1064" s="585" t="s">
        <v>977</v>
      </c>
      <c r="C1064" s="457" t="s">
        <v>2914</v>
      </c>
      <c r="D1064" s="457" t="s">
        <v>2949</v>
      </c>
      <c r="E1064" s="457" t="s">
        <v>2955</v>
      </c>
      <c r="F1064" s="586" t="s">
        <v>2908</v>
      </c>
      <c r="G1064" s="592" t="s">
        <v>2877</v>
      </c>
      <c r="H1064" s="588">
        <v>1</v>
      </c>
      <c r="I1064" s="588">
        <v>5</v>
      </c>
      <c r="J1064" s="588">
        <f t="shared" ref="J1064:J1127" si="65">IF(ISNUMBER(H1064),H1064,)</f>
        <v>1</v>
      </c>
      <c r="K1064" s="588">
        <f t="shared" ref="K1064:K1127" si="66">J1064*I1064</f>
        <v>5</v>
      </c>
      <c r="L1064" s="589">
        <f>IFERROR(IF(B1064="funkcna poziadavka",VLOOKUP(G1064,MODULY_CBA!$B$3:$E$53,4,0)/COUNTIFS($G$3:$G$1500,G1064,$B$3:$B$1500,B1064),),)</f>
        <v>0.67741935483870963</v>
      </c>
      <c r="M1064" s="588">
        <f>IFERROR(IF(B1064="Funkcna poziadavka",VLOOKUP(G1064,MODULY_CBA!$B$3:$E$52,3,0),),)</f>
        <v>0.74</v>
      </c>
      <c r="N1064" s="588">
        <f>IFERROR(IF(B1064="funkcna poziadavka",VLOOKUP(G1064,MODULY_CBA!$B$3:$E$52,2,0),),)</f>
        <v>0.91500000000000004</v>
      </c>
      <c r="O1064" s="589">
        <f t="shared" ref="O1064:O1127" si="67">(K1064+L1064)*M1064*N1064</f>
        <v>3.8441806451612903</v>
      </c>
      <c r="P1064" s="590">
        <f>IFERROR(O1064*VLOOKUP(G1064,MODULY_CBA!$B$3:$F$52,5,0),)</f>
        <v>57.662709677419357</v>
      </c>
      <c r="Q1064" s="461">
        <f>VLOOKUP(G1064,MODULY_CBA!$B$3:$I$52,7,0)</f>
        <v>2022</v>
      </c>
      <c r="R1064" s="463"/>
      <c r="S1064" s="463"/>
      <c r="T1064" s="463"/>
      <c r="U1064" s="463"/>
      <c r="V1064" s="463"/>
      <c r="W1064" s="463"/>
      <c r="X1064" s="463"/>
      <c r="Y1064" s="463"/>
      <c r="Z1064" s="591"/>
      <c r="AA1064" s="461"/>
      <c r="AB1064" s="461"/>
      <c r="AC1064" s="463"/>
      <c r="AD1064" s="463"/>
      <c r="AE1064" s="463"/>
      <c r="AF1064" s="463"/>
      <c r="AG1064" s="463"/>
      <c r="AH1064" s="463"/>
      <c r="AI1064" s="463"/>
    </row>
    <row r="1065" spans="1:35">
      <c r="A1065" s="584" t="s">
        <v>2959</v>
      </c>
      <c r="B1065" s="585" t="s">
        <v>977</v>
      </c>
      <c r="C1065" s="457" t="s">
        <v>2914</v>
      </c>
      <c r="D1065" s="457" t="s">
        <v>2950</v>
      </c>
      <c r="E1065" s="457" t="s">
        <v>2956</v>
      </c>
      <c r="F1065" s="586" t="s">
        <v>2908</v>
      </c>
      <c r="G1065" s="592" t="s">
        <v>2877</v>
      </c>
      <c r="H1065" s="588">
        <v>1</v>
      </c>
      <c r="I1065" s="588">
        <v>5</v>
      </c>
      <c r="J1065" s="588">
        <f t="shared" si="65"/>
        <v>1</v>
      </c>
      <c r="K1065" s="588">
        <f t="shared" si="66"/>
        <v>5</v>
      </c>
      <c r="L1065" s="589">
        <f>IFERROR(IF(B1065="funkcna poziadavka",VLOOKUP(G1065,MODULY_CBA!$B$3:$E$53,4,0)/COUNTIFS($G$3:$G$1500,G1065,$B$3:$B$1500,B1065),),)</f>
        <v>0.67741935483870963</v>
      </c>
      <c r="M1065" s="588">
        <f>IFERROR(IF(B1065="Funkcna poziadavka",VLOOKUP(G1065,MODULY_CBA!$B$3:$E$52,3,0),),)</f>
        <v>0.74</v>
      </c>
      <c r="N1065" s="588">
        <f>IFERROR(IF(B1065="funkcna poziadavka",VLOOKUP(G1065,MODULY_CBA!$B$3:$E$52,2,0),),)</f>
        <v>0.91500000000000004</v>
      </c>
      <c r="O1065" s="589">
        <f t="shared" si="67"/>
        <v>3.8441806451612903</v>
      </c>
      <c r="P1065" s="590">
        <f>IFERROR(O1065*VLOOKUP(G1065,MODULY_CBA!$B$3:$F$52,5,0),)</f>
        <v>57.662709677419357</v>
      </c>
      <c r="Q1065" s="461">
        <f>VLOOKUP(G1065,MODULY_CBA!$B$3:$I$52,7,0)</f>
        <v>2022</v>
      </c>
      <c r="R1065" s="463"/>
      <c r="S1065" s="463"/>
      <c r="T1065" s="463"/>
      <c r="U1065" s="463"/>
      <c r="V1065" s="463"/>
      <c r="W1065" s="463"/>
      <c r="X1065" s="463"/>
      <c r="Y1065" s="463"/>
      <c r="Z1065" s="591"/>
      <c r="AA1065" s="461"/>
      <c r="AB1065" s="461"/>
      <c r="AC1065" s="463"/>
      <c r="AD1065" s="463"/>
      <c r="AE1065" s="463"/>
      <c r="AF1065" s="463"/>
      <c r="AG1065" s="463"/>
      <c r="AH1065" s="463"/>
      <c r="AI1065" s="463"/>
    </row>
    <row r="1066" spans="1:35">
      <c r="A1066" s="584" t="s">
        <v>2960</v>
      </c>
      <c r="B1066" s="585" t="s">
        <v>977</v>
      </c>
      <c r="C1066" s="457" t="s">
        <v>2914</v>
      </c>
      <c r="D1066" s="457" t="s">
        <v>2951</v>
      </c>
      <c r="E1066" s="457" t="s">
        <v>2957</v>
      </c>
      <c r="F1066" s="586" t="s">
        <v>2908</v>
      </c>
      <c r="G1066" s="592" t="s">
        <v>2877</v>
      </c>
      <c r="H1066" s="588">
        <v>1</v>
      </c>
      <c r="I1066" s="588">
        <v>5</v>
      </c>
      <c r="J1066" s="588">
        <f t="shared" si="65"/>
        <v>1</v>
      </c>
      <c r="K1066" s="588">
        <f t="shared" si="66"/>
        <v>5</v>
      </c>
      <c r="L1066" s="589">
        <f>IFERROR(IF(B1066="funkcna poziadavka",VLOOKUP(G1066,MODULY_CBA!$B$3:$E$53,4,0)/COUNTIFS($G$3:$G$1500,G1066,$B$3:$B$1500,B1066),),)</f>
        <v>0.67741935483870963</v>
      </c>
      <c r="M1066" s="588">
        <f>IFERROR(IF(B1066="Funkcna poziadavka",VLOOKUP(G1066,MODULY_CBA!$B$3:$E$52,3,0),),)</f>
        <v>0.74</v>
      </c>
      <c r="N1066" s="588">
        <f>IFERROR(IF(B1066="funkcna poziadavka",VLOOKUP(G1066,MODULY_CBA!$B$3:$E$52,2,0),),)</f>
        <v>0.91500000000000004</v>
      </c>
      <c r="O1066" s="589">
        <f t="shared" si="67"/>
        <v>3.8441806451612903</v>
      </c>
      <c r="P1066" s="590">
        <f>IFERROR(O1066*VLOOKUP(G1066,MODULY_CBA!$B$3:$F$52,5,0),)</f>
        <v>57.662709677419357</v>
      </c>
      <c r="Q1066" s="461">
        <f>VLOOKUP(G1066,MODULY_CBA!$B$3:$I$52,7,0)</f>
        <v>2022</v>
      </c>
      <c r="R1066" s="463"/>
      <c r="S1066" s="463"/>
      <c r="T1066" s="463"/>
      <c r="U1066" s="463"/>
      <c r="V1066" s="463"/>
      <c r="W1066" s="463"/>
      <c r="X1066" s="463"/>
      <c r="Y1066" s="463"/>
      <c r="Z1066" s="591"/>
      <c r="AA1066" s="461"/>
      <c r="AB1066" s="461"/>
      <c r="AC1066" s="463"/>
      <c r="AD1066" s="463"/>
      <c r="AE1066" s="463"/>
      <c r="AF1066" s="463"/>
      <c r="AG1066" s="463"/>
      <c r="AH1066" s="463"/>
      <c r="AI1066" s="463"/>
    </row>
    <row r="1067" spans="1:35">
      <c r="A1067" s="584" t="s">
        <v>2961</v>
      </c>
      <c r="B1067" s="585" t="s">
        <v>977</v>
      </c>
      <c r="C1067" s="457" t="s">
        <v>2914</v>
      </c>
      <c r="D1067" s="457" t="s">
        <v>2952</v>
      </c>
      <c r="E1067" s="457" t="s">
        <v>2935</v>
      </c>
      <c r="F1067" s="586" t="s">
        <v>2908</v>
      </c>
      <c r="G1067" s="592" t="s">
        <v>2877</v>
      </c>
      <c r="H1067" s="588">
        <v>1</v>
      </c>
      <c r="I1067" s="588">
        <v>5</v>
      </c>
      <c r="J1067" s="588">
        <f t="shared" si="65"/>
        <v>1</v>
      </c>
      <c r="K1067" s="588">
        <f t="shared" si="66"/>
        <v>5</v>
      </c>
      <c r="L1067" s="589">
        <f>IFERROR(IF(B1067="funkcna poziadavka",VLOOKUP(G1067,MODULY_CBA!$B$3:$E$53,4,0)/COUNTIFS($G$3:$G$1500,G1067,$B$3:$B$1500,B1067),),)</f>
        <v>0.67741935483870963</v>
      </c>
      <c r="M1067" s="588">
        <f>IFERROR(IF(B1067="Funkcna poziadavka",VLOOKUP(G1067,MODULY_CBA!$B$3:$E$52,3,0),),)</f>
        <v>0.74</v>
      </c>
      <c r="N1067" s="588">
        <f>IFERROR(IF(B1067="funkcna poziadavka",VLOOKUP(G1067,MODULY_CBA!$B$3:$E$52,2,0),),)</f>
        <v>0.91500000000000004</v>
      </c>
      <c r="O1067" s="589">
        <f t="shared" si="67"/>
        <v>3.8441806451612903</v>
      </c>
      <c r="P1067" s="590">
        <f>IFERROR(O1067*VLOOKUP(G1067,MODULY_CBA!$B$3:$F$52,5,0),)</f>
        <v>57.662709677419357</v>
      </c>
      <c r="Q1067" s="461">
        <f>VLOOKUP(G1067,MODULY_CBA!$B$3:$I$52,7,0)</f>
        <v>2022</v>
      </c>
      <c r="R1067" s="463"/>
      <c r="S1067" s="463"/>
      <c r="T1067" s="463"/>
      <c r="U1067" s="463"/>
      <c r="V1067" s="463"/>
      <c r="W1067" s="463"/>
      <c r="X1067" s="463"/>
      <c r="Y1067" s="463"/>
      <c r="Z1067" s="591"/>
      <c r="AA1067" s="461"/>
      <c r="AB1067" s="461"/>
      <c r="AC1067" s="463"/>
      <c r="AD1067" s="463"/>
      <c r="AE1067" s="463"/>
      <c r="AF1067" s="463"/>
      <c r="AG1067" s="463"/>
      <c r="AH1067" s="463"/>
      <c r="AI1067" s="463"/>
    </row>
    <row r="1068" spans="1:35">
      <c r="A1068" s="584" t="s">
        <v>2962</v>
      </c>
      <c r="B1068" s="585" t="s">
        <v>977</v>
      </c>
      <c r="C1068" s="457" t="s">
        <v>2914</v>
      </c>
      <c r="D1068" s="457" t="s">
        <v>2927</v>
      </c>
      <c r="E1068" s="457" t="s">
        <v>2936</v>
      </c>
      <c r="F1068" s="586" t="s">
        <v>2908</v>
      </c>
      <c r="G1068" s="592" t="s">
        <v>2877</v>
      </c>
      <c r="H1068" s="588">
        <v>1</v>
      </c>
      <c r="I1068" s="588">
        <v>5</v>
      </c>
      <c r="J1068" s="588">
        <f t="shared" si="65"/>
        <v>1</v>
      </c>
      <c r="K1068" s="588">
        <f t="shared" si="66"/>
        <v>5</v>
      </c>
      <c r="L1068" s="589">
        <f>IFERROR(IF(B1068="funkcna poziadavka",VLOOKUP(G1068,MODULY_CBA!$B$3:$E$53,4,0)/COUNTIFS($G$3:$G$1500,G1068,$B$3:$B$1500,B1068),),)</f>
        <v>0.67741935483870963</v>
      </c>
      <c r="M1068" s="588">
        <f>IFERROR(IF(B1068="Funkcna poziadavka",VLOOKUP(G1068,MODULY_CBA!$B$3:$E$52,3,0),),)</f>
        <v>0.74</v>
      </c>
      <c r="N1068" s="588">
        <f>IFERROR(IF(B1068="funkcna poziadavka",VLOOKUP(G1068,MODULY_CBA!$B$3:$E$52,2,0),),)</f>
        <v>0.91500000000000004</v>
      </c>
      <c r="O1068" s="589">
        <f t="shared" si="67"/>
        <v>3.8441806451612903</v>
      </c>
      <c r="P1068" s="590">
        <f>IFERROR(O1068*VLOOKUP(G1068,MODULY_CBA!$B$3:$F$52,5,0),)</f>
        <v>57.662709677419357</v>
      </c>
      <c r="Q1068" s="461">
        <f>VLOOKUP(G1068,MODULY_CBA!$B$3:$I$52,7,0)</f>
        <v>2022</v>
      </c>
      <c r="R1068" s="463"/>
      <c r="S1068" s="463"/>
      <c r="T1068" s="463"/>
      <c r="U1068" s="463"/>
      <c r="V1068" s="463"/>
      <c r="W1068" s="463"/>
      <c r="X1068" s="463"/>
      <c r="Y1068" s="463"/>
      <c r="Z1068" s="591"/>
      <c r="AA1068" s="461"/>
      <c r="AB1068" s="461"/>
      <c r="AC1068" s="463"/>
      <c r="AD1068" s="463"/>
      <c r="AE1068" s="463"/>
      <c r="AF1068" s="463"/>
      <c r="AG1068" s="463"/>
      <c r="AH1068" s="463"/>
      <c r="AI1068" s="463"/>
    </row>
    <row r="1069" spans="1:35">
      <c r="A1069" s="584" t="s">
        <v>2963</v>
      </c>
      <c r="B1069" s="585" t="s">
        <v>977</v>
      </c>
      <c r="C1069" s="457" t="s">
        <v>2914</v>
      </c>
      <c r="D1069" s="457" t="s">
        <v>2928</v>
      </c>
      <c r="E1069" s="457" t="s">
        <v>2937</v>
      </c>
      <c r="F1069" s="586" t="s">
        <v>2908</v>
      </c>
      <c r="G1069" s="592" t="s">
        <v>2877</v>
      </c>
      <c r="H1069" s="588">
        <v>1</v>
      </c>
      <c r="I1069" s="588">
        <v>5</v>
      </c>
      <c r="J1069" s="588">
        <f t="shared" si="65"/>
        <v>1</v>
      </c>
      <c r="K1069" s="588">
        <f t="shared" si="66"/>
        <v>5</v>
      </c>
      <c r="L1069" s="589">
        <f>IFERROR(IF(B1069="funkcna poziadavka",VLOOKUP(G1069,MODULY_CBA!$B$3:$E$53,4,0)/COUNTIFS($G$3:$G$1500,G1069,$B$3:$B$1500,B1069),),)</f>
        <v>0.67741935483870963</v>
      </c>
      <c r="M1069" s="588">
        <f>IFERROR(IF(B1069="Funkcna poziadavka",VLOOKUP(G1069,MODULY_CBA!$B$3:$E$52,3,0),),)</f>
        <v>0.74</v>
      </c>
      <c r="N1069" s="588">
        <f>IFERROR(IF(B1069="funkcna poziadavka",VLOOKUP(G1069,MODULY_CBA!$B$3:$E$52,2,0),),)</f>
        <v>0.91500000000000004</v>
      </c>
      <c r="O1069" s="589">
        <f t="shared" si="67"/>
        <v>3.8441806451612903</v>
      </c>
      <c r="P1069" s="590">
        <f>IFERROR(O1069*VLOOKUP(G1069,MODULY_CBA!$B$3:$F$52,5,0),)</f>
        <v>57.662709677419357</v>
      </c>
      <c r="Q1069" s="461">
        <f>VLOOKUP(G1069,MODULY_CBA!$B$3:$I$52,7,0)</f>
        <v>2022</v>
      </c>
      <c r="R1069" s="463"/>
      <c r="S1069" s="463"/>
      <c r="T1069" s="463"/>
      <c r="U1069" s="463"/>
      <c r="V1069" s="463"/>
      <c r="W1069" s="463"/>
      <c r="X1069" s="463"/>
      <c r="Y1069" s="463"/>
      <c r="Z1069" s="591"/>
      <c r="AA1069" s="461"/>
      <c r="AB1069" s="461"/>
      <c r="AC1069" s="463"/>
      <c r="AD1069" s="463"/>
      <c r="AE1069" s="463"/>
      <c r="AF1069" s="463"/>
      <c r="AG1069" s="463"/>
      <c r="AH1069" s="463"/>
      <c r="AI1069" s="463"/>
    </row>
    <row r="1070" spans="1:35">
      <c r="A1070" s="584" t="s">
        <v>2964</v>
      </c>
      <c r="B1070" s="585" t="s">
        <v>977</v>
      </c>
      <c r="C1070" s="457" t="s">
        <v>2914</v>
      </c>
      <c r="D1070" s="457" t="s">
        <v>2930</v>
      </c>
      <c r="E1070" s="457" t="s">
        <v>2939</v>
      </c>
      <c r="F1070" s="586" t="s">
        <v>2908</v>
      </c>
      <c r="G1070" s="592" t="s">
        <v>2877</v>
      </c>
      <c r="H1070" s="588">
        <v>1</v>
      </c>
      <c r="I1070" s="588">
        <v>5</v>
      </c>
      <c r="J1070" s="588">
        <f t="shared" si="65"/>
        <v>1</v>
      </c>
      <c r="K1070" s="588">
        <f t="shared" si="66"/>
        <v>5</v>
      </c>
      <c r="L1070" s="589">
        <f>IFERROR(IF(B1070="funkcna poziadavka",VLOOKUP(G1070,MODULY_CBA!$B$3:$E$53,4,0)/COUNTIFS($G$3:$G$1500,G1070,$B$3:$B$1500,B1070),),)</f>
        <v>0.67741935483870963</v>
      </c>
      <c r="M1070" s="588">
        <f>IFERROR(IF(B1070="Funkcna poziadavka",VLOOKUP(G1070,MODULY_CBA!$B$3:$E$52,3,0),),)</f>
        <v>0.74</v>
      </c>
      <c r="N1070" s="588">
        <f>IFERROR(IF(B1070="funkcna poziadavka",VLOOKUP(G1070,MODULY_CBA!$B$3:$E$52,2,0),),)</f>
        <v>0.91500000000000004</v>
      </c>
      <c r="O1070" s="589">
        <f t="shared" si="67"/>
        <v>3.8441806451612903</v>
      </c>
      <c r="P1070" s="590">
        <f>IFERROR(O1070*VLOOKUP(G1070,MODULY_CBA!$B$3:$F$52,5,0),)</f>
        <v>57.662709677419357</v>
      </c>
      <c r="Q1070" s="461">
        <f>VLOOKUP(G1070,MODULY_CBA!$B$3:$I$52,7,0)</f>
        <v>2022</v>
      </c>
      <c r="R1070" s="463"/>
      <c r="S1070" s="463"/>
      <c r="T1070" s="463"/>
      <c r="U1070" s="463"/>
      <c r="V1070" s="463"/>
      <c r="W1070" s="463"/>
      <c r="X1070" s="463"/>
      <c r="Y1070" s="463"/>
      <c r="Z1070" s="591"/>
      <c r="AA1070" s="461"/>
      <c r="AB1070" s="461"/>
      <c r="AC1070" s="463"/>
      <c r="AD1070" s="463"/>
      <c r="AE1070" s="463"/>
      <c r="AF1070" s="463"/>
      <c r="AG1070" s="463"/>
      <c r="AH1070" s="463"/>
      <c r="AI1070" s="463"/>
    </row>
    <row r="1071" spans="1:35">
      <c r="A1071" s="584" t="s">
        <v>2965</v>
      </c>
      <c r="B1071" s="585" t="s">
        <v>2874</v>
      </c>
      <c r="C1071" s="457" t="s">
        <v>2914</v>
      </c>
      <c r="D1071" s="457" t="s">
        <v>2946</v>
      </c>
      <c r="E1071" s="457" t="s">
        <v>3023</v>
      </c>
      <c r="F1071" s="586" t="s">
        <v>2908</v>
      </c>
      <c r="G1071" s="592" t="s">
        <v>2877</v>
      </c>
      <c r="H1071" s="588"/>
      <c r="I1071" s="588"/>
      <c r="J1071" s="588">
        <f t="shared" si="65"/>
        <v>0</v>
      </c>
      <c r="K1071" s="588">
        <f t="shared" si="66"/>
        <v>0</v>
      </c>
      <c r="L1071" s="589">
        <f>IFERROR(IF(B1071="funkcna poziadavka",VLOOKUP(G1071,MODULY_CBA!$B$3:$E$53,4,0)/COUNTIFS($G$3:$G$1500,G1071,$B$3:$B$1500,B1071),),)</f>
        <v>0</v>
      </c>
      <c r="M1071" s="588">
        <f>IFERROR(IF(B1071="Funkcna poziadavka",VLOOKUP(G1071,MODULY_CBA!$B$3:$E$52,3,0),),)</f>
        <v>0</v>
      </c>
      <c r="N1071" s="588">
        <f>IFERROR(IF(B1071="funkcna poziadavka",VLOOKUP(G1071,MODULY_CBA!$B$3:$E$52,2,0),),)</f>
        <v>0</v>
      </c>
      <c r="O1071" s="589">
        <f t="shared" si="67"/>
        <v>0</v>
      </c>
      <c r="P1071" s="590">
        <f>IFERROR(O1071*VLOOKUP(G1071,MODULY_CBA!$B$3:$F$52,5,0),)</f>
        <v>0</v>
      </c>
      <c r="Q1071" s="461">
        <f>VLOOKUP(G1071,MODULY_CBA!$B$3:$I$52,7,0)</f>
        <v>2022</v>
      </c>
      <c r="R1071" s="463"/>
      <c r="S1071" s="463"/>
      <c r="T1071" s="463"/>
      <c r="U1071" s="463"/>
      <c r="V1071" s="463"/>
      <c r="W1071" s="463"/>
      <c r="X1071" s="463"/>
      <c r="Y1071" s="463"/>
      <c r="Z1071" s="591"/>
      <c r="AA1071" s="461"/>
      <c r="AB1071" s="461"/>
      <c r="AC1071" s="463"/>
      <c r="AD1071" s="463"/>
      <c r="AE1071" s="463"/>
      <c r="AF1071" s="463"/>
      <c r="AG1071" s="463"/>
      <c r="AH1071" s="463"/>
      <c r="AI1071" s="463"/>
    </row>
    <row r="1072" spans="1:35">
      <c r="A1072" s="584" t="s">
        <v>2966</v>
      </c>
      <c r="B1072" s="585" t="s">
        <v>2874</v>
      </c>
      <c r="C1072" s="457" t="s">
        <v>2914</v>
      </c>
      <c r="D1072" s="457" t="s">
        <v>2946</v>
      </c>
      <c r="E1072" s="457" t="s">
        <v>3024</v>
      </c>
      <c r="F1072" s="586" t="s">
        <v>2908</v>
      </c>
      <c r="G1072" s="592" t="s">
        <v>2877</v>
      </c>
      <c r="H1072" s="588"/>
      <c r="I1072" s="588"/>
      <c r="J1072" s="588">
        <f t="shared" si="65"/>
        <v>0</v>
      </c>
      <c r="K1072" s="588">
        <f t="shared" si="66"/>
        <v>0</v>
      </c>
      <c r="L1072" s="589">
        <f>IFERROR(IF(B1072="funkcna poziadavka",VLOOKUP(G1072,MODULY_CBA!$B$3:$E$53,4,0)/COUNTIFS($G$3:$G$1500,G1072,$B$3:$B$1500,B1072),),)</f>
        <v>0</v>
      </c>
      <c r="M1072" s="588">
        <f>IFERROR(IF(B1072="Funkcna poziadavka",VLOOKUP(G1072,MODULY_CBA!$B$3:$E$52,3,0),),)</f>
        <v>0</v>
      </c>
      <c r="N1072" s="588">
        <f>IFERROR(IF(B1072="funkcna poziadavka",VLOOKUP(G1072,MODULY_CBA!$B$3:$E$52,2,0),),)</f>
        <v>0</v>
      </c>
      <c r="O1072" s="589">
        <f t="shared" si="67"/>
        <v>0</v>
      </c>
      <c r="P1072" s="590">
        <f>IFERROR(O1072*VLOOKUP(G1072,MODULY_CBA!$B$3:$F$52,5,0),)</f>
        <v>0</v>
      </c>
      <c r="Q1072" s="461">
        <f>VLOOKUP(G1072,MODULY_CBA!$B$3:$I$52,7,0)</f>
        <v>2022</v>
      </c>
      <c r="R1072" s="463"/>
      <c r="S1072" s="463"/>
      <c r="T1072" s="463"/>
      <c r="U1072" s="463"/>
      <c r="V1072" s="463"/>
      <c r="W1072" s="463"/>
      <c r="X1072" s="463"/>
      <c r="Y1072" s="463"/>
      <c r="Z1072" s="591"/>
      <c r="AA1072" s="461"/>
      <c r="AB1072" s="461"/>
      <c r="AC1072" s="463"/>
      <c r="AD1072" s="463"/>
      <c r="AE1072" s="463"/>
      <c r="AF1072" s="463"/>
      <c r="AG1072" s="463"/>
      <c r="AH1072" s="463"/>
      <c r="AI1072" s="463"/>
    </row>
    <row r="1073" spans="1:35">
      <c r="A1073" s="584" t="s">
        <v>2967</v>
      </c>
      <c r="B1073" s="585" t="s">
        <v>977</v>
      </c>
      <c r="C1073" s="457" t="s">
        <v>2916</v>
      </c>
      <c r="D1073" s="457" t="s">
        <v>3025</v>
      </c>
      <c r="E1073" s="457" t="s">
        <v>3034</v>
      </c>
      <c r="F1073" s="586" t="s">
        <v>2908</v>
      </c>
      <c r="G1073" s="592" t="s">
        <v>2877</v>
      </c>
      <c r="H1073" s="588">
        <v>1</v>
      </c>
      <c r="I1073" s="588">
        <v>5</v>
      </c>
      <c r="J1073" s="588">
        <f t="shared" si="65"/>
        <v>1</v>
      </c>
      <c r="K1073" s="588">
        <f t="shared" si="66"/>
        <v>5</v>
      </c>
      <c r="L1073" s="589">
        <f>IFERROR(IF(B1073="funkcna poziadavka",VLOOKUP(G1073,MODULY_CBA!$B$3:$E$53,4,0)/COUNTIFS($G$3:$G$1500,G1073,$B$3:$B$1500,B1073),),)</f>
        <v>0.67741935483870963</v>
      </c>
      <c r="M1073" s="588">
        <f>IFERROR(IF(B1073="Funkcna poziadavka",VLOOKUP(G1073,MODULY_CBA!$B$3:$E$52,3,0),),)</f>
        <v>0.74</v>
      </c>
      <c r="N1073" s="588">
        <f>IFERROR(IF(B1073="funkcna poziadavka",VLOOKUP(G1073,MODULY_CBA!$B$3:$E$52,2,0),),)</f>
        <v>0.91500000000000004</v>
      </c>
      <c r="O1073" s="589">
        <f t="shared" si="67"/>
        <v>3.8441806451612903</v>
      </c>
      <c r="P1073" s="590">
        <f>IFERROR(O1073*VLOOKUP(G1073,MODULY_CBA!$B$3:$F$52,5,0),)</f>
        <v>57.662709677419357</v>
      </c>
      <c r="Q1073" s="461">
        <f>VLOOKUP(G1073,MODULY_CBA!$B$3:$I$52,7,0)</f>
        <v>2022</v>
      </c>
      <c r="R1073" s="463"/>
      <c r="S1073" s="463"/>
      <c r="T1073" s="463"/>
      <c r="U1073" s="463"/>
      <c r="V1073" s="463"/>
      <c r="W1073" s="463"/>
      <c r="X1073" s="463"/>
      <c r="Y1073" s="463"/>
      <c r="Z1073" s="591"/>
      <c r="AA1073" s="461"/>
      <c r="AB1073" s="461"/>
      <c r="AC1073" s="463"/>
      <c r="AD1073" s="463"/>
      <c r="AE1073" s="463"/>
      <c r="AF1073" s="463"/>
      <c r="AG1073" s="463"/>
      <c r="AH1073" s="463"/>
      <c r="AI1073" s="463"/>
    </row>
    <row r="1074" spans="1:35">
      <c r="A1074" s="584" t="s">
        <v>2968</v>
      </c>
      <c r="B1074" s="585" t="s">
        <v>977</v>
      </c>
      <c r="C1074" s="457" t="s">
        <v>2916</v>
      </c>
      <c r="D1074" s="457" t="s">
        <v>3026</v>
      </c>
      <c r="E1074" s="457" t="s">
        <v>3035</v>
      </c>
      <c r="F1074" s="586" t="s">
        <v>2908</v>
      </c>
      <c r="G1074" s="592" t="s">
        <v>2877</v>
      </c>
      <c r="H1074" s="588">
        <v>1</v>
      </c>
      <c r="I1074" s="588">
        <v>5</v>
      </c>
      <c r="J1074" s="588">
        <f t="shared" si="65"/>
        <v>1</v>
      </c>
      <c r="K1074" s="588">
        <f t="shared" si="66"/>
        <v>5</v>
      </c>
      <c r="L1074" s="589">
        <f>IFERROR(IF(B1074="funkcna poziadavka",VLOOKUP(G1074,MODULY_CBA!$B$3:$E$53,4,0)/COUNTIFS($G$3:$G$1500,G1074,$B$3:$B$1500,B1074),),)</f>
        <v>0.67741935483870963</v>
      </c>
      <c r="M1074" s="588">
        <f>IFERROR(IF(B1074="Funkcna poziadavka",VLOOKUP(G1074,MODULY_CBA!$B$3:$E$52,3,0),),)</f>
        <v>0.74</v>
      </c>
      <c r="N1074" s="588">
        <f>IFERROR(IF(B1074="funkcna poziadavka",VLOOKUP(G1074,MODULY_CBA!$B$3:$E$52,2,0),),)</f>
        <v>0.91500000000000004</v>
      </c>
      <c r="O1074" s="589">
        <f t="shared" si="67"/>
        <v>3.8441806451612903</v>
      </c>
      <c r="P1074" s="590">
        <f>IFERROR(O1074*VLOOKUP(G1074,MODULY_CBA!$B$3:$F$52,5,0),)</f>
        <v>57.662709677419357</v>
      </c>
      <c r="Q1074" s="461">
        <f>VLOOKUP(G1074,MODULY_CBA!$B$3:$I$52,7,0)</f>
        <v>2022</v>
      </c>
      <c r="R1074" s="463"/>
      <c r="S1074" s="463"/>
      <c r="T1074" s="463"/>
      <c r="U1074" s="463"/>
      <c r="V1074" s="463"/>
      <c r="W1074" s="463"/>
      <c r="X1074" s="463"/>
      <c r="Y1074" s="463"/>
      <c r="Z1074" s="591"/>
      <c r="AA1074" s="461"/>
      <c r="AB1074" s="461"/>
      <c r="AC1074" s="463"/>
      <c r="AD1074" s="463"/>
      <c r="AE1074" s="463"/>
      <c r="AF1074" s="463"/>
      <c r="AG1074" s="463"/>
      <c r="AH1074" s="463"/>
      <c r="AI1074" s="463"/>
    </row>
    <row r="1075" spans="1:35">
      <c r="A1075" s="584" t="s">
        <v>2969</v>
      </c>
      <c r="B1075" s="585" t="s">
        <v>977</v>
      </c>
      <c r="C1075" s="457" t="s">
        <v>2916</v>
      </c>
      <c r="D1075" s="457" t="s">
        <v>3027</v>
      </c>
      <c r="E1075" s="457" t="s">
        <v>3036</v>
      </c>
      <c r="F1075" s="586" t="s">
        <v>2908</v>
      </c>
      <c r="G1075" s="592" t="s">
        <v>2877</v>
      </c>
      <c r="H1075" s="588">
        <v>1</v>
      </c>
      <c r="I1075" s="588">
        <v>5</v>
      </c>
      <c r="J1075" s="588">
        <f t="shared" si="65"/>
        <v>1</v>
      </c>
      <c r="K1075" s="588">
        <f t="shared" si="66"/>
        <v>5</v>
      </c>
      <c r="L1075" s="589">
        <f>IFERROR(IF(B1075="funkcna poziadavka",VLOOKUP(G1075,MODULY_CBA!$B$3:$E$53,4,0)/COUNTIFS($G$3:$G$1500,G1075,$B$3:$B$1500,B1075),),)</f>
        <v>0.67741935483870963</v>
      </c>
      <c r="M1075" s="588">
        <f>IFERROR(IF(B1075="Funkcna poziadavka",VLOOKUP(G1075,MODULY_CBA!$B$3:$E$52,3,0),),)</f>
        <v>0.74</v>
      </c>
      <c r="N1075" s="588">
        <f>IFERROR(IF(B1075="funkcna poziadavka",VLOOKUP(G1075,MODULY_CBA!$B$3:$E$52,2,0),),)</f>
        <v>0.91500000000000004</v>
      </c>
      <c r="O1075" s="589">
        <f t="shared" si="67"/>
        <v>3.8441806451612903</v>
      </c>
      <c r="P1075" s="590">
        <f>IFERROR(O1075*VLOOKUP(G1075,MODULY_CBA!$B$3:$F$52,5,0),)</f>
        <v>57.662709677419357</v>
      </c>
      <c r="Q1075" s="461">
        <f>VLOOKUP(G1075,MODULY_CBA!$B$3:$I$52,7,0)</f>
        <v>2022</v>
      </c>
      <c r="R1075" s="463"/>
      <c r="S1075" s="463"/>
      <c r="T1075" s="463"/>
      <c r="U1075" s="463"/>
      <c r="V1075" s="463"/>
      <c r="W1075" s="463"/>
      <c r="X1075" s="463"/>
      <c r="Y1075" s="463"/>
      <c r="Z1075" s="591"/>
      <c r="AA1075" s="461"/>
      <c r="AB1075" s="461"/>
      <c r="AC1075" s="463"/>
      <c r="AD1075" s="463"/>
      <c r="AE1075" s="463"/>
      <c r="AF1075" s="463"/>
      <c r="AG1075" s="463"/>
      <c r="AH1075" s="463"/>
      <c r="AI1075" s="463"/>
    </row>
    <row r="1076" spans="1:35">
      <c r="A1076" s="584" t="s">
        <v>2970</v>
      </c>
      <c r="B1076" s="585" t="s">
        <v>977</v>
      </c>
      <c r="C1076" s="457" t="s">
        <v>2916</v>
      </c>
      <c r="D1076" s="457" t="s">
        <v>3028</v>
      </c>
      <c r="E1076" s="457" t="s">
        <v>3037</v>
      </c>
      <c r="F1076" s="586" t="s">
        <v>2908</v>
      </c>
      <c r="G1076" s="592" t="s">
        <v>2877</v>
      </c>
      <c r="H1076" s="588">
        <v>1</v>
      </c>
      <c r="I1076" s="588">
        <v>5</v>
      </c>
      <c r="J1076" s="588">
        <f t="shared" si="65"/>
        <v>1</v>
      </c>
      <c r="K1076" s="588">
        <f t="shared" si="66"/>
        <v>5</v>
      </c>
      <c r="L1076" s="589">
        <f>IFERROR(IF(B1076="funkcna poziadavka",VLOOKUP(G1076,MODULY_CBA!$B$3:$E$53,4,0)/COUNTIFS($G$3:$G$1500,G1076,$B$3:$B$1500,B1076),),)</f>
        <v>0.67741935483870963</v>
      </c>
      <c r="M1076" s="588">
        <f>IFERROR(IF(B1076="Funkcna poziadavka",VLOOKUP(G1076,MODULY_CBA!$B$3:$E$52,3,0),),)</f>
        <v>0.74</v>
      </c>
      <c r="N1076" s="588">
        <f>IFERROR(IF(B1076="funkcna poziadavka",VLOOKUP(G1076,MODULY_CBA!$B$3:$E$52,2,0),),)</f>
        <v>0.91500000000000004</v>
      </c>
      <c r="O1076" s="589">
        <f t="shared" si="67"/>
        <v>3.8441806451612903</v>
      </c>
      <c r="P1076" s="590">
        <f>IFERROR(O1076*VLOOKUP(G1076,MODULY_CBA!$B$3:$F$52,5,0),)</f>
        <v>57.662709677419357</v>
      </c>
      <c r="Q1076" s="461">
        <f>VLOOKUP(G1076,MODULY_CBA!$B$3:$I$52,7,0)</f>
        <v>2022</v>
      </c>
      <c r="R1076" s="463"/>
      <c r="S1076" s="463"/>
      <c r="T1076" s="463"/>
      <c r="U1076" s="463"/>
      <c r="V1076" s="463"/>
      <c r="W1076" s="463"/>
      <c r="X1076" s="463"/>
      <c r="Y1076" s="463"/>
      <c r="Z1076" s="591"/>
      <c r="AA1076" s="461"/>
      <c r="AB1076" s="461"/>
      <c r="AC1076" s="463"/>
      <c r="AD1076" s="463"/>
      <c r="AE1076" s="463"/>
      <c r="AF1076" s="463"/>
      <c r="AG1076" s="463"/>
      <c r="AH1076" s="463"/>
      <c r="AI1076" s="463"/>
    </row>
    <row r="1077" spans="1:35">
      <c r="A1077" s="584" t="s">
        <v>2971</v>
      </c>
      <c r="B1077" s="585" t="s">
        <v>977</v>
      </c>
      <c r="C1077" s="457" t="s">
        <v>2916</v>
      </c>
      <c r="D1077" s="457" t="s">
        <v>3029</v>
      </c>
      <c r="E1077" s="457" t="s">
        <v>3038</v>
      </c>
      <c r="F1077" s="586" t="s">
        <v>2908</v>
      </c>
      <c r="G1077" s="592" t="s">
        <v>2877</v>
      </c>
      <c r="H1077" s="588">
        <v>1</v>
      </c>
      <c r="I1077" s="588">
        <v>5</v>
      </c>
      <c r="J1077" s="588">
        <f t="shared" si="65"/>
        <v>1</v>
      </c>
      <c r="K1077" s="588">
        <f t="shared" si="66"/>
        <v>5</v>
      </c>
      <c r="L1077" s="589">
        <f>IFERROR(IF(B1077="funkcna poziadavka",VLOOKUP(G1077,MODULY_CBA!$B$3:$E$53,4,0)/COUNTIFS($G$3:$G$1500,G1077,$B$3:$B$1500,B1077),),)</f>
        <v>0.67741935483870963</v>
      </c>
      <c r="M1077" s="588">
        <f>IFERROR(IF(B1077="Funkcna poziadavka",VLOOKUP(G1077,MODULY_CBA!$B$3:$E$52,3,0),),)</f>
        <v>0.74</v>
      </c>
      <c r="N1077" s="588">
        <f>IFERROR(IF(B1077="funkcna poziadavka",VLOOKUP(G1077,MODULY_CBA!$B$3:$E$52,2,0),),)</f>
        <v>0.91500000000000004</v>
      </c>
      <c r="O1077" s="589">
        <f t="shared" si="67"/>
        <v>3.8441806451612903</v>
      </c>
      <c r="P1077" s="590">
        <f>IFERROR(O1077*VLOOKUP(G1077,MODULY_CBA!$B$3:$F$52,5,0),)</f>
        <v>57.662709677419357</v>
      </c>
      <c r="Q1077" s="461">
        <f>VLOOKUP(G1077,MODULY_CBA!$B$3:$I$52,7,0)</f>
        <v>2022</v>
      </c>
      <c r="R1077" s="463"/>
      <c r="S1077" s="463"/>
      <c r="T1077" s="463"/>
      <c r="U1077" s="463"/>
      <c r="V1077" s="463"/>
      <c r="W1077" s="463"/>
      <c r="X1077" s="463"/>
      <c r="Y1077" s="463"/>
      <c r="Z1077" s="591"/>
      <c r="AA1077" s="461"/>
      <c r="AB1077" s="461"/>
      <c r="AC1077" s="463"/>
      <c r="AD1077" s="463"/>
      <c r="AE1077" s="463"/>
      <c r="AF1077" s="463"/>
      <c r="AG1077" s="463"/>
      <c r="AH1077" s="463"/>
      <c r="AI1077" s="463"/>
    </row>
    <row r="1078" spans="1:35">
      <c r="A1078" s="584" t="s">
        <v>2972</v>
      </c>
      <c r="B1078" s="585" t="s">
        <v>977</v>
      </c>
      <c r="C1078" s="457" t="s">
        <v>2916</v>
      </c>
      <c r="D1078" s="457" t="s">
        <v>3030</v>
      </c>
      <c r="E1078" s="457" t="s">
        <v>3039</v>
      </c>
      <c r="F1078" s="586" t="s">
        <v>2908</v>
      </c>
      <c r="G1078" s="592" t="s">
        <v>2877</v>
      </c>
      <c r="H1078" s="588">
        <v>1</v>
      </c>
      <c r="I1078" s="588">
        <v>5</v>
      </c>
      <c r="J1078" s="588">
        <f t="shared" si="65"/>
        <v>1</v>
      </c>
      <c r="K1078" s="588">
        <f t="shared" si="66"/>
        <v>5</v>
      </c>
      <c r="L1078" s="589">
        <f>IFERROR(IF(B1078="funkcna poziadavka",VLOOKUP(G1078,MODULY_CBA!$B$3:$E$53,4,0)/COUNTIFS($G$3:$G$1500,G1078,$B$3:$B$1500,B1078),),)</f>
        <v>0.67741935483870963</v>
      </c>
      <c r="M1078" s="588">
        <f>IFERROR(IF(B1078="Funkcna poziadavka",VLOOKUP(G1078,MODULY_CBA!$B$3:$E$52,3,0),),)</f>
        <v>0.74</v>
      </c>
      <c r="N1078" s="588">
        <f>IFERROR(IF(B1078="funkcna poziadavka",VLOOKUP(G1078,MODULY_CBA!$B$3:$E$52,2,0),),)</f>
        <v>0.91500000000000004</v>
      </c>
      <c r="O1078" s="589">
        <f t="shared" si="67"/>
        <v>3.8441806451612903</v>
      </c>
      <c r="P1078" s="590">
        <f>IFERROR(O1078*VLOOKUP(G1078,MODULY_CBA!$B$3:$F$52,5,0),)</f>
        <v>57.662709677419357</v>
      </c>
      <c r="Q1078" s="461">
        <f>VLOOKUP(G1078,MODULY_CBA!$B$3:$I$52,7,0)</f>
        <v>2022</v>
      </c>
      <c r="R1078" s="463"/>
      <c r="S1078" s="463"/>
      <c r="T1078" s="463"/>
      <c r="U1078" s="463"/>
      <c r="V1078" s="463"/>
      <c r="W1078" s="463"/>
      <c r="X1078" s="463"/>
      <c r="Y1078" s="463"/>
      <c r="Z1078" s="591"/>
      <c r="AA1078" s="461"/>
      <c r="AB1078" s="461"/>
      <c r="AC1078" s="463"/>
      <c r="AD1078" s="463"/>
      <c r="AE1078" s="463"/>
      <c r="AF1078" s="463"/>
      <c r="AG1078" s="463"/>
      <c r="AH1078" s="463"/>
      <c r="AI1078" s="463"/>
    </row>
    <row r="1079" spans="1:35">
      <c r="A1079" s="584" t="s">
        <v>2973</v>
      </c>
      <c r="B1079" s="585" t="s">
        <v>977</v>
      </c>
      <c r="C1079" s="457" t="s">
        <v>2916</v>
      </c>
      <c r="D1079" s="457" t="s">
        <v>3031</v>
      </c>
      <c r="E1079" s="457" t="s">
        <v>3040</v>
      </c>
      <c r="F1079" s="586" t="s">
        <v>2908</v>
      </c>
      <c r="G1079" s="592" t="s">
        <v>2877</v>
      </c>
      <c r="H1079" s="588">
        <v>1</v>
      </c>
      <c r="I1079" s="588">
        <v>5</v>
      </c>
      <c r="J1079" s="588">
        <f t="shared" si="65"/>
        <v>1</v>
      </c>
      <c r="K1079" s="588">
        <f t="shared" si="66"/>
        <v>5</v>
      </c>
      <c r="L1079" s="589">
        <f>IFERROR(IF(B1079="funkcna poziadavka",VLOOKUP(G1079,MODULY_CBA!$B$3:$E$53,4,0)/COUNTIFS($G$3:$G$1500,G1079,$B$3:$B$1500,B1079),),)</f>
        <v>0.67741935483870963</v>
      </c>
      <c r="M1079" s="588">
        <f>IFERROR(IF(B1079="Funkcna poziadavka",VLOOKUP(G1079,MODULY_CBA!$B$3:$E$52,3,0),),)</f>
        <v>0.74</v>
      </c>
      <c r="N1079" s="588">
        <f>IFERROR(IF(B1079="funkcna poziadavka",VLOOKUP(G1079,MODULY_CBA!$B$3:$E$52,2,0),),)</f>
        <v>0.91500000000000004</v>
      </c>
      <c r="O1079" s="589">
        <f t="shared" si="67"/>
        <v>3.8441806451612903</v>
      </c>
      <c r="P1079" s="590">
        <f>IFERROR(O1079*VLOOKUP(G1079,MODULY_CBA!$B$3:$F$52,5,0),)</f>
        <v>57.662709677419357</v>
      </c>
      <c r="Q1079" s="461">
        <f>VLOOKUP(G1079,MODULY_CBA!$B$3:$I$52,7,0)</f>
        <v>2022</v>
      </c>
      <c r="R1079" s="463"/>
      <c r="S1079" s="463"/>
      <c r="T1079" s="463"/>
      <c r="U1079" s="463"/>
      <c r="V1079" s="463"/>
      <c r="W1079" s="463"/>
      <c r="X1079" s="463"/>
      <c r="Y1079" s="463"/>
      <c r="Z1079" s="591"/>
      <c r="AA1079" s="461"/>
      <c r="AB1079" s="461"/>
      <c r="AC1079" s="463"/>
      <c r="AD1079" s="463"/>
      <c r="AE1079" s="463"/>
      <c r="AF1079" s="463"/>
      <c r="AG1079" s="463"/>
      <c r="AH1079" s="463"/>
      <c r="AI1079" s="463"/>
    </row>
    <row r="1080" spans="1:35">
      <c r="A1080" s="584" t="s">
        <v>2974</v>
      </c>
      <c r="B1080" s="585" t="s">
        <v>977</v>
      </c>
      <c r="C1080" s="457" t="s">
        <v>2916</v>
      </c>
      <c r="D1080" s="457" t="s">
        <v>2951</v>
      </c>
      <c r="E1080" s="457" t="s">
        <v>2957</v>
      </c>
      <c r="F1080" s="586" t="s">
        <v>2908</v>
      </c>
      <c r="G1080" s="592" t="s">
        <v>2877</v>
      </c>
      <c r="H1080" s="588">
        <v>1</v>
      </c>
      <c r="I1080" s="588">
        <v>5</v>
      </c>
      <c r="J1080" s="588">
        <f t="shared" si="65"/>
        <v>1</v>
      </c>
      <c r="K1080" s="588">
        <f t="shared" si="66"/>
        <v>5</v>
      </c>
      <c r="L1080" s="589">
        <f>IFERROR(IF(B1080="funkcna poziadavka",VLOOKUP(G1080,MODULY_CBA!$B$3:$E$53,4,0)/COUNTIFS($G$3:$G$1500,G1080,$B$3:$B$1500,B1080),),)</f>
        <v>0.67741935483870963</v>
      </c>
      <c r="M1080" s="588">
        <f>IFERROR(IF(B1080="Funkcna poziadavka",VLOOKUP(G1080,MODULY_CBA!$B$3:$E$52,3,0),),)</f>
        <v>0.74</v>
      </c>
      <c r="N1080" s="588">
        <f>IFERROR(IF(B1080="funkcna poziadavka",VLOOKUP(G1080,MODULY_CBA!$B$3:$E$52,2,0),),)</f>
        <v>0.91500000000000004</v>
      </c>
      <c r="O1080" s="589">
        <f t="shared" si="67"/>
        <v>3.8441806451612903</v>
      </c>
      <c r="P1080" s="590">
        <f>IFERROR(O1080*VLOOKUP(G1080,MODULY_CBA!$B$3:$F$52,5,0),)</f>
        <v>57.662709677419357</v>
      </c>
      <c r="Q1080" s="461">
        <f>VLOOKUP(G1080,MODULY_CBA!$B$3:$I$52,7,0)</f>
        <v>2022</v>
      </c>
      <c r="R1080" s="463"/>
      <c r="S1080" s="463"/>
      <c r="T1080" s="463"/>
      <c r="U1080" s="463"/>
      <c r="V1080" s="463"/>
      <c r="W1080" s="463"/>
      <c r="X1080" s="463"/>
      <c r="Y1080" s="463"/>
      <c r="Z1080" s="591"/>
      <c r="AA1080" s="461"/>
      <c r="AB1080" s="461"/>
      <c r="AC1080" s="463"/>
      <c r="AD1080" s="463"/>
      <c r="AE1080" s="463"/>
      <c r="AF1080" s="463"/>
      <c r="AG1080" s="463"/>
      <c r="AH1080" s="463"/>
      <c r="AI1080" s="463"/>
    </row>
    <row r="1081" spans="1:35">
      <c r="A1081" s="584" t="s">
        <v>2975</v>
      </c>
      <c r="B1081" s="585" t="s">
        <v>977</v>
      </c>
      <c r="C1081" s="457" t="s">
        <v>2916</v>
      </c>
      <c r="D1081" s="457" t="s">
        <v>2952</v>
      </c>
      <c r="E1081" s="457" t="s">
        <v>2935</v>
      </c>
      <c r="F1081" s="586" t="s">
        <v>2908</v>
      </c>
      <c r="G1081" s="592" t="s">
        <v>2877</v>
      </c>
      <c r="H1081" s="588">
        <v>1</v>
      </c>
      <c r="I1081" s="588">
        <v>5</v>
      </c>
      <c r="J1081" s="588">
        <f t="shared" si="65"/>
        <v>1</v>
      </c>
      <c r="K1081" s="588">
        <f t="shared" si="66"/>
        <v>5</v>
      </c>
      <c r="L1081" s="589">
        <f>IFERROR(IF(B1081="funkcna poziadavka",VLOOKUP(G1081,MODULY_CBA!$B$3:$E$53,4,0)/COUNTIFS($G$3:$G$1500,G1081,$B$3:$B$1500,B1081),),)</f>
        <v>0.67741935483870963</v>
      </c>
      <c r="M1081" s="588">
        <f>IFERROR(IF(B1081="Funkcna poziadavka",VLOOKUP(G1081,MODULY_CBA!$B$3:$E$52,3,0),),)</f>
        <v>0.74</v>
      </c>
      <c r="N1081" s="588">
        <f>IFERROR(IF(B1081="funkcna poziadavka",VLOOKUP(G1081,MODULY_CBA!$B$3:$E$52,2,0),),)</f>
        <v>0.91500000000000004</v>
      </c>
      <c r="O1081" s="589">
        <f t="shared" si="67"/>
        <v>3.8441806451612903</v>
      </c>
      <c r="P1081" s="590">
        <f>IFERROR(O1081*VLOOKUP(G1081,MODULY_CBA!$B$3:$F$52,5,0),)</f>
        <v>57.662709677419357</v>
      </c>
      <c r="Q1081" s="461">
        <f>VLOOKUP(G1081,MODULY_CBA!$B$3:$I$52,7,0)</f>
        <v>2022</v>
      </c>
      <c r="R1081" s="463"/>
      <c r="S1081" s="463"/>
      <c r="T1081" s="463"/>
      <c r="U1081" s="463"/>
      <c r="V1081" s="463"/>
      <c r="W1081" s="463"/>
      <c r="X1081" s="463"/>
      <c r="Y1081" s="463"/>
      <c r="Z1081" s="591"/>
      <c r="AA1081" s="461"/>
      <c r="AB1081" s="461"/>
      <c r="AC1081" s="463"/>
      <c r="AD1081" s="463"/>
      <c r="AE1081" s="463"/>
      <c r="AF1081" s="463"/>
      <c r="AG1081" s="463"/>
      <c r="AH1081" s="463"/>
      <c r="AI1081" s="463"/>
    </row>
    <row r="1082" spans="1:35">
      <c r="A1082" s="584" t="s">
        <v>2976</v>
      </c>
      <c r="B1082" s="585" t="s">
        <v>977</v>
      </c>
      <c r="C1082" s="457" t="s">
        <v>2916</v>
      </c>
      <c r="D1082" s="457" t="s">
        <v>2927</v>
      </c>
      <c r="E1082" s="457" t="s">
        <v>2936</v>
      </c>
      <c r="F1082" s="586" t="s">
        <v>2908</v>
      </c>
      <c r="G1082" s="592" t="s">
        <v>2877</v>
      </c>
      <c r="H1082" s="588">
        <v>1</v>
      </c>
      <c r="I1082" s="588">
        <v>5</v>
      </c>
      <c r="J1082" s="588">
        <f t="shared" si="65"/>
        <v>1</v>
      </c>
      <c r="K1082" s="588">
        <f t="shared" si="66"/>
        <v>5</v>
      </c>
      <c r="L1082" s="589">
        <f>IFERROR(IF(B1082="funkcna poziadavka",VLOOKUP(G1082,MODULY_CBA!$B$3:$E$53,4,0)/COUNTIFS($G$3:$G$1500,G1082,$B$3:$B$1500,B1082),),)</f>
        <v>0.67741935483870963</v>
      </c>
      <c r="M1082" s="588">
        <f>IFERROR(IF(B1082="Funkcna poziadavka",VLOOKUP(G1082,MODULY_CBA!$B$3:$E$52,3,0),),)</f>
        <v>0.74</v>
      </c>
      <c r="N1082" s="588">
        <f>IFERROR(IF(B1082="funkcna poziadavka",VLOOKUP(G1082,MODULY_CBA!$B$3:$E$52,2,0),),)</f>
        <v>0.91500000000000004</v>
      </c>
      <c r="O1082" s="589">
        <f t="shared" si="67"/>
        <v>3.8441806451612903</v>
      </c>
      <c r="P1082" s="590">
        <f>IFERROR(O1082*VLOOKUP(G1082,MODULY_CBA!$B$3:$F$52,5,0),)</f>
        <v>57.662709677419357</v>
      </c>
      <c r="Q1082" s="461">
        <f>VLOOKUP(G1082,MODULY_CBA!$B$3:$I$52,7,0)</f>
        <v>2022</v>
      </c>
      <c r="R1082" s="463"/>
      <c r="S1082" s="463"/>
      <c r="T1082" s="463"/>
      <c r="U1082" s="463"/>
      <c r="V1082" s="463"/>
      <c r="W1082" s="463"/>
      <c r="X1082" s="463"/>
      <c r="Y1082" s="463"/>
      <c r="Z1082" s="591"/>
      <c r="AA1082" s="461"/>
      <c r="AB1082" s="461"/>
      <c r="AC1082" s="463"/>
      <c r="AD1082" s="463"/>
      <c r="AE1082" s="463"/>
      <c r="AF1082" s="463"/>
      <c r="AG1082" s="463"/>
      <c r="AH1082" s="463"/>
      <c r="AI1082" s="463"/>
    </row>
    <row r="1083" spans="1:35">
      <c r="A1083" s="584" t="s">
        <v>2977</v>
      </c>
      <c r="B1083" s="585" t="s">
        <v>977</v>
      </c>
      <c r="C1083" s="457" t="s">
        <v>2916</v>
      </c>
      <c r="D1083" s="457" t="s">
        <v>2928</v>
      </c>
      <c r="E1083" s="457" t="s">
        <v>2937</v>
      </c>
      <c r="F1083" s="586" t="s">
        <v>2908</v>
      </c>
      <c r="G1083" s="592" t="s">
        <v>2877</v>
      </c>
      <c r="H1083" s="588">
        <v>1</v>
      </c>
      <c r="I1083" s="588">
        <v>5</v>
      </c>
      <c r="J1083" s="588">
        <f t="shared" si="65"/>
        <v>1</v>
      </c>
      <c r="K1083" s="588">
        <f t="shared" si="66"/>
        <v>5</v>
      </c>
      <c r="L1083" s="589">
        <f>IFERROR(IF(B1083="funkcna poziadavka",VLOOKUP(G1083,MODULY_CBA!$B$3:$E$53,4,0)/COUNTIFS($G$3:$G$1500,G1083,$B$3:$B$1500,B1083),),)</f>
        <v>0.67741935483870963</v>
      </c>
      <c r="M1083" s="588">
        <f>IFERROR(IF(B1083="Funkcna poziadavka",VLOOKUP(G1083,MODULY_CBA!$B$3:$E$52,3,0),),)</f>
        <v>0.74</v>
      </c>
      <c r="N1083" s="588">
        <f>IFERROR(IF(B1083="funkcna poziadavka",VLOOKUP(G1083,MODULY_CBA!$B$3:$E$52,2,0),),)</f>
        <v>0.91500000000000004</v>
      </c>
      <c r="O1083" s="589">
        <f t="shared" si="67"/>
        <v>3.8441806451612903</v>
      </c>
      <c r="P1083" s="590">
        <f>IFERROR(O1083*VLOOKUP(G1083,MODULY_CBA!$B$3:$F$52,5,0),)</f>
        <v>57.662709677419357</v>
      </c>
      <c r="Q1083" s="461">
        <f>VLOOKUP(G1083,MODULY_CBA!$B$3:$I$52,7,0)</f>
        <v>2022</v>
      </c>
      <c r="R1083" s="463"/>
      <c r="S1083" s="463"/>
      <c r="T1083" s="463"/>
      <c r="U1083" s="463"/>
      <c r="V1083" s="463"/>
      <c r="W1083" s="463"/>
      <c r="X1083" s="463"/>
      <c r="Y1083" s="463"/>
      <c r="Z1083" s="591"/>
      <c r="AA1083" s="461"/>
      <c r="AB1083" s="461"/>
      <c r="AC1083" s="463"/>
      <c r="AD1083" s="463"/>
      <c r="AE1083" s="463"/>
      <c r="AF1083" s="463"/>
      <c r="AG1083" s="463"/>
      <c r="AH1083" s="463"/>
      <c r="AI1083" s="463"/>
    </row>
    <row r="1084" spans="1:35">
      <c r="A1084" s="584" t="s">
        <v>2978</v>
      </c>
      <c r="B1084" s="585" t="s">
        <v>977</v>
      </c>
      <c r="C1084" s="457" t="s">
        <v>2916</v>
      </c>
      <c r="D1084" s="457" t="s">
        <v>3032</v>
      </c>
      <c r="E1084" s="457" t="s">
        <v>3041</v>
      </c>
      <c r="F1084" s="586" t="s">
        <v>2908</v>
      </c>
      <c r="G1084" s="592" t="s">
        <v>2877</v>
      </c>
      <c r="H1084" s="588">
        <v>1</v>
      </c>
      <c r="I1084" s="588">
        <v>5</v>
      </c>
      <c r="J1084" s="588">
        <f t="shared" si="65"/>
        <v>1</v>
      </c>
      <c r="K1084" s="588">
        <f t="shared" si="66"/>
        <v>5</v>
      </c>
      <c r="L1084" s="589">
        <f>IFERROR(IF(B1084="funkcna poziadavka",VLOOKUP(G1084,MODULY_CBA!$B$3:$E$53,4,0)/COUNTIFS($G$3:$G$1500,G1084,$B$3:$B$1500,B1084),),)</f>
        <v>0.67741935483870963</v>
      </c>
      <c r="M1084" s="588">
        <f>IFERROR(IF(B1084="Funkcna poziadavka",VLOOKUP(G1084,MODULY_CBA!$B$3:$E$52,3,0),),)</f>
        <v>0.74</v>
      </c>
      <c r="N1084" s="588">
        <f>IFERROR(IF(B1084="funkcna poziadavka",VLOOKUP(G1084,MODULY_CBA!$B$3:$E$52,2,0),),)</f>
        <v>0.91500000000000004</v>
      </c>
      <c r="O1084" s="589">
        <f t="shared" si="67"/>
        <v>3.8441806451612903</v>
      </c>
      <c r="P1084" s="590">
        <f>IFERROR(O1084*VLOOKUP(G1084,MODULY_CBA!$B$3:$F$52,5,0),)</f>
        <v>57.662709677419357</v>
      </c>
      <c r="Q1084" s="461">
        <f>VLOOKUP(G1084,MODULY_CBA!$B$3:$I$52,7,0)</f>
        <v>2022</v>
      </c>
      <c r="R1084" s="463"/>
      <c r="S1084" s="463"/>
      <c r="T1084" s="463"/>
      <c r="U1084" s="463"/>
      <c r="V1084" s="463"/>
      <c r="W1084" s="463"/>
      <c r="X1084" s="463"/>
      <c r="Y1084" s="463"/>
      <c r="Z1084" s="591"/>
      <c r="AA1084" s="461"/>
      <c r="AB1084" s="461"/>
      <c r="AC1084" s="463"/>
      <c r="AD1084" s="463"/>
      <c r="AE1084" s="463"/>
      <c r="AF1084" s="463"/>
      <c r="AG1084" s="463"/>
      <c r="AH1084" s="463"/>
      <c r="AI1084" s="463"/>
    </row>
    <row r="1085" spans="1:35">
      <c r="A1085" s="584" t="s">
        <v>2979</v>
      </c>
      <c r="B1085" s="585" t="s">
        <v>977</v>
      </c>
      <c r="C1085" s="457" t="s">
        <v>2916</v>
      </c>
      <c r="D1085" s="457" t="s">
        <v>3033</v>
      </c>
      <c r="E1085" s="457" t="s">
        <v>3042</v>
      </c>
      <c r="F1085" s="586" t="s">
        <v>2908</v>
      </c>
      <c r="G1085" s="592" t="s">
        <v>2877</v>
      </c>
      <c r="H1085" s="588">
        <v>1</v>
      </c>
      <c r="I1085" s="588">
        <v>5</v>
      </c>
      <c r="J1085" s="588">
        <f t="shared" si="65"/>
        <v>1</v>
      </c>
      <c r="K1085" s="588">
        <f t="shared" si="66"/>
        <v>5</v>
      </c>
      <c r="L1085" s="589">
        <f>IFERROR(IF(B1085="funkcna poziadavka",VLOOKUP(G1085,MODULY_CBA!$B$3:$E$53,4,0)/COUNTIFS($G$3:$G$1500,G1085,$B$3:$B$1500,B1085),),)</f>
        <v>0.67741935483870963</v>
      </c>
      <c r="M1085" s="588">
        <f>IFERROR(IF(B1085="Funkcna poziadavka",VLOOKUP(G1085,MODULY_CBA!$B$3:$E$52,3,0),),)</f>
        <v>0.74</v>
      </c>
      <c r="N1085" s="588">
        <f>IFERROR(IF(B1085="funkcna poziadavka",VLOOKUP(G1085,MODULY_CBA!$B$3:$E$52,2,0),),)</f>
        <v>0.91500000000000004</v>
      </c>
      <c r="O1085" s="589">
        <f t="shared" si="67"/>
        <v>3.8441806451612903</v>
      </c>
      <c r="P1085" s="590">
        <f>IFERROR(O1085*VLOOKUP(G1085,MODULY_CBA!$B$3:$F$52,5,0),)</f>
        <v>57.662709677419357</v>
      </c>
      <c r="Q1085" s="461">
        <f>VLOOKUP(G1085,MODULY_CBA!$B$3:$I$52,7,0)</f>
        <v>2022</v>
      </c>
      <c r="R1085" s="463"/>
      <c r="S1085" s="463"/>
      <c r="T1085" s="463"/>
      <c r="U1085" s="463"/>
      <c r="V1085" s="463"/>
      <c r="W1085" s="463"/>
      <c r="X1085" s="463"/>
      <c r="Y1085" s="463"/>
      <c r="Z1085" s="591"/>
      <c r="AA1085" s="461"/>
      <c r="AB1085" s="461"/>
      <c r="AC1085" s="463"/>
      <c r="AD1085" s="463"/>
      <c r="AE1085" s="463"/>
      <c r="AF1085" s="463"/>
      <c r="AG1085" s="463"/>
      <c r="AH1085" s="463"/>
      <c r="AI1085" s="463"/>
    </row>
    <row r="1086" spans="1:35">
      <c r="A1086" s="584" t="s">
        <v>2980</v>
      </c>
      <c r="B1086" s="585" t="s">
        <v>2874</v>
      </c>
      <c r="C1086" s="457" t="s">
        <v>2916</v>
      </c>
      <c r="D1086" s="457" t="s">
        <v>3043</v>
      </c>
      <c r="E1086" s="457" t="s">
        <v>3044</v>
      </c>
      <c r="F1086" s="586" t="s">
        <v>2908</v>
      </c>
      <c r="G1086" s="592" t="s">
        <v>2877</v>
      </c>
      <c r="H1086" s="588"/>
      <c r="I1086" s="588"/>
      <c r="J1086" s="588">
        <f t="shared" si="65"/>
        <v>0</v>
      </c>
      <c r="K1086" s="588">
        <f t="shared" si="66"/>
        <v>0</v>
      </c>
      <c r="L1086" s="589">
        <f>IFERROR(IF(B1086="funkcna poziadavka",VLOOKUP(G1086,MODULY_CBA!$B$3:$E$53,4,0)/COUNTIFS($G$3:$G$1500,G1086,$B$3:$B$1500,B1086),),)</f>
        <v>0</v>
      </c>
      <c r="M1086" s="588">
        <f>IFERROR(IF(B1086="Funkcna poziadavka",VLOOKUP(G1086,MODULY_CBA!$B$3:$E$52,3,0),),)</f>
        <v>0</v>
      </c>
      <c r="N1086" s="588">
        <f>IFERROR(IF(B1086="funkcna poziadavka",VLOOKUP(G1086,MODULY_CBA!$B$3:$E$52,2,0),),)</f>
        <v>0</v>
      </c>
      <c r="O1086" s="589">
        <f t="shared" si="67"/>
        <v>0</v>
      </c>
      <c r="P1086" s="590">
        <f>IFERROR(O1086*VLOOKUP(G1086,MODULY_CBA!$B$3:$F$52,5,0),)</f>
        <v>0</v>
      </c>
      <c r="Q1086" s="461">
        <f>VLOOKUP(G1086,MODULY_CBA!$B$3:$I$52,7,0)</f>
        <v>2022</v>
      </c>
      <c r="R1086" s="463"/>
      <c r="S1086" s="463"/>
      <c r="T1086" s="463"/>
      <c r="U1086" s="463"/>
      <c r="V1086" s="463"/>
      <c r="W1086" s="463"/>
      <c r="X1086" s="463"/>
      <c r="Y1086" s="463"/>
      <c r="Z1086" s="591"/>
      <c r="AA1086" s="461"/>
      <c r="AB1086" s="461"/>
      <c r="AC1086" s="463"/>
      <c r="AD1086" s="463"/>
      <c r="AE1086" s="463"/>
      <c r="AF1086" s="463"/>
      <c r="AG1086" s="463"/>
      <c r="AH1086" s="463"/>
      <c r="AI1086" s="463"/>
    </row>
    <row r="1087" spans="1:35">
      <c r="A1087" s="584" t="s">
        <v>2981</v>
      </c>
      <c r="B1087" s="585" t="s">
        <v>2874</v>
      </c>
      <c r="C1087" s="457" t="s">
        <v>2879</v>
      </c>
      <c r="D1087" s="457" t="s">
        <v>2906</v>
      </c>
      <c r="E1087" s="457" t="s">
        <v>3047</v>
      </c>
      <c r="F1087" s="586" t="s">
        <v>2908</v>
      </c>
      <c r="G1087" s="592" t="s">
        <v>2879</v>
      </c>
      <c r="H1087" s="588"/>
      <c r="I1087" s="588"/>
      <c r="J1087" s="588">
        <f t="shared" si="65"/>
        <v>0</v>
      </c>
      <c r="K1087" s="588">
        <f t="shared" si="66"/>
        <v>0</v>
      </c>
      <c r="L1087" s="589">
        <f>IFERROR(IF(B1087="funkcna poziadavka",VLOOKUP(G1087,MODULY_CBA!$B$3:$E$53,4,0)/COUNTIFS($G$3:$G$1500,G1087,$B$3:$B$1500,B1087),),)</f>
        <v>0</v>
      </c>
      <c r="M1087" s="588">
        <f>IFERROR(IF(B1087="Funkcna poziadavka",VLOOKUP(G1087,MODULY_CBA!$B$3:$E$52,3,0),),)</f>
        <v>0</v>
      </c>
      <c r="N1087" s="588">
        <f>IFERROR(IF(B1087="funkcna poziadavka",VLOOKUP(G1087,MODULY_CBA!$B$3:$E$52,2,0),),)</f>
        <v>0</v>
      </c>
      <c r="O1087" s="589">
        <f t="shared" si="67"/>
        <v>0</v>
      </c>
      <c r="P1087" s="590">
        <f>IFERROR(O1087*VLOOKUP(G1087,MODULY_CBA!$B$3:$F$52,5,0),)</f>
        <v>0</v>
      </c>
      <c r="Q1087" s="461">
        <f>VLOOKUP(G1087,MODULY_CBA!$B$3:$I$52,7,0)</f>
        <v>2022</v>
      </c>
      <c r="R1087" s="463"/>
      <c r="S1087" s="463"/>
      <c r="T1087" s="463"/>
      <c r="U1087" s="463"/>
      <c r="V1087" s="463"/>
      <c r="W1087" s="463"/>
      <c r="X1087" s="463"/>
      <c r="Y1087" s="463"/>
      <c r="Z1087" s="591"/>
      <c r="AA1087" s="461"/>
      <c r="AB1087" s="461"/>
      <c r="AC1087" s="463"/>
      <c r="AD1087" s="463"/>
      <c r="AE1087" s="463"/>
      <c r="AF1087" s="463"/>
      <c r="AG1087" s="463"/>
      <c r="AH1087" s="463"/>
      <c r="AI1087" s="463"/>
    </row>
    <row r="1088" spans="1:35">
      <c r="A1088" s="584" t="s">
        <v>2982</v>
      </c>
      <c r="B1088" s="585" t="s">
        <v>2874</v>
      </c>
      <c r="C1088" s="457" t="s">
        <v>2879</v>
      </c>
      <c r="D1088" s="457" t="s">
        <v>232</v>
      </c>
      <c r="E1088" s="457" t="s">
        <v>3048</v>
      </c>
      <c r="F1088" s="586" t="s">
        <v>2908</v>
      </c>
      <c r="G1088" s="592" t="s">
        <v>2879</v>
      </c>
      <c r="H1088" s="588"/>
      <c r="I1088" s="588"/>
      <c r="J1088" s="588">
        <f t="shared" si="65"/>
        <v>0</v>
      </c>
      <c r="K1088" s="588">
        <f t="shared" si="66"/>
        <v>0</v>
      </c>
      <c r="L1088" s="589">
        <f>IFERROR(IF(B1088="funkcna poziadavka",VLOOKUP(G1088,MODULY_CBA!$B$3:$E$53,4,0)/COUNTIFS($G$3:$G$1500,G1088,$B$3:$B$1500,B1088),),)</f>
        <v>0</v>
      </c>
      <c r="M1088" s="588">
        <f>IFERROR(IF(B1088="Funkcna poziadavka",VLOOKUP(G1088,MODULY_CBA!$B$3:$E$52,3,0),),)</f>
        <v>0</v>
      </c>
      <c r="N1088" s="588">
        <f>IFERROR(IF(B1088="funkcna poziadavka",VLOOKUP(G1088,MODULY_CBA!$B$3:$E$52,2,0),),)</f>
        <v>0</v>
      </c>
      <c r="O1088" s="589">
        <f t="shared" si="67"/>
        <v>0</v>
      </c>
      <c r="P1088" s="590">
        <f>IFERROR(O1088*VLOOKUP(G1088,MODULY_CBA!$B$3:$F$52,5,0),)</f>
        <v>0</v>
      </c>
      <c r="Q1088" s="461">
        <f>VLOOKUP(G1088,MODULY_CBA!$B$3:$I$52,7,0)</f>
        <v>2022</v>
      </c>
      <c r="R1088" s="463"/>
      <c r="S1088" s="463"/>
      <c r="T1088" s="463"/>
      <c r="U1088" s="463"/>
      <c r="V1088" s="463"/>
      <c r="W1088" s="463"/>
      <c r="X1088" s="463"/>
      <c r="Y1088" s="463"/>
      <c r="Z1088" s="591"/>
      <c r="AA1088" s="461"/>
      <c r="AB1088" s="461"/>
      <c r="AC1088" s="463"/>
      <c r="AD1088" s="463"/>
      <c r="AE1088" s="463"/>
      <c r="AF1088" s="463"/>
      <c r="AG1088" s="463"/>
      <c r="AH1088" s="463"/>
      <c r="AI1088" s="463"/>
    </row>
    <row r="1089" spans="1:35">
      <c r="A1089" s="584" t="s">
        <v>2983</v>
      </c>
      <c r="B1089" s="585" t="s">
        <v>439</v>
      </c>
      <c r="C1089" s="457" t="s">
        <v>2879</v>
      </c>
      <c r="D1089" s="457" t="s">
        <v>2724</v>
      </c>
      <c r="E1089" s="457" t="s">
        <v>3049</v>
      </c>
      <c r="F1089" s="586" t="s">
        <v>2908</v>
      </c>
      <c r="G1089" s="592" t="s">
        <v>2879</v>
      </c>
      <c r="H1089" s="588"/>
      <c r="I1089" s="588"/>
      <c r="J1089" s="588">
        <f t="shared" si="65"/>
        <v>0</v>
      </c>
      <c r="K1089" s="588">
        <f t="shared" si="66"/>
        <v>0</v>
      </c>
      <c r="L1089" s="589">
        <f>IFERROR(IF(B1089="funkcna poziadavka",VLOOKUP(G1089,MODULY_CBA!$B$3:$E$53,4,0)/COUNTIFS($G$3:$G$1500,G1089,$B$3:$B$1500,B1089),),)</f>
        <v>0</v>
      </c>
      <c r="M1089" s="588">
        <f>IFERROR(IF(B1089="Funkcna poziadavka",VLOOKUP(G1089,MODULY_CBA!$B$3:$E$52,3,0),),)</f>
        <v>0</v>
      </c>
      <c r="N1089" s="588">
        <f>IFERROR(IF(B1089="funkcna poziadavka",VLOOKUP(G1089,MODULY_CBA!$B$3:$E$52,2,0),),)</f>
        <v>0</v>
      </c>
      <c r="O1089" s="589">
        <f t="shared" si="67"/>
        <v>0</v>
      </c>
      <c r="P1089" s="590">
        <f>IFERROR(O1089*VLOOKUP(G1089,MODULY_CBA!$B$3:$F$52,5,0),)</f>
        <v>0</v>
      </c>
      <c r="Q1089" s="461">
        <f>VLOOKUP(G1089,MODULY_CBA!$B$3:$I$52,7,0)</f>
        <v>2022</v>
      </c>
      <c r="R1089" s="463"/>
      <c r="S1089" s="463"/>
      <c r="T1089" s="463"/>
      <c r="U1089" s="463"/>
      <c r="V1089" s="463"/>
      <c r="W1089" s="463"/>
      <c r="X1089" s="463"/>
      <c r="Y1089" s="463"/>
      <c r="Z1089" s="591"/>
      <c r="AA1089" s="461"/>
      <c r="AB1089" s="461"/>
      <c r="AC1089" s="463"/>
      <c r="AD1089" s="463"/>
      <c r="AE1089" s="463"/>
      <c r="AF1089" s="463"/>
      <c r="AG1089" s="463"/>
      <c r="AH1089" s="463"/>
      <c r="AI1089" s="463"/>
    </row>
    <row r="1090" spans="1:35">
      <c r="A1090" s="584" t="s">
        <v>2984</v>
      </c>
      <c r="B1090" s="585" t="s">
        <v>439</v>
      </c>
      <c r="C1090" s="457" t="s">
        <v>2879</v>
      </c>
      <c r="D1090" s="457" t="s">
        <v>722</v>
      </c>
      <c r="E1090" s="457" t="s">
        <v>3050</v>
      </c>
      <c r="F1090" s="586" t="s">
        <v>2908</v>
      </c>
      <c r="G1090" s="592" t="s">
        <v>2879</v>
      </c>
      <c r="H1090" s="588"/>
      <c r="I1090" s="588"/>
      <c r="J1090" s="588">
        <f t="shared" si="65"/>
        <v>0</v>
      </c>
      <c r="K1090" s="588">
        <f t="shared" si="66"/>
        <v>0</v>
      </c>
      <c r="L1090" s="589">
        <f>IFERROR(IF(B1090="funkcna poziadavka",VLOOKUP(G1090,MODULY_CBA!$B$3:$E$53,4,0)/COUNTIFS($G$3:$G$1500,G1090,$B$3:$B$1500,B1090),),)</f>
        <v>0</v>
      </c>
      <c r="M1090" s="588">
        <f>IFERROR(IF(B1090="Funkcna poziadavka",VLOOKUP(G1090,MODULY_CBA!$B$3:$E$52,3,0),),)</f>
        <v>0</v>
      </c>
      <c r="N1090" s="588">
        <f>IFERROR(IF(B1090="funkcna poziadavka",VLOOKUP(G1090,MODULY_CBA!$B$3:$E$52,2,0),),)</f>
        <v>0</v>
      </c>
      <c r="O1090" s="589">
        <f t="shared" si="67"/>
        <v>0</v>
      </c>
      <c r="P1090" s="590">
        <f>IFERROR(O1090*VLOOKUP(G1090,MODULY_CBA!$B$3:$F$52,5,0),)</f>
        <v>0</v>
      </c>
      <c r="Q1090" s="461">
        <f>VLOOKUP(G1090,MODULY_CBA!$B$3:$I$52,7,0)</f>
        <v>2022</v>
      </c>
      <c r="R1090" s="463"/>
      <c r="S1090" s="463"/>
      <c r="T1090" s="463"/>
      <c r="U1090" s="463"/>
      <c r="V1090" s="463"/>
      <c r="W1090" s="463"/>
      <c r="X1090" s="463"/>
      <c r="Y1090" s="463"/>
      <c r="Z1090" s="591"/>
      <c r="AA1090" s="461"/>
      <c r="AB1090" s="461"/>
      <c r="AC1090" s="463"/>
      <c r="AD1090" s="463"/>
      <c r="AE1090" s="463"/>
      <c r="AF1090" s="463"/>
      <c r="AG1090" s="463"/>
      <c r="AH1090" s="463"/>
      <c r="AI1090" s="463"/>
    </row>
    <row r="1091" spans="1:35">
      <c r="A1091" s="584" t="s">
        <v>2985</v>
      </c>
      <c r="B1091" s="585" t="s">
        <v>977</v>
      </c>
      <c r="C1091" s="457" t="s">
        <v>2879</v>
      </c>
      <c r="D1091" s="457" t="s">
        <v>3051</v>
      </c>
      <c r="E1091" s="457" t="s">
        <v>3057</v>
      </c>
      <c r="F1091" s="586" t="s">
        <v>2908</v>
      </c>
      <c r="G1091" s="592" t="s">
        <v>2879</v>
      </c>
      <c r="H1091" s="588">
        <v>1</v>
      </c>
      <c r="I1091" s="588">
        <v>5</v>
      </c>
      <c r="J1091" s="588">
        <f t="shared" si="65"/>
        <v>1</v>
      </c>
      <c r="K1091" s="588">
        <f t="shared" si="66"/>
        <v>5</v>
      </c>
      <c r="L1091" s="589">
        <f>IFERROR(IF(B1091="funkcna poziadavka",VLOOKUP(G1091,MODULY_CBA!$B$3:$E$53,4,0)/COUNTIFS($G$3:$G$1500,G1091,$B$3:$B$1500,B1091),),)</f>
        <v>2.3333333333333335</v>
      </c>
      <c r="M1091" s="588">
        <f>IFERROR(IF(B1091="Funkcna poziadavka",VLOOKUP(G1091,MODULY_CBA!$B$3:$E$52,3,0),),)</f>
        <v>0.74</v>
      </c>
      <c r="N1091" s="588">
        <f>IFERROR(IF(B1091="funkcna poziadavka",VLOOKUP(G1091,MODULY_CBA!$B$3:$E$52,2,0),),)</f>
        <v>0.91500000000000004</v>
      </c>
      <c r="O1091" s="589">
        <f t="shared" si="67"/>
        <v>4.9654000000000007</v>
      </c>
      <c r="P1091" s="590">
        <f>IFERROR(O1091*VLOOKUP(G1091,MODULY_CBA!$B$3:$F$52,5,0),)</f>
        <v>74.481000000000009</v>
      </c>
      <c r="Q1091" s="461">
        <f>VLOOKUP(G1091,MODULY_CBA!$B$3:$I$52,7,0)</f>
        <v>2022</v>
      </c>
      <c r="R1091" s="463"/>
      <c r="S1091" s="463"/>
      <c r="T1091" s="463"/>
      <c r="U1091" s="463"/>
      <c r="V1091" s="463"/>
      <c r="W1091" s="463"/>
      <c r="X1091" s="463"/>
      <c r="Y1091" s="463"/>
      <c r="Z1091" s="591"/>
      <c r="AA1091" s="461"/>
      <c r="AB1091" s="461"/>
      <c r="AC1091" s="463"/>
      <c r="AD1091" s="463"/>
      <c r="AE1091" s="463"/>
      <c r="AF1091" s="463"/>
      <c r="AG1091" s="463"/>
      <c r="AH1091" s="463"/>
      <c r="AI1091" s="463"/>
    </row>
    <row r="1092" spans="1:35">
      <c r="A1092" s="584" t="s">
        <v>2986</v>
      </c>
      <c r="B1092" s="585" t="s">
        <v>977</v>
      </c>
      <c r="C1092" s="457" t="s">
        <v>2879</v>
      </c>
      <c r="D1092" s="457" t="s">
        <v>3052</v>
      </c>
      <c r="E1092" s="457" t="s">
        <v>3058</v>
      </c>
      <c r="F1092" s="586" t="s">
        <v>2908</v>
      </c>
      <c r="G1092" s="592" t="s">
        <v>2879</v>
      </c>
      <c r="H1092" s="588">
        <v>1</v>
      </c>
      <c r="I1092" s="588">
        <v>5</v>
      </c>
      <c r="J1092" s="588">
        <f t="shared" si="65"/>
        <v>1</v>
      </c>
      <c r="K1092" s="588">
        <f t="shared" si="66"/>
        <v>5</v>
      </c>
      <c r="L1092" s="589">
        <f>IFERROR(IF(B1092="funkcna poziadavka",VLOOKUP(G1092,MODULY_CBA!$B$3:$E$53,4,0)/COUNTIFS($G$3:$G$1500,G1092,$B$3:$B$1500,B1092),),)</f>
        <v>2.3333333333333335</v>
      </c>
      <c r="M1092" s="588">
        <f>IFERROR(IF(B1092="Funkcna poziadavka",VLOOKUP(G1092,MODULY_CBA!$B$3:$E$52,3,0),),)</f>
        <v>0.74</v>
      </c>
      <c r="N1092" s="588">
        <f>IFERROR(IF(B1092="funkcna poziadavka",VLOOKUP(G1092,MODULY_CBA!$B$3:$E$52,2,0),),)</f>
        <v>0.91500000000000004</v>
      </c>
      <c r="O1092" s="589">
        <f t="shared" si="67"/>
        <v>4.9654000000000007</v>
      </c>
      <c r="P1092" s="590">
        <f>IFERROR(O1092*VLOOKUP(G1092,MODULY_CBA!$B$3:$F$52,5,0),)</f>
        <v>74.481000000000009</v>
      </c>
      <c r="Q1092" s="461">
        <f>VLOOKUP(G1092,MODULY_CBA!$B$3:$I$52,7,0)</f>
        <v>2022</v>
      </c>
      <c r="R1092" s="463"/>
      <c r="S1092" s="463"/>
      <c r="T1092" s="463"/>
      <c r="U1092" s="463"/>
      <c r="V1092" s="463"/>
      <c r="W1092" s="463"/>
      <c r="X1092" s="463"/>
      <c r="Y1092" s="463"/>
      <c r="Z1092" s="591"/>
      <c r="AA1092" s="461"/>
      <c r="AB1092" s="461"/>
      <c r="AC1092" s="463"/>
      <c r="AD1092" s="463"/>
      <c r="AE1092" s="463"/>
      <c r="AF1092" s="463"/>
      <c r="AG1092" s="463"/>
      <c r="AH1092" s="463"/>
      <c r="AI1092" s="463"/>
    </row>
    <row r="1093" spans="1:35">
      <c r="A1093" s="584" t="s">
        <v>2987</v>
      </c>
      <c r="B1093" s="585" t="s">
        <v>977</v>
      </c>
      <c r="C1093" s="457" t="s">
        <v>2879</v>
      </c>
      <c r="D1093" s="457" t="s">
        <v>3053</v>
      </c>
      <c r="E1093" s="457" t="s">
        <v>3059</v>
      </c>
      <c r="F1093" s="586" t="s">
        <v>2908</v>
      </c>
      <c r="G1093" s="592" t="s">
        <v>2879</v>
      </c>
      <c r="H1093" s="588">
        <v>1</v>
      </c>
      <c r="I1093" s="588">
        <v>5</v>
      </c>
      <c r="J1093" s="588">
        <f t="shared" si="65"/>
        <v>1</v>
      </c>
      <c r="K1093" s="588">
        <f t="shared" si="66"/>
        <v>5</v>
      </c>
      <c r="L1093" s="589">
        <f>IFERROR(IF(B1093="funkcna poziadavka",VLOOKUP(G1093,MODULY_CBA!$B$3:$E$53,4,0)/COUNTIFS($G$3:$G$1500,G1093,$B$3:$B$1500,B1093),),)</f>
        <v>2.3333333333333335</v>
      </c>
      <c r="M1093" s="588">
        <f>IFERROR(IF(B1093="Funkcna poziadavka",VLOOKUP(G1093,MODULY_CBA!$B$3:$E$52,3,0),),)</f>
        <v>0.74</v>
      </c>
      <c r="N1093" s="588">
        <f>IFERROR(IF(B1093="funkcna poziadavka",VLOOKUP(G1093,MODULY_CBA!$B$3:$E$52,2,0),),)</f>
        <v>0.91500000000000004</v>
      </c>
      <c r="O1093" s="589">
        <f t="shared" si="67"/>
        <v>4.9654000000000007</v>
      </c>
      <c r="P1093" s="590">
        <f>IFERROR(O1093*VLOOKUP(G1093,MODULY_CBA!$B$3:$F$52,5,0),)</f>
        <v>74.481000000000009</v>
      </c>
      <c r="Q1093" s="461">
        <f>VLOOKUP(G1093,MODULY_CBA!$B$3:$I$52,7,0)</f>
        <v>2022</v>
      </c>
      <c r="R1093" s="463"/>
      <c r="S1093" s="463"/>
      <c r="T1093" s="463"/>
      <c r="U1093" s="463"/>
      <c r="V1093" s="463"/>
      <c r="W1093" s="463"/>
      <c r="X1093" s="463"/>
      <c r="Y1093" s="463"/>
      <c r="Z1093" s="591"/>
      <c r="AA1093" s="461"/>
      <c r="AB1093" s="461"/>
      <c r="AC1093" s="463"/>
      <c r="AD1093" s="463"/>
      <c r="AE1093" s="463"/>
      <c r="AF1093" s="463"/>
      <c r="AG1093" s="463"/>
      <c r="AH1093" s="463"/>
      <c r="AI1093" s="463"/>
    </row>
    <row r="1094" spans="1:35">
      <c r="A1094" s="584" t="s">
        <v>2988</v>
      </c>
      <c r="B1094" s="585" t="s">
        <v>977</v>
      </c>
      <c r="C1094" s="457" t="s">
        <v>2879</v>
      </c>
      <c r="D1094" s="457" t="s">
        <v>3054</v>
      </c>
      <c r="E1094" s="457" t="s">
        <v>3060</v>
      </c>
      <c r="F1094" s="586" t="s">
        <v>2908</v>
      </c>
      <c r="G1094" s="592" t="s">
        <v>2879</v>
      </c>
      <c r="H1094" s="588">
        <v>1</v>
      </c>
      <c r="I1094" s="588">
        <v>5</v>
      </c>
      <c r="J1094" s="588">
        <f t="shared" si="65"/>
        <v>1</v>
      </c>
      <c r="K1094" s="588">
        <f t="shared" si="66"/>
        <v>5</v>
      </c>
      <c r="L1094" s="589">
        <f>IFERROR(IF(B1094="funkcna poziadavka",VLOOKUP(G1094,MODULY_CBA!$B$3:$E$53,4,0)/COUNTIFS($G$3:$G$1500,G1094,$B$3:$B$1500,B1094),),)</f>
        <v>2.3333333333333335</v>
      </c>
      <c r="M1094" s="588">
        <f>IFERROR(IF(B1094="Funkcna poziadavka",VLOOKUP(G1094,MODULY_CBA!$B$3:$E$52,3,0),),)</f>
        <v>0.74</v>
      </c>
      <c r="N1094" s="588">
        <f>IFERROR(IF(B1094="funkcna poziadavka",VLOOKUP(G1094,MODULY_CBA!$B$3:$E$52,2,0),),)</f>
        <v>0.91500000000000004</v>
      </c>
      <c r="O1094" s="589">
        <f t="shared" si="67"/>
        <v>4.9654000000000007</v>
      </c>
      <c r="P1094" s="590">
        <f>IFERROR(O1094*VLOOKUP(G1094,MODULY_CBA!$B$3:$F$52,5,0),)</f>
        <v>74.481000000000009</v>
      </c>
      <c r="Q1094" s="461">
        <f>VLOOKUP(G1094,MODULY_CBA!$B$3:$I$52,7,0)</f>
        <v>2022</v>
      </c>
      <c r="R1094" s="463"/>
      <c r="S1094" s="463"/>
      <c r="T1094" s="463"/>
      <c r="U1094" s="463"/>
      <c r="V1094" s="463"/>
      <c r="W1094" s="463"/>
      <c r="X1094" s="463"/>
      <c r="Y1094" s="463"/>
      <c r="Z1094" s="591"/>
      <c r="AA1094" s="461"/>
      <c r="AB1094" s="461"/>
      <c r="AC1094" s="463"/>
      <c r="AD1094" s="463"/>
      <c r="AE1094" s="463"/>
      <c r="AF1094" s="463"/>
      <c r="AG1094" s="463"/>
      <c r="AH1094" s="463"/>
      <c r="AI1094" s="463"/>
    </row>
    <row r="1095" spans="1:35">
      <c r="A1095" s="584" t="s">
        <v>2989</v>
      </c>
      <c r="B1095" s="585" t="s">
        <v>977</v>
      </c>
      <c r="C1095" s="457" t="s">
        <v>2879</v>
      </c>
      <c r="D1095" s="457" t="s">
        <v>3055</v>
      </c>
      <c r="E1095" s="457" t="s">
        <v>3061</v>
      </c>
      <c r="F1095" s="586" t="s">
        <v>2908</v>
      </c>
      <c r="G1095" s="592" t="s">
        <v>2879</v>
      </c>
      <c r="H1095" s="588">
        <v>1</v>
      </c>
      <c r="I1095" s="588">
        <v>5</v>
      </c>
      <c r="J1095" s="588">
        <f t="shared" si="65"/>
        <v>1</v>
      </c>
      <c r="K1095" s="588">
        <f t="shared" si="66"/>
        <v>5</v>
      </c>
      <c r="L1095" s="589">
        <f>IFERROR(IF(B1095="funkcna poziadavka",VLOOKUP(G1095,MODULY_CBA!$B$3:$E$53,4,0)/COUNTIFS($G$3:$G$1500,G1095,$B$3:$B$1500,B1095),),)</f>
        <v>2.3333333333333335</v>
      </c>
      <c r="M1095" s="588">
        <f>IFERROR(IF(B1095="Funkcna poziadavka",VLOOKUP(G1095,MODULY_CBA!$B$3:$E$52,3,0),),)</f>
        <v>0.74</v>
      </c>
      <c r="N1095" s="588">
        <f>IFERROR(IF(B1095="funkcna poziadavka",VLOOKUP(G1095,MODULY_CBA!$B$3:$E$52,2,0),),)</f>
        <v>0.91500000000000004</v>
      </c>
      <c r="O1095" s="589">
        <f t="shared" si="67"/>
        <v>4.9654000000000007</v>
      </c>
      <c r="P1095" s="590">
        <f>IFERROR(O1095*VLOOKUP(G1095,MODULY_CBA!$B$3:$F$52,5,0),)</f>
        <v>74.481000000000009</v>
      </c>
      <c r="Q1095" s="461">
        <f>VLOOKUP(G1095,MODULY_CBA!$B$3:$I$52,7,0)</f>
        <v>2022</v>
      </c>
      <c r="R1095" s="463"/>
      <c r="S1095" s="463"/>
      <c r="T1095" s="463"/>
      <c r="U1095" s="463"/>
      <c r="V1095" s="463"/>
      <c r="W1095" s="463"/>
      <c r="X1095" s="463"/>
      <c r="Y1095" s="463"/>
      <c r="Z1095" s="591"/>
      <c r="AA1095" s="461"/>
      <c r="AB1095" s="461"/>
      <c r="AC1095" s="463"/>
      <c r="AD1095" s="463"/>
      <c r="AE1095" s="463"/>
      <c r="AF1095" s="463"/>
      <c r="AG1095" s="463"/>
      <c r="AH1095" s="463"/>
      <c r="AI1095" s="463"/>
    </row>
    <row r="1096" spans="1:35">
      <c r="A1096" s="584" t="s">
        <v>2990</v>
      </c>
      <c r="B1096" s="585" t="s">
        <v>977</v>
      </c>
      <c r="C1096" s="457" t="s">
        <v>2879</v>
      </c>
      <c r="D1096" s="457" t="s">
        <v>3056</v>
      </c>
      <c r="E1096" s="457" t="s">
        <v>3062</v>
      </c>
      <c r="F1096" s="586" t="s">
        <v>2908</v>
      </c>
      <c r="G1096" s="592" t="s">
        <v>2879</v>
      </c>
      <c r="H1096" s="588">
        <v>1</v>
      </c>
      <c r="I1096" s="588">
        <v>5</v>
      </c>
      <c r="J1096" s="588">
        <f t="shared" si="65"/>
        <v>1</v>
      </c>
      <c r="K1096" s="588">
        <f t="shared" si="66"/>
        <v>5</v>
      </c>
      <c r="L1096" s="589">
        <f>IFERROR(IF(B1096="funkcna poziadavka",VLOOKUP(G1096,MODULY_CBA!$B$3:$E$53,4,0)/COUNTIFS($G$3:$G$1500,G1096,$B$3:$B$1500,B1096),),)</f>
        <v>2.3333333333333335</v>
      </c>
      <c r="M1096" s="588">
        <f>IFERROR(IF(B1096="Funkcna poziadavka",VLOOKUP(G1096,MODULY_CBA!$B$3:$E$52,3,0),),)</f>
        <v>0.74</v>
      </c>
      <c r="N1096" s="588">
        <f>IFERROR(IF(B1096="funkcna poziadavka",VLOOKUP(G1096,MODULY_CBA!$B$3:$E$52,2,0),),)</f>
        <v>0.91500000000000004</v>
      </c>
      <c r="O1096" s="589">
        <f t="shared" si="67"/>
        <v>4.9654000000000007</v>
      </c>
      <c r="P1096" s="590">
        <f>IFERROR(O1096*VLOOKUP(G1096,MODULY_CBA!$B$3:$F$52,5,0),)</f>
        <v>74.481000000000009</v>
      </c>
      <c r="Q1096" s="461">
        <f>VLOOKUP(G1096,MODULY_CBA!$B$3:$I$52,7,0)</f>
        <v>2022</v>
      </c>
      <c r="R1096" s="463"/>
      <c r="S1096" s="463"/>
      <c r="T1096" s="463"/>
      <c r="U1096" s="463"/>
      <c r="V1096" s="463"/>
      <c r="W1096" s="463"/>
      <c r="X1096" s="463"/>
      <c r="Y1096" s="463"/>
      <c r="Z1096" s="591"/>
      <c r="AA1096" s="461"/>
      <c r="AB1096" s="461"/>
      <c r="AC1096" s="463"/>
      <c r="AD1096" s="463"/>
      <c r="AE1096" s="463"/>
      <c r="AF1096" s="463"/>
      <c r="AG1096" s="463"/>
      <c r="AH1096" s="463"/>
      <c r="AI1096" s="463"/>
    </row>
    <row r="1097" spans="1:35">
      <c r="A1097" s="584" t="s">
        <v>2991</v>
      </c>
      <c r="B1097" s="585" t="s">
        <v>977</v>
      </c>
      <c r="C1097" s="457" t="s">
        <v>2879</v>
      </c>
      <c r="D1097" s="457" t="s">
        <v>2928</v>
      </c>
      <c r="E1097" s="457" t="s">
        <v>3063</v>
      </c>
      <c r="F1097" s="586" t="s">
        <v>2908</v>
      </c>
      <c r="G1097" s="592" t="s">
        <v>2879</v>
      </c>
      <c r="H1097" s="588">
        <v>1</v>
      </c>
      <c r="I1097" s="588">
        <v>5</v>
      </c>
      <c r="J1097" s="588">
        <f t="shared" si="65"/>
        <v>1</v>
      </c>
      <c r="K1097" s="588">
        <f t="shared" si="66"/>
        <v>5</v>
      </c>
      <c r="L1097" s="589">
        <f>IFERROR(IF(B1097="funkcna poziadavka",VLOOKUP(G1097,MODULY_CBA!$B$3:$E$53,4,0)/COUNTIFS($G$3:$G$1500,G1097,$B$3:$B$1500,B1097),),)</f>
        <v>2.3333333333333335</v>
      </c>
      <c r="M1097" s="588">
        <f>IFERROR(IF(B1097="Funkcna poziadavka",VLOOKUP(G1097,MODULY_CBA!$B$3:$E$52,3,0),),)</f>
        <v>0.74</v>
      </c>
      <c r="N1097" s="588">
        <f>IFERROR(IF(B1097="funkcna poziadavka",VLOOKUP(G1097,MODULY_CBA!$B$3:$E$52,2,0),),)</f>
        <v>0.91500000000000004</v>
      </c>
      <c r="O1097" s="589">
        <f t="shared" si="67"/>
        <v>4.9654000000000007</v>
      </c>
      <c r="P1097" s="590">
        <f>IFERROR(O1097*VLOOKUP(G1097,MODULY_CBA!$B$3:$F$52,5,0),)</f>
        <v>74.481000000000009</v>
      </c>
      <c r="Q1097" s="461">
        <f>VLOOKUP(G1097,MODULY_CBA!$B$3:$I$52,7,0)</f>
        <v>2022</v>
      </c>
      <c r="R1097" s="463"/>
      <c r="S1097" s="463"/>
      <c r="T1097" s="463"/>
      <c r="U1097" s="463"/>
      <c r="V1097" s="463"/>
      <c r="W1097" s="463"/>
      <c r="X1097" s="463"/>
      <c r="Y1097" s="463"/>
      <c r="Z1097" s="591"/>
      <c r="AA1097" s="461"/>
      <c r="AB1097" s="461"/>
      <c r="AC1097" s="463"/>
      <c r="AD1097" s="463"/>
      <c r="AE1097" s="463"/>
      <c r="AF1097" s="463"/>
      <c r="AG1097" s="463"/>
      <c r="AH1097" s="463"/>
      <c r="AI1097" s="463"/>
    </row>
    <row r="1098" spans="1:35">
      <c r="A1098" s="584" t="s">
        <v>2992</v>
      </c>
      <c r="B1098" s="585" t="s">
        <v>2874</v>
      </c>
      <c r="C1098" s="457" t="s">
        <v>2879</v>
      </c>
      <c r="D1098" s="457" t="s">
        <v>3064</v>
      </c>
      <c r="E1098" s="457" t="s">
        <v>3065</v>
      </c>
      <c r="F1098" s="586" t="s">
        <v>2908</v>
      </c>
      <c r="G1098" s="592" t="s">
        <v>2879</v>
      </c>
      <c r="H1098" s="588"/>
      <c r="I1098" s="588"/>
      <c r="J1098" s="588">
        <f t="shared" si="65"/>
        <v>0</v>
      </c>
      <c r="K1098" s="588">
        <f t="shared" si="66"/>
        <v>0</v>
      </c>
      <c r="L1098" s="589">
        <f>IFERROR(IF(B1098="funkcna poziadavka",VLOOKUP(G1098,MODULY_CBA!$B$3:$E$53,4,0)/COUNTIFS($G$3:$G$1500,G1098,$B$3:$B$1500,B1098),),)</f>
        <v>0</v>
      </c>
      <c r="M1098" s="588">
        <f>IFERROR(IF(B1098="Funkcna poziadavka",VLOOKUP(G1098,MODULY_CBA!$B$3:$E$52,3,0),),)</f>
        <v>0</v>
      </c>
      <c r="N1098" s="588">
        <f>IFERROR(IF(B1098="funkcna poziadavka",VLOOKUP(G1098,MODULY_CBA!$B$3:$E$52,2,0),),)</f>
        <v>0</v>
      </c>
      <c r="O1098" s="589">
        <f t="shared" si="67"/>
        <v>0</v>
      </c>
      <c r="P1098" s="590">
        <f>IFERROR(O1098*VLOOKUP(G1098,MODULY_CBA!$B$3:$F$52,5,0),)</f>
        <v>0</v>
      </c>
      <c r="Q1098" s="461">
        <f>VLOOKUP(G1098,MODULY_CBA!$B$3:$I$52,7,0)</f>
        <v>2022</v>
      </c>
      <c r="R1098" s="463"/>
      <c r="S1098" s="463"/>
      <c r="T1098" s="463"/>
      <c r="U1098" s="463"/>
      <c r="V1098" s="463"/>
      <c r="W1098" s="463"/>
      <c r="X1098" s="463"/>
      <c r="Y1098" s="463"/>
      <c r="Z1098" s="591"/>
      <c r="AA1098" s="461"/>
      <c r="AB1098" s="461"/>
      <c r="AC1098" s="463"/>
      <c r="AD1098" s="463"/>
      <c r="AE1098" s="463"/>
      <c r="AF1098" s="463"/>
      <c r="AG1098" s="463"/>
      <c r="AH1098" s="463"/>
      <c r="AI1098" s="463"/>
    </row>
    <row r="1099" spans="1:35">
      <c r="A1099" s="584" t="s">
        <v>2993</v>
      </c>
      <c r="B1099" s="585" t="s">
        <v>2874</v>
      </c>
      <c r="C1099" s="457" t="s">
        <v>2879</v>
      </c>
      <c r="D1099" s="457" t="s">
        <v>3067</v>
      </c>
      <c r="E1099" s="457" t="s">
        <v>3066</v>
      </c>
      <c r="F1099" s="586" t="s">
        <v>2908</v>
      </c>
      <c r="G1099" s="592" t="s">
        <v>2879</v>
      </c>
      <c r="H1099" s="588"/>
      <c r="I1099" s="588"/>
      <c r="J1099" s="588">
        <f t="shared" si="65"/>
        <v>0</v>
      </c>
      <c r="K1099" s="588">
        <f t="shared" si="66"/>
        <v>0</v>
      </c>
      <c r="L1099" s="589">
        <f>IFERROR(IF(B1099="funkcna poziadavka",VLOOKUP(G1099,MODULY_CBA!$B$3:$E$53,4,0)/COUNTIFS($G$3:$G$1500,G1099,$B$3:$B$1500,B1099),),)</f>
        <v>0</v>
      </c>
      <c r="M1099" s="588">
        <f>IFERROR(IF(B1099="Funkcna poziadavka",VLOOKUP(G1099,MODULY_CBA!$B$3:$E$52,3,0),),)</f>
        <v>0</v>
      </c>
      <c r="N1099" s="588">
        <f>IFERROR(IF(B1099="funkcna poziadavka",VLOOKUP(G1099,MODULY_CBA!$B$3:$E$52,2,0),),)</f>
        <v>0</v>
      </c>
      <c r="O1099" s="589">
        <f t="shared" si="67"/>
        <v>0</v>
      </c>
      <c r="P1099" s="590">
        <f>IFERROR(O1099*VLOOKUP(G1099,MODULY_CBA!$B$3:$F$52,5,0),)</f>
        <v>0</v>
      </c>
      <c r="Q1099" s="461">
        <f>VLOOKUP(G1099,MODULY_CBA!$B$3:$I$52,7,0)</f>
        <v>2022</v>
      </c>
      <c r="R1099" s="463"/>
      <c r="S1099" s="463"/>
      <c r="T1099" s="463"/>
      <c r="U1099" s="463"/>
      <c r="V1099" s="463"/>
      <c r="W1099" s="463"/>
      <c r="X1099" s="463"/>
      <c r="Y1099" s="463"/>
      <c r="Z1099" s="591"/>
      <c r="AA1099" s="461"/>
      <c r="AB1099" s="461"/>
      <c r="AC1099" s="463"/>
      <c r="AD1099" s="463"/>
      <c r="AE1099" s="463"/>
      <c r="AF1099" s="463"/>
      <c r="AG1099" s="463"/>
      <c r="AH1099" s="463"/>
      <c r="AI1099" s="463"/>
    </row>
    <row r="1100" spans="1:35">
      <c r="A1100" s="584" t="s">
        <v>2994</v>
      </c>
      <c r="B1100" s="585" t="s">
        <v>2874</v>
      </c>
      <c r="C1100" s="457" t="s">
        <v>2879</v>
      </c>
      <c r="D1100" s="457" t="s">
        <v>3076</v>
      </c>
      <c r="E1100" s="457" t="s">
        <v>3069</v>
      </c>
      <c r="F1100" s="586" t="s">
        <v>2908</v>
      </c>
      <c r="G1100" s="592" t="s">
        <v>2879</v>
      </c>
      <c r="H1100" s="588"/>
      <c r="I1100" s="588"/>
      <c r="J1100" s="588">
        <f t="shared" si="65"/>
        <v>0</v>
      </c>
      <c r="K1100" s="588">
        <f t="shared" si="66"/>
        <v>0</v>
      </c>
      <c r="L1100" s="589">
        <f>IFERROR(IF(B1100="funkcna poziadavka",VLOOKUP(G1100,MODULY_CBA!$B$3:$E$53,4,0)/COUNTIFS($G$3:$G$1500,G1100,$B$3:$B$1500,B1100),),)</f>
        <v>0</v>
      </c>
      <c r="M1100" s="588">
        <f>IFERROR(IF(B1100="Funkcna poziadavka",VLOOKUP(G1100,MODULY_CBA!$B$3:$E$52,3,0),),)</f>
        <v>0</v>
      </c>
      <c r="N1100" s="588">
        <f>IFERROR(IF(B1100="funkcna poziadavka",VLOOKUP(G1100,MODULY_CBA!$B$3:$E$52,2,0),),)</f>
        <v>0</v>
      </c>
      <c r="O1100" s="589">
        <f t="shared" si="67"/>
        <v>0</v>
      </c>
      <c r="P1100" s="590">
        <f>IFERROR(O1100*VLOOKUP(G1100,MODULY_CBA!$B$3:$F$52,5,0),)</f>
        <v>0</v>
      </c>
      <c r="Q1100" s="461">
        <f>VLOOKUP(G1100,MODULY_CBA!$B$3:$I$52,7,0)</f>
        <v>2022</v>
      </c>
      <c r="R1100" s="463"/>
      <c r="S1100" s="463"/>
      <c r="T1100" s="463"/>
      <c r="U1100" s="463"/>
      <c r="V1100" s="463"/>
      <c r="W1100" s="463"/>
      <c r="X1100" s="463"/>
      <c r="Y1100" s="463"/>
      <c r="Z1100" s="591"/>
      <c r="AA1100" s="461"/>
      <c r="AB1100" s="461"/>
      <c r="AC1100" s="463"/>
      <c r="AD1100" s="463"/>
      <c r="AE1100" s="463"/>
      <c r="AF1100" s="463"/>
      <c r="AG1100" s="463"/>
      <c r="AH1100" s="463"/>
      <c r="AI1100" s="463"/>
    </row>
    <row r="1101" spans="1:35">
      <c r="A1101" s="584" t="s">
        <v>2995</v>
      </c>
      <c r="B1101" s="585" t="s">
        <v>2874</v>
      </c>
      <c r="C1101" s="457" t="s">
        <v>2879</v>
      </c>
      <c r="D1101" s="457" t="s">
        <v>3077</v>
      </c>
      <c r="E1101" s="457" t="s">
        <v>3070</v>
      </c>
      <c r="F1101" s="586" t="s">
        <v>2908</v>
      </c>
      <c r="G1101" s="592" t="s">
        <v>2879</v>
      </c>
      <c r="H1101" s="588"/>
      <c r="I1101" s="588"/>
      <c r="J1101" s="588">
        <f t="shared" si="65"/>
        <v>0</v>
      </c>
      <c r="K1101" s="588">
        <f t="shared" si="66"/>
        <v>0</v>
      </c>
      <c r="L1101" s="589">
        <f>IFERROR(IF(B1101="funkcna poziadavka",VLOOKUP(G1101,MODULY_CBA!$B$3:$E$53,4,0)/COUNTIFS($G$3:$G$1500,G1101,$B$3:$B$1500,B1101),),)</f>
        <v>0</v>
      </c>
      <c r="M1101" s="588">
        <f>IFERROR(IF(B1101="Funkcna poziadavka",VLOOKUP(G1101,MODULY_CBA!$B$3:$E$52,3,0),),)</f>
        <v>0</v>
      </c>
      <c r="N1101" s="588">
        <f>IFERROR(IF(B1101="funkcna poziadavka",VLOOKUP(G1101,MODULY_CBA!$B$3:$E$52,2,0),),)</f>
        <v>0</v>
      </c>
      <c r="O1101" s="589">
        <f t="shared" si="67"/>
        <v>0</v>
      </c>
      <c r="P1101" s="590">
        <f>IFERROR(O1101*VLOOKUP(G1101,MODULY_CBA!$B$3:$F$52,5,0),)</f>
        <v>0</v>
      </c>
      <c r="Q1101" s="461">
        <f>VLOOKUP(G1101,MODULY_CBA!$B$3:$I$52,7,0)</f>
        <v>2022</v>
      </c>
      <c r="R1101" s="463"/>
      <c r="S1101" s="463"/>
      <c r="T1101" s="463"/>
      <c r="U1101" s="463"/>
      <c r="V1101" s="463"/>
      <c r="W1101" s="463"/>
      <c r="X1101" s="463"/>
      <c r="Y1101" s="463"/>
      <c r="Z1101" s="591"/>
      <c r="AA1101" s="461"/>
      <c r="AB1101" s="461"/>
      <c r="AC1101" s="463"/>
      <c r="AD1101" s="463"/>
      <c r="AE1101" s="463"/>
      <c r="AF1101" s="463"/>
      <c r="AG1101" s="463"/>
      <c r="AH1101" s="463"/>
      <c r="AI1101" s="463"/>
    </row>
    <row r="1102" spans="1:35">
      <c r="A1102" s="584" t="s">
        <v>2996</v>
      </c>
      <c r="B1102" s="585" t="s">
        <v>2874</v>
      </c>
      <c r="C1102" s="457" t="s">
        <v>2879</v>
      </c>
      <c r="D1102" s="457" t="s">
        <v>3078</v>
      </c>
      <c r="E1102" s="457" t="s">
        <v>3071</v>
      </c>
      <c r="F1102" s="586" t="s">
        <v>2908</v>
      </c>
      <c r="G1102" s="592" t="s">
        <v>2879</v>
      </c>
      <c r="H1102" s="588"/>
      <c r="I1102" s="588"/>
      <c r="J1102" s="588">
        <f t="shared" si="65"/>
        <v>0</v>
      </c>
      <c r="K1102" s="588">
        <f t="shared" si="66"/>
        <v>0</v>
      </c>
      <c r="L1102" s="589">
        <f>IFERROR(IF(B1102="funkcna poziadavka",VLOOKUP(G1102,MODULY_CBA!$B$3:$E$53,4,0)/COUNTIFS($G$3:$G$1500,G1102,$B$3:$B$1500,B1102),),)</f>
        <v>0</v>
      </c>
      <c r="M1102" s="588">
        <f>IFERROR(IF(B1102="Funkcna poziadavka",VLOOKUP(G1102,MODULY_CBA!$B$3:$E$52,3,0),),)</f>
        <v>0</v>
      </c>
      <c r="N1102" s="588">
        <f>IFERROR(IF(B1102="funkcna poziadavka",VLOOKUP(G1102,MODULY_CBA!$B$3:$E$52,2,0),),)</f>
        <v>0</v>
      </c>
      <c r="O1102" s="589">
        <f t="shared" si="67"/>
        <v>0</v>
      </c>
      <c r="P1102" s="590">
        <f>IFERROR(O1102*VLOOKUP(G1102,MODULY_CBA!$B$3:$F$52,5,0),)</f>
        <v>0</v>
      </c>
      <c r="Q1102" s="461">
        <f>VLOOKUP(G1102,MODULY_CBA!$B$3:$I$52,7,0)</f>
        <v>2022</v>
      </c>
      <c r="R1102" s="463"/>
      <c r="S1102" s="463"/>
      <c r="T1102" s="463"/>
      <c r="U1102" s="463"/>
      <c r="V1102" s="463"/>
      <c r="W1102" s="463"/>
      <c r="X1102" s="463"/>
      <c r="Y1102" s="463"/>
      <c r="Z1102" s="591"/>
      <c r="AA1102" s="461"/>
      <c r="AB1102" s="461"/>
      <c r="AC1102" s="463"/>
      <c r="AD1102" s="463"/>
      <c r="AE1102" s="463"/>
      <c r="AF1102" s="463"/>
      <c r="AG1102" s="463"/>
      <c r="AH1102" s="463"/>
      <c r="AI1102" s="463"/>
    </row>
    <row r="1103" spans="1:35">
      <c r="A1103" s="584" t="s">
        <v>2997</v>
      </c>
      <c r="B1103" s="585" t="s">
        <v>2874</v>
      </c>
      <c r="C1103" s="457" t="s">
        <v>2879</v>
      </c>
      <c r="D1103" s="457" t="s">
        <v>3079</v>
      </c>
      <c r="E1103" s="457" t="s">
        <v>3072</v>
      </c>
      <c r="F1103" s="586" t="s">
        <v>2908</v>
      </c>
      <c r="G1103" s="592" t="s">
        <v>2879</v>
      </c>
      <c r="H1103" s="588"/>
      <c r="I1103" s="588"/>
      <c r="J1103" s="588">
        <f t="shared" si="65"/>
        <v>0</v>
      </c>
      <c r="K1103" s="588">
        <f t="shared" si="66"/>
        <v>0</v>
      </c>
      <c r="L1103" s="589">
        <f>IFERROR(IF(B1103="funkcna poziadavka",VLOOKUP(G1103,MODULY_CBA!$B$3:$E$53,4,0)/COUNTIFS($G$3:$G$1500,G1103,$B$3:$B$1500,B1103),),)</f>
        <v>0</v>
      </c>
      <c r="M1103" s="588">
        <f>IFERROR(IF(B1103="Funkcna poziadavka",VLOOKUP(G1103,MODULY_CBA!$B$3:$E$52,3,0),),)</f>
        <v>0</v>
      </c>
      <c r="N1103" s="588">
        <f>IFERROR(IF(B1103="funkcna poziadavka",VLOOKUP(G1103,MODULY_CBA!$B$3:$E$52,2,0),),)</f>
        <v>0</v>
      </c>
      <c r="O1103" s="589">
        <f t="shared" si="67"/>
        <v>0</v>
      </c>
      <c r="P1103" s="590">
        <f>IFERROR(O1103*VLOOKUP(G1103,MODULY_CBA!$B$3:$F$52,5,0),)</f>
        <v>0</v>
      </c>
      <c r="Q1103" s="461">
        <f>VLOOKUP(G1103,MODULY_CBA!$B$3:$I$52,7,0)</f>
        <v>2022</v>
      </c>
      <c r="R1103" s="463"/>
      <c r="S1103" s="463"/>
      <c r="T1103" s="463"/>
      <c r="U1103" s="463"/>
      <c r="V1103" s="463"/>
      <c r="W1103" s="463"/>
      <c r="X1103" s="463"/>
      <c r="Y1103" s="463"/>
      <c r="Z1103" s="591"/>
      <c r="AA1103" s="461"/>
      <c r="AB1103" s="461"/>
      <c r="AC1103" s="463"/>
      <c r="AD1103" s="463"/>
      <c r="AE1103" s="463"/>
      <c r="AF1103" s="463"/>
      <c r="AG1103" s="463"/>
      <c r="AH1103" s="463"/>
      <c r="AI1103" s="463"/>
    </row>
    <row r="1104" spans="1:35">
      <c r="A1104" s="584" t="s">
        <v>2998</v>
      </c>
      <c r="B1104" s="585" t="s">
        <v>2874</v>
      </c>
      <c r="C1104" s="457" t="s">
        <v>2879</v>
      </c>
      <c r="D1104" s="457" t="s">
        <v>3080</v>
      </c>
      <c r="E1104" s="457" t="s">
        <v>3073</v>
      </c>
      <c r="F1104" s="586" t="s">
        <v>2908</v>
      </c>
      <c r="G1104" s="592" t="s">
        <v>2879</v>
      </c>
      <c r="H1104" s="588"/>
      <c r="I1104" s="588"/>
      <c r="J1104" s="588">
        <f t="shared" si="65"/>
        <v>0</v>
      </c>
      <c r="K1104" s="588">
        <f t="shared" si="66"/>
        <v>0</v>
      </c>
      <c r="L1104" s="589">
        <f>IFERROR(IF(B1104="funkcna poziadavka",VLOOKUP(G1104,MODULY_CBA!$B$3:$E$53,4,0)/COUNTIFS($G$3:$G$1500,G1104,$B$3:$B$1500,B1104),),)</f>
        <v>0</v>
      </c>
      <c r="M1104" s="588">
        <f>IFERROR(IF(B1104="Funkcna poziadavka",VLOOKUP(G1104,MODULY_CBA!$B$3:$E$52,3,0),),)</f>
        <v>0</v>
      </c>
      <c r="N1104" s="588">
        <f>IFERROR(IF(B1104="funkcna poziadavka",VLOOKUP(G1104,MODULY_CBA!$B$3:$E$52,2,0),),)</f>
        <v>0</v>
      </c>
      <c r="O1104" s="589">
        <f t="shared" si="67"/>
        <v>0</v>
      </c>
      <c r="P1104" s="590">
        <f>IFERROR(O1104*VLOOKUP(G1104,MODULY_CBA!$B$3:$F$52,5,0),)</f>
        <v>0</v>
      </c>
      <c r="Q1104" s="461">
        <f>VLOOKUP(G1104,MODULY_CBA!$B$3:$I$52,7,0)</f>
        <v>2022</v>
      </c>
      <c r="R1104" s="463"/>
      <c r="S1104" s="463"/>
      <c r="T1104" s="463"/>
      <c r="U1104" s="463"/>
      <c r="V1104" s="463"/>
      <c r="W1104" s="463"/>
      <c r="X1104" s="463"/>
      <c r="Y1104" s="463"/>
      <c r="Z1104" s="591"/>
      <c r="AA1104" s="461"/>
      <c r="AB1104" s="461"/>
      <c r="AC1104" s="463"/>
      <c r="AD1104" s="463"/>
      <c r="AE1104" s="463"/>
      <c r="AF1104" s="463"/>
      <c r="AG1104" s="463"/>
      <c r="AH1104" s="463"/>
      <c r="AI1104" s="463"/>
    </row>
    <row r="1105" spans="1:35">
      <c r="A1105" s="584" t="s">
        <v>2999</v>
      </c>
      <c r="B1105" s="585" t="s">
        <v>2874</v>
      </c>
      <c r="C1105" s="457" t="s">
        <v>2879</v>
      </c>
      <c r="D1105" s="457" t="s">
        <v>3081</v>
      </c>
      <c r="E1105" s="457" t="s">
        <v>3074</v>
      </c>
      <c r="F1105" s="586" t="s">
        <v>2908</v>
      </c>
      <c r="G1105" s="592" t="s">
        <v>2879</v>
      </c>
      <c r="H1105" s="588"/>
      <c r="I1105" s="588"/>
      <c r="J1105" s="588">
        <f t="shared" si="65"/>
        <v>0</v>
      </c>
      <c r="K1105" s="588">
        <f t="shared" si="66"/>
        <v>0</v>
      </c>
      <c r="L1105" s="589">
        <f>IFERROR(IF(B1105="funkcna poziadavka",VLOOKUP(G1105,MODULY_CBA!$B$3:$E$53,4,0)/COUNTIFS($G$3:$G$1500,G1105,$B$3:$B$1500,B1105),),)</f>
        <v>0</v>
      </c>
      <c r="M1105" s="588">
        <f>IFERROR(IF(B1105="Funkcna poziadavka",VLOOKUP(G1105,MODULY_CBA!$B$3:$E$52,3,0),),)</f>
        <v>0</v>
      </c>
      <c r="N1105" s="588">
        <f>IFERROR(IF(B1105="funkcna poziadavka",VLOOKUP(G1105,MODULY_CBA!$B$3:$E$52,2,0),),)</f>
        <v>0</v>
      </c>
      <c r="O1105" s="589">
        <f t="shared" si="67"/>
        <v>0</v>
      </c>
      <c r="P1105" s="590">
        <f>IFERROR(O1105*VLOOKUP(G1105,MODULY_CBA!$B$3:$F$52,5,0),)</f>
        <v>0</v>
      </c>
      <c r="Q1105" s="461">
        <f>VLOOKUP(G1105,MODULY_CBA!$B$3:$I$52,7,0)</f>
        <v>2022</v>
      </c>
      <c r="R1105" s="463"/>
      <c r="S1105" s="463"/>
      <c r="T1105" s="463"/>
      <c r="U1105" s="463"/>
      <c r="V1105" s="463"/>
      <c r="W1105" s="463"/>
      <c r="X1105" s="463"/>
      <c r="Y1105" s="463"/>
      <c r="Z1105" s="591"/>
      <c r="AA1105" s="461"/>
      <c r="AB1105" s="461"/>
      <c r="AC1105" s="463"/>
      <c r="AD1105" s="463"/>
      <c r="AE1105" s="463"/>
      <c r="AF1105" s="463"/>
      <c r="AG1105" s="463"/>
      <c r="AH1105" s="463"/>
      <c r="AI1105" s="463"/>
    </row>
    <row r="1106" spans="1:35">
      <c r="A1106" s="584" t="s">
        <v>3000</v>
      </c>
      <c r="B1106" s="585" t="s">
        <v>977</v>
      </c>
      <c r="C1106" s="457" t="s">
        <v>2879</v>
      </c>
      <c r="D1106" s="457" t="s">
        <v>3082</v>
      </c>
      <c r="E1106" s="457" t="s">
        <v>3075</v>
      </c>
      <c r="F1106" s="586" t="s">
        <v>2908</v>
      </c>
      <c r="G1106" s="592" t="s">
        <v>2879</v>
      </c>
      <c r="H1106" s="588">
        <v>1</v>
      </c>
      <c r="I1106" s="588">
        <v>5</v>
      </c>
      <c r="J1106" s="588">
        <f t="shared" si="65"/>
        <v>1</v>
      </c>
      <c r="K1106" s="588">
        <f t="shared" si="66"/>
        <v>5</v>
      </c>
      <c r="L1106" s="589">
        <f>IFERROR(IF(B1106="funkcna poziadavka",VLOOKUP(G1106,MODULY_CBA!$B$3:$E$53,4,0)/COUNTIFS($G$3:$G$1500,G1106,$B$3:$B$1500,B1106),),)</f>
        <v>2.3333333333333335</v>
      </c>
      <c r="M1106" s="588">
        <f>IFERROR(IF(B1106="Funkcna poziadavka",VLOOKUP(G1106,MODULY_CBA!$B$3:$E$52,3,0),),)</f>
        <v>0.74</v>
      </c>
      <c r="N1106" s="588">
        <f>IFERROR(IF(B1106="funkcna poziadavka",VLOOKUP(G1106,MODULY_CBA!$B$3:$E$52,2,0),),)</f>
        <v>0.91500000000000004</v>
      </c>
      <c r="O1106" s="589">
        <f t="shared" si="67"/>
        <v>4.9654000000000007</v>
      </c>
      <c r="P1106" s="590">
        <f>IFERROR(O1106*VLOOKUP(G1106,MODULY_CBA!$B$3:$F$52,5,0),)</f>
        <v>74.481000000000009</v>
      </c>
      <c r="Q1106" s="461">
        <f>VLOOKUP(G1106,MODULY_CBA!$B$3:$I$52,7,0)</f>
        <v>2022</v>
      </c>
      <c r="R1106" s="463"/>
      <c r="S1106" s="463"/>
      <c r="T1106" s="463"/>
      <c r="U1106" s="463"/>
      <c r="V1106" s="463"/>
      <c r="W1106" s="463"/>
      <c r="X1106" s="463"/>
      <c r="Y1106" s="463"/>
      <c r="Z1106" s="591"/>
      <c r="AA1106" s="461"/>
      <c r="AB1106" s="461"/>
      <c r="AC1106" s="463"/>
      <c r="AD1106" s="463"/>
      <c r="AE1106" s="463"/>
      <c r="AF1106" s="463"/>
      <c r="AG1106" s="463"/>
      <c r="AH1106" s="463"/>
      <c r="AI1106" s="463"/>
    </row>
    <row r="1107" spans="1:35">
      <c r="A1107" s="584" t="s">
        <v>3001</v>
      </c>
      <c r="B1107" s="585" t="s">
        <v>977</v>
      </c>
      <c r="C1107" s="457" t="s">
        <v>2879</v>
      </c>
      <c r="D1107" s="457" t="s">
        <v>3083</v>
      </c>
      <c r="E1107" s="457" t="s">
        <v>3068</v>
      </c>
      <c r="F1107" s="586" t="s">
        <v>2908</v>
      </c>
      <c r="G1107" s="592" t="s">
        <v>2879</v>
      </c>
      <c r="H1107" s="588">
        <v>1</v>
      </c>
      <c r="I1107" s="588">
        <v>5</v>
      </c>
      <c r="J1107" s="588">
        <f t="shared" si="65"/>
        <v>1</v>
      </c>
      <c r="K1107" s="588">
        <f t="shared" si="66"/>
        <v>5</v>
      </c>
      <c r="L1107" s="589">
        <f>IFERROR(IF(B1107="funkcna poziadavka",VLOOKUP(G1107,MODULY_CBA!$B$3:$E$53,4,0)/COUNTIFS($G$3:$G$1500,G1107,$B$3:$B$1500,B1107),),)</f>
        <v>2.3333333333333335</v>
      </c>
      <c r="M1107" s="588">
        <f>IFERROR(IF(B1107="Funkcna poziadavka",VLOOKUP(G1107,MODULY_CBA!$B$3:$E$52,3,0),),)</f>
        <v>0.74</v>
      </c>
      <c r="N1107" s="588">
        <f>IFERROR(IF(B1107="funkcna poziadavka",VLOOKUP(G1107,MODULY_CBA!$B$3:$E$52,2,0),),)</f>
        <v>0.91500000000000004</v>
      </c>
      <c r="O1107" s="589">
        <f t="shared" si="67"/>
        <v>4.9654000000000007</v>
      </c>
      <c r="P1107" s="590">
        <f>IFERROR(O1107*VLOOKUP(G1107,MODULY_CBA!$B$3:$F$52,5,0),)</f>
        <v>74.481000000000009</v>
      </c>
      <c r="Q1107" s="461">
        <f>VLOOKUP(G1107,MODULY_CBA!$B$3:$I$52,7,0)</f>
        <v>2022</v>
      </c>
      <c r="R1107" s="463"/>
      <c r="S1107" s="463"/>
      <c r="T1107" s="463"/>
      <c r="U1107" s="463"/>
      <c r="V1107" s="463"/>
      <c r="W1107" s="463"/>
      <c r="X1107" s="463"/>
      <c r="Y1107" s="463"/>
      <c r="Z1107" s="591"/>
      <c r="AA1107" s="461"/>
      <c r="AB1107" s="461"/>
      <c r="AC1107" s="463"/>
      <c r="AD1107" s="463"/>
      <c r="AE1107" s="463"/>
      <c r="AF1107" s="463"/>
      <c r="AG1107" s="463"/>
      <c r="AH1107" s="463"/>
      <c r="AI1107" s="463"/>
    </row>
    <row r="1108" spans="1:35">
      <c r="A1108" s="584" t="s">
        <v>3002</v>
      </c>
      <c r="B1108" s="585" t="s">
        <v>2874</v>
      </c>
      <c r="C1108" s="457" t="s">
        <v>2878</v>
      </c>
      <c r="D1108" s="457" t="s">
        <v>2906</v>
      </c>
      <c r="E1108" s="457" t="s">
        <v>3084</v>
      </c>
      <c r="F1108" s="586" t="s">
        <v>2908</v>
      </c>
      <c r="G1108" s="592" t="s">
        <v>2878</v>
      </c>
      <c r="H1108" s="588"/>
      <c r="I1108" s="588"/>
      <c r="J1108" s="588">
        <f t="shared" si="65"/>
        <v>0</v>
      </c>
      <c r="K1108" s="588">
        <f t="shared" si="66"/>
        <v>0</v>
      </c>
      <c r="L1108" s="589">
        <f>IFERROR(IF(B1108="funkcna poziadavka",VLOOKUP(G1108,MODULY_CBA!$B$3:$E$53,4,0)/COUNTIFS($G$3:$G$1500,G1108,$B$3:$B$1500,B1108),),)</f>
        <v>0</v>
      </c>
      <c r="M1108" s="588">
        <f>IFERROR(IF(B1108="Funkcna poziadavka",VLOOKUP(G1108,MODULY_CBA!$B$3:$E$52,3,0),),)</f>
        <v>0</v>
      </c>
      <c r="N1108" s="588">
        <f>IFERROR(IF(B1108="funkcna poziadavka",VLOOKUP(G1108,MODULY_CBA!$B$3:$E$52,2,0),),)</f>
        <v>0</v>
      </c>
      <c r="O1108" s="589">
        <f t="shared" si="67"/>
        <v>0</v>
      </c>
      <c r="P1108" s="590">
        <f>IFERROR(O1108*VLOOKUP(G1108,MODULY_CBA!$B$3:$F$52,5,0),)</f>
        <v>0</v>
      </c>
      <c r="Q1108" s="461">
        <f>VLOOKUP(G1108,MODULY_CBA!$B$3:$I$52,7,0)</f>
        <v>2022</v>
      </c>
      <c r="R1108" s="463"/>
      <c r="S1108" s="463"/>
      <c r="T1108" s="463"/>
      <c r="U1108" s="463"/>
      <c r="V1108" s="463"/>
      <c r="W1108" s="463"/>
      <c r="X1108" s="463"/>
      <c r="Y1108" s="463"/>
      <c r="Z1108" s="591"/>
      <c r="AA1108" s="461"/>
      <c r="AB1108" s="461"/>
      <c r="AC1108" s="463"/>
      <c r="AD1108" s="463"/>
      <c r="AE1108" s="463"/>
      <c r="AF1108" s="463"/>
      <c r="AG1108" s="463"/>
      <c r="AH1108" s="463"/>
      <c r="AI1108" s="463"/>
    </row>
    <row r="1109" spans="1:35">
      <c r="A1109" s="584" t="s">
        <v>3003</v>
      </c>
      <c r="B1109" s="585" t="s">
        <v>2874</v>
      </c>
      <c r="C1109" s="457" t="s">
        <v>2878</v>
      </c>
      <c r="D1109" s="457" t="s">
        <v>232</v>
      </c>
      <c r="E1109" s="457" t="s">
        <v>3085</v>
      </c>
      <c r="F1109" s="586" t="s">
        <v>2908</v>
      </c>
      <c r="G1109" s="592" t="s">
        <v>2878</v>
      </c>
      <c r="H1109" s="588"/>
      <c r="I1109" s="588"/>
      <c r="J1109" s="588">
        <f t="shared" si="65"/>
        <v>0</v>
      </c>
      <c r="K1109" s="588">
        <f t="shared" si="66"/>
        <v>0</v>
      </c>
      <c r="L1109" s="589">
        <f>IFERROR(IF(B1109="funkcna poziadavka",VLOOKUP(G1109,MODULY_CBA!$B$3:$E$53,4,0)/COUNTIFS($G$3:$G$1500,G1109,$B$3:$B$1500,B1109),),)</f>
        <v>0</v>
      </c>
      <c r="M1109" s="588">
        <f>IFERROR(IF(B1109="Funkcna poziadavka",VLOOKUP(G1109,MODULY_CBA!$B$3:$E$52,3,0),),)</f>
        <v>0</v>
      </c>
      <c r="N1109" s="588">
        <f>IFERROR(IF(B1109="funkcna poziadavka",VLOOKUP(G1109,MODULY_CBA!$B$3:$E$52,2,0),),)</f>
        <v>0</v>
      </c>
      <c r="O1109" s="589">
        <f t="shared" si="67"/>
        <v>0</v>
      </c>
      <c r="P1109" s="590">
        <f>IFERROR(O1109*VLOOKUP(G1109,MODULY_CBA!$B$3:$F$52,5,0),)</f>
        <v>0</v>
      </c>
      <c r="Q1109" s="461">
        <f>VLOOKUP(G1109,MODULY_CBA!$B$3:$I$52,7,0)</f>
        <v>2022</v>
      </c>
      <c r="R1109" s="463"/>
      <c r="S1109" s="463"/>
      <c r="T1109" s="463"/>
      <c r="U1109" s="463"/>
      <c r="V1109" s="463"/>
      <c r="W1109" s="463"/>
      <c r="X1109" s="463"/>
      <c r="Y1109" s="463"/>
      <c r="Z1109" s="591"/>
      <c r="AA1109" s="461"/>
      <c r="AB1109" s="461"/>
      <c r="AC1109" s="463"/>
      <c r="AD1109" s="463"/>
      <c r="AE1109" s="463"/>
      <c r="AF1109" s="463"/>
      <c r="AG1109" s="463"/>
      <c r="AH1109" s="463"/>
      <c r="AI1109" s="463"/>
    </row>
    <row r="1110" spans="1:35">
      <c r="A1110" s="584" t="s">
        <v>3004</v>
      </c>
      <c r="B1110" s="585" t="s">
        <v>2874</v>
      </c>
      <c r="C1110" s="457" t="s">
        <v>2878</v>
      </c>
      <c r="D1110" s="457" t="s">
        <v>2724</v>
      </c>
      <c r="E1110" s="457" t="s">
        <v>3049</v>
      </c>
      <c r="F1110" s="586" t="s">
        <v>2908</v>
      </c>
      <c r="G1110" s="592" t="s">
        <v>2878</v>
      </c>
      <c r="H1110" s="588"/>
      <c r="I1110" s="588"/>
      <c r="J1110" s="588">
        <f t="shared" si="65"/>
        <v>0</v>
      </c>
      <c r="K1110" s="588">
        <f t="shared" si="66"/>
        <v>0</v>
      </c>
      <c r="L1110" s="589">
        <f>IFERROR(IF(B1110="funkcna poziadavka",VLOOKUP(G1110,MODULY_CBA!$B$3:$E$53,4,0)/COUNTIFS($G$3:$G$1500,G1110,$B$3:$B$1500,B1110),),)</f>
        <v>0</v>
      </c>
      <c r="M1110" s="588">
        <f>IFERROR(IF(B1110="Funkcna poziadavka",VLOOKUP(G1110,MODULY_CBA!$B$3:$E$52,3,0),),)</f>
        <v>0</v>
      </c>
      <c r="N1110" s="588">
        <f>IFERROR(IF(B1110="funkcna poziadavka",VLOOKUP(G1110,MODULY_CBA!$B$3:$E$52,2,0),),)</f>
        <v>0</v>
      </c>
      <c r="O1110" s="589">
        <f t="shared" si="67"/>
        <v>0</v>
      </c>
      <c r="P1110" s="590">
        <f>IFERROR(O1110*VLOOKUP(G1110,MODULY_CBA!$B$3:$F$52,5,0),)</f>
        <v>0</v>
      </c>
      <c r="Q1110" s="461">
        <f>VLOOKUP(G1110,MODULY_CBA!$B$3:$I$52,7,0)</f>
        <v>2022</v>
      </c>
      <c r="R1110" s="463"/>
      <c r="S1110" s="463"/>
      <c r="T1110" s="463"/>
      <c r="U1110" s="463"/>
      <c r="V1110" s="463"/>
      <c r="W1110" s="463"/>
      <c r="X1110" s="463"/>
      <c r="Y1110" s="463"/>
      <c r="Z1110" s="591"/>
      <c r="AA1110" s="461"/>
      <c r="AB1110" s="461"/>
      <c r="AC1110" s="463"/>
      <c r="AD1110" s="463"/>
      <c r="AE1110" s="463"/>
      <c r="AF1110" s="463"/>
      <c r="AG1110" s="463"/>
      <c r="AH1110" s="463"/>
      <c r="AI1110" s="463"/>
    </row>
    <row r="1111" spans="1:35">
      <c r="A1111" s="584" t="s">
        <v>3005</v>
      </c>
      <c r="B1111" s="585" t="s">
        <v>2874</v>
      </c>
      <c r="C1111" s="457" t="s">
        <v>2878</v>
      </c>
      <c r="D1111" s="457" t="s">
        <v>3086</v>
      </c>
      <c r="E1111" s="457" t="s">
        <v>3087</v>
      </c>
      <c r="F1111" s="586" t="s">
        <v>2908</v>
      </c>
      <c r="G1111" s="592" t="s">
        <v>2878</v>
      </c>
      <c r="H1111" s="588"/>
      <c r="I1111" s="588"/>
      <c r="J1111" s="588">
        <f t="shared" si="65"/>
        <v>0</v>
      </c>
      <c r="K1111" s="588">
        <f t="shared" si="66"/>
        <v>0</v>
      </c>
      <c r="L1111" s="589">
        <f>IFERROR(IF(B1111="funkcna poziadavka",VLOOKUP(G1111,MODULY_CBA!$B$3:$E$53,4,0)/COUNTIFS($G$3:$G$1500,G1111,$B$3:$B$1500,B1111),),)</f>
        <v>0</v>
      </c>
      <c r="M1111" s="588">
        <f>IFERROR(IF(B1111="Funkcna poziadavka",VLOOKUP(G1111,MODULY_CBA!$B$3:$E$52,3,0),),)</f>
        <v>0</v>
      </c>
      <c r="N1111" s="588">
        <f>IFERROR(IF(B1111="funkcna poziadavka",VLOOKUP(G1111,MODULY_CBA!$B$3:$E$52,2,0),),)</f>
        <v>0</v>
      </c>
      <c r="O1111" s="589">
        <f t="shared" si="67"/>
        <v>0</v>
      </c>
      <c r="P1111" s="590">
        <f>IFERROR(O1111*VLOOKUP(G1111,MODULY_CBA!$B$3:$F$52,5,0),)</f>
        <v>0</v>
      </c>
      <c r="Q1111" s="461">
        <f>VLOOKUP(G1111,MODULY_CBA!$B$3:$I$52,7,0)</f>
        <v>2022</v>
      </c>
      <c r="R1111" s="463"/>
      <c r="S1111" s="463"/>
      <c r="T1111" s="463"/>
      <c r="U1111" s="463"/>
      <c r="V1111" s="463"/>
      <c r="W1111" s="463"/>
      <c r="X1111" s="463"/>
      <c r="Y1111" s="463"/>
      <c r="Z1111" s="591"/>
      <c r="AA1111" s="461"/>
      <c r="AB1111" s="461"/>
      <c r="AC1111" s="463"/>
      <c r="AD1111" s="463"/>
      <c r="AE1111" s="463"/>
      <c r="AF1111" s="463"/>
      <c r="AG1111" s="463"/>
      <c r="AH1111" s="463"/>
      <c r="AI1111" s="463"/>
    </row>
    <row r="1112" spans="1:35">
      <c r="A1112" s="584" t="s">
        <v>3006</v>
      </c>
      <c r="B1112" s="585" t="s">
        <v>977</v>
      </c>
      <c r="C1112" s="457" t="s">
        <v>2878</v>
      </c>
      <c r="D1112" s="457" t="s">
        <v>2775</v>
      </c>
      <c r="E1112" s="457" t="s">
        <v>3088</v>
      </c>
      <c r="F1112" s="586" t="s">
        <v>2908</v>
      </c>
      <c r="G1112" s="592" t="s">
        <v>2878</v>
      </c>
      <c r="H1112" s="588">
        <v>1</v>
      </c>
      <c r="I1112" s="588">
        <v>5</v>
      </c>
      <c r="J1112" s="588">
        <f t="shared" si="65"/>
        <v>1</v>
      </c>
      <c r="K1112" s="588">
        <f t="shared" si="66"/>
        <v>5</v>
      </c>
      <c r="L1112" s="589">
        <f>IFERROR(IF(B1112="funkcna poziadavka",VLOOKUP(G1112,MODULY_CBA!$B$3:$E$53,4,0)/COUNTIFS($G$3:$G$1500,G1112,$B$3:$B$1500,B1112),),)</f>
        <v>3</v>
      </c>
      <c r="M1112" s="588">
        <f>IFERROR(IF(B1112="Funkcna poziadavka",VLOOKUP(G1112,MODULY_CBA!$B$3:$E$52,3,0),),)</f>
        <v>0.74</v>
      </c>
      <c r="N1112" s="588">
        <f>IFERROR(IF(B1112="funkcna poziadavka",VLOOKUP(G1112,MODULY_CBA!$B$3:$E$52,2,0),),)</f>
        <v>0.91500000000000004</v>
      </c>
      <c r="O1112" s="589">
        <f t="shared" si="67"/>
        <v>5.4168000000000003</v>
      </c>
      <c r="P1112" s="590">
        <f>IFERROR(O1112*VLOOKUP(G1112,MODULY_CBA!$B$3:$F$52,5,0),)</f>
        <v>81.25200000000001</v>
      </c>
      <c r="Q1112" s="461">
        <f>VLOOKUP(G1112,MODULY_CBA!$B$3:$I$52,7,0)</f>
        <v>2022</v>
      </c>
      <c r="R1112" s="463"/>
      <c r="S1112" s="463"/>
      <c r="T1112" s="463"/>
      <c r="U1112" s="463"/>
      <c r="V1112" s="463"/>
      <c r="W1112" s="463"/>
      <c r="X1112" s="463"/>
      <c r="Y1112" s="463"/>
      <c r="Z1112" s="591"/>
      <c r="AA1112" s="461"/>
      <c r="AB1112" s="461"/>
      <c r="AC1112" s="463"/>
      <c r="AD1112" s="463"/>
      <c r="AE1112" s="463"/>
      <c r="AF1112" s="463"/>
      <c r="AG1112" s="463"/>
      <c r="AH1112" s="463"/>
      <c r="AI1112" s="463"/>
    </row>
    <row r="1113" spans="1:35">
      <c r="A1113" s="584" t="s">
        <v>3007</v>
      </c>
      <c r="B1113" s="585" t="s">
        <v>977</v>
      </c>
      <c r="C1113" s="457" t="s">
        <v>2878</v>
      </c>
      <c r="D1113" s="457" t="s">
        <v>3089</v>
      </c>
      <c r="E1113" s="457" t="s">
        <v>3095</v>
      </c>
      <c r="F1113" s="586" t="s">
        <v>2908</v>
      </c>
      <c r="G1113" s="592" t="s">
        <v>2878</v>
      </c>
      <c r="H1113" s="588">
        <v>1</v>
      </c>
      <c r="I1113" s="588">
        <v>5</v>
      </c>
      <c r="J1113" s="588">
        <f t="shared" si="65"/>
        <v>1</v>
      </c>
      <c r="K1113" s="588">
        <f t="shared" si="66"/>
        <v>5</v>
      </c>
      <c r="L1113" s="589">
        <f>IFERROR(IF(B1113="funkcna poziadavka",VLOOKUP(G1113,MODULY_CBA!$B$3:$E$53,4,0)/COUNTIFS($G$3:$G$1500,G1113,$B$3:$B$1500,B1113),),)</f>
        <v>3</v>
      </c>
      <c r="M1113" s="588">
        <f>IFERROR(IF(B1113="Funkcna poziadavka",VLOOKUP(G1113,MODULY_CBA!$B$3:$E$52,3,0),),)</f>
        <v>0.74</v>
      </c>
      <c r="N1113" s="588">
        <f>IFERROR(IF(B1113="funkcna poziadavka",VLOOKUP(G1113,MODULY_CBA!$B$3:$E$52,2,0),),)</f>
        <v>0.91500000000000004</v>
      </c>
      <c r="O1113" s="589">
        <f t="shared" si="67"/>
        <v>5.4168000000000003</v>
      </c>
      <c r="P1113" s="590">
        <f>IFERROR(O1113*VLOOKUP(G1113,MODULY_CBA!$B$3:$F$52,5,0),)</f>
        <v>81.25200000000001</v>
      </c>
      <c r="Q1113" s="461">
        <f>VLOOKUP(G1113,MODULY_CBA!$B$3:$I$52,7,0)</f>
        <v>2022</v>
      </c>
      <c r="R1113" s="463"/>
      <c r="S1113" s="463"/>
      <c r="T1113" s="463"/>
      <c r="U1113" s="463"/>
      <c r="V1113" s="463"/>
      <c r="W1113" s="463"/>
      <c r="X1113" s="463"/>
      <c r="Y1113" s="463"/>
      <c r="Z1113" s="591"/>
      <c r="AA1113" s="461"/>
      <c r="AB1113" s="461"/>
      <c r="AC1113" s="463"/>
      <c r="AD1113" s="463"/>
      <c r="AE1113" s="463"/>
      <c r="AF1113" s="463"/>
      <c r="AG1113" s="463"/>
      <c r="AH1113" s="463"/>
      <c r="AI1113" s="463"/>
    </row>
    <row r="1114" spans="1:35">
      <c r="A1114" s="584" t="s">
        <v>3008</v>
      </c>
      <c r="B1114" s="585" t="s">
        <v>977</v>
      </c>
      <c r="C1114" s="457" t="s">
        <v>2878</v>
      </c>
      <c r="D1114" s="457" t="s">
        <v>3090</v>
      </c>
      <c r="E1114" s="457" t="s">
        <v>3096</v>
      </c>
      <c r="F1114" s="586" t="s">
        <v>2908</v>
      </c>
      <c r="G1114" s="592" t="s">
        <v>2878</v>
      </c>
      <c r="H1114" s="588">
        <v>1</v>
      </c>
      <c r="I1114" s="588">
        <v>5</v>
      </c>
      <c r="J1114" s="588">
        <f t="shared" si="65"/>
        <v>1</v>
      </c>
      <c r="K1114" s="588">
        <f t="shared" si="66"/>
        <v>5</v>
      </c>
      <c r="L1114" s="589">
        <f>IFERROR(IF(B1114="funkcna poziadavka",VLOOKUP(G1114,MODULY_CBA!$B$3:$E$53,4,0)/COUNTIFS($G$3:$G$1500,G1114,$B$3:$B$1500,B1114),),)</f>
        <v>3</v>
      </c>
      <c r="M1114" s="588">
        <f>IFERROR(IF(B1114="Funkcna poziadavka",VLOOKUP(G1114,MODULY_CBA!$B$3:$E$52,3,0),),)</f>
        <v>0.74</v>
      </c>
      <c r="N1114" s="588">
        <f>IFERROR(IF(B1114="funkcna poziadavka",VLOOKUP(G1114,MODULY_CBA!$B$3:$E$52,2,0),),)</f>
        <v>0.91500000000000004</v>
      </c>
      <c r="O1114" s="589">
        <f t="shared" si="67"/>
        <v>5.4168000000000003</v>
      </c>
      <c r="P1114" s="590">
        <f>IFERROR(O1114*VLOOKUP(G1114,MODULY_CBA!$B$3:$F$52,5,0),)</f>
        <v>81.25200000000001</v>
      </c>
      <c r="Q1114" s="461">
        <f>VLOOKUP(G1114,MODULY_CBA!$B$3:$I$52,7,0)</f>
        <v>2022</v>
      </c>
      <c r="R1114" s="463"/>
      <c r="S1114" s="463"/>
      <c r="T1114" s="463"/>
      <c r="U1114" s="463"/>
      <c r="V1114" s="463"/>
      <c r="W1114" s="463"/>
      <c r="X1114" s="463"/>
      <c r="Y1114" s="463"/>
      <c r="Z1114" s="591"/>
      <c r="AA1114" s="461"/>
      <c r="AB1114" s="461"/>
      <c r="AC1114" s="463"/>
      <c r="AD1114" s="463"/>
      <c r="AE1114" s="463"/>
      <c r="AF1114" s="463"/>
      <c r="AG1114" s="463"/>
      <c r="AH1114" s="463"/>
      <c r="AI1114" s="463"/>
    </row>
    <row r="1115" spans="1:35">
      <c r="A1115" s="584" t="s">
        <v>3009</v>
      </c>
      <c r="B1115" s="585" t="s">
        <v>977</v>
      </c>
      <c r="C1115" s="457" t="s">
        <v>2878</v>
      </c>
      <c r="D1115" s="457" t="s">
        <v>3091</v>
      </c>
      <c r="E1115" s="457" t="s">
        <v>3097</v>
      </c>
      <c r="F1115" s="586" t="s">
        <v>2908</v>
      </c>
      <c r="G1115" s="592" t="s">
        <v>2878</v>
      </c>
      <c r="H1115" s="588">
        <v>1</v>
      </c>
      <c r="I1115" s="588">
        <v>5</v>
      </c>
      <c r="J1115" s="588">
        <f t="shared" si="65"/>
        <v>1</v>
      </c>
      <c r="K1115" s="588">
        <f t="shared" si="66"/>
        <v>5</v>
      </c>
      <c r="L1115" s="589">
        <f>IFERROR(IF(B1115="funkcna poziadavka",VLOOKUP(G1115,MODULY_CBA!$B$3:$E$53,4,0)/COUNTIFS($G$3:$G$1500,G1115,$B$3:$B$1500,B1115),),)</f>
        <v>3</v>
      </c>
      <c r="M1115" s="588">
        <f>IFERROR(IF(B1115="Funkcna poziadavka",VLOOKUP(G1115,MODULY_CBA!$B$3:$E$52,3,0),),)</f>
        <v>0.74</v>
      </c>
      <c r="N1115" s="588">
        <f>IFERROR(IF(B1115="funkcna poziadavka",VLOOKUP(G1115,MODULY_CBA!$B$3:$E$52,2,0),),)</f>
        <v>0.91500000000000004</v>
      </c>
      <c r="O1115" s="589">
        <f t="shared" si="67"/>
        <v>5.4168000000000003</v>
      </c>
      <c r="P1115" s="590">
        <f>IFERROR(O1115*VLOOKUP(G1115,MODULY_CBA!$B$3:$F$52,5,0),)</f>
        <v>81.25200000000001</v>
      </c>
      <c r="Q1115" s="461">
        <f>VLOOKUP(G1115,MODULY_CBA!$B$3:$I$52,7,0)</f>
        <v>2022</v>
      </c>
      <c r="R1115" s="463"/>
      <c r="S1115" s="463"/>
      <c r="T1115" s="463"/>
      <c r="U1115" s="463"/>
      <c r="V1115" s="463"/>
      <c r="W1115" s="463"/>
      <c r="X1115" s="463"/>
      <c r="Y1115" s="463"/>
      <c r="Z1115" s="591"/>
      <c r="AA1115" s="461"/>
      <c r="AB1115" s="461"/>
      <c r="AC1115" s="463"/>
      <c r="AD1115" s="463"/>
      <c r="AE1115" s="463"/>
      <c r="AF1115" s="463"/>
      <c r="AG1115" s="463"/>
      <c r="AH1115" s="463"/>
      <c r="AI1115" s="463"/>
    </row>
    <row r="1116" spans="1:35">
      <c r="A1116" s="584" t="s">
        <v>3010</v>
      </c>
      <c r="B1116" s="585" t="s">
        <v>977</v>
      </c>
      <c r="C1116" s="457" t="s">
        <v>2878</v>
      </c>
      <c r="D1116" s="457" t="s">
        <v>3092</v>
      </c>
      <c r="E1116" s="457" t="s">
        <v>3098</v>
      </c>
      <c r="F1116" s="586" t="s">
        <v>2908</v>
      </c>
      <c r="G1116" s="592" t="s">
        <v>2878</v>
      </c>
      <c r="H1116" s="588">
        <v>1</v>
      </c>
      <c r="I1116" s="588">
        <v>5</v>
      </c>
      <c r="J1116" s="588">
        <f t="shared" si="65"/>
        <v>1</v>
      </c>
      <c r="K1116" s="588">
        <f t="shared" si="66"/>
        <v>5</v>
      </c>
      <c r="L1116" s="589">
        <f>IFERROR(IF(B1116="funkcna poziadavka",VLOOKUP(G1116,MODULY_CBA!$B$3:$E$53,4,0)/COUNTIFS($G$3:$G$1500,G1116,$B$3:$B$1500,B1116),),)</f>
        <v>3</v>
      </c>
      <c r="M1116" s="588">
        <f>IFERROR(IF(B1116="Funkcna poziadavka",VLOOKUP(G1116,MODULY_CBA!$B$3:$E$52,3,0),),)</f>
        <v>0.74</v>
      </c>
      <c r="N1116" s="588">
        <f>IFERROR(IF(B1116="funkcna poziadavka",VLOOKUP(G1116,MODULY_CBA!$B$3:$E$52,2,0),),)</f>
        <v>0.91500000000000004</v>
      </c>
      <c r="O1116" s="589">
        <f t="shared" si="67"/>
        <v>5.4168000000000003</v>
      </c>
      <c r="P1116" s="590">
        <f>IFERROR(O1116*VLOOKUP(G1116,MODULY_CBA!$B$3:$F$52,5,0),)</f>
        <v>81.25200000000001</v>
      </c>
      <c r="Q1116" s="461">
        <f>VLOOKUP(G1116,MODULY_CBA!$B$3:$I$52,7,0)</f>
        <v>2022</v>
      </c>
      <c r="R1116" s="463"/>
      <c r="S1116" s="463"/>
      <c r="T1116" s="463"/>
      <c r="U1116" s="463"/>
      <c r="V1116" s="463"/>
      <c r="W1116" s="463"/>
      <c r="X1116" s="463"/>
      <c r="Y1116" s="463"/>
      <c r="Z1116" s="591"/>
      <c r="AA1116" s="461"/>
      <c r="AB1116" s="461"/>
      <c r="AC1116" s="463"/>
      <c r="AD1116" s="463"/>
      <c r="AE1116" s="463"/>
      <c r="AF1116" s="463"/>
      <c r="AG1116" s="463"/>
      <c r="AH1116" s="463"/>
      <c r="AI1116" s="463"/>
    </row>
    <row r="1117" spans="1:35">
      <c r="A1117" s="584" t="s">
        <v>3011</v>
      </c>
      <c r="B1117" s="585" t="s">
        <v>977</v>
      </c>
      <c r="C1117" s="457" t="s">
        <v>2878</v>
      </c>
      <c r="D1117" s="457" t="s">
        <v>3093</v>
      </c>
      <c r="E1117" s="457" t="s">
        <v>3099</v>
      </c>
      <c r="F1117" s="586" t="s">
        <v>2908</v>
      </c>
      <c r="G1117" s="592" t="s">
        <v>2878</v>
      </c>
      <c r="H1117" s="588">
        <v>1</v>
      </c>
      <c r="I1117" s="588">
        <v>5</v>
      </c>
      <c r="J1117" s="588">
        <f t="shared" si="65"/>
        <v>1</v>
      </c>
      <c r="K1117" s="588">
        <f t="shared" si="66"/>
        <v>5</v>
      </c>
      <c r="L1117" s="589">
        <f>IFERROR(IF(B1117="funkcna poziadavka",VLOOKUP(G1117,MODULY_CBA!$B$3:$E$53,4,0)/COUNTIFS($G$3:$G$1500,G1117,$B$3:$B$1500,B1117),),)</f>
        <v>3</v>
      </c>
      <c r="M1117" s="588">
        <f>IFERROR(IF(B1117="Funkcna poziadavka",VLOOKUP(G1117,MODULY_CBA!$B$3:$E$52,3,0),),)</f>
        <v>0.74</v>
      </c>
      <c r="N1117" s="588">
        <f>IFERROR(IF(B1117="funkcna poziadavka",VLOOKUP(G1117,MODULY_CBA!$B$3:$E$52,2,0),),)</f>
        <v>0.91500000000000004</v>
      </c>
      <c r="O1117" s="589">
        <f t="shared" si="67"/>
        <v>5.4168000000000003</v>
      </c>
      <c r="P1117" s="590">
        <f>IFERROR(O1117*VLOOKUP(G1117,MODULY_CBA!$B$3:$F$52,5,0),)</f>
        <v>81.25200000000001</v>
      </c>
      <c r="Q1117" s="461">
        <f>VLOOKUP(G1117,MODULY_CBA!$B$3:$I$52,7,0)</f>
        <v>2022</v>
      </c>
      <c r="R1117" s="463"/>
      <c r="S1117" s="463"/>
      <c r="T1117" s="463"/>
      <c r="U1117" s="463"/>
      <c r="V1117" s="463"/>
      <c r="W1117" s="463"/>
      <c r="X1117" s="463"/>
      <c r="Y1117" s="463"/>
      <c r="Z1117" s="591"/>
      <c r="AA1117" s="461"/>
      <c r="AB1117" s="461"/>
      <c r="AC1117" s="463"/>
      <c r="AD1117" s="463"/>
      <c r="AE1117" s="463"/>
      <c r="AF1117" s="463"/>
      <c r="AG1117" s="463"/>
      <c r="AH1117" s="463"/>
      <c r="AI1117" s="463"/>
    </row>
    <row r="1118" spans="1:35">
      <c r="A1118" s="584" t="s">
        <v>3012</v>
      </c>
      <c r="B1118" s="585" t="s">
        <v>977</v>
      </c>
      <c r="C1118" s="457" t="s">
        <v>2878</v>
      </c>
      <c r="D1118" s="457" t="s">
        <v>3094</v>
      </c>
      <c r="E1118" s="457" t="s">
        <v>3100</v>
      </c>
      <c r="F1118" s="586" t="s">
        <v>2908</v>
      </c>
      <c r="G1118" s="592" t="s">
        <v>2878</v>
      </c>
      <c r="H1118" s="588">
        <v>1</v>
      </c>
      <c r="I1118" s="588">
        <v>5</v>
      </c>
      <c r="J1118" s="588">
        <f t="shared" si="65"/>
        <v>1</v>
      </c>
      <c r="K1118" s="588">
        <f t="shared" si="66"/>
        <v>5</v>
      </c>
      <c r="L1118" s="589">
        <f>IFERROR(IF(B1118="funkcna poziadavka",VLOOKUP(G1118,MODULY_CBA!$B$3:$E$53,4,0)/COUNTIFS($G$3:$G$1500,G1118,$B$3:$B$1500,B1118),),)</f>
        <v>3</v>
      </c>
      <c r="M1118" s="588">
        <f>IFERROR(IF(B1118="Funkcna poziadavka",VLOOKUP(G1118,MODULY_CBA!$B$3:$E$52,3,0),),)</f>
        <v>0.74</v>
      </c>
      <c r="N1118" s="588">
        <f>IFERROR(IF(B1118="funkcna poziadavka",VLOOKUP(G1118,MODULY_CBA!$B$3:$E$52,2,0),),)</f>
        <v>0.91500000000000004</v>
      </c>
      <c r="O1118" s="589">
        <f t="shared" si="67"/>
        <v>5.4168000000000003</v>
      </c>
      <c r="P1118" s="590">
        <f>IFERROR(O1118*VLOOKUP(G1118,MODULY_CBA!$B$3:$F$52,5,0),)</f>
        <v>81.25200000000001</v>
      </c>
      <c r="Q1118" s="461">
        <f>VLOOKUP(G1118,MODULY_CBA!$B$3:$I$52,7,0)</f>
        <v>2022</v>
      </c>
      <c r="R1118" s="463"/>
      <c r="S1118" s="463"/>
      <c r="T1118" s="463"/>
      <c r="U1118" s="463"/>
      <c r="V1118" s="463"/>
      <c r="W1118" s="463"/>
      <c r="X1118" s="463"/>
      <c r="Y1118" s="463"/>
      <c r="Z1118" s="591"/>
      <c r="AA1118" s="461"/>
      <c r="AB1118" s="461"/>
      <c r="AC1118" s="463"/>
      <c r="AD1118" s="463"/>
      <c r="AE1118" s="463"/>
      <c r="AF1118" s="463"/>
      <c r="AG1118" s="463"/>
      <c r="AH1118" s="463"/>
      <c r="AI1118" s="463"/>
    </row>
    <row r="1119" spans="1:35">
      <c r="A1119" s="584" t="s">
        <v>3013</v>
      </c>
      <c r="B1119" s="585" t="s">
        <v>439</v>
      </c>
      <c r="C1119" s="457" t="s">
        <v>2878</v>
      </c>
      <c r="D1119" s="457" t="s">
        <v>3109</v>
      </c>
      <c r="E1119" s="457" t="s">
        <v>3107</v>
      </c>
      <c r="F1119" s="586" t="s">
        <v>2908</v>
      </c>
      <c r="G1119" s="592" t="s">
        <v>2878</v>
      </c>
      <c r="H1119" s="588"/>
      <c r="I1119" s="588"/>
      <c r="J1119" s="588">
        <f t="shared" si="65"/>
        <v>0</v>
      </c>
      <c r="K1119" s="588">
        <f t="shared" si="66"/>
        <v>0</v>
      </c>
      <c r="L1119" s="589">
        <f>IFERROR(IF(B1119="funkcna poziadavka",VLOOKUP(G1119,MODULY_CBA!$B$3:$E$53,4,0)/COUNTIFS($G$3:$G$1500,G1119,$B$3:$B$1500,B1119),),)</f>
        <v>0</v>
      </c>
      <c r="M1119" s="588">
        <f>IFERROR(IF(B1119="Funkcna poziadavka",VLOOKUP(G1119,MODULY_CBA!$B$3:$E$52,3,0),),)</f>
        <v>0</v>
      </c>
      <c r="N1119" s="588">
        <f>IFERROR(IF(B1119="funkcna poziadavka",VLOOKUP(G1119,MODULY_CBA!$B$3:$E$52,2,0),),)</f>
        <v>0</v>
      </c>
      <c r="O1119" s="589">
        <f t="shared" si="67"/>
        <v>0</v>
      </c>
      <c r="P1119" s="590">
        <f>IFERROR(O1119*VLOOKUP(G1119,MODULY_CBA!$B$3:$F$52,5,0),)</f>
        <v>0</v>
      </c>
      <c r="Q1119" s="461">
        <f>VLOOKUP(G1119,MODULY_CBA!$B$3:$I$52,7,0)</f>
        <v>2022</v>
      </c>
      <c r="R1119" s="463"/>
      <c r="S1119" s="463"/>
      <c r="T1119" s="463"/>
      <c r="U1119" s="463"/>
      <c r="V1119" s="463"/>
      <c r="W1119" s="463"/>
      <c r="X1119" s="463"/>
      <c r="Y1119" s="463"/>
      <c r="Z1119" s="591"/>
      <c r="AA1119" s="461"/>
      <c r="AB1119" s="461"/>
      <c r="AC1119" s="463"/>
      <c r="AD1119" s="463"/>
      <c r="AE1119" s="463"/>
      <c r="AF1119" s="463"/>
      <c r="AG1119" s="463"/>
      <c r="AH1119" s="463"/>
      <c r="AI1119" s="463"/>
    </row>
    <row r="1120" spans="1:35">
      <c r="A1120" s="584" t="s">
        <v>3014</v>
      </c>
      <c r="B1120" s="585" t="s">
        <v>439</v>
      </c>
      <c r="C1120" s="457" t="s">
        <v>2878</v>
      </c>
      <c r="D1120" s="457" t="s">
        <v>3110</v>
      </c>
      <c r="E1120" s="457" t="s">
        <v>3108</v>
      </c>
      <c r="F1120" s="586" t="s">
        <v>2908</v>
      </c>
      <c r="G1120" s="592" t="s">
        <v>2878</v>
      </c>
      <c r="H1120" s="588"/>
      <c r="I1120" s="588"/>
      <c r="J1120" s="588">
        <f t="shared" si="65"/>
        <v>0</v>
      </c>
      <c r="K1120" s="588">
        <f t="shared" si="66"/>
        <v>0</v>
      </c>
      <c r="L1120" s="589">
        <f>IFERROR(IF(B1120="funkcna poziadavka",VLOOKUP(G1120,MODULY_CBA!$B$3:$E$53,4,0)/COUNTIFS($G$3:$G$1500,G1120,$B$3:$B$1500,B1120),),)</f>
        <v>0</v>
      </c>
      <c r="M1120" s="588">
        <f>IFERROR(IF(B1120="Funkcna poziadavka",VLOOKUP(G1120,MODULY_CBA!$B$3:$E$52,3,0),),)</f>
        <v>0</v>
      </c>
      <c r="N1120" s="588">
        <f>IFERROR(IF(B1120="funkcna poziadavka",VLOOKUP(G1120,MODULY_CBA!$B$3:$E$52,2,0),),)</f>
        <v>0</v>
      </c>
      <c r="O1120" s="589">
        <f t="shared" si="67"/>
        <v>0</v>
      </c>
      <c r="P1120" s="590">
        <f>IFERROR(O1120*VLOOKUP(G1120,MODULY_CBA!$B$3:$F$52,5,0),)</f>
        <v>0</v>
      </c>
      <c r="Q1120" s="461">
        <f>VLOOKUP(G1120,MODULY_CBA!$B$3:$I$52,7,0)</f>
        <v>2022</v>
      </c>
      <c r="R1120" s="463"/>
      <c r="S1120" s="463"/>
      <c r="T1120" s="463"/>
      <c r="U1120" s="463"/>
      <c r="V1120" s="463"/>
      <c r="W1120" s="463"/>
      <c r="X1120" s="463"/>
      <c r="Y1120" s="463"/>
      <c r="Z1120" s="591"/>
      <c r="AA1120" s="461"/>
      <c r="AB1120" s="461"/>
      <c r="AC1120" s="463"/>
      <c r="AD1120" s="463"/>
      <c r="AE1120" s="463"/>
      <c r="AF1120" s="463"/>
      <c r="AG1120" s="463"/>
      <c r="AH1120" s="463"/>
      <c r="AI1120" s="463"/>
    </row>
    <row r="1121" spans="1:35">
      <c r="A1121" s="584" t="s">
        <v>3015</v>
      </c>
      <c r="B1121" s="585" t="s">
        <v>439</v>
      </c>
      <c r="C1121" s="457" t="s">
        <v>2878</v>
      </c>
      <c r="D1121" s="457" t="s">
        <v>3112</v>
      </c>
      <c r="E1121" s="457" t="s">
        <v>3111</v>
      </c>
      <c r="F1121" s="586" t="s">
        <v>2908</v>
      </c>
      <c r="G1121" s="592" t="s">
        <v>2878</v>
      </c>
      <c r="H1121" s="588"/>
      <c r="I1121" s="588"/>
      <c r="J1121" s="588">
        <f t="shared" si="65"/>
        <v>0</v>
      </c>
      <c r="K1121" s="588">
        <f t="shared" si="66"/>
        <v>0</v>
      </c>
      <c r="L1121" s="589">
        <f>IFERROR(IF(B1121="funkcna poziadavka",VLOOKUP(G1121,MODULY_CBA!$B$3:$E$53,4,0)/COUNTIFS($G$3:$G$1500,G1121,$B$3:$B$1500,B1121),),)</f>
        <v>0</v>
      </c>
      <c r="M1121" s="588">
        <f>IFERROR(IF(B1121="Funkcna poziadavka",VLOOKUP(G1121,MODULY_CBA!$B$3:$E$52,3,0),),)</f>
        <v>0</v>
      </c>
      <c r="N1121" s="588">
        <f>IFERROR(IF(B1121="funkcna poziadavka",VLOOKUP(G1121,MODULY_CBA!$B$3:$E$52,2,0),),)</f>
        <v>0</v>
      </c>
      <c r="O1121" s="589">
        <f t="shared" si="67"/>
        <v>0</v>
      </c>
      <c r="P1121" s="590">
        <f>IFERROR(O1121*VLOOKUP(G1121,MODULY_CBA!$B$3:$F$52,5,0),)</f>
        <v>0</v>
      </c>
      <c r="Q1121" s="461">
        <f>VLOOKUP(G1121,MODULY_CBA!$B$3:$I$52,7,0)</f>
        <v>2022</v>
      </c>
      <c r="R1121" s="463"/>
      <c r="S1121" s="463"/>
      <c r="T1121" s="463"/>
      <c r="U1121" s="463"/>
      <c r="V1121" s="463"/>
      <c r="W1121" s="463"/>
      <c r="X1121" s="463"/>
      <c r="Y1121" s="463"/>
      <c r="Z1121" s="591"/>
      <c r="AA1121" s="461"/>
      <c r="AB1121" s="461"/>
      <c r="AC1121" s="463"/>
      <c r="AD1121" s="463"/>
      <c r="AE1121" s="463"/>
      <c r="AF1121" s="463"/>
      <c r="AG1121" s="463"/>
      <c r="AH1121" s="463"/>
      <c r="AI1121" s="463"/>
    </row>
    <row r="1122" spans="1:35">
      <c r="A1122" s="584" t="s">
        <v>3016</v>
      </c>
      <c r="B1122" s="585" t="s">
        <v>2874</v>
      </c>
      <c r="C1122" s="457" t="s">
        <v>2878</v>
      </c>
      <c r="D1122" s="457" t="s">
        <v>3113</v>
      </c>
      <c r="E1122" s="457" t="s">
        <v>3101</v>
      </c>
      <c r="F1122" s="586" t="s">
        <v>2908</v>
      </c>
      <c r="G1122" s="592" t="s">
        <v>2878</v>
      </c>
      <c r="H1122" s="588"/>
      <c r="I1122" s="588"/>
      <c r="J1122" s="588">
        <f t="shared" si="65"/>
        <v>0</v>
      </c>
      <c r="K1122" s="588">
        <f t="shared" si="66"/>
        <v>0</v>
      </c>
      <c r="L1122" s="589">
        <f>IFERROR(IF(B1122="funkcna poziadavka",VLOOKUP(G1122,MODULY_CBA!$B$3:$E$53,4,0)/COUNTIFS($G$3:$G$1500,G1122,$B$3:$B$1500,B1122),),)</f>
        <v>0</v>
      </c>
      <c r="M1122" s="588">
        <f>IFERROR(IF(B1122="Funkcna poziadavka",VLOOKUP(G1122,MODULY_CBA!$B$3:$E$52,3,0),),)</f>
        <v>0</v>
      </c>
      <c r="N1122" s="588">
        <f>IFERROR(IF(B1122="funkcna poziadavka",VLOOKUP(G1122,MODULY_CBA!$B$3:$E$52,2,0),),)</f>
        <v>0</v>
      </c>
      <c r="O1122" s="589">
        <f t="shared" si="67"/>
        <v>0</v>
      </c>
      <c r="P1122" s="590">
        <f>IFERROR(O1122*VLOOKUP(G1122,MODULY_CBA!$B$3:$F$52,5,0),)</f>
        <v>0</v>
      </c>
      <c r="Q1122" s="461">
        <f>VLOOKUP(G1122,MODULY_CBA!$B$3:$I$52,7,0)</f>
        <v>2022</v>
      </c>
      <c r="R1122" s="463"/>
      <c r="S1122" s="463"/>
      <c r="T1122" s="463"/>
      <c r="U1122" s="463"/>
      <c r="V1122" s="463"/>
      <c r="W1122" s="463"/>
      <c r="X1122" s="463"/>
      <c r="Y1122" s="463"/>
      <c r="Z1122" s="591"/>
      <c r="AA1122" s="461"/>
      <c r="AB1122" s="461"/>
      <c r="AC1122" s="463"/>
      <c r="AD1122" s="463"/>
      <c r="AE1122" s="463"/>
      <c r="AF1122" s="463"/>
      <c r="AG1122" s="463"/>
      <c r="AH1122" s="463"/>
      <c r="AI1122" s="463"/>
    </row>
    <row r="1123" spans="1:35">
      <c r="A1123" s="584" t="s">
        <v>3017</v>
      </c>
      <c r="B1123" s="585" t="s">
        <v>2874</v>
      </c>
      <c r="C1123" s="457" t="s">
        <v>2878</v>
      </c>
      <c r="D1123" s="457" t="s">
        <v>3114</v>
      </c>
      <c r="E1123" s="457" t="s">
        <v>3102</v>
      </c>
      <c r="F1123" s="586" t="s">
        <v>2908</v>
      </c>
      <c r="G1123" s="592" t="s">
        <v>2878</v>
      </c>
      <c r="H1123" s="588"/>
      <c r="I1123" s="588"/>
      <c r="J1123" s="588">
        <f t="shared" si="65"/>
        <v>0</v>
      </c>
      <c r="K1123" s="588">
        <f t="shared" si="66"/>
        <v>0</v>
      </c>
      <c r="L1123" s="589">
        <f>IFERROR(IF(B1123="funkcna poziadavka",VLOOKUP(G1123,MODULY_CBA!$B$3:$E$53,4,0)/COUNTIFS($G$3:$G$1500,G1123,$B$3:$B$1500,B1123),),)</f>
        <v>0</v>
      </c>
      <c r="M1123" s="588">
        <f>IFERROR(IF(B1123="Funkcna poziadavka",VLOOKUP(G1123,MODULY_CBA!$B$3:$E$52,3,0),),)</f>
        <v>0</v>
      </c>
      <c r="N1123" s="588">
        <f>IFERROR(IF(B1123="funkcna poziadavka",VLOOKUP(G1123,MODULY_CBA!$B$3:$E$52,2,0),),)</f>
        <v>0</v>
      </c>
      <c r="O1123" s="589">
        <f t="shared" si="67"/>
        <v>0</v>
      </c>
      <c r="P1123" s="590">
        <f>IFERROR(O1123*VLOOKUP(G1123,MODULY_CBA!$B$3:$F$52,5,0),)</f>
        <v>0</v>
      </c>
      <c r="Q1123" s="461">
        <f>VLOOKUP(G1123,MODULY_CBA!$B$3:$I$52,7,0)</f>
        <v>2022</v>
      </c>
      <c r="R1123" s="463"/>
      <c r="S1123" s="463"/>
      <c r="T1123" s="463"/>
      <c r="U1123" s="463"/>
      <c r="V1123" s="463"/>
      <c r="W1123" s="463"/>
      <c r="X1123" s="463"/>
      <c r="Y1123" s="463"/>
      <c r="Z1123" s="591"/>
      <c r="AA1123" s="461"/>
      <c r="AB1123" s="461"/>
      <c r="AC1123" s="463"/>
      <c r="AD1123" s="463"/>
      <c r="AE1123" s="463"/>
      <c r="AF1123" s="463"/>
      <c r="AG1123" s="463"/>
      <c r="AH1123" s="463"/>
      <c r="AI1123" s="463"/>
    </row>
    <row r="1124" spans="1:35">
      <c r="A1124" s="584" t="s">
        <v>3018</v>
      </c>
      <c r="B1124" s="585" t="s">
        <v>2874</v>
      </c>
      <c r="C1124" s="457" t="s">
        <v>2878</v>
      </c>
      <c r="D1124" s="457" t="s">
        <v>3115</v>
      </c>
      <c r="E1124" s="457" t="s">
        <v>3103</v>
      </c>
      <c r="F1124" s="586" t="s">
        <v>2908</v>
      </c>
      <c r="G1124" s="592" t="s">
        <v>2878</v>
      </c>
      <c r="H1124" s="588"/>
      <c r="I1124" s="588"/>
      <c r="J1124" s="588">
        <f t="shared" si="65"/>
        <v>0</v>
      </c>
      <c r="K1124" s="588">
        <f t="shared" si="66"/>
        <v>0</v>
      </c>
      <c r="L1124" s="589">
        <f>IFERROR(IF(B1124="funkcna poziadavka",VLOOKUP(G1124,MODULY_CBA!$B$3:$E$53,4,0)/COUNTIFS($G$3:$G$1500,G1124,$B$3:$B$1500,B1124),),)</f>
        <v>0</v>
      </c>
      <c r="M1124" s="588">
        <f>IFERROR(IF(B1124="Funkcna poziadavka",VLOOKUP(G1124,MODULY_CBA!$B$3:$E$52,3,0),),)</f>
        <v>0</v>
      </c>
      <c r="N1124" s="588">
        <f>IFERROR(IF(B1124="funkcna poziadavka",VLOOKUP(G1124,MODULY_CBA!$B$3:$E$52,2,0),),)</f>
        <v>0</v>
      </c>
      <c r="O1124" s="589">
        <f t="shared" si="67"/>
        <v>0</v>
      </c>
      <c r="P1124" s="590">
        <f>IFERROR(O1124*VLOOKUP(G1124,MODULY_CBA!$B$3:$F$52,5,0),)</f>
        <v>0</v>
      </c>
      <c r="Q1124" s="461">
        <f>VLOOKUP(G1124,MODULY_CBA!$B$3:$I$52,7,0)</f>
        <v>2022</v>
      </c>
      <c r="R1124" s="463"/>
      <c r="S1124" s="463"/>
      <c r="T1124" s="463"/>
      <c r="U1124" s="463"/>
      <c r="V1124" s="463"/>
      <c r="W1124" s="463"/>
      <c r="X1124" s="463"/>
      <c r="Y1124" s="463"/>
      <c r="Z1124" s="591"/>
      <c r="AA1124" s="461"/>
      <c r="AB1124" s="461"/>
      <c r="AC1124" s="463"/>
      <c r="AD1124" s="463"/>
      <c r="AE1124" s="463"/>
      <c r="AF1124" s="463"/>
      <c r="AG1124" s="463"/>
      <c r="AH1124" s="463"/>
      <c r="AI1124" s="463"/>
    </row>
    <row r="1125" spans="1:35">
      <c r="A1125" s="584" t="s">
        <v>3019</v>
      </c>
      <c r="B1125" s="585" t="s">
        <v>2874</v>
      </c>
      <c r="C1125" s="457" t="s">
        <v>2878</v>
      </c>
      <c r="D1125" s="457" t="s">
        <v>3116</v>
      </c>
      <c r="E1125" s="457" t="s">
        <v>3104</v>
      </c>
      <c r="F1125" s="586" t="s">
        <v>2908</v>
      </c>
      <c r="G1125" s="592" t="s">
        <v>2878</v>
      </c>
      <c r="H1125" s="588"/>
      <c r="I1125" s="588"/>
      <c r="J1125" s="588">
        <f t="shared" si="65"/>
        <v>0</v>
      </c>
      <c r="K1125" s="588">
        <f t="shared" si="66"/>
        <v>0</v>
      </c>
      <c r="L1125" s="589">
        <f>IFERROR(IF(B1125="funkcna poziadavka",VLOOKUP(G1125,MODULY_CBA!$B$3:$E$53,4,0)/COUNTIFS($G$3:$G$1500,G1125,$B$3:$B$1500,B1125),),)</f>
        <v>0</v>
      </c>
      <c r="M1125" s="588">
        <f>IFERROR(IF(B1125="Funkcna poziadavka",VLOOKUP(G1125,MODULY_CBA!$B$3:$E$52,3,0),),)</f>
        <v>0</v>
      </c>
      <c r="N1125" s="588">
        <f>IFERROR(IF(B1125="funkcna poziadavka",VLOOKUP(G1125,MODULY_CBA!$B$3:$E$52,2,0),),)</f>
        <v>0</v>
      </c>
      <c r="O1125" s="589">
        <f t="shared" si="67"/>
        <v>0</v>
      </c>
      <c r="P1125" s="590">
        <f>IFERROR(O1125*VLOOKUP(G1125,MODULY_CBA!$B$3:$F$52,5,0),)</f>
        <v>0</v>
      </c>
      <c r="Q1125" s="461">
        <f>VLOOKUP(G1125,MODULY_CBA!$B$3:$I$52,7,0)</f>
        <v>2022</v>
      </c>
      <c r="R1125" s="463"/>
      <c r="S1125" s="463"/>
      <c r="T1125" s="463"/>
      <c r="U1125" s="463"/>
      <c r="V1125" s="463"/>
      <c r="W1125" s="463"/>
      <c r="X1125" s="463"/>
      <c r="Y1125" s="463"/>
      <c r="Z1125" s="591"/>
      <c r="AA1125" s="461"/>
      <c r="AB1125" s="461"/>
      <c r="AC1125" s="463"/>
      <c r="AD1125" s="463"/>
      <c r="AE1125" s="463"/>
      <c r="AF1125" s="463"/>
      <c r="AG1125" s="463"/>
      <c r="AH1125" s="463"/>
      <c r="AI1125" s="463"/>
    </row>
    <row r="1126" spans="1:35">
      <c r="A1126" s="584" t="s">
        <v>3020</v>
      </c>
      <c r="B1126" s="585" t="s">
        <v>2874</v>
      </c>
      <c r="C1126" s="457" t="s">
        <v>2878</v>
      </c>
      <c r="D1126" s="457" t="s">
        <v>3117</v>
      </c>
      <c r="E1126" s="457" t="s">
        <v>3105</v>
      </c>
      <c r="F1126" s="586" t="s">
        <v>2908</v>
      </c>
      <c r="G1126" s="592" t="s">
        <v>2878</v>
      </c>
      <c r="H1126" s="588"/>
      <c r="I1126" s="588"/>
      <c r="J1126" s="588">
        <f t="shared" si="65"/>
        <v>0</v>
      </c>
      <c r="K1126" s="588">
        <f t="shared" si="66"/>
        <v>0</v>
      </c>
      <c r="L1126" s="589">
        <f>IFERROR(IF(B1126="funkcna poziadavka",VLOOKUP(G1126,MODULY_CBA!$B$3:$E$53,4,0)/COUNTIFS($G$3:$G$1500,G1126,$B$3:$B$1500,B1126),),)</f>
        <v>0</v>
      </c>
      <c r="M1126" s="588">
        <f>IFERROR(IF(B1126="Funkcna poziadavka",VLOOKUP(G1126,MODULY_CBA!$B$3:$E$52,3,0),),)</f>
        <v>0</v>
      </c>
      <c r="N1126" s="588">
        <f>IFERROR(IF(B1126="funkcna poziadavka",VLOOKUP(G1126,MODULY_CBA!$B$3:$E$52,2,0),),)</f>
        <v>0</v>
      </c>
      <c r="O1126" s="589">
        <f t="shared" si="67"/>
        <v>0</v>
      </c>
      <c r="P1126" s="590">
        <f>IFERROR(O1126*VLOOKUP(G1126,MODULY_CBA!$B$3:$F$52,5,0),)</f>
        <v>0</v>
      </c>
      <c r="Q1126" s="461">
        <f>VLOOKUP(G1126,MODULY_CBA!$B$3:$I$52,7,0)</f>
        <v>2022</v>
      </c>
      <c r="R1126" s="463"/>
      <c r="S1126" s="463"/>
      <c r="T1126" s="463"/>
      <c r="U1126" s="463"/>
      <c r="V1126" s="463"/>
      <c r="W1126" s="463"/>
      <c r="X1126" s="463"/>
      <c r="Y1126" s="463"/>
      <c r="Z1126" s="591"/>
      <c r="AA1126" s="461"/>
      <c r="AB1126" s="461"/>
      <c r="AC1126" s="463"/>
      <c r="AD1126" s="463"/>
      <c r="AE1126" s="463"/>
      <c r="AF1126" s="463"/>
      <c r="AG1126" s="463"/>
      <c r="AH1126" s="463"/>
      <c r="AI1126" s="463"/>
    </row>
    <row r="1127" spans="1:35">
      <c r="A1127" s="584" t="s">
        <v>3021</v>
      </c>
      <c r="B1127" s="585" t="s">
        <v>439</v>
      </c>
      <c r="C1127" s="457" t="s">
        <v>2878</v>
      </c>
      <c r="D1127" s="457" t="s">
        <v>3118</v>
      </c>
      <c r="E1127" s="457" t="s">
        <v>3106</v>
      </c>
      <c r="F1127" s="586" t="s">
        <v>2908</v>
      </c>
      <c r="G1127" s="592" t="s">
        <v>2878</v>
      </c>
      <c r="H1127" s="588"/>
      <c r="I1127" s="588"/>
      <c r="J1127" s="588">
        <f t="shared" si="65"/>
        <v>0</v>
      </c>
      <c r="K1127" s="588">
        <f t="shared" si="66"/>
        <v>0</v>
      </c>
      <c r="L1127" s="589">
        <f>IFERROR(IF(B1127="funkcna poziadavka",VLOOKUP(G1127,MODULY_CBA!$B$3:$E$53,4,0)/COUNTIFS($G$3:$G$1500,G1127,$B$3:$B$1500,B1127),),)</f>
        <v>0</v>
      </c>
      <c r="M1127" s="588">
        <f>IFERROR(IF(B1127="Funkcna poziadavka",VLOOKUP(G1127,MODULY_CBA!$B$3:$E$52,3,0),),)</f>
        <v>0</v>
      </c>
      <c r="N1127" s="588">
        <f>IFERROR(IF(B1127="funkcna poziadavka",VLOOKUP(G1127,MODULY_CBA!$B$3:$E$52,2,0),),)</f>
        <v>0</v>
      </c>
      <c r="O1127" s="589">
        <f t="shared" si="67"/>
        <v>0</v>
      </c>
      <c r="P1127" s="590">
        <f>IFERROR(O1127*VLOOKUP(G1127,MODULY_CBA!$B$3:$F$52,5,0),)</f>
        <v>0</v>
      </c>
      <c r="Q1127" s="461">
        <f>VLOOKUP(G1127,MODULY_CBA!$B$3:$I$52,7,0)</f>
        <v>2022</v>
      </c>
      <c r="R1127" s="463"/>
      <c r="S1127" s="463"/>
      <c r="T1127" s="463"/>
      <c r="U1127" s="463"/>
      <c r="V1127" s="463"/>
      <c r="W1127" s="463"/>
      <c r="X1127" s="463"/>
      <c r="Y1127" s="463"/>
      <c r="Z1127" s="591"/>
      <c r="AA1127" s="461"/>
      <c r="AB1127" s="461"/>
      <c r="AC1127" s="463"/>
      <c r="AD1127" s="463"/>
      <c r="AE1127" s="463"/>
      <c r="AF1127" s="463"/>
      <c r="AG1127" s="463"/>
      <c r="AH1127" s="463"/>
      <c r="AI1127" s="463"/>
    </row>
    <row r="1128" spans="1:35">
      <c r="A1128" s="584" t="s">
        <v>3022</v>
      </c>
      <c r="B1128" s="585"/>
    </row>
  </sheetData>
  <autoFilter ref="A2:AI1128" xr:uid="{657728C4-A795-42E4-A34A-29865C987212}"/>
  <mergeCells count="4">
    <mergeCell ref="X1:Z1"/>
    <mergeCell ref="AA1:AG1"/>
    <mergeCell ref="AH1:AI1"/>
    <mergeCell ref="A1:W1"/>
  </mergeCells>
  <phoneticPr fontId="63" type="noConversion"/>
  <conditionalFormatting sqref="J3:P3 J1128:P50000 J330 J331:K1037 O331:O1037 J4:K329 O4:O329 P4:P1037 L4:N1037">
    <cfRule type="expression" dxfId="25" priority="20">
      <formula>$B3="funkcna poziadavka"</formula>
    </cfRule>
  </conditionalFormatting>
  <conditionalFormatting sqref="H3:I1037 H1128:I50000">
    <cfRule type="expression" dxfId="24" priority="19">
      <formula>$B3="Funkcna poziadavka"</formula>
    </cfRule>
  </conditionalFormatting>
  <conditionalFormatting sqref="J170:K329 J331:K1037 J330 O331:O1037 O170:O329">
    <cfRule type="expression" dxfId="23" priority="18">
      <formula>$B170="funkcna poziadavka"</formula>
    </cfRule>
  </conditionalFormatting>
  <conditionalFormatting sqref="H170:I1037">
    <cfRule type="expression" dxfId="22" priority="17">
      <formula>$B170="Funkcna poziadavka"</formula>
    </cfRule>
  </conditionalFormatting>
  <conditionalFormatting sqref="K330 O330">
    <cfRule type="expression" dxfId="21" priority="16">
      <formula>$B330="funkcna poziadavka"</formula>
    </cfRule>
  </conditionalFormatting>
  <conditionalFormatting sqref="K330 O330">
    <cfRule type="expression" dxfId="20" priority="15">
      <formula>$B330="funkcna poziadavka"</formula>
    </cfRule>
  </conditionalFormatting>
  <conditionalFormatting sqref="J1038:P1063">
    <cfRule type="expression" dxfId="19" priority="14">
      <formula>$B1038="funkcna poziadavka"</formula>
    </cfRule>
  </conditionalFormatting>
  <conditionalFormatting sqref="H1038:I1061">
    <cfRule type="expression" dxfId="18" priority="13">
      <formula>$B1038="Funkcna poziadavka"</formula>
    </cfRule>
  </conditionalFormatting>
  <conditionalFormatting sqref="J1038:K1063 O1038:O1063">
    <cfRule type="expression" dxfId="17" priority="12">
      <formula>$B1038="funkcna poziadavka"</formula>
    </cfRule>
  </conditionalFormatting>
  <conditionalFormatting sqref="H1038:I1061">
    <cfRule type="expression" dxfId="16" priority="11">
      <formula>$B1038="Funkcna poziadavka"</formula>
    </cfRule>
  </conditionalFormatting>
  <conditionalFormatting sqref="J1064:P1127">
    <cfRule type="expression" dxfId="15" priority="10">
      <formula>$B1064="funkcna poziadavka"</formula>
    </cfRule>
  </conditionalFormatting>
  <conditionalFormatting sqref="H1071:I1072 H1086:I1127">
    <cfRule type="expression" dxfId="14" priority="9">
      <formula>$B1071="Funkcna poziadavka"</formula>
    </cfRule>
  </conditionalFormatting>
  <conditionalFormatting sqref="J1064:K1127 O1064:O1127">
    <cfRule type="expression" dxfId="13" priority="8">
      <formula>$B1064="funkcna poziadavka"</formula>
    </cfRule>
  </conditionalFormatting>
  <conditionalFormatting sqref="H1071:I1072 H1086:I1127">
    <cfRule type="expression" dxfId="12" priority="7">
      <formula>$B1071="Funkcna poziadavka"</formula>
    </cfRule>
  </conditionalFormatting>
  <conditionalFormatting sqref="I1073:I1085 I1062:I1070">
    <cfRule type="expression" dxfId="11" priority="4">
      <formula>$B1062="Funkcna poziadavka"</formula>
    </cfRule>
  </conditionalFormatting>
  <conditionalFormatting sqref="I1073:I1085 I1062:I1070">
    <cfRule type="expression" dxfId="10" priority="3">
      <formula>$B1062="Funkcna poziadavka"</formula>
    </cfRule>
  </conditionalFormatting>
  <conditionalFormatting sqref="H1073:H1085 H1062:H1070">
    <cfRule type="expression" dxfId="9" priority="2">
      <formula>$B1062="Funkcna poziadavka"</formula>
    </cfRule>
  </conditionalFormatting>
  <conditionalFormatting sqref="H1073:H1085 H1062:H1070">
    <cfRule type="expression" dxfId="8" priority="1">
      <formula>$B1062="Funkcna poziadavka"</formula>
    </cfRule>
  </conditionalFormatting>
  <dataValidations count="4">
    <dataValidation type="list" allowBlank="1" showInputMessage="1" showErrorMessage="1" sqref="I3:I1127" xr:uid="{00000000-0002-0000-1200-000000000000}">
      <formula1>"5,10,15"</formula1>
    </dataValidation>
    <dataValidation type="list" allowBlank="1" showInputMessage="1" showErrorMessage="1" sqref="G353:G1020 G1022:G1048576" xr:uid="{00000000-0002-0000-1200-000001000000}">
      <formula1>Moduly_2</formula1>
    </dataValidation>
    <dataValidation type="list" allowBlank="1" showInputMessage="1" showErrorMessage="1" sqref="G3:G352" xr:uid="{00000000-0002-0000-1200-000003000000}">
      <formula1>MODULY</formula1>
    </dataValidation>
    <dataValidation type="list" allowBlank="1" showInputMessage="1" showErrorMessage="1" sqref="B3:B1070" xr:uid="{6AC405EF-4B61-43E0-83FE-AC1E26DB5D9D}">
      <formula1>"Funkcna poziadavka, Nefunkcna poziadavka, Technicka poziadavka"</formula1>
    </dataValidation>
  </dataValidations>
  <pageMargins left="0.7" right="0.7" top="0.75" bottom="0.75" header="0.3" footer="0.3"/>
  <pageSetup paperSize="9" orientation="portrait" horizontalDpi="4294967293"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AD54"/>
  <sheetViews>
    <sheetView workbookViewId="0">
      <pane xSplit="2" ySplit="4" topLeftCell="C35" activePane="bottomRight" state="frozen"/>
      <selection pane="topRight" activeCell="E23" sqref="E23"/>
      <selection pane="bottomLeft" activeCell="E23" sqref="E23"/>
      <selection pane="bottomRight" activeCell="Y50" sqref="Y50"/>
    </sheetView>
  </sheetViews>
  <sheetFormatPr defaultColWidth="8.77734375" defaultRowHeight="13.8"/>
  <cols>
    <col min="1" max="1" width="26.109375" style="472" customWidth="1"/>
    <col min="2" max="2" width="10.77734375" style="472" customWidth="1"/>
    <col min="3" max="28" width="6.109375" style="472" customWidth="1"/>
    <col min="29" max="16384" width="8.77734375" style="472"/>
  </cols>
  <sheetData>
    <row r="1" spans="1:30" ht="13.8" customHeight="1">
      <c r="A1" s="727" t="s">
        <v>226</v>
      </c>
      <c r="B1" s="728" t="s">
        <v>2390</v>
      </c>
      <c r="C1" s="727" t="s">
        <v>2391</v>
      </c>
      <c r="D1" s="727"/>
      <c r="E1" s="727" t="s">
        <v>2392</v>
      </c>
      <c r="F1" s="727"/>
      <c r="G1" s="727" t="s">
        <v>2393</v>
      </c>
      <c r="H1" s="727"/>
      <c r="I1" s="727" t="s">
        <v>2394</v>
      </c>
      <c r="J1" s="727"/>
      <c r="K1" s="727" t="s">
        <v>2395</v>
      </c>
      <c r="L1" s="727"/>
      <c r="M1" s="727" t="s">
        <v>2396</v>
      </c>
      <c r="N1" s="727"/>
      <c r="O1" s="727" t="s">
        <v>2397</v>
      </c>
      <c r="P1" s="727"/>
      <c r="Q1" s="727" t="s">
        <v>2398</v>
      </c>
      <c r="R1" s="727"/>
      <c r="S1" s="727" t="s">
        <v>2399</v>
      </c>
      <c r="T1" s="727"/>
      <c r="U1" s="727" t="s">
        <v>2400</v>
      </c>
      <c r="V1" s="727"/>
      <c r="W1" s="727" t="s">
        <v>2401</v>
      </c>
      <c r="X1" s="727"/>
      <c r="Y1" s="727" t="s">
        <v>2402</v>
      </c>
      <c r="Z1" s="727"/>
      <c r="AA1" s="727" t="s">
        <v>2403</v>
      </c>
      <c r="AB1" s="727"/>
      <c r="AC1" s="726" t="s">
        <v>2404</v>
      </c>
      <c r="AD1" s="726" t="s">
        <v>300</v>
      </c>
    </row>
    <row r="2" spans="1:30" ht="69" customHeight="1">
      <c r="A2" s="727"/>
      <c r="B2" s="728"/>
      <c r="C2" s="726" t="s">
        <v>2405</v>
      </c>
      <c r="D2" s="726"/>
      <c r="E2" s="726" t="s">
        <v>2406</v>
      </c>
      <c r="F2" s="726"/>
      <c r="G2" s="726" t="s">
        <v>2407</v>
      </c>
      <c r="H2" s="726"/>
      <c r="I2" s="726" t="s">
        <v>2408</v>
      </c>
      <c r="J2" s="726"/>
      <c r="K2" s="726" t="s">
        <v>2409</v>
      </c>
      <c r="L2" s="726"/>
      <c r="M2" s="726" t="s">
        <v>2410</v>
      </c>
      <c r="N2" s="726"/>
      <c r="O2" s="726" t="s">
        <v>2411</v>
      </c>
      <c r="P2" s="726"/>
      <c r="Q2" s="726" t="s">
        <v>2412</v>
      </c>
      <c r="R2" s="726"/>
      <c r="S2" s="726" t="s">
        <v>2413</v>
      </c>
      <c r="T2" s="726"/>
      <c r="U2" s="726" t="s">
        <v>2414</v>
      </c>
      <c r="V2" s="726"/>
      <c r="W2" s="726" t="s">
        <v>2415</v>
      </c>
      <c r="X2" s="726"/>
      <c r="Y2" s="726" t="s">
        <v>2416</v>
      </c>
      <c r="Z2" s="726"/>
      <c r="AA2" s="726" t="s">
        <v>2417</v>
      </c>
      <c r="AB2" s="726"/>
      <c r="AC2" s="726"/>
      <c r="AD2" s="726"/>
    </row>
    <row r="3" spans="1:30" ht="31.2" customHeight="1">
      <c r="A3" s="727"/>
      <c r="B3" s="728"/>
      <c r="C3" s="725">
        <v>2</v>
      </c>
      <c r="D3" s="725"/>
      <c r="E3" s="725">
        <v>1</v>
      </c>
      <c r="F3" s="725"/>
      <c r="G3" s="725">
        <v>1</v>
      </c>
      <c r="H3" s="725"/>
      <c r="I3" s="725">
        <v>1</v>
      </c>
      <c r="J3" s="725"/>
      <c r="K3" s="725">
        <v>1</v>
      </c>
      <c r="L3" s="725"/>
      <c r="M3" s="725">
        <v>0.5</v>
      </c>
      <c r="N3" s="725"/>
      <c r="O3" s="725">
        <v>0.5</v>
      </c>
      <c r="P3" s="725"/>
      <c r="Q3" s="725">
        <v>1</v>
      </c>
      <c r="R3" s="725"/>
      <c r="S3" s="725">
        <v>1</v>
      </c>
      <c r="T3" s="725"/>
      <c r="U3" s="725">
        <v>1</v>
      </c>
      <c r="V3" s="725"/>
      <c r="W3" s="725">
        <v>1</v>
      </c>
      <c r="X3" s="725"/>
      <c r="Y3" s="725">
        <v>1</v>
      </c>
      <c r="Z3" s="725"/>
      <c r="AA3" s="725">
        <v>1</v>
      </c>
      <c r="AB3" s="725"/>
      <c r="AC3" s="726"/>
      <c r="AD3" s="726"/>
    </row>
    <row r="4" spans="1:30">
      <c r="A4" s="727"/>
      <c r="B4" s="485" t="s">
        <v>2860</v>
      </c>
      <c r="C4" s="484" t="s">
        <v>2418</v>
      </c>
      <c r="D4" s="484" t="s">
        <v>2419</v>
      </c>
      <c r="E4" s="484" t="s">
        <v>2418</v>
      </c>
      <c r="F4" s="484" t="s">
        <v>2419</v>
      </c>
      <c r="G4" s="484" t="s">
        <v>2418</v>
      </c>
      <c r="H4" s="484" t="s">
        <v>2419</v>
      </c>
      <c r="I4" s="484" t="s">
        <v>2418</v>
      </c>
      <c r="J4" s="484" t="s">
        <v>2419</v>
      </c>
      <c r="K4" s="484" t="s">
        <v>2418</v>
      </c>
      <c r="L4" s="484" t="s">
        <v>2419</v>
      </c>
      <c r="M4" s="484" t="s">
        <v>2418</v>
      </c>
      <c r="N4" s="484" t="s">
        <v>2419</v>
      </c>
      <c r="O4" s="484" t="s">
        <v>2418</v>
      </c>
      <c r="P4" s="484" t="s">
        <v>2419</v>
      </c>
      <c r="Q4" s="484" t="s">
        <v>2418</v>
      </c>
      <c r="R4" s="484" t="s">
        <v>2419</v>
      </c>
      <c r="S4" s="484" t="s">
        <v>2418</v>
      </c>
      <c r="T4" s="484" t="s">
        <v>2419</v>
      </c>
      <c r="U4" s="484" t="s">
        <v>2418</v>
      </c>
      <c r="V4" s="484" t="s">
        <v>2419</v>
      </c>
      <c r="W4" s="484" t="s">
        <v>2418</v>
      </c>
      <c r="X4" s="484" t="s">
        <v>2419</v>
      </c>
      <c r="Y4" s="484" t="s">
        <v>2418</v>
      </c>
      <c r="Z4" s="484" t="s">
        <v>2419</v>
      </c>
      <c r="AA4" s="484" t="s">
        <v>2418</v>
      </c>
      <c r="AB4" s="484" t="s">
        <v>2419</v>
      </c>
      <c r="AC4" s="726"/>
      <c r="AD4" s="726"/>
    </row>
    <row r="5" spans="1:30">
      <c r="A5" s="483" t="str">
        <f>IF(ISBLANK(MODULY_CBA!B3),"",MODULY_CBA!B3)</f>
        <v>Zákonodárne zbory</v>
      </c>
      <c r="B5" s="483"/>
      <c r="C5" s="482">
        <v>1</v>
      </c>
      <c r="D5" s="483">
        <f t="shared" ref="D5:D25" si="0">IF($B$4="NIE",C$3*C5,$B5*C$3)</f>
        <v>2</v>
      </c>
      <c r="E5" s="482">
        <v>2</v>
      </c>
      <c r="F5" s="483">
        <f t="shared" ref="F5:F25" si="1">IF($B$4="NIE",E$3*E5,$B5*E$3)</f>
        <v>2</v>
      </c>
      <c r="G5" s="482">
        <v>2</v>
      </c>
      <c r="H5" s="483">
        <f t="shared" ref="H5:H25" si="2">IF($B$4="NIE",G$3*G5,$B5*G$3)</f>
        <v>2</v>
      </c>
      <c r="I5" s="482">
        <v>1</v>
      </c>
      <c r="J5" s="483">
        <f t="shared" ref="J5:J25" si="3">IF($B$4="NIE",I$3*I5,$B5*I$3)</f>
        <v>1</v>
      </c>
      <c r="K5" s="482">
        <v>1</v>
      </c>
      <c r="L5" s="483">
        <f t="shared" ref="L5:L25" si="4">IF($B$4="NIE",K$3*K5,$B5*K$3)</f>
        <v>1</v>
      </c>
      <c r="M5" s="482">
        <v>2</v>
      </c>
      <c r="N5" s="483">
        <f t="shared" ref="N5:N25" si="5">IF($B$4="NIE",M$3*M5,$B5*M$3)</f>
        <v>1</v>
      </c>
      <c r="O5" s="482">
        <v>4</v>
      </c>
      <c r="P5" s="483">
        <f t="shared" ref="P5:P25" si="6">IF($B$4="NIE",O$3*O5,$B5*O$3)</f>
        <v>2</v>
      </c>
      <c r="Q5" s="482">
        <v>3</v>
      </c>
      <c r="R5" s="483">
        <f t="shared" ref="R5:R25" si="7">IF($B$4="NIE",Q$3*Q5,$B5*Q$3)</f>
        <v>3</v>
      </c>
      <c r="S5" s="482">
        <v>2</v>
      </c>
      <c r="T5" s="483">
        <f t="shared" ref="T5:T25" si="8">IF($B$4="NIE",S$3*S5,$B5*S$3)</f>
        <v>2</v>
      </c>
      <c r="U5" s="482">
        <v>3</v>
      </c>
      <c r="V5" s="483">
        <f t="shared" ref="V5:V25" si="9">IF($B$4="NIE",U$3*U5,$B5*U$3)</f>
        <v>3</v>
      </c>
      <c r="W5" s="482">
        <v>3</v>
      </c>
      <c r="X5" s="483">
        <f t="shared" ref="X5:X25" si="10">IF($B$4="NIE",W$3*W5,$B5*W$3)</f>
        <v>3</v>
      </c>
      <c r="Y5" s="482">
        <v>2</v>
      </c>
      <c r="Z5" s="483">
        <f t="shared" ref="Z5:Z25" si="11">IF($B$4="NIE",Y$3*Y5,$B5*Y$3)</f>
        <v>2</v>
      </c>
      <c r="AA5" s="482">
        <v>2</v>
      </c>
      <c r="AB5" s="483">
        <f t="shared" ref="AB5:AB25" si="12">IF($B$4="NIE",AA$3*AA5,$B5*AA$3)</f>
        <v>2</v>
      </c>
      <c r="AC5" s="482">
        <f t="shared" ref="AC5:AC25" si="13">SUM(D5,F5,H5,J5,L5,N5,P5,R5,T5,V5,X5,Z5,AB5)</f>
        <v>26</v>
      </c>
      <c r="AD5" s="481">
        <f t="shared" ref="AD5:AD25" si="14">0.6 + (0.01*AC5)</f>
        <v>0.86</v>
      </c>
    </row>
    <row r="6" spans="1:30">
      <c r="A6" s="483" t="str">
        <f>IF(ISBLANK(MODULY_CBA!B4),"",MODULY_CBA!B4)</f>
        <v>Volebné obdobia</v>
      </c>
      <c r="B6" s="483"/>
      <c r="C6" s="482">
        <v>1</v>
      </c>
      <c r="D6" s="483">
        <f t="shared" si="0"/>
        <v>2</v>
      </c>
      <c r="E6" s="482">
        <v>2</v>
      </c>
      <c r="F6" s="483">
        <f t="shared" si="1"/>
        <v>2</v>
      </c>
      <c r="G6" s="482">
        <v>2</v>
      </c>
      <c r="H6" s="483">
        <f t="shared" si="2"/>
        <v>2</v>
      </c>
      <c r="I6" s="482">
        <v>1</v>
      </c>
      <c r="J6" s="483">
        <f t="shared" si="3"/>
        <v>1</v>
      </c>
      <c r="K6" s="482">
        <v>1</v>
      </c>
      <c r="L6" s="483">
        <f t="shared" si="4"/>
        <v>1</v>
      </c>
      <c r="M6" s="482">
        <v>2</v>
      </c>
      <c r="N6" s="483">
        <f t="shared" si="5"/>
        <v>1</v>
      </c>
      <c r="O6" s="482">
        <v>4</v>
      </c>
      <c r="P6" s="483">
        <f t="shared" si="6"/>
        <v>2</v>
      </c>
      <c r="Q6" s="482">
        <v>3</v>
      </c>
      <c r="R6" s="483">
        <f t="shared" si="7"/>
        <v>3</v>
      </c>
      <c r="S6" s="482">
        <v>2</v>
      </c>
      <c r="T6" s="483">
        <f t="shared" si="8"/>
        <v>2</v>
      </c>
      <c r="U6" s="482">
        <v>3</v>
      </c>
      <c r="V6" s="483">
        <f t="shared" si="9"/>
        <v>3</v>
      </c>
      <c r="W6" s="482">
        <v>3</v>
      </c>
      <c r="X6" s="483">
        <f t="shared" si="10"/>
        <v>3</v>
      </c>
      <c r="Y6" s="482">
        <v>2</v>
      </c>
      <c r="Z6" s="483">
        <f t="shared" si="11"/>
        <v>2</v>
      </c>
      <c r="AA6" s="482">
        <v>2</v>
      </c>
      <c r="AB6" s="483">
        <f t="shared" si="12"/>
        <v>2</v>
      </c>
      <c r="AC6" s="482">
        <f t="shared" si="13"/>
        <v>26</v>
      </c>
      <c r="AD6" s="481">
        <f t="shared" si="14"/>
        <v>0.86</v>
      </c>
    </row>
    <row r="7" spans="1:30">
      <c r="A7" s="483" t="str">
        <f>IF(ISBLANK(MODULY_CBA!B5),"",MODULY_CBA!B5)</f>
        <v>Organizačná štruktúra</v>
      </c>
      <c r="B7" s="483"/>
      <c r="C7" s="482">
        <v>2</v>
      </c>
      <c r="D7" s="483">
        <f t="shared" si="0"/>
        <v>4</v>
      </c>
      <c r="E7" s="482">
        <v>2</v>
      </c>
      <c r="F7" s="483">
        <f t="shared" si="1"/>
        <v>2</v>
      </c>
      <c r="G7" s="482">
        <v>2</v>
      </c>
      <c r="H7" s="483">
        <f t="shared" si="2"/>
        <v>2</v>
      </c>
      <c r="I7" s="482">
        <v>2</v>
      </c>
      <c r="J7" s="483">
        <f t="shared" si="3"/>
        <v>2</v>
      </c>
      <c r="K7" s="482">
        <v>2</v>
      </c>
      <c r="L7" s="483">
        <f t="shared" si="4"/>
        <v>2</v>
      </c>
      <c r="M7" s="482">
        <v>2</v>
      </c>
      <c r="N7" s="483">
        <f t="shared" si="5"/>
        <v>1</v>
      </c>
      <c r="O7" s="482">
        <v>4</v>
      </c>
      <c r="P7" s="483">
        <f t="shared" si="6"/>
        <v>2</v>
      </c>
      <c r="Q7" s="482">
        <v>4</v>
      </c>
      <c r="R7" s="483">
        <f t="shared" si="7"/>
        <v>4</v>
      </c>
      <c r="S7" s="482">
        <v>3</v>
      </c>
      <c r="T7" s="483">
        <f t="shared" si="8"/>
        <v>3</v>
      </c>
      <c r="U7" s="482">
        <v>3</v>
      </c>
      <c r="V7" s="483">
        <f t="shared" si="9"/>
        <v>3</v>
      </c>
      <c r="W7" s="482">
        <v>3</v>
      </c>
      <c r="X7" s="483">
        <f t="shared" si="10"/>
        <v>3</v>
      </c>
      <c r="Y7" s="482">
        <v>3</v>
      </c>
      <c r="Z7" s="483">
        <f t="shared" si="11"/>
        <v>3</v>
      </c>
      <c r="AA7" s="482">
        <v>2</v>
      </c>
      <c r="AB7" s="483">
        <f t="shared" si="12"/>
        <v>2</v>
      </c>
      <c r="AC7" s="482">
        <f t="shared" si="13"/>
        <v>33</v>
      </c>
      <c r="AD7" s="481">
        <f t="shared" si="14"/>
        <v>0.92999999999999994</v>
      </c>
    </row>
    <row r="8" spans="1:30">
      <c r="A8" s="483" t="str">
        <f>IF(ISBLANK(MODULY_CBA!B6),"",MODULY_CBA!B6)</f>
        <v>Poslanci</v>
      </c>
      <c r="B8" s="483"/>
      <c r="C8" s="482">
        <v>1</v>
      </c>
      <c r="D8" s="483">
        <f t="shared" si="0"/>
        <v>2</v>
      </c>
      <c r="E8" s="482">
        <v>2</v>
      </c>
      <c r="F8" s="483">
        <f t="shared" si="1"/>
        <v>2</v>
      </c>
      <c r="G8" s="482">
        <v>2</v>
      </c>
      <c r="H8" s="483">
        <f t="shared" si="2"/>
        <v>2</v>
      </c>
      <c r="I8" s="482">
        <v>1</v>
      </c>
      <c r="J8" s="483">
        <f t="shared" si="3"/>
        <v>1</v>
      </c>
      <c r="K8" s="482">
        <v>1</v>
      </c>
      <c r="L8" s="483">
        <f t="shared" si="4"/>
        <v>1</v>
      </c>
      <c r="M8" s="482">
        <v>2</v>
      </c>
      <c r="N8" s="483">
        <f t="shared" si="5"/>
        <v>1</v>
      </c>
      <c r="O8" s="482">
        <v>4</v>
      </c>
      <c r="P8" s="483">
        <f t="shared" si="6"/>
        <v>2</v>
      </c>
      <c r="Q8" s="482">
        <v>3</v>
      </c>
      <c r="R8" s="483">
        <f t="shared" si="7"/>
        <v>3</v>
      </c>
      <c r="S8" s="482">
        <v>2</v>
      </c>
      <c r="T8" s="483">
        <f t="shared" si="8"/>
        <v>2</v>
      </c>
      <c r="U8" s="482">
        <v>3</v>
      </c>
      <c r="V8" s="483">
        <f t="shared" si="9"/>
        <v>3</v>
      </c>
      <c r="W8" s="482">
        <v>3</v>
      </c>
      <c r="X8" s="483">
        <f t="shared" si="10"/>
        <v>3</v>
      </c>
      <c r="Y8" s="482">
        <v>2</v>
      </c>
      <c r="Z8" s="483">
        <f t="shared" si="11"/>
        <v>2</v>
      </c>
      <c r="AA8" s="482">
        <v>2</v>
      </c>
      <c r="AB8" s="483">
        <f t="shared" si="12"/>
        <v>2</v>
      </c>
      <c r="AC8" s="482">
        <f t="shared" si="13"/>
        <v>26</v>
      </c>
      <c r="AD8" s="481">
        <f t="shared" si="14"/>
        <v>0.86</v>
      </c>
    </row>
    <row r="9" spans="1:30">
      <c r="A9" s="483" t="str">
        <f>IF(ISBLANK(MODULY_CBA!B7),"",MODULY_CBA!B7)</f>
        <v>Poslanecké kluby</v>
      </c>
      <c r="B9" s="483"/>
      <c r="C9" s="482">
        <v>1</v>
      </c>
      <c r="D9" s="483">
        <f t="shared" si="0"/>
        <v>2</v>
      </c>
      <c r="E9" s="482">
        <v>2</v>
      </c>
      <c r="F9" s="483">
        <f t="shared" si="1"/>
        <v>2</v>
      </c>
      <c r="G9" s="482">
        <v>2</v>
      </c>
      <c r="H9" s="483">
        <f t="shared" si="2"/>
        <v>2</v>
      </c>
      <c r="I9" s="482">
        <v>1</v>
      </c>
      <c r="J9" s="483">
        <f t="shared" si="3"/>
        <v>1</v>
      </c>
      <c r="K9" s="482">
        <v>1</v>
      </c>
      <c r="L9" s="483">
        <f t="shared" si="4"/>
        <v>1</v>
      </c>
      <c r="M9" s="482">
        <v>2</v>
      </c>
      <c r="N9" s="483">
        <f t="shared" si="5"/>
        <v>1</v>
      </c>
      <c r="O9" s="482">
        <v>4</v>
      </c>
      <c r="P9" s="483">
        <f t="shared" si="6"/>
        <v>2</v>
      </c>
      <c r="Q9" s="482">
        <v>3</v>
      </c>
      <c r="R9" s="483">
        <f t="shared" si="7"/>
        <v>3</v>
      </c>
      <c r="S9" s="482">
        <v>2</v>
      </c>
      <c r="T9" s="483">
        <f t="shared" si="8"/>
        <v>2</v>
      </c>
      <c r="U9" s="482">
        <v>3</v>
      </c>
      <c r="V9" s="483">
        <f t="shared" si="9"/>
        <v>3</v>
      </c>
      <c r="W9" s="482">
        <v>3</v>
      </c>
      <c r="X9" s="483">
        <f t="shared" si="10"/>
        <v>3</v>
      </c>
      <c r="Y9" s="482">
        <v>2</v>
      </c>
      <c r="Z9" s="483">
        <f t="shared" si="11"/>
        <v>2</v>
      </c>
      <c r="AA9" s="482">
        <v>2</v>
      </c>
      <c r="AB9" s="483">
        <f t="shared" si="12"/>
        <v>2</v>
      </c>
      <c r="AC9" s="482">
        <f t="shared" si="13"/>
        <v>26</v>
      </c>
      <c r="AD9" s="481">
        <f t="shared" si="14"/>
        <v>0.86</v>
      </c>
    </row>
    <row r="10" spans="1:30">
      <c r="A10" s="483" t="str">
        <f>IF(ISBLANK(MODULY_CBA!B8),"",MODULY_CBA!B8)</f>
        <v>Výbory</v>
      </c>
      <c r="B10" s="483"/>
      <c r="C10" s="482">
        <v>1</v>
      </c>
      <c r="D10" s="483">
        <f t="shared" si="0"/>
        <v>2</v>
      </c>
      <c r="E10" s="482">
        <v>2</v>
      </c>
      <c r="F10" s="483">
        <f t="shared" si="1"/>
        <v>2</v>
      </c>
      <c r="G10" s="482">
        <v>2</v>
      </c>
      <c r="H10" s="483">
        <f t="shared" si="2"/>
        <v>2</v>
      </c>
      <c r="I10" s="482">
        <v>1</v>
      </c>
      <c r="J10" s="483">
        <f t="shared" si="3"/>
        <v>1</v>
      </c>
      <c r="K10" s="482">
        <v>1</v>
      </c>
      <c r="L10" s="483">
        <f t="shared" si="4"/>
        <v>1</v>
      </c>
      <c r="M10" s="482">
        <v>2</v>
      </c>
      <c r="N10" s="483">
        <f t="shared" si="5"/>
        <v>1</v>
      </c>
      <c r="O10" s="482">
        <v>4</v>
      </c>
      <c r="P10" s="483">
        <f t="shared" si="6"/>
        <v>2</v>
      </c>
      <c r="Q10" s="482">
        <v>3</v>
      </c>
      <c r="R10" s="483">
        <f t="shared" si="7"/>
        <v>3</v>
      </c>
      <c r="S10" s="482">
        <v>2</v>
      </c>
      <c r="T10" s="483">
        <f t="shared" si="8"/>
        <v>2</v>
      </c>
      <c r="U10" s="482">
        <v>3</v>
      </c>
      <c r="V10" s="483">
        <f t="shared" si="9"/>
        <v>3</v>
      </c>
      <c r="W10" s="482">
        <v>3</v>
      </c>
      <c r="X10" s="483">
        <f t="shared" si="10"/>
        <v>3</v>
      </c>
      <c r="Y10" s="482">
        <v>2</v>
      </c>
      <c r="Z10" s="483">
        <f t="shared" si="11"/>
        <v>2</v>
      </c>
      <c r="AA10" s="482">
        <v>2</v>
      </c>
      <c r="AB10" s="483">
        <f t="shared" si="12"/>
        <v>2</v>
      </c>
      <c r="AC10" s="482">
        <f t="shared" si="13"/>
        <v>26</v>
      </c>
      <c r="AD10" s="481">
        <f t="shared" si="14"/>
        <v>0.86</v>
      </c>
    </row>
    <row r="11" spans="1:30">
      <c r="A11" s="483" t="str">
        <f>IF(ISBLANK(MODULY_CBA!B9),"",MODULY_CBA!B9)</f>
        <v>Komisie</v>
      </c>
      <c r="B11" s="483"/>
      <c r="C11" s="482">
        <v>1</v>
      </c>
      <c r="D11" s="483">
        <f t="shared" si="0"/>
        <v>2</v>
      </c>
      <c r="E11" s="482">
        <v>2</v>
      </c>
      <c r="F11" s="483">
        <f t="shared" si="1"/>
        <v>2</v>
      </c>
      <c r="G11" s="482">
        <v>2</v>
      </c>
      <c r="H11" s="483">
        <f t="shared" si="2"/>
        <v>2</v>
      </c>
      <c r="I11" s="482">
        <v>1</v>
      </c>
      <c r="J11" s="483">
        <f t="shared" si="3"/>
        <v>1</v>
      </c>
      <c r="K11" s="482">
        <v>1</v>
      </c>
      <c r="L11" s="483">
        <f t="shared" si="4"/>
        <v>1</v>
      </c>
      <c r="M11" s="482">
        <v>2</v>
      </c>
      <c r="N11" s="483">
        <f t="shared" si="5"/>
        <v>1</v>
      </c>
      <c r="O11" s="482">
        <v>4</v>
      </c>
      <c r="P11" s="483">
        <f t="shared" si="6"/>
        <v>2</v>
      </c>
      <c r="Q11" s="482">
        <v>3</v>
      </c>
      <c r="R11" s="483">
        <f t="shared" si="7"/>
        <v>3</v>
      </c>
      <c r="S11" s="482">
        <v>2</v>
      </c>
      <c r="T11" s="483">
        <f t="shared" si="8"/>
        <v>2</v>
      </c>
      <c r="U11" s="482">
        <v>3</v>
      </c>
      <c r="V11" s="483">
        <f t="shared" si="9"/>
        <v>3</v>
      </c>
      <c r="W11" s="482">
        <v>3</v>
      </c>
      <c r="X11" s="483">
        <f t="shared" si="10"/>
        <v>3</v>
      </c>
      <c r="Y11" s="482">
        <v>2</v>
      </c>
      <c r="Z11" s="483">
        <f t="shared" si="11"/>
        <v>2</v>
      </c>
      <c r="AA11" s="482">
        <v>2</v>
      </c>
      <c r="AB11" s="483">
        <f t="shared" si="12"/>
        <v>2</v>
      </c>
      <c r="AC11" s="482">
        <f t="shared" si="13"/>
        <v>26</v>
      </c>
      <c r="AD11" s="481">
        <f t="shared" si="14"/>
        <v>0.86</v>
      </c>
    </row>
    <row r="12" spans="1:30">
      <c r="A12" s="483" t="str">
        <f>IF(ISBLANK(MODULY_CBA!B10),"",MODULY_CBA!B10)</f>
        <v>Delegácie</v>
      </c>
      <c r="B12" s="483"/>
      <c r="C12" s="482">
        <v>1</v>
      </c>
      <c r="D12" s="483">
        <f t="shared" si="0"/>
        <v>2</v>
      </c>
      <c r="E12" s="482">
        <v>2</v>
      </c>
      <c r="F12" s="483">
        <f t="shared" si="1"/>
        <v>2</v>
      </c>
      <c r="G12" s="482">
        <v>2</v>
      </c>
      <c r="H12" s="483">
        <f t="shared" si="2"/>
        <v>2</v>
      </c>
      <c r="I12" s="482">
        <v>1</v>
      </c>
      <c r="J12" s="483">
        <f t="shared" si="3"/>
        <v>1</v>
      </c>
      <c r="K12" s="482">
        <v>1</v>
      </c>
      <c r="L12" s="483">
        <f t="shared" si="4"/>
        <v>1</v>
      </c>
      <c r="M12" s="482">
        <v>2</v>
      </c>
      <c r="N12" s="483">
        <f t="shared" si="5"/>
        <v>1</v>
      </c>
      <c r="O12" s="482">
        <v>4</v>
      </c>
      <c r="P12" s="483">
        <f t="shared" si="6"/>
        <v>2</v>
      </c>
      <c r="Q12" s="482">
        <v>2</v>
      </c>
      <c r="R12" s="483">
        <f t="shared" si="7"/>
        <v>2</v>
      </c>
      <c r="S12" s="482">
        <v>2</v>
      </c>
      <c r="T12" s="483">
        <f t="shared" si="8"/>
        <v>2</v>
      </c>
      <c r="U12" s="482">
        <v>2</v>
      </c>
      <c r="V12" s="483">
        <f t="shared" si="9"/>
        <v>2</v>
      </c>
      <c r="W12" s="482">
        <v>3</v>
      </c>
      <c r="X12" s="483">
        <f t="shared" si="10"/>
        <v>3</v>
      </c>
      <c r="Y12" s="482">
        <v>2</v>
      </c>
      <c r="Z12" s="483">
        <f t="shared" si="11"/>
        <v>2</v>
      </c>
      <c r="AA12" s="482">
        <v>2</v>
      </c>
      <c r="AB12" s="483">
        <f t="shared" si="12"/>
        <v>2</v>
      </c>
      <c r="AC12" s="482">
        <f t="shared" si="13"/>
        <v>24</v>
      </c>
      <c r="AD12" s="481">
        <f t="shared" si="14"/>
        <v>0.84</v>
      </c>
    </row>
    <row r="13" spans="1:30">
      <c r="A13" s="483" t="str">
        <f>IF(ISBLANK(MODULY_CBA!B11),"",MODULY_CBA!B11)</f>
        <v>Skupiny priateľstva</v>
      </c>
      <c r="B13" s="483"/>
      <c r="C13" s="482">
        <v>1</v>
      </c>
      <c r="D13" s="483">
        <f t="shared" si="0"/>
        <v>2</v>
      </c>
      <c r="E13" s="482">
        <v>2</v>
      </c>
      <c r="F13" s="483">
        <f t="shared" si="1"/>
        <v>2</v>
      </c>
      <c r="G13" s="482">
        <v>2</v>
      </c>
      <c r="H13" s="483">
        <f t="shared" si="2"/>
        <v>2</v>
      </c>
      <c r="I13" s="482">
        <v>1</v>
      </c>
      <c r="J13" s="483">
        <f t="shared" si="3"/>
        <v>1</v>
      </c>
      <c r="K13" s="482">
        <v>1</v>
      </c>
      <c r="L13" s="483">
        <f t="shared" si="4"/>
        <v>1</v>
      </c>
      <c r="M13" s="482">
        <v>2</v>
      </c>
      <c r="N13" s="483">
        <f t="shared" si="5"/>
        <v>1</v>
      </c>
      <c r="O13" s="482">
        <v>4</v>
      </c>
      <c r="P13" s="483">
        <f t="shared" si="6"/>
        <v>2</v>
      </c>
      <c r="Q13" s="482">
        <v>2</v>
      </c>
      <c r="R13" s="483">
        <f t="shared" si="7"/>
        <v>2</v>
      </c>
      <c r="S13" s="482">
        <v>2</v>
      </c>
      <c r="T13" s="483">
        <f t="shared" si="8"/>
        <v>2</v>
      </c>
      <c r="U13" s="482">
        <v>2</v>
      </c>
      <c r="V13" s="483">
        <f t="shared" si="9"/>
        <v>2</v>
      </c>
      <c r="W13" s="482">
        <v>3</v>
      </c>
      <c r="X13" s="483">
        <f t="shared" si="10"/>
        <v>3</v>
      </c>
      <c r="Y13" s="482">
        <v>2</v>
      </c>
      <c r="Z13" s="483">
        <f t="shared" si="11"/>
        <v>2</v>
      </c>
      <c r="AA13" s="482">
        <v>2</v>
      </c>
      <c r="AB13" s="483">
        <f t="shared" si="12"/>
        <v>2</v>
      </c>
      <c r="AC13" s="482">
        <f t="shared" si="13"/>
        <v>24</v>
      </c>
      <c r="AD13" s="481">
        <f t="shared" si="14"/>
        <v>0.84</v>
      </c>
    </row>
    <row r="14" spans="1:30">
      <c r="A14" s="483" t="str">
        <f>IF(ISBLANK(MODULY_CBA!B12),"",MODULY_CBA!B12)</f>
        <v>Asistenti poslancov</v>
      </c>
      <c r="B14" s="483"/>
      <c r="C14" s="482">
        <v>1</v>
      </c>
      <c r="D14" s="483">
        <f t="shared" si="0"/>
        <v>2</v>
      </c>
      <c r="E14" s="482">
        <v>2</v>
      </c>
      <c r="F14" s="483">
        <f t="shared" si="1"/>
        <v>2</v>
      </c>
      <c r="G14" s="482">
        <v>2</v>
      </c>
      <c r="H14" s="483">
        <f t="shared" si="2"/>
        <v>2</v>
      </c>
      <c r="I14" s="482">
        <v>1</v>
      </c>
      <c r="J14" s="483">
        <f t="shared" si="3"/>
        <v>1</v>
      </c>
      <c r="K14" s="482">
        <v>1</v>
      </c>
      <c r="L14" s="483">
        <f t="shared" si="4"/>
        <v>1</v>
      </c>
      <c r="M14" s="482">
        <v>2</v>
      </c>
      <c r="N14" s="483">
        <f t="shared" si="5"/>
        <v>1</v>
      </c>
      <c r="O14" s="482">
        <v>4</v>
      </c>
      <c r="P14" s="483">
        <f t="shared" si="6"/>
        <v>2</v>
      </c>
      <c r="Q14" s="482">
        <v>2</v>
      </c>
      <c r="R14" s="483">
        <f t="shared" si="7"/>
        <v>2</v>
      </c>
      <c r="S14" s="482">
        <v>2</v>
      </c>
      <c r="T14" s="483">
        <f t="shared" si="8"/>
        <v>2</v>
      </c>
      <c r="U14" s="482">
        <v>2</v>
      </c>
      <c r="V14" s="483">
        <f t="shared" si="9"/>
        <v>2</v>
      </c>
      <c r="W14" s="482">
        <v>3</v>
      </c>
      <c r="X14" s="483">
        <f t="shared" si="10"/>
        <v>3</v>
      </c>
      <c r="Y14" s="482">
        <v>2</v>
      </c>
      <c r="Z14" s="483">
        <f t="shared" si="11"/>
        <v>2</v>
      </c>
      <c r="AA14" s="482">
        <v>2</v>
      </c>
      <c r="AB14" s="483">
        <f t="shared" si="12"/>
        <v>2</v>
      </c>
      <c r="AC14" s="482">
        <f t="shared" si="13"/>
        <v>24</v>
      </c>
      <c r="AD14" s="481">
        <f t="shared" si="14"/>
        <v>0.84</v>
      </c>
    </row>
    <row r="15" spans="1:30">
      <c r="A15" s="483" t="str">
        <f>IF(ISBLANK(MODULY_CBA!B13),"",MODULY_CBA!B13)</f>
        <v>Kancelárie poslancov</v>
      </c>
      <c r="B15" s="483"/>
      <c r="C15" s="482">
        <v>1</v>
      </c>
      <c r="D15" s="483">
        <f t="shared" si="0"/>
        <v>2</v>
      </c>
      <c r="E15" s="482">
        <v>2</v>
      </c>
      <c r="F15" s="483">
        <f t="shared" si="1"/>
        <v>2</v>
      </c>
      <c r="G15" s="482">
        <v>2</v>
      </c>
      <c r="H15" s="483">
        <f t="shared" si="2"/>
        <v>2</v>
      </c>
      <c r="I15" s="482">
        <v>1</v>
      </c>
      <c r="J15" s="483">
        <f t="shared" si="3"/>
        <v>1</v>
      </c>
      <c r="K15" s="482">
        <v>1</v>
      </c>
      <c r="L15" s="483">
        <f t="shared" si="4"/>
        <v>1</v>
      </c>
      <c r="M15" s="482">
        <v>2</v>
      </c>
      <c r="N15" s="483">
        <f t="shared" si="5"/>
        <v>1</v>
      </c>
      <c r="O15" s="482">
        <v>4</v>
      </c>
      <c r="P15" s="483">
        <f t="shared" si="6"/>
        <v>2</v>
      </c>
      <c r="Q15" s="482">
        <v>2</v>
      </c>
      <c r="R15" s="483">
        <f t="shared" si="7"/>
        <v>2</v>
      </c>
      <c r="S15" s="482">
        <v>2</v>
      </c>
      <c r="T15" s="483">
        <f t="shared" si="8"/>
        <v>2</v>
      </c>
      <c r="U15" s="482">
        <v>2</v>
      </c>
      <c r="V15" s="483">
        <f t="shared" si="9"/>
        <v>2</v>
      </c>
      <c r="W15" s="482">
        <v>3</v>
      </c>
      <c r="X15" s="483">
        <f t="shared" si="10"/>
        <v>3</v>
      </c>
      <c r="Y15" s="482">
        <v>2</v>
      </c>
      <c r="Z15" s="483">
        <f t="shared" si="11"/>
        <v>2</v>
      </c>
      <c r="AA15" s="482">
        <v>2</v>
      </c>
      <c r="AB15" s="483">
        <f t="shared" si="12"/>
        <v>2</v>
      </c>
      <c r="AC15" s="482">
        <f t="shared" si="13"/>
        <v>24</v>
      </c>
      <c r="AD15" s="481">
        <f t="shared" si="14"/>
        <v>0.84</v>
      </c>
    </row>
    <row r="16" spans="1:30">
      <c r="A16" s="483" t="str">
        <f>IF(ISBLANK(MODULY_CBA!B14),"",MODULY_CBA!B14)</f>
        <v>Zahraničné pracovné cesty</v>
      </c>
      <c r="B16" s="483"/>
      <c r="C16" s="482">
        <v>1</v>
      </c>
      <c r="D16" s="483">
        <f t="shared" si="0"/>
        <v>2</v>
      </c>
      <c r="E16" s="482">
        <v>2</v>
      </c>
      <c r="F16" s="483">
        <f t="shared" si="1"/>
        <v>2</v>
      </c>
      <c r="G16" s="482">
        <v>2</v>
      </c>
      <c r="H16" s="483">
        <f t="shared" si="2"/>
        <v>2</v>
      </c>
      <c r="I16" s="482">
        <v>1</v>
      </c>
      <c r="J16" s="483">
        <f t="shared" si="3"/>
        <v>1</v>
      </c>
      <c r="K16" s="482">
        <v>1</v>
      </c>
      <c r="L16" s="483">
        <f t="shared" si="4"/>
        <v>1</v>
      </c>
      <c r="M16" s="482">
        <v>2</v>
      </c>
      <c r="N16" s="483">
        <f t="shared" si="5"/>
        <v>1</v>
      </c>
      <c r="O16" s="482">
        <v>4</v>
      </c>
      <c r="P16" s="483">
        <f t="shared" si="6"/>
        <v>2</v>
      </c>
      <c r="Q16" s="482">
        <v>2</v>
      </c>
      <c r="R16" s="483">
        <f t="shared" si="7"/>
        <v>2</v>
      </c>
      <c r="S16" s="482">
        <v>2</v>
      </c>
      <c r="T16" s="483">
        <f t="shared" si="8"/>
        <v>2</v>
      </c>
      <c r="U16" s="482">
        <v>2</v>
      </c>
      <c r="V16" s="483">
        <f t="shared" si="9"/>
        <v>2</v>
      </c>
      <c r="W16" s="482">
        <v>3</v>
      </c>
      <c r="X16" s="483">
        <f t="shared" si="10"/>
        <v>3</v>
      </c>
      <c r="Y16" s="482">
        <v>2</v>
      </c>
      <c r="Z16" s="483">
        <f t="shared" si="11"/>
        <v>2</v>
      </c>
      <c r="AA16" s="482">
        <v>2</v>
      </c>
      <c r="AB16" s="483">
        <f t="shared" si="12"/>
        <v>2</v>
      </c>
      <c r="AC16" s="482">
        <f t="shared" si="13"/>
        <v>24</v>
      </c>
      <c r="AD16" s="481">
        <f t="shared" si="14"/>
        <v>0.84</v>
      </c>
    </row>
    <row r="17" spans="1:30">
      <c r="A17" s="483" t="str">
        <f>IF(ISBLANK(MODULY_CBA!B15),"",MODULY_CBA!B15)</f>
        <v>Účasť poslancov na schôdzach NR SR</v>
      </c>
      <c r="B17" s="483"/>
      <c r="C17" s="482">
        <v>1</v>
      </c>
      <c r="D17" s="483">
        <f t="shared" si="0"/>
        <v>2</v>
      </c>
      <c r="E17" s="482">
        <v>2</v>
      </c>
      <c r="F17" s="483">
        <f t="shared" si="1"/>
        <v>2</v>
      </c>
      <c r="G17" s="482">
        <v>2</v>
      </c>
      <c r="H17" s="483">
        <f t="shared" si="2"/>
        <v>2</v>
      </c>
      <c r="I17" s="482">
        <v>1</v>
      </c>
      <c r="J17" s="483">
        <f t="shared" si="3"/>
        <v>1</v>
      </c>
      <c r="K17" s="482">
        <v>1</v>
      </c>
      <c r="L17" s="483">
        <f t="shared" si="4"/>
        <v>1</v>
      </c>
      <c r="M17" s="482">
        <v>2</v>
      </c>
      <c r="N17" s="483">
        <f t="shared" si="5"/>
        <v>1</v>
      </c>
      <c r="O17" s="482">
        <v>4</v>
      </c>
      <c r="P17" s="483">
        <f t="shared" si="6"/>
        <v>2</v>
      </c>
      <c r="Q17" s="482">
        <v>3</v>
      </c>
      <c r="R17" s="483">
        <f t="shared" si="7"/>
        <v>3</v>
      </c>
      <c r="S17" s="482">
        <v>2</v>
      </c>
      <c r="T17" s="483">
        <f t="shared" si="8"/>
        <v>2</v>
      </c>
      <c r="U17" s="482">
        <v>3</v>
      </c>
      <c r="V17" s="483">
        <f t="shared" si="9"/>
        <v>3</v>
      </c>
      <c r="W17" s="482">
        <v>3</v>
      </c>
      <c r="X17" s="483">
        <f t="shared" si="10"/>
        <v>3</v>
      </c>
      <c r="Y17" s="482">
        <v>2</v>
      </c>
      <c r="Z17" s="483">
        <f t="shared" si="11"/>
        <v>2</v>
      </c>
      <c r="AA17" s="482">
        <v>2</v>
      </c>
      <c r="AB17" s="483">
        <f t="shared" si="12"/>
        <v>2</v>
      </c>
      <c r="AC17" s="482">
        <f t="shared" si="13"/>
        <v>26</v>
      </c>
      <c r="AD17" s="481">
        <f t="shared" si="14"/>
        <v>0.86</v>
      </c>
    </row>
    <row r="18" spans="1:30">
      <c r="A18" s="483" t="str">
        <f>IF(ISBLANK(MODULY_CBA!B16),"",MODULY_CBA!B16)</f>
        <v>Ospravedlnenia poslancov</v>
      </c>
      <c r="B18" s="483"/>
      <c r="C18" s="482">
        <v>1</v>
      </c>
      <c r="D18" s="483">
        <f t="shared" si="0"/>
        <v>2</v>
      </c>
      <c r="E18" s="482">
        <v>2</v>
      </c>
      <c r="F18" s="483">
        <f t="shared" si="1"/>
        <v>2</v>
      </c>
      <c r="G18" s="482">
        <v>2</v>
      </c>
      <c r="H18" s="483">
        <f t="shared" si="2"/>
        <v>2</v>
      </c>
      <c r="I18" s="482">
        <v>1</v>
      </c>
      <c r="J18" s="483">
        <f t="shared" si="3"/>
        <v>1</v>
      </c>
      <c r="K18" s="482">
        <v>1</v>
      </c>
      <c r="L18" s="483">
        <f t="shared" si="4"/>
        <v>1</v>
      </c>
      <c r="M18" s="482">
        <v>2</v>
      </c>
      <c r="N18" s="483">
        <f t="shared" si="5"/>
        <v>1</v>
      </c>
      <c r="O18" s="482">
        <v>4</v>
      </c>
      <c r="P18" s="483">
        <f t="shared" si="6"/>
        <v>2</v>
      </c>
      <c r="Q18" s="482">
        <v>3</v>
      </c>
      <c r="R18" s="483">
        <f t="shared" si="7"/>
        <v>3</v>
      </c>
      <c r="S18" s="482">
        <v>2</v>
      </c>
      <c r="T18" s="483">
        <f t="shared" si="8"/>
        <v>2</v>
      </c>
      <c r="U18" s="482">
        <v>3</v>
      </c>
      <c r="V18" s="483">
        <f t="shared" si="9"/>
        <v>3</v>
      </c>
      <c r="W18" s="482">
        <v>3</v>
      </c>
      <c r="X18" s="483">
        <f t="shared" si="10"/>
        <v>3</v>
      </c>
      <c r="Y18" s="482">
        <v>2</v>
      </c>
      <c r="Z18" s="483">
        <f t="shared" si="11"/>
        <v>2</v>
      </c>
      <c r="AA18" s="482">
        <v>2</v>
      </c>
      <c r="AB18" s="483">
        <f t="shared" si="12"/>
        <v>2</v>
      </c>
      <c r="AC18" s="482">
        <f t="shared" si="13"/>
        <v>26</v>
      </c>
      <c r="AD18" s="481">
        <f t="shared" si="14"/>
        <v>0.86</v>
      </c>
    </row>
    <row r="19" spans="1:30">
      <c r="A19" s="483" t="str">
        <f>IF(ISBLANK(MODULY_CBA!B17),"",MODULY_CBA!B17)</f>
        <v>Rozhodnutia predsedu NR SR</v>
      </c>
      <c r="B19" s="483"/>
      <c r="C19" s="482">
        <v>1</v>
      </c>
      <c r="D19" s="483">
        <f t="shared" si="0"/>
        <v>2</v>
      </c>
      <c r="E19" s="482">
        <v>2</v>
      </c>
      <c r="F19" s="483">
        <f t="shared" si="1"/>
        <v>2</v>
      </c>
      <c r="G19" s="482">
        <v>2</v>
      </c>
      <c r="H19" s="483">
        <f t="shared" si="2"/>
        <v>2</v>
      </c>
      <c r="I19" s="482">
        <v>1</v>
      </c>
      <c r="J19" s="483">
        <f t="shared" si="3"/>
        <v>1</v>
      </c>
      <c r="K19" s="482">
        <v>1</v>
      </c>
      <c r="L19" s="483">
        <f t="shared" si="4"/>
        <v>1</v>
      </c>
      <c r="M19" s="482">
        <v>2</v>
      </c>
      <c r="N19" s="483">
        <f t="shared" si="5"/>
        <v>1</v>
      </c>
      <c r="O19" s="482">
        <v>4</v>
      </c>
      <c r="P19" s="483">
        <f t="shared" si="6"/>
        <v>2</v>
      </c>
      <c r="Q19" s="482">
        <v>3</v>
      </c>
      <c r="R19" s="483">
        <f t="shared" si="7"/>
        <v>3</v>
      </c>
      <c r="S19" s="482">
        <v>2</v>
      </c>
      <c r="T19" s="483">
        <f t="shared" si="8"/>
        <v>2</v>
      </c>
      <c r="U19" s="482">
        <v>3</v>
      </c>
      <c r="V19" s="483">
        <f t="shared" si="9"/>
        <v>3</v>
      </c>
      <c r="W19" s="482">
        <v>3</v>
      </c>
      <c r="X19" s="483">
        <f t="shared" si="10"/>
        <v>3</v>
      </c>
      <c r="Y19" s="482">
        <v>2</v>
      </c>
      <c r="Z19" s="483">
        <f t="shared" si="11"/>
        <v>2</v>
      </c>
      <c r="AA19" s="482">
        <v>2</v>
      </c>
      <c r="AB19" s="483">
        <f t="shared" si="12"/>
        <v>2</v>
      </c>
      <c r="AC19" s="482">
        <f t="shared" si="13"/>
        <v>26</v>
      </c>
      <c r="AD19" s="481">
        <f t="shared" si="14"/>
        <v>0.86</v>
      </c>
    </row>
    <row r="20" spans="1:30">
      <c r="A20" s="483" t="str">
        <f>IF(ISBLANK(MODULY_CBA!B18),"",MODULY_CBA!B18)</f>
        <v>Hodina otázok</v>
      </c>
      <c r="B20" s="483"/>
      <c r="C20" s="482">
        <v>2</v>
      </c>
      <c r="D20" s="483">
        <f t="shared" si="0"/>
        <v>4</v>
      </c>
      <c r="E20" s="482">
        <v>2</v>
      </c>
      <c r="F20" s="483">
        <f t="shared" si="1"/>
        <v>2</v>
      </c>
      <c r="G20" s="482">
        <v>2</v>
      </c>
      <c r="H20" s="483">
        <f t="shared" si="2"/>
        <v>2</v>
      </c>
      <c r="I20" s="482">
        <v>2</v>
      </c>
      <c r="J20" s="483">
        <f t="shared" si="3"/>
        <v>2</v>
      </c>
      <c r="K20" s="482">
        <v>2</v>
      </c>
      <c r="L20" s="483">
        <f t="shared" si="4"/>
        <v>2</v>
      </c>
      <c r="M20" s="482">
        <v>2</v>
      </c>
      <c r="N20" s="483">
        <f t="shared" si="5"/>
        <v>1</v>
      </c>
      <c r="O20" s="482">
        <v>3</v>
      </c>
      <c r="P20" s="483">
        <f t="shared" si="6"/>
        <v>1.5</v>
      </c>
      <c r="Q20" s="482">
        <v>2</v>
      </c>
      <c r="R20" s="483">
        <f t="shared" si="7"/>
        <v>2</v>
      </c>
      <c r="S20" s="482">
        <v>3</v>
      </c>
      <c r="T20" s="483">
        <f t="shared" si="8"/>
        <v>3</v>
      </c>
      <c r="U20" s="482">
        <v>3</v>
      </c>
      <c r="V20" s="483">
        <f t="shared" si="9"/>
        <v>3</v>
      </c>
      <c r="W20" s="482">
        <v>3</v>
      </c>
      <c r="X20" s="483">
        <f t="shared" si="10"/>
        <v>3</v>
      </c>
      <c r="Y20" s="482">
        <v>3</v>
      </c>
      <c r="Z20" s="483">
        <f t="shared" si="11"/>
        <v>3</v>
      </c>
      <c r="AA20" s="482">
        <v>2</v>
      </c>
      <c r="AB20" s="483">
        <f t="shared" si="12"/>
        <v>2</v>
      </c>
      <c r="AC20" s="482">
        <f t="shared" si="13"/>
        <v>30.5</v>
      </c>
      <c r="AD20" s="481">
        <f t="shared" si="14"/>
        <v>0.90500000000000003</v>
      </c>
    </row>
    <row r="21" spans="1:30">
      <c r="A21" s="483" t="str">
        <f>IF(ISBLANK(MODULY_CBA!B19),"",MODULY_CBA!B19)</f>
        <v>Interpelácie</v>
      </c>
      <c r="B21" s="483"/>
      <c r="C21" s="482">
        <v>2</v>
      </c>
      <c r="D21" s="483">
        <f t="shared" si="0"/>
        <v>4</v>
      </c>
      <c r="E21" s="482">
        <v>2</v>
      </c>
      <c r="F21" s="483">
        <f t="shared" si="1"/>
        <v>2</v>
      </c>
      <c r="G21" s="482">
        <v>2</v>
      </c>
      <c r="H21" s="483">
        <f t="shared" si="2"/>
        <v>2</v>
      </c>
      <c r="I21" s="482">
        <v>2</v>
      </c>
      <c r="J21" s="483">
        <f t="shared" si="3"/>
        <v>2</v>
      </c>
      <c r="K21" s="482">
        <v>2</v>
      </c>
      <c r="L21" s="483">
        <f t="shared" si="4"/>
        <v>2</v>
      </c>
      <c r="M21" s="482">
        <v>2</v>
      </c>
      <c r="N21" s="483">
        <f t="shared" si="5"/>
        <v>1</v>
      </c>
      <c r="O21" s="482">
        <v>3</v>
      </c>
      <c r="P21" s="483">
        <f t="shared" si="6"/>
        <v>1.5</v>
      </c>
      <c r="Q21" s="482">
        <v>2</v>
      </c>
      <c r="R21" s="483">
        <f t="shared" si="7"/>
        <v>2</v>
      </c>
      <c r="S21" s="482">
        <v>3</v>
      </c>
      <c r="T21" s="483">
        <f t="shared" si="8"/>
        <v>3</v>
      </c>
      <c r="U21" s="482">
        <v>3</v>
      </c>
      <c r="V21" s="483">
        <f t="shared" si="9"/>
        <v>3</v>
      </c>
      <c r="W21" s="482">
        <v>3</v>
      </c>
      <c r="X21" s="483">
        <f t="shared" si="10"/>
        <v>3</v>
      </c>
      <c r="Y21" s="482">
        <v>3</v>
      </c>
      <c r="Z21" s="483">
        <f t="shared" si="11"/>
        <v>3</v>
      </c>
      <c r="AA21" s="482">
        <v>2</v>
      </c>
      <c r="AB21" s="483">
        <f t="shared" si="12"/>
        <v>2</v>
      </c>
      <c r="AC21" s="482">
        <f t="shared" si="13"/>
        <v>30.5</v>
      </c>
      <c r="AD21" s="481">
        <f t="shared" si="14"/>
        <v>0.90500000000000003</v>
      </c>
    </row>
    <row r="22" spans="1:30">
      <c r="A22" s="483" t="str">
        <f>IF(ISBLANK(MODULY_CBA!B20),"",MODULY_CBA!B20)</f>
        <v>Pozmeňovacie návrhy</v>
      </c>
      <c r="B22" s="483"/>
      <c r="C22" s="482">
        <v>2</v>
      </c>
      <c r="D22" s="483">
        <f t="shared" si="0"/>
        <v>4</v>
      </c>
      <c r="E22" s="482">
        <v>2</v>
      </c>
      <c r="F22" s="483">
        <f t="shared" si="1"/>
        <v>2</v>
      </c>
      <c r="G22" s="482">
        <v>2</v>
      </c>
      <c r="H22" s="483">
        <f t="shared" si="2"/>
        <v>2</v>
      </c>
      <c r="I22" s="482">
        <v>2</v>
      </c>
      <c r="J22" s="483">
        <f t="shared" si="3"/>
        <v>2</v>
      </c>
      <c r="K22" s="482">
        <v>2</v>
      </c>
      <c r="L22" s="483">
        <f t="shared" si="4"/>
        <v>2</v>
      </c>
      <c r="M22" s="482">
        <v>2</v>
      </c>
      <c r="N22" s="483">
        <f t="shared" si="5"/>
        <v>1</v>
      </c>
      <c r="O22" s="482">
        <v>3</v>
      </c>
      <c r="P22" s="483">
        <f t="shared" si="6"/>
        <v>1.5</v>
      </c>
      <c r="Q22" s="482">
        <v>2</v>
      </c>
      <c r="R22" s="483">
        <f t="shared" si="7"/>
        <v>2</v>
      </c>
      <c r="S22" s="482">
        <v>3</v>
      </c>
      <c r="T22" s="483">
        <f t="shared" si="8"/>
        <v>3</v>
      </c>
      <c r="U22" s="482">
        <v>3</v>
      </c>
      <c r="V22" s="483">
        <f t="shared" si="9"/>
        <v>3</v>
      </c>
      <c r="W22" s="482">
        <v>3</v>
      </c>
      <c r="X22" s="483">
        <f t="shared" si="10"/>
        <v>3</v>
      </c>
      <c r="Y22" s="482">
        <v>3</v>
      </c>
      <c r="Z22" s="483">
        <f t="shared" si="11"/>
        <v>3</v>
      </c>
      <c r="AA22" s="482">
        <v>2</v>
      </c>
      <c r="AB22" s="483">
        <f t="shared" si="12"/>
        <v>2</v>
      </c>
      <c r="AC22" s="482">
        <f t="shared" si="13"/>
        <v>30.5</v>
      </c>
      <c r="AD22" s="481">
        <f t="shared" si="14"/>
        <v>0.90500000000000003</v>
      </c>
    </row>
    <row r="23" spans="1:30">
      <c r="A23" s="483" t="str">
        <f>IF(ISBLANK(MODULY_CBA!B21),"",MODULY_CBA!B21)</f>
        <v>Doručovanie materiálov</v>
      </c>
      <c r="B23" s="483"/>
      <c r="C23" s="482">
        <v>2</v>
      </c>
      <c r="D23" s="483">
        <f t="shared" si="0"/>
        <v>4</v>
      </c>
      <c r="E23" s="482">
        <v>2</v>
      </c>
      <c r="F23" s="483">
        <f t="shared" si="1"/>
        <v>2</v>
      </c>
      <c r="G23" s="482">
        <v>2</v>
      </c>
      <c r="H23" s="483">
        <f t="shared" si="2"/>
        <v>2</v>
      </c>
      <c r="I23" s="482">
        <v>2</v>
      </c>
      <c r="J23" s="483">
        <f t="shared" si="3"/>
        <v>2</v>
      </c>
      <c r="K23" s="482">
        <v>2</v>
      </c>
      <c r="L23" s="483">
        <f t="shared" si="4"/>
        <v>2</v>
      </c>
      <c r="M23" s="482">
        <v>2</v>
      </c>
      <c r="N23" s="483">
        <f t="shared" si="5"/>
        <v>1</v>
      </c>
      <c r="O23" s="482">
        <v>4</v>
      </c>
      <c r="P23" s="483">
        <f t="shared" si="6"/>
        <v>2</v>
      </c>
      <c r="Q23" s="482">
        <v>2</v>
      </c>
      <c r="R23" s="483">
        <f t="shared" si="7"/>
        <v>2</v>
      </c>
      <c r="S23" s="482">
        <v>3</v>
      </c>
      <c r="T23" s="483">
        <f t="shared" si="8"/>
        <v>3</v>
      </c>
      <c r="U23" s="482">
        <v>3</v>
      </c>
      <c r="V23" s="483">
        <f t="shared" si="9"/>
        <v>3</v>
      </c>
      <c r="W23" s="482">
        <v>3</v>
      </c>
      <c r="X23" s="483">
        <f t="shared" si="10"/>
        <v>3</v>
      </c>
      <c r="Y23" s="482">
        <v>5</v>
      </c>
      <c r="Z23" s="483">
        <f t="shared" si="11"/>
        <v>5</v>
      </c>
      <c r="AA23" s="482">
        <v>2</v>
      </c>
      <c r="AB23" s="483">
        <f t="shared" si="12"/>
        <v>2</v>
      </c>
      <c r="AC23" s="482">
        <f t="shared" si="13"/>
        <v>33</v>
      </c>
      <c r="AD23" s="481">
        <f t="shared" si="14"/>
        <v>0.92999999999999994</v>
      </c>
    </row>
    <row r="24" spans="1:30">
      <c r="A24" s="483" t="str">
        <f>IF(ISBLANK(MODULY_CBA!B22),"",MODULY_CBA!B22)</f>
        <v>Parlamentné tlače</v>
      </c>
      <c r="B24" s="483"/>
      <c r="C24" s="482">
        <v>1</v>
      </c>
      <c r="D24" s="483">
        <f t="shared" si="0"/>
        <v>2</v>
      </c>
      <c r="E24" s="482">
        <v>2</v>
      </c>
      <c r="F24" s="483">
        <f t="shared" si="1"/>
        <v>2</v>
      </c>
      <c r="G24" s="482">
        <v>2</v>
      </c>
      <c r="H24" s="483">
        <f t="shared" si="2"/>
        <v>2</v>
      </c>
      <c r="I24" s="482">
        <v>1</v>
      </c>
      <c r="J24" s="483">
        <f t="shared" si="3"/>
        <v>1</v>
      </c>
      <c r="K24" s="482">
        <v>1</v>
      </c>
      <c r="L24" s="483">
        <f t="shared" si="4"/>
        <v>1</v>
      </c>
      <c r="M24" s="482">
        <v>2</v>
      </c>
      <c r="N24" s="483">
        <f t="shared" si="5"/>
        <v>1</v>
      </c>
      <c r="O24" s="482">
        <v>4</v>
      </c>
      <c r="P24" s="483">
        <f t="shared" si="6"/>
        <v>2</v>
      </c>
      <c r="Q24" s="482">
        <v>3</v>
      </c>
      <c r="R24" s="483">
        <f t="shared" si="7"/>
        <v>3</v>
      </c>
      <c r="S24" s="482">
        <v>2</v>
      </c>
      <c r="T24" s="483">
        <f t="shared" si="8"/>
        <v>2</v>
      </c>
      <c r="U24" s="482">
        <v>3</v>
      </c>
      <c r="V24" s="483">
        <f t="shared" si="9"/>
        <v>3</v>
      </c>
      <c r="W24" s="482">
        <v>3</v>
      </c>
      <c r="X24" s="483">
        <f t="shared" si="10"/>
        <v>3</v>
      </c>
      <c r="Y24" s="482">
        <v>2</v>
      </c>
      <c r="Z24" s="483">
        <f t="shared" si="11"/>
        <v>2</v>
      </c>
      <c r="AA24" s="482">
        <v>2</v>
      </c>
      <c r="AB24" s="483">
        <f t="shared" si="12"/>
        <v>2</v>
      </c>
      <c r="AC24" s="482">
        <f t="shared" si="13"/>
        <v>26</v>
      </c>
      <c r="AD24" s="481">
        <f t="shared" si="14"/>
        <v>0.86</v>
      </c>
    </row>
    <row r="25" spans="1:30">
      <c r="A25" s="483" t="str">
        <f>IF(ISBLANK(MODULY_CBA!B23),"",MODULY_CBA!B23)</f>
        <v>Harmonogram schôdze</v>
      </c>
      <c r="B25" s="483"/>
      <c r="C25" s="482">
        <v>1</v>
      </c>
      <c r="D25" s="483">
        <f t="shared" si="0"/>
        <v>2</v>
      </c>
      <c r="E25" s="482">
        <v>2</v>
      </c>
      <c r="F25" s="483">
        <f t="shared" si="1"/>
        <v>2</v>
      </c>
      <c r="G25" s="482">
        <v>2</v>
      </c>
      <c r="H25" s="483">
        <f t="shared" si="2"/>
        <v>2</v>
      </c>
      <c r="I25" s="482">
        <v>1</v>
      </c>
      <c r="J25" s="483">
        <f t="shared" si="3"/>
        <v>1</v>
      </c>
      <c r="K25" s="482">
        <v>1</v>
      </c>
      <c r="L25" s="483">
        <f t="shared" si="4"/>
        <v>1</v>
      </c>
      <c r="M25" s="482">
        <v>2</v>
      </c>
      <c r="N25" s="483">
        <f t="shared" si="5"/>
        <v>1</v>
      </c>
      <c r="O25" s="482">
        <v>4</v>
      </c>
      <c r="P25" s="483">
        <f t="shared" si="6"/>
        <v>2</v>
      </c>
      <c r="Q25" s="482">
        <v>3</v>
      </c>
      <c r="R25" s="483">
        <f t="shared" si="7"/>
        <v>3</v>
      </c>
      <c r="S25" s="482">
        <v>2</v>
      </c>
      <c r="T25" s="483">
        <f t="shared" si="8"/>
        <v>2</v>
      </c>
      <c r="U25" s="482">
        <v>3</v>
      </c>
      <c r="V25" s="483">
        <f t="shared" si="9"/>
        <v>3</v>
      </c>
      <c r="W25" s="482">
        <v>3</v>
      </c>
      <c r="X25" s="483">
        <f t="shared" si="10"/>
        <v>3</v>
      </c>
      <c r="Y25" s="482">
        <v>2</v>
      </c>
      <c r="Z25" s="483">
        <f t="shared" si="11"/>
        <v>2</v>
      </c>
      <c r="AA25" s="482">
        <v>2</v>
      </c>
      <c r="AB25" s="483">
        <f t="shared" si="12"/>
        <v>2</v>
      </c>
      <c r="AC25" s="482">
        <f t="shared" si="13"/>
        <v>26</v>
      </c>
      <c r="AD25" s="481">
        <f t="shared" si="14"/>
        <v>0.86</v>
      </c>
    </row>
    <row r="26" spans="1:30">
      <c r="A26" s="483" t="str">
        <f>IF(ISBLANK(MODULY_CBA!B24),"",MODULY_CBA!B24)</f>
        <v>Program schôdze</v>
      </c>
      <c r="B26" s="483"/>
      <c r="C26" s="482">
        <v>1</v>
      </c>
      <c r="D26" s="483">
        <f t="shared" ref="D26:D53" si="15">IF($B$4="NIE",C$3*C26,$B26*C$3)</f>
        <v>2</v>
      </c>
      <c r="E26" s="482">
        <v>2</v>
      </c>
      <c r="F26" s="483">
        <f t="shared" ref="F26:F53" si="16">IF($B$4="NIE",E$3*E26,$B26*E$3)</f>
        <v>2</v>
      </c>
      <c r="G26" s="482">
        <v>2</v>
      </c>
      <c r="H26" s="483">
        <f t="shared" ref="H26:H53" si="17">IF($B$4="NIE",G$3*G26,$B26*G$3)</f>
        <v>2</v>
      </c>
      <c r="I26" s="482">
        <v>1</v>
      </c>
      <c r="J26" s="483">
        <f t="shared" ref="J26:J53" si="18">IF($B$4="NIE",I$3*I26,$B26*I$3)</f>
        <v>1</v>
      </c>
      <c r="K26" s="482">
        <v>1</v>
      </c>
      <c r="L26" s="483">
        <f t="shared" ref="L26:L53" si="19">IF($B$4="NIE",K$3*K26,$B26*K$3)</f>
        <v>1</v>
      </c>
      <c r="M26" s="482">
        <v>2</v>
      </c>
      <c r="N26" s="483">
        <f t="shared" ref="N26:N53" si="20">IF($B$4="NIE",M$3*M26,$B26*M$3)</f>
        <v>1</v>
      </c>
      <c r="O26" s="482">
        <v>4</v>
      </c>
      <c r="P26" s="483">
        <f t="shared" ref="P26:P53" si="21">IF($B$4="NIE",O$3*O26,$B26*O$3)</f>
        <v>2</v>
      </c>
      <c r="Q26" s="482">
        <v>3</v>
      </c>
      <c r="R26" s="483">
        <f t="shared" ref="R26:R53" si="22">IF($B$4="NIE",Q$3*Q26,$B26*Q$3)</f>
        <v>3</v>
      </c>
      <c r="S26" s="482">
        <v>2</v>
      </c>
      <c r="T26" s="483">
        <f t="shared" ref="T26:T53" si="23">IF($B$4="NIE",S$3*S26,$B26*S$3)</f>
        <v>2</v>
      </c>
      <c r="U26" s="482">
        <v>3</v>
      </c>
      <c r="V26" s="483">
        <f t="shared" ref="V26:V53" si="24">IF($B$4="NIE",U$3*U26,$B26*U$3)</f>
        <v>3</v>
      </c>
      <c r="W26" s="482">
        <v>3</v>
      </c>
      <c r="X26" s="483">
        <f t="shared" ref="X26:X53" si="25">IF($B$4="NIE",W$3*W26,$B26*W$3)</f>
        <v>3</v>
      </c>
      <c r="Y26" s="482">
        <v>2</v>
      </c>
      <c r="Z26" s="483">
        <f t="shared" ref="Z26:Z53" si="26">IF($B$4="NIE",Y$3*Y26,$B26*Y$3)</f>
        <v>2</v>
      </c>
      <c r="AA26" s="482">
        <v>2</v>
      </c>
      <c r="AB26" s="483">
        <f t="shared" ref="AB26:AB53" si="27">IF($B$4="NIE",AA$3*AA26,$B26*AA$3)</f>
        <v>2</v>
      </c>
      <c r="AC26" s="482">
        <f t="shared" ref="AC26:AC53" si="28">SUM(D26,F26,H26,J26,L26,N26,P26,R26,T26,V26,X26,Z26,AB26)</f>
        <v>26</v>
      </c>
      <c r="AD26" s="481">
        <f t="shared" ref="AD26:AD53" si="29">0.6 + (0.01*AC26)</f>
        <v>0.86</v>
      </c>
    </row>
    <row r="27" spans="1:30">
      <c r="A27" s="483" t="str">
        <f>IF(ISBLANK(MODULY_CBA!B25),"",MODULY_CBA!B25)</f>
        <v>Hlasovanie na schôdzach</v>
      </c>
      <c r="B27" s="483"/>
      <c r="C27" s="482">
        <v>1</v>
      </c>
      <c r="D27" s="483">
        <f t="shared" si="15"/>
        <v>2</v>
      </c>
      <c r="E27" s="482">
        <v>2</v>
      </c>
      <c r="F27" s="483">
        <f t="shared" si="16"/>
        <v>2</v>
      </c>
      <c r="G27" s="482">
        <v>2</v>
      </c>
      <c r="H27" s="483">
        <f t="shared" si="17"/>
        <v>2</v>
      </c>
      <c r="I27" s="482">
        <v>1</v>
      </c>
      <c r="J27" s="483">
        <f t="shared" si="18"/>
        <v>1</v>
      </c>
      <c r="K27" s="482">
        <v>1</v>
      </c>
      <c r="L27" s="483">
        <f t="shared" si="19"/>
        <v>1</v>
      </c>
      <c r="M27" s="482">
        <v>2</v>
      </c>
      <c r="N27" s="483">
        <f t="shared" si="20"/>
        <v>1</v>
      </c>
      <c r="O27" s="482">
        <v>4</v>
      </c>
      <c r="P27" s="483">
        <f t="shared" si="21"/>
        <v>2</v>
      </c>
      <c r="Q27" s="482">
        <v>3</v>
      </c>
      <c r="R27" s="483">
        <f t="shared" si="22"/>
        <v>3</v>
      </c>
      <c r="S27" s="482">
        <v>2</v>
      </c>
      <c r="T27" s="483">
        <f t="shared" si="23"/>
        <v>2</v>
      </c>
      <c r="U27" s="482">
        <v>3</v>
      </c>
      <c r="V27" s="483">
        <f t="shared" si="24"/>
        <v>3</v>
      </c>
      <c r="W27" s="482">
        <v>3</v>
      </c>
      <c r="X27" s="483">
        <f t="shared" si="25"/>
        <v>3</v>
      </c>
      <c r="Y27" s="482">
        <v>2</v>
      </c>
      <c r="Z27" s="483">
        <f t="shared" si="26"/>
        <v>2</v>
      </c>
      <c r="AA27" s="482">
        <v>2</v>
      </c>
      <c r="AB27" s="483">
        <f t="shared" si="27"/>
        <v>2</v>
      </c>
      <c r="AC27" s="482">
        <f t="shared" si="28"/>
        <v>26</v>
      </c>
      <c r="AD27" s="481">
        <f t="shared" si="29"/>
        <v>0.86</v>
      </c>
    </row>
    <row r="28" spans="1:30">
      <c r="A28" s="483" t="str">
        <f>IF(ISBLANK(MODULY_CBA!B26),"",MODULY_CBA!B26)</f>
        <v>Uznesenia NR SR</v>
      </c>
      <c r="B28" s="483"/>
      <c r="C28" s="482">
        <v>1</v>
      </c>
      <c r="D28" s="483">
        <f t="shared" si="15"/>
        <v>2</v>
      </c>
      <c r="E28" s="482">
        <v>2</v>
      </c>
      <c r="F28" s="483">
        <f t="shared" si="16"/>
        <v>2</v>
      </c>
      <c r="G28" s="482">
        <v>2</v>
      </c>
      <c r="H28" s="483">
        <f t="shared" si="17"/>
        <v>2</v>
      </c>
      <c r="I28" s="482">
        <v>1</v>
      </c>
      <c r="J28" s="483">
        <f t="shared" si="18"/>
        <v>1</v>
      </c>
      <c r="K28" s="482">
        <v>1</v>
      </c>
      <c r="L28" s="483">
        <f t="shared" si="19"/>
        <v>1</v>
      </c>
      <c r="M28" s="482">
        <v>2</v>
      </c>
      <c r="N28" s="483">
        <f t="shared" si="20"/>
        <v>1</v>
      </c>
      <c r="O28" s="482">
        <v>4</v>
      </c>
      <c r="P28" s="483">
        <f t="shared" si="21"/>
        <v>2</v>
      </c>
      <c r="Q28" s="482">
        <v>3</v>
      </c>
      <c r="R28" s="483">
        <f t="shared" si="22"/>
        <v>3</v>
      </c>
      <c r="S28" s="482">
        <v>2</v>
      </c>
      <c r="T28" s="483">
        <f t="shared" si="23"/>
        <v>2</v>
      </c>
      <c r="U28" s="482">
        <v>3</v>
      </c>
      <c r="V28" s="483">
        <f t="shared" si="24"/>
        <v>3</v>
      </c>
      <c r="W28" s="482">
        <v>3</v>
      </c>
      <c r="X28" s="483">
        <f t="shared" si="25"/>
        <v>3</v>
      </c>
      <c r="Y28" s="482">
        <v>2</v>
      </c>
      <c r="Z28" s="483">
        <f t="shared" si="26"/>
        <v>2</v>
      </c>
      <c r="AA28" s="482">
        <v>2</v>
      </c>
      <c r="AB28" s="483">
        <f t="shared" si="27"/>
        <v>2</v>
      </c>
      <c r="AC28" s="482">
        <f t="shared" si="28"/>
        <v>26</v>
      </c>
      <c r="AD28" s="481">
        <f t="shared" si="29"/>
        <v>0.86</v>
      </c>
    </row>
    <row r="29" spans="1:30">
      <c r="A29" s="483" t="str">
        <f>IF(ISBLANK(MODULY_CBA!B27),"",MODULY_CBA!B27)</f>
        <v>Informácia podľa §70 RP</v>
      </c>
      <c r="B29" s="483"/>
      <c r="C29" s="482">
        <v>1</v>
      </c>
      <c r="D29" s="483">
        <f t="shared" si="15"/>
        <v>2</v>
      </c>
      <c r="E29" s="482">
        <v>2</v>
      </c>
      <c r="F29" s="483">
        <f t="shared" si="16"/>
        <v>2</v>
      </c>
      <c r="G29" s="482">
        <v>2</v>
      </c>
      <c r="H29" s="483">
        <f t="shared" si="17"/>
        <v>2</v>
      </c>
      <c r="I29" s="482">
        <v>1</v>
      </c>
      <c r="J29" s="483">
        <f t="shared" si="18"/>
        <v>1</v>
      </c>
      <c r="K29" s="482">
        <v>1</v>
      </c>
      <c r="L29" s="483">
        <f t="shared" si="19"/>
        <v>1</v>
      </c>
      <c r="M29" s="482">
        <v>2</v>
      </c>
      <c r="N29" s="483">
        <f t="shared" si="20"/>
        <v>1</v>
      </c>
      <c r="O29" s="482">
        <v>4</v>
      </c>
      <c r="P29" s="483">
        <f t="shared" si="21"/>
        <v>2</v>
      </c>
      <c r="Q29" s="482">
        <v>3</v>
      </c>
      <c r="R29" s="483">
        <f t="shared" si="22"/>
        <v>3</v>
      </c>
      <c r="S29" s="482">
        <v>2</v>
      </c>
      <c r="T29" s="483">
        <f t="shared" si="23"/>
        <v>2</v>
      </c>
      <c r="U29" s="482">
        <v>3</v>
      </c>
      <c r="V29" s="483">
        <f t="shared" si="24"/>
        <v>3</v>
      </c>
      <c r="W29" s="482">
        <v>3</v>
      </c>
      <c r="X29" s="483">
        <f t="shared" si="25"/>
        <v>3</v>
      </c>
      <c r="Y29" s="482">
        <v>2</v>
      </c>
      <c r="Z29" s="483">
        <f t="shared" si="26"/>
        <v>2</v>
      </c>
      <c r="AA29" s="482">
        <v>2</v>
      </c>
      <c r="AB29" s="483">
        <f t="shared" si="27"/>
        <v>2</v>
      </c>
      <c r="AC29" s="482">
        <f t="shared" si="28"/>
        <v>26</v>
      </c>
      <c r="AD29" s="481">
        <f t="shared" si="29"/>
        <v>0.86</v>
      </c>
    </row>
    <row r="30" spans="1:30">
      <c r="A30" s="483" t="str">
        <f>IF(ISBLANK(MODULY_CBA!B28),"",MODULY_CBA!B28)</f>
        <v>Stanoviská LO</v>
      </c>
      <c r="B30" s="483"/>
      <c r="C30" s="482">
        <v>1</v>
      </c>
      <c r="D30" s="483">
        <f t="shared" si="15"/>
        <v>2</v>
      </c>
      <c r="E30" s="482">
        <v>2</v>
      </c>
      <c r="F30" s="483">
        <f t="shared" si="16"/>
        <v>2</v>
      </c>
      <c r="G30" s="482">
        <v>2</v>
      </c>
      <c r="H30" s="483">
        <f t="shared" si="17"/>
        <v>2</v>
      </c>
      <c r="I30" s="482">
        <v>1</v>
      </c>
      <c r="J30" s="483">
        <f t="shared" si="18"/>
        <v>1</v>
      </c>
      <c r="K30" s="482">
        <v>1</v>
      </c>
      <c r="L30" s="483">
        <f t="shared" si="19"/>
        <v>1</v>
      </c>
      <c r="M30" s="482">
        <v>2</v>
      </c>
      <c r="N30" s="483">
        <f t="shared" si="20"/>
        <v>1</v>
      </c>
      <c r="O30" s="482">
        <v>4</v>
      </c>
      <c r="P30" s="483">
        <f t="shared" si="21"/>
        <v>2</v>
      </c>
      <c r="Q30" s="482">
        <v>3</v>
      </c>
      <c r="R30" s="483">
        <f t="shared" si="22"/>
        <v>3</v>
      </c>
      <c r="S30" s="482">
        <v>2</v>
      </c>
      <c r="T30" s="483">
        <f t="shared" si="23"/>
        <v>2</v>
      </c>
      <c r="U30" s="482">
        <v>3</v>
      </c>
      <c r="V30" s="483">
        <f t="shared" si="24"/>
        <v>3</v>
      </c>
      <c r="W30" s="482">
        <v>3</v>
      </c>
      <c r="X30" s="483">
        <f t="shared" si="25"/>
        <v>3</v>
      </c>
      <c r="Y30" s="482">
        <v>2</v>
      </c>
      <c r="Z30" s="483">
        <f t="shared" si="26"/>
        <v>2</v>
      </c>
      <c r="AA30" s="482">
        <v>2</v>
      </c>
      <c r="AB30" s="483">
        <f t="shared" si="27"/>
        <v>2</v>
      </c>
      <c r="AC30" s="482">
        <f t="shared" si="28"/>
        <v>26</v>
      </c>
      <c r="AD30" s="481">
        <f t="shared" si="29"/>
        <v>0.86</v>
      </c>
    </row>
    <row r="31" spans="1:30">
      <c r="A31" s="483" t="str">
        <f>IF(ISBLANK(MODULY_CBA!B29),"",MODULY_CBA!B29)</f>
        <v>Schválené zákony</v>
      </c>
      <c r="B31" s="483"/>
      <c r="C31" s="482">
        <v>1</v>
      </c>
      <c r="D31" s="483">
        <f t="shared" si="15"/>
        <v>2</v>
      </c>
      <c r="E31" s="482">
        <v>2</v>
      </c>
      <c r="F31" s="483">
        <f t="shared" si="16"/>
        <v>2</v>
      </c>
      <c r="G31" s="482">
        <v>2</v>
      </c>
      <c r="H31" s="483">
        <f t="shared" si="17"/>
        <v>2</v>
      </c>
      <c r="I31" s="482">
        <v>1</v>
      </c>
      <c r="J31" s="483">
        <f t="shared" si="18"/>
        <v>1</v>
      </c>
      <c r="K31" s="482">
        <v>1</v>
      </c>
      <c r="L31" s="483">
        <f t="shared" si="19"/>
        <v>1</v>
      </c>
      <c r="M31" s="482">
        <v>2</v>
      </c>
      <c r="N31" s="483">
        <f t="shared" si="20"/>
        <v>1</v>
      </c>
      <c r="O31" s="482">
        <v>4</v>
      </c>
      <c r="P31" s="483">
        <f t="shared" si="21"/>
        <v>2</v>
      </c>
      <c r="Q31" s="482">
        <v>3</v>
      </c>
      <c r="R31" s="483">
        <f t="shared" si="22"/>
        <v>3</v>
      </c>
      <c r="S31" s="482">
        <v>2</v>
      </c>
      <c r="T31" s="483">
        <f t="shared" si="23"/>
        <v>2</v>
      </c>
      <c r="U31" s="482">
        <v>3</v>
      </c>
      <c r="V31" s="483">
        <f t="shared" si="24"/>
        <v>3</v>
      </c>
      <c r="W31" s="482">
        <v>3</v>
      </c>
      <c r="X31" s="483">
        <f t="shared" si="25"/>
        <v>3</v>
      </c>
      <c r="Y31" s="482">
        <v>2</v>
      </c>
      <c r="Z31" s="483">
        <f t="shared" si="26"/>
        <v>2</v>
      </c>
      <c r="AA31" s="482">
        <v>2</v>
      </c>
      <c r="AB31" s="483">
        <f t="shared" si="27"/>
        <v>2</v>
      </c>
      <c r="AC31" s="482">
        <f t="shared" si="28"/>
        <v>26</v>
      </c>
      <c r="AD31" s="481">
        <f t="shared" si="29"/>
        <v>0.86</v>
      </c>
    </row>
    <row r="32" spans="1:30">
      <c r="A32" s="483" t="str">
        <f>IF(ISBLANK(MODULY_CBA!B30),"",MODULY_CBA!B30)</f>
        <v>Zákony napadnuté na Ústavnom súde</v>
      </c>
      <c r="B32" s="483"/>
      <c r="C32" s="482">
        <v>2</v>
      </c>
      <c r="D32" s="483">
        <f t="shared" si="15"/>
        <v>4</v>
      </c>
      <c r="E32" s="482">
        <v>2</v>
      </c>
      <c r="F32" s="483">
        <f t="shared" si="16"/>
        <v>2</v>
      </c>
      <c r="G32" s="482">
        <v>2</v>
      </c>
      <c r="H32" s="483">
        <f t="shared" si="17"/>
        <v>2</v>
      </c>
      <c r="I32" s="482">
        <v>2</v>
      </c>
      <c r="J32" s="483">
        <f t="shared" si="18"/>
        <v>2</v>
      </c>
      <c r="K32" s="482">
        <v>2</v>
      </c>
      <c r="L32" s="483">
        <f t="shared" si="19"/>
        <v>2</v>
      </c>
      <c r="M32" s="482">
        <v>2</v>
      </c>
      <c r="N32" s="483">
        <f t="shared" si="20"/>
        <v>1</v>
      </c>
      <c r="O32" s="482">
        <v>3</v>
      </c>
      <c r="P32" s="483">
        <f t="shared" si="21"/>
        <v>1.5</v>
      </c>
      <c r="Q32" s="482">
        <v>2</v>
      </c>
      <c r="R32" s="483">
        <f t="shared" si="22"/>
        <v>2</v>
      </c>
      <c r="S32" s="482">
        <v>3</v>
      </c>
      <c r="T32" s="483">
        <f t="shared" si="23"/>
        <v>3</v>
      </c>
      <c r="U32" s="482">
        <v>3</v>
      </c>
      <c r="V32" s="483">
        <f t="shared" si="24"/>
        <v>3</v>
      </c>
      <c r="W32" s="482">
        <v>3</v>
      </c>
      <c r="X32" s="483">
        <f t="shared" si="25"/>
        <v>3</v>
      </c>
      <c r="Y32" s="482">
        <v>3</v>
      </c>
      <c r="Z32" s="483">
        <f t="shared" si="26"/>
        <v>3</v>
      </c>
      <c r="AA32" s="482">
        <v>2</v>
      </c>
      <c r="AB32" s="483">
        <f t="shared" si="27"/>
        <v>2</v>
      </c>
      <c r="AC32" s="482">
        <f t="shared" si="28"/>
        <v>30.5</v>
      </c>
      <c r="AD32" s="481">
        <f t="shared" si="29"/>
        <v>0.90500000000000003</v>
      </c>
    </row>
    <row r="33" spans="1:30">
      <c r="A33" s="483" t="str">
        <f>IF(ISBLANK(MODULY_CBA!B31),"",MODULY_CBA!B31)</f>
        <v>Legislatívny proces</v>
      </c>
      <c r="B33" s="483"/>
      <c r="C33" s="482">
        <v>3</v>
      </c>
      <c r="D33" s="483">
        <f t="shared" si="15"/>
        <v>6</v>
      </c>
      <c r="E33" s="482">
        <v>4</v>
      </c>
      <c r="F33" s="483">
        <f t="shared" si="16"/>
        <v>4</v>
      </c>
      <c r="G33" s="482">
        <v>4</v>
      </c>
      <c r="H33" s="483">
        <f t="shared" si="17"/>
        <v>4</v>
      </c>
      <c r="I33" s="482">
        <v>4</v>
      </c>
      <c r="J33" s="483">
        <f t="shared" si="18"/>
        <v>4</v>
      </c>
      <c r="K33" s="482">
        <v>2</v>
      </c>
      <c r="L33" s="483">
        <f t="shared" si="19"/>
        <v>2</v>
      </c>
      <c r="M33" s="482">
        <v>2</v>
      </c>
      <c r="N33" s="483">
        <f t="shared" si="20"/>
        <v>1</v>
      </c>
      <c r="O33" s="482">
        <v>4</v>
      </c>
      <c r="P33" s="483">
        <f t="shared" si="21"/>
        <v>2</v>
      </c>
      <c r="Q33" s="482">
        <v>4</v>
      </c>
      <c r="R33" s="483">
        <f t="shared" si="22"/>
        <v>4</v>
      </c>
      <c r="S33" s="482">
        <v>3</v>
      </c>
      <c r="T33" s="483">
        <f t="shared" si="23"/>
        <v>3</v>
      </c>
      <c r="U33" s="482">
        <v>4</v>
      </c>
      <c r="V33" s="483">
        <f t="shared" si="24"/>
        <v>4</v>
      </c>
      <c r="W33" s="482">
        <v>3</v>
      </c>
      <c r="X33" s="483">
        <f t="shared" si="25"/>
        <v>3</v>
      </c>
      <c r="Y33" s="482">
        <v>5</v>
      </c>
      <c r="Z33" s="483">
        <f t="shared" si="26"/>
        <v>5</v>
      </c>
      <c r="AA33" s="482">
        <v>2</v>
      </c>
      <c r="AB33" s="483">
        <f t="shared" si="27"/>
        <v>2</v>
      </c>
      <c r="AC33" s="482">
        <f t="shared" si="28"/>
        <v>44</v>
      </c>
      <c r="AD33" s="481">
        <f t="shared" si="29"/>
        <v>1.04</v>
      </c>
    </row>
    <row r="34" spans="1:30">
      <c r="A34" s="483" t="str">
        <f>IF(ISBLANK(MODULY_CBA!B32),"",MODULY_CBA!B32)</f>
        <v>Agenda výborov</v>
      </c>
      <c r="B34" s="483"/>
      <c r="C34" s="482">
        <v>1</v>
      </c>
      <c r="D34" s="483">
        <f t="shared" si="15"/>
        <v>2</v>
      </c>
      <c r="E34" s="482">
        <v>2</v>
      </c>
      <c r="F34" s="483">
        <f t="shared" si="16"/>
        <v>2</v>
      </c>
      <c r="G34" s="482">
        <v>2</v>
      </c>
      <c r="H34" s="483">
        <f t="shared" si="17"/>
        <v>2</v>
      </c>
      <c r="I34" s="482">
        <v>1</v>
      </c>
      <c r="J34" s="483">
        <f t="shared" si="18"/>
        <v>1</v>
      </c>
      <c r="K34" s="482">
        <v>1</v>
      </c>
      <c r="L34" s="483">
        <f t="shared" si="19"/>
        <v>1</v>
      </c>
      <c r="M34" s="482">
        <v>2</v>
      </c>
      <c r="N34" s="483">
        <f t="shared" si="20"/>
        <v>1</v>
      </c>
      <c r="O34" s="482">
        <v>4</v>
      </c>
      <c r="P34" s="483">
        <f t="shared" si="21"/>
        <v>2</v>
      </c>
      <c r="Q34" s="482">
        <v>3</v>
      </c>
      <c r="R34" s="483">
        <f t="shared" si="22"/>
        <v>3</v>
      </c>
      <c r="S34" s="482">
        <v>2</v>
      </c>
      <c r="T34" s="483">
        <f t="shared" si="23"/>
        <v>2</v>
      </c>
      <c r="U34" s="482">
        <v>3</v>
      </c>
      <c r="V34" s="483">
        <f t="shared" si="24"/>
        <v>3</v>
      </c>
      <c r="W34" s="482">
        <v>3</v>
      </c>
      <c r="X34" s="483">
        <f t="shared" si="25"/>
        <v>3</v>
      </c>
      <c r="Y34" s="482">
        <v>2</v>
      </c>
      <c r="Z34" s="483">
        <f t="shared" si="26"/>
        <v>2</v>
      </c>
      <c r="AA34" s="482">
        <v>2</v>
      </c>
      <c r="AB34" s="483">
        <f t="shared" si="27"/>
        <v>2</v>
      </c>
      <c r="AC34" s="482">
        <f t="shared" si="28"/>
        <v>26</v>
      </c>
      <c r="AD34" s="481">
        <f t="shared" si="29"/>
        <v>0.86</v>
      </c>
    </row>
    <row r="35" spans="1:30">
      <c r="A35" s="483" t="str">
        <f>IF(ISBLANK(MODULY_CBA!B33),"",MODULY_CBA!B33)</f>
        <v>Podujatia NR SR</v>
      </c>
      <c r="B35" s="483"/>
      <c r="C35" s="482">
        <v>1</v>
      </c>
      <c r="D35" s="483">
        <f t="shared" si="15"/>
        <v>2</v>
      </c>
      <c r="E35" s="482">
        <v>2</v>
      </c>
      <c r="F35" s="483">
        <f t="shared" si="16"/>
        <v>2</v>
      </c>
      <c r="G35" s="482">
        <v>2</v>
      </c>
      <c r="H35" s="483">
        <f t="shared" si="17"/>
        <v>2</v>
      </c>
      <c r="I35" s="482">
        <v>1</v>
      </c>
      <c r="J35" s="483">
        <f t="shared" si="18"/>
        <v>1</v>
      </c>
      <c r="K35" s="482">
        <v>1</v>
      </c>
      <c r="L35" s="483">
        <f t="shared" si="19"/>
        <v>1</v>
      </c>
      <c r="M35" s="482">
        <v>2</v>
      </c>
      <c r="N35" s="483">
        <f t="shared" si="20"/>
        <v>1</v>
      </c>
      <c r="O35" s="482">
        <v>4</v>
      </c>
      <c r="P35" s="483">
        <f t="shared" si="21"/>
        <v>2</v>
      </c>
      <c r="Q35" s="482">
        <v>2</v>
      </c>
      <c r="R35" s="483">
        <f t="shared" si="22"/>
        <v>2</v>
      </c>
      <c r="S35" s="482">
        <v>2</v>
      </c>
      <c r="T35" s="483">
        <f t="shared" si="23"/>
        <v>2</v>
      </c>
      <c r="U35" s="482">
        <v>2</v>
      </c>
      <c r="V35" s="483">
        <f t="shared" si="24"/>
        <v>2</v>
      </c>
      <c r="W35" s="482">
        <v>3</v>
      </c>
      <c r="X35" s="483">
        <f t="shared" si="25"/>
        <v>3</v>
      </c>
      <c r="Y35" s="482">
        <v>2</v>
      </c>
      <c r="Z35" s="483">
        <f t="shared" si="26"/>
        <v>2</v>
      </c>
      <c r="AA35" s="482">
        <v>2</v>
      </c>
      <c r="AB35" s="483">
        <f t="shared" si="27"/>
        <v>2</v>
      </c>
      <c r="AC35" s="482">
        <f t="shared" si="28"/>
        <v>24</v>
      </c>
      <c r="AD35" s="481">
        <f t="shared" si="29"/>
        <v>0.84</v>
      </c>
    </row>
    <row r="36" spans="1:30">
      <c r="A36" s="483" t="str">
        <f>IF(ISBLANK(MODULY_CBA!B34),"",MODULY_CBA!B34)</f>
        <v>Videodokumentácia</v>
      </c>
      <c r="B36" s="483"/>
      <c r="C36" s="482">
        <v>1</v>
      </c>
      <c r="D36" s="483">
        <f t="shared" si="15"/>
        <v>2</v>
      </c>
      <c r="E36" s="482">
        <v>2</v>
      </c>
      <c r="F36" s="483">
        <f t="shared" si="16"/>
        <v>2</v>
      </c>
      <c r="G36" s="482">
        <v>2</v>
      </c>
      <c r="H36" s="483">
        <f t="shared" si="17"/>
        <v>2</v>
      </c>
      <c r="I36" s="482">
        <v>1</v>
      </c>
      <c r="J36" s="483">
        <f t="shared" si="18"/>
        <v>1</v>
      </c>
      <c r="K36" s="482">
        <v>1</v>
      </c>
      <c r="L36" s="483">
        <f t="shared" si="19"/>
        <v>1</v>
      </c>
      <c r="M36" s="482">
        <v>2</v>
      </c>
      <c r="N36" s="483">
        <f t="shared" si="20"/>
        <v>1</v>
      </c>
      <c r="O36" s="482">
        <v>4</v>
      </c>
      <c r="P36" s="483">
        <f t="shared" si="21"/>
        <v>2</v>
      </c>
      <c r="Q36" s="482">
        <v>2</v>
      </c>
      <c r="R36" s="483">
        <f t="shared" si="22"/>
        <v>2</v>
      </c>
      <c r="S36" s="482">
        <v>2</v>
      </c>
      <c r="T36" s="483">
        <f t="shared" si="23"/>
        <v>2</v>
      </c>
      <c r="U36" s="482">
        <v>2</v>
      </c>
      <c r="V36" s="483">
        <f t="shared" si="24"/>
        <v>2</v>
      </c>
      <c r="W36" s="482">
        <v>3</v>
      </c>
      <c r="X36" s="483">
        <f t="shared" si="25"/>
        <v>3</v>
      </c>
      <c r="Y36" s="482">
        <v>2</v>
      </c>
      <c r="Z36" s="483">
        <f t="shared" si="26"/>
        <v>2</v>
      </c>
      <c r="AA36" s="482">
        <v>2</v>
      </c>
      <c r="AB36" s="483">
        <f t="shared" si="27"/>
        <v>2</v>
      </c>
      <c r="AC36" s="482">
        <f t="shared" si="28"/>
        <v>24</v>
      </c>
      <c r="AD36" s="481">
        <f t="shared" si="29"/>
        <v>0.84</v>
      </c>
    </row>
    <row r="37" spans="1:30">
      <c r="A37" s="483" t="str">
        <f>IF(ISBLANK(MODULY_CBA!B35),"",MODULY_CBA!B35)</f>
        <v>Denná informácia</v>
      </c>
      <c r="B37" s="483"/>
      <c r="C37" s="482">
        <v>1</v>
      </c>
      <c r="D37" s="483">
        <f t="shared" si="15"/>
        <v>2</v>
      </c>
      <c r="E37" s="482">
        <v>2</v>
      </c>
      <c r="F37" s="483">
        <f t="shared" si="16"/>
        <v>2</v>
      </c>
      <c r="G37" s="482">
        <v>2</v>
      </c>
      <c r="H37" s="483">
        <f t="shared" si="17"/>
        <v>2</v>
      </c>
      <c r="I37" s="482">
        <v>1</v>
      </c>
      <c r="J37" s="483">
        <f t="shared" si="18"/>
        <v>1</v>
      </c>
      <c r="K37" s="482">
        <v>1</v>
      </c>
      <c r="L37" s="483">
        <f t="shared" si="19"/>
        <v>1</v>
      </c>
      <c r="M37" s="482">
        <v>2</v>
      </c>
      <c r="N37" s="483">
        <f t="shared" si="20"/>
        <v>1</v>
      </c>
      <c r="O37" s="482">
        <v>4</v>
      </c>
      <c r="P37" s="483">
        <f t="shared" si="21"/>
        <v>2</v>
      </c>
      <c r="Q37" s="482">
        <v>2</v>
      </c>
      <c r="R37" s="483">
        <f t="shared" si="22"/>
        <v>2</v>
      </c>
      <c r="S37" s="482">
        <v>2</v>
      </c>
      <c r="T37" s="483">
        <f t="shared" si="23"/>
        <v>2</v>
      </c>
      <c r="U37" s="482">
        <v>2</v>
      </c>
      <c r="V37" s="483">
        <f t="shared" si="24"/>
        <v>2</v>
      </c>
      <c r="W37" s="482">
        <v>3</v>
      </c>
      <c r="X37" s="483">
        <f t="shared" si="25"/>
        <v>3</v>
      </c>
      <c r="Y37" s="482">
        <v>2</v>
      </c>
      <c r="Z37" s="483">
        <f t="shared" si="26"/>
        <v>2</v>
      </c>
      <c r="AA37" s="482">
        <v>2</v>
      </c>
      <c r="AB37" s="483">
        <f t="shared" si="27"/>
        <v>2</v>
      </c>
      <c r="AC37" s="482">
        <f t="shared" si="28"/>
        <v>24</v>
      </c>
      <c r="AD37" s="481">
        <f t="shared" si="29"/>
        <v>0.84</v>
      </c>
    </row>
    <row r="38" spans="1:30">
      <c r="A38" s="483" t="str">
        <f>IF(ISBLANK(MODULY_CBA!B36),"",MODULY_CBA!B36)</f>
        <v>Fotodokumentácia</v>
      </c>
      <c r="B38" s="483"/>
      <c r="C38" s="482">
        <v>1</v>
      </c>
      <c r="D38" s="483">
        <f t="shared" si="15"/>
        <v>2</v>
      </c>
      <c r="E38" s="482">
        <v>2</v>
      </c>
      <c r="F38" s="483">
        <f t="shared" si="16"/>
        <v>2</v>
      </c>
      <c r="G38" s="482">
        <v>2</v>
      </c>
      <c r="H38" s="483">
        <f t="shared" si="17"/>
        <v>2</v>
      </c>
      <c r="I38" s="482">
        <v>1</v>
      </c>
      <c r="J38" s="483">
        <f t="shared" si="18"/>
        <v>1</v>
      </c>
      <c r="K38" s="482">
        <v>1</v>
      </c>
      <c r="L38" s="483">
        <f t="shared" si="19"/>
        <v>1</v>
      </c>
      <c r="M38" s="482">
        <v>2</v>
      </c>
      <c r="N38" s="483">
        <f t="shared" si="20"/>
        <v>1</v>
      </c>
      <c r="O38" s="482">
        <v>4</v>
      </c>
      <c r="P38" s="483">
        <f t="shared" si="21"/>
        <v>2</v>
      </c>
      <c r="Q38" s="482">
        <v>2</v>
      </c>
      <c r="R38" s="483">
        <f t="shared" si="22"/>
        <v>2</v>
      </c>
      <c r="S38" s="482">
        <v>2</v>
      </c>
      <c r="T38" s="483">
        <f t="shared" si="23"/>
        <v>2</v>
      </c>
      <c r="U38" s="482">
        <v>2</v>
      </c>
      <c r="V38" s="483">
        <f t="shared" si="24"/>
        <v>2</v>
      </c>
      <c r="W38" s="482">
        <v>3</v>
      </c>
      <c r="X38" s="483">
        <f t="shared" si="25"/>
        <v>3</v>
      </c>
      <c r="Y38" s="482">
        <v>2</v>
      </c>
      <c r="Z38" s="483">
        <f t="shared" si="26"/>
        <v>2</v>
      </c>
      <c r="AA38" s="482">
        <v>2</v>
      </c>
      <c r="AB38" s="483">
        <f t="shared" si="27"/>
        <v>2</v>
      </c>
      <c r="AC38" s="482">
        <f t="shared" si="28"/>
        <v>24</v>
      </c>
      <c r="AD38" s="481">
        <f t="shared" si="29"/>
        <v>0.84</v>
      </c>
    </row>
    <row r="39" spans="1:30">
      <c r="A39" s="483" t="str">
        <f>IF(ISBLANK(MODULY_CBA!B37),"",MODULY_CBA!B37)</f>
        <v>E-schôdza</v>
      </c>
      <c r="B39" s="483"/>
      <c r="C39" s="482">
        <v>2</v>
      </c>
      <c r="D39" s="483">
        <f t="shared" si="15"/>
        <v>4</v>
      </c>
      <c r="E39" s="482">
        <v>2</v>
      </c>
      <c r="F39" s="483">
        <f t="shared" si="16"/>
        <v>2</v>
      </c>
      <c r="G39" s="482">
        <v>2</v>
      </c>
      <c r="H39" s="483">
        <f t="shared" si="17"/>
        <v>2</v>
      </c>
      <c r="I39" s="482">
        <v>2</v>
      </c>
      <c r="J39" s="483">
        <f t="shared" si="18"/>
        <v>2</v>
      </c>
      <c r="K39" s="482">
        <v>2</v>
      </c>
      <c r="L39" s="483">
        <f t="shared" si="19"/>
        <v>2</v>
      </c>
      <c r="M39" s="482">
        <v>2</v>
      </c>
      <c r="N39" s="483">
        <f t="shared" si="20"/>
        <v>1</v>
      </c>
      <c r="O39" s="482">
        <v>3</v>
      </c>
      <c r="P39" s="483">
        <f t="shared" si="21"/>
        <v>1.5</v>
      </c>
      <c r="Q39" s="482">
        <v>3</v>
      </c>
      <c r="R39" s="483">
        <f t="shared" si="22"/>
        <v>3</v>
      </c>
      <c r="S39" s="482">
        <v>3</v>
      </c>
      <c r="T39" s="483">
        <f t="shared" si="23"/>
        <v>3</v>
      </c>
      <c r="U39" s="482">
        <v>5</v>
      </c>
      <c r="V39" s="483">
        <f t="shared" si="24"/>
        <v>5</v>
      </c>
      <c r="W39" s="482">
        <v>3</v>
      </c>
      <c r="X39" s="483">
        <f t="shared" si="25"/>
        <v>3</v>
      </c>
      <c r="Y39" s="482">
        <v>3</v>
      </c>
      <c r="Z39" s="483">
        <f t="shared" si="26"/>
        <v>3</v>
      </c>
      <c r="AA39" s="482">
        <v>2</v>
      </c>
      <c r="AB39" s="483">
        <f t="shared" si="27"/>
        <v>2</v>
      </c>
      <c r="AC39" s="482">
        <f t="shared" si="28"/>
        <v>33.5</v>
      </c>
      <c r="AD39" s="481">
        <f t="shared" si="29"/>
        <v>0.93500000000000005</v>
      </c>
    </row>
    <row r="40" spans="1:30">
      <c r="A40" s="483" t="str">
        <f>IF(ISBLANK(MODULY_CBA!B38),"",MODULY_CBA!B38)</f>
        <v>Notifikácie</v>
      </c>
      <c r="B40" s="483"/>
      <c r="C40" s="482">
        <v>1</v>
      </c>
      <c r="D40" s="483">
        <f t="shared" si="15"/>
        <v>2</v>
      </c>
      <c r="E40" s="482">
        <v>2</v>
      </c>
      <c r="F40" s="483">
        <f t="shared" si="16"/>
        <v>2</v>
      </c>
      <c r="G40" s="482">
        <v>2</v>
      </c>
      <c r="H40" s="483">
        <f t="shared" si="17"/>
        <v>2</v>
      </c>
      <c r="I40" s="482">
        <v>1</v>
      </c>
      <c r="J40" s="483">
        <f t="shared" si="18"/>
        <v>1</v>
      </c>
      <c r="K40" s="482">
        <v>1</v>
      </c>
      <c r="L40" s="483">
        <f t="shared" si="19"/>
        <v>1</v>
      </c>
      <c r="M40" s="482">
        <v>2</v>
      </c>
      <c r="N40" s="483">
        <f t="shared" si="20"/>
        <v>1</v>
      </c>
      <c r="O40" s="482">
        <v>4</v>
      </c>
      <c r="P40" s="483">
        <f t="shared" si="21"/>
        <v>2</v>
      </c>
      <c r="Q40" s="482">
        <v>5</v>
      </c>
      <c r="R40" s="483">
        <f t="shared" si="22"/>
        <v>5</v>
      </c>
      <c r="S40" s="482">
        <v>2</v>
      </c>
      <c r="T40" s="483">
        <f t="shared" si="23"/>
        <v>2</v>
      </c>
      <c r="U40" s="482">
        <v>5</v>
      </c>
      <c r="V40" s="483">
        <f t="shared" si="24"/>
        <v>5</v>
      </c>
      <c r="W40" s="482">
        <v>3</v>
      </c>
      <c r="X40" s="483">
        <f t="shared" si="25"/>
        <v>3</v>
      </c>
      <c r="Y40" s="482">
        <v>3</v>
      </c>
      <c r="Z40" s="483">
        <f t="shared" si="26"/>
        <v>3</v>
      </c>
      <c r="AA40" s="482">
        <v>2</v>
      </c>
      <c r="AB40" s="483">
        <f t="shared" si="27"/>
        <v>2</v>
      </c>
      <c r="AC40" s="482">
        <f t="shared" si="28"/>
        <v>31</v>
      </c>
      <c r="AD40" s="481">
        <f t="shared" si="29"/>
        <v>0.90999999999999992</v>
      </c>
    </row>
    <row r="41" spans="1:30">
      <c r="A41" s="483" t="str">
        <f>IF(ISBLANK(MODULY_CBA!B39),"",MODULY_CBA!B39)</f>
        <v>Abonentský portál</v>
      </c>
      <c r="B41" s="483"/>
      <c r="C41" s="482">
        <v>1</v>
      </c>
      <c r="D41" s="483">
        <f t="shared" si="15"/>
        <v>2</v>
      </c>
      <c r="E41" s="482">
        <v>2</v>
      </c>
      <c r="F41" s="483">
        <f t="shared" si="16"/>
        <v>2</v>
      </c>
      <c r="G41" s="482">
        <v>2</v>
      </c>
      <c r="H41" s="483">
        <f t="shared" si="17"/>
        <v>2</v>
      </c>
      <c r="I41" s="482">
        <v>1</v>
      </c>
      <c r="J41" s="483">
        <f t="shared" si="18"/>
        <v>1</v>
      </c>
      <c r="K41" s="482">
        <v>1</v>
      </c>
      <c r="L41" s="483">
        <f t="shared" si="19"/>
        <v>1</v>
      </c>
      <c r="M41" s="482">
        <v>2</v>
      </c>
      <c r="N41" s="483">
        <f t="shared" si="20"/>
        <v>1</v>
      </c>
      <c r="O41" s="482">
        <v>4</v>
      </c>
      <c r="P41" s="483">
        <f t="shared" si="21"/>
        <v>2</v>
      </c>
      <c r="Q41" s="482">
        <v>2</v>
      </c>
      <c r="R41" s="483">
        <f t="shared" si="22"/>
        <v>2</v>
      </c>
      <c r="S41" s="482">
        <v>2</v>
      </c>
      <c r="T41" s="483">
        <f t="shared" si="23"/>
        <v>2</v>
      </c>
      <c r="U41" s="482">
        <v>2</v>
      </c>
      <c r="V41" s="483">
        <f t="shared" si="24"/>
        <v>2</v>
      </c>
      <c r="W41" s="482">
        <v>3</v>
      </c>
      <c r="X41" s="483">
        <f t="shared" si="25"/>
        <v>3</v>
      </c>
      <c r="Y41" s="482">
        <v>3</v>
      </c>
      <c r="Z41" s="483">
        <f t="shared" si="26"/>
        <v>3</v>
      </c>
      <c r="AA41" s="482">
        <v>2</v>
      </c>
      <c r="AB41" s="483">
        <f t="shared" si="27"/>
        <v>2</v>
      </c>
      <c r="AC41" s="482">
        <f t="shared" si="28"/>
        <v>25</v>
      </c>
      <c r="AD41" s="481">
        <f t="shared" si="29"/>
        <v>0.85</v>
      </c>
    </row>
    <row r="42" spans="1:30">
      <c r="A42" s="483" t="str">
        <f>IF(ISBLANK(MODULY_CBA!B40),"",MODULY_CBA!B40)</f>
        <v>Oprávnenia</v>
      </c>
      <c r="B42" s="483"/>
      <c r="C42" s="482">
        <v>1</v>
      </c>
      <c r="D42" s="483">
        <f t="shared" si="15"/>
        <v>2</v>
      </c>
      <c r="E42" s="482">
        <v>2</v>
      </c>
      <c r="F42" s="483">
        <f t="shared" si="16"/>
        <v>2</v>
      </c>
      <c r="G42" s="482">
        <v>2</v>
      </c>
      <c r="H42" s="483">
        <f t="shared" si="17"/>
        <v>2</v>
      </c>
      <c r="I42" s="482">
        <v>1</v>
      </c>
      <c r="J42" s="483">
        <f t="shared" si="18"/>
        <v>1</v>
      </c>
      <c r="K42" s="482">
        <v>1</v>
      </c>
      <c r="L42" s="483">
        <f t="shared" si="19"/>
        <v>1</v>
      </c>
      <c r="M42" s="482">
        <v>2</v>
      </c>
      <c r="N42" s="483">
        <f t="shared" si="20"/>
        <v>1</v>
      </c>
      <c r="O42" s="482">
        <v>4</v>
      </c>
      <c r="P42" s="483">
        <f t="shared" si="21"/>
        <v>2</v>
      </c>
      <c r="Q42" s="482">
        <v>5</v>
      </c>
      <c r="R42" s="483">
        <f t="shared" si="22"/>
        <v>5</v>
      </c>
      <c r="S42" s="482">
        <v>2</v>
      </c>
      <c r="T42" s="483">
        <f t="shared" si="23"/>
        <v>2</v>
      </c>
      <c r="U42" s="482">
        <v>5</v>
      </c>
      <c r="V42" s="483">
        <f t="shared" si="24"/>
        <v>5</v>
      </c>
      <c r="W42" s="482">
        <v>3</v>
      </c>
      <c r="X42" s="483">
        <f t="shared" si="25"/>
        <v>3</v>
      </c>
      <c r="Y42" s="482">
        <v>3</v>
      </c>
      <c r="Z42" s="483">
        <f t="shared" si="26"/>
        <v>3</v>
      </c>
      <c r="AA42" s="482">
        <v>2</v>
      </c>
      <c r="AB42" s="483">
        <f t="shared" si="27"/>
        <v>2</v>
      </c>
      <c r="AC42" s="482">
        <f t="shared" si="28"/>
        <v>31</v>
      </c>
      <c r="AD42" s="481">
        <f t="shared" si="29"/>
        <v>0.90999999999999992</v>
      </c>
    </row>
    <row r="43" spans="1:30">
      <c r="A43" s="483" t="str">
        <f>IF(ISBLANK(MODULY_CBA!B41),"",MODULY_CBA!B41)</f>
        <v>Prepojenia modulov</v>
      </c>
      <c r="B43" s="483"/>
      <c r="C43" s="482">
        <v>3</v>
      </c>
      <c r="D43" s="483">
        <f t="shared" si="15"/>
        <v>6</v>
      </c>
      <c r="E43" s="482">
        <v>4</v>
      </c>
      <c r="F43" s="483">
        <f t="shared" si="16"/>
        <v>4</v>
      </c>
      <c r="G43" s="482">
        <v>4</v>
      </c>
      <c r="H43" s="483">
        <f t="shared" si="17"/>
        <v>4</v>
      </c>
      <c r="I43" s="482">
        <v>4</v>
      </c>
      <c r="J43" s="483">
        <f t="shared" si="18"/>
        <v>4</v>
      </c>
      <c r="K43" s="482">
        <v>2</v>
      </c>
      <c r="L43" s="483">
        <f t="shared" si="19"/>
        <v>2</v>
      </c>
      <c r="M43" s="482">
        <v>2</v>
      </c>
      <c r="N43" s="483">
        <f t="shared" si="20"/>
        <v>1</v>
      </c>
      <c r="O43" s="482">
        <v>1</v>
      </c>
      <c r="P43" s="483">
        <f t="shared" si="21"/>
        <v>0.5</v>
      </c>
      <c r="Q43" s="482">
        <v>4</v>
      </c>
      <c r="R43" s="483">
        <f t="shared" si="22"/>
        <v>4</v>
      </c>
      <c r="S43" s="482">
        <v>3</v>
      </c>
      <c r="T43" s="483">
        <f t="shared" si="23"/>
        <v>3</v>
      </c>
      <c r="U43" s="482">
        <v>3</v>
      </c>
      <c r="V43" s="483">
        <f t="shared" si="24"/>
        <v>3</v>
      </c>
      <c r="W43" s="482">
        <v>3</v>
      </c>
      <c r="X43" s="483">
        <f t="shared" si="25"/>
        <v>3</v>
      </c>
      <c r="Y43" s="482">
        <v>3</v>
      </c>
      <c r="Z43" s="483">
        <f t="shared" si="26"/>
        <v>3</v>
      </c>
      <c r="AA43" s="482">
        <v>2</v>
      </c>
      <c r="AB43" s="483">
        <f t="shared" si="27"/>
        <v>2</v>
      </c>
      <c r="AC43" s="482">
        <f t="shared" si="28"/>
        <v>39.5</v>
      </c>
      <c r="AD43" s="481">
        <f t="shared" si="29"/>
        <v>0.995</v>
      </c>
    </row>
    <row r="44" spans="1:30">
      <c r="A44" s="483" t="str">
        <f>IF(ISBLANK(MODULY_CBA!B42),"",MODULY_CBA!B42)</f>
        <v>Rezervačný sytém podujatí</v>
      </c>
      <c r="B44" s="483"/>
      <c r="C44" s="482">
        <v>1</v>
      </c>
      <c r="D44" s="483">
        <f t="shared" si="15"/>
        <v>2</v>
      </c>
      <c r="E44" s="482">
        <v>2</v>
      </c>
      <c r="F44" s="483">
        <f t="shared" si="16"/>
        <v>2</v>
      </c>
      <c r="G44" s="482">
        <v>2</v>
      </c>
      <c r="H44" s="483">
        <f t="shared" si="17"/>
        <v>2</v>
      </c>
      <c r="I44" s="482">
        <v>1</v>
      </c>
      <c r="J44" s="483">
        <f t="shared" si="18"/>
        <v>1</v>
      </c>
      <c r="K44" s="482">
        <v>1</v>
      </c>
      <c r="L44" s="483">
        <f t="shared" si="19"/>
        <v>1</v>
      </c>
      <c r="M44" s="482">
        <v>2</v>
      </c>
      <c r="N44" s="483">
        <f t="shared" si="20"/>
        <v>1</v>
      </c>
      <c r="O44" s="482">
        <v>4</v>
      </c>
      <c r="P44" s="483">
        <f t="shared" si="21"/>
        <v>2</v>
      </c>
      <c r="Q44" s="482">
        <v>3</v>
      </c>
      <c r="R44" s="483">
        <f t="shared" si="22"/>
        <v>3</v>
      </c>
      <c r="S44" s="482">
        <v>2</v>
      </c>
      <c r="T44" s="483">
        <f t="shared" si="23"/>
        <v>2</v>
      </c>
      <c r="U44" s="482">
        <v>3</v>
      </c>
      <c r="V44" s="483">
        <f t="shared" si="24"/>
        <v>3</v>
      </c>
      <c r="W44" s="482">
        <v>3</v>
      </c>
      <c r="X44" s="483">
        <f t="shared" si="25"/>
        <v>3</v>
      </c>
      <c r="Y44" s="482">
        <v>3</v>
      </c>
      <c r="Z44" s="483">
        <f t="shared" si="26"/>
        <v>3</v>
      </c>
      <c r="AA44" s="482">
        <v>2</v>
      </c>
      <c r="AB44" s="483">
        <f t="shared" si="27"/>
        <v>2</v>
      </c>
      <c r="AC44" s="482">
        <f t="shared" si="28"/>
        <v>27</v>
      </c>
      <c r="AD44" s="481">
        <f t="shared" si="29"/>
        <v>0.87</v>
      </c>
    </row>
    <row r="45" spans="1:30">
      <c r="A45" s="483" t="str">
        <f>IF(ISBLANK(MODULY_CBA!B43),"",MODULY_CBA!B43)</f>
        <v>Materiály parlamentného inštitútu</v>
      </c>
      <c r="B45" s="483"/>
      <c r="C45" s="482">
        <v>1</v>
      </c>
      <c r="D45" s="483">
        <f t="shared" si="15"/>
        <v>2</v>
      </c>
      <c r="E45" s="482">
        <v>2</v>
      </c>
      <c r="F45" s="483">
        <f t="shared" si="16"/>
        <v>2</v>
      </c>
      <c r="G45" s="482">
        <v>2</v>
      </c>
      <c r="H45" s="483">
        <f t="shared" si="17"/>
        <v>2</v>
      </c>
      <c r="I45" s="482">
        <v>1</v>
      </c>
      <c r="J45" s="483">
        <f t="shared" si="18"/>
        <v>1</v>
      </c>
      <c r="K45" s="482">
        <v>1</v>
      </c>
      <c r="L45" s="483">
        <f t="shared" si="19"/>
        <v>1</v>
      </c>
      <c r="M45" s="482">
        <v>2</v>
      </c>
      <c r="N45" s="483">
        <f t="shared" si="20"/>
        <v>1</v>
      </c>
      <c r="O45" s="482">
        <v>4</v>
      </c>
      <c r="P45" s="483">
        <f t="shared" si="21"/>
        <v>2</v>
      </c>
      <c r="Q45" s="482">
        <v>3</v>
      </c>
      <c r="R45" s="483">
        <f t="shared" si="22"/>
        <v>3</v>
      </c>
      <c r="S45" s="482">
        <v>2</v>
      </c>
      <c r="T45" s="483">
        <f t="shared" si="23"/>
        <v>2</v>
      </c>
      <c r="U45" s="482">
        <v>3</v>
      </c>
      <c r="V45" s="483">
        <f t="shared" si="24"/>
        <v>3</v>
      </c>
      <c r="W45" s="482">
        <v>3</v>
      </c>
      <c r="X45" s="483">
        <f t="shared" si="25"/>
        <v>3</v>
      </c>
      <c r="Y45" s="482">
        <v>3</v>
      </c>
      <c r="Z45" s="483">
        <f t="shared" si="26"/>
        <v>3</v>
      </c>
      <c r="AA45" s="482">
        <v>2</v>
      </c>
      <c r="AB45" s="483">
        <f t="shared" si="27"/>
        <v>2</v>
      </c>
      <c r="AC45" s="482">
        <f t="shared" si="28"/>
        <v>27</v>
      </c>
      <c r="AD45" s="481">
        <f t="shared" si="29"/>
        <v>0.87</v>
      </c>
    </row>
    <row r="46" spans="1:30">
      <c r="A46" s="483" t="str">
        <f>IF(ISBLANK(MODULY_CBA!B44),"",MODULY_CBA!B44)</f>
        <v>Kreačná činnosť NR SR</v>
      </c>
      <c r="B46" s="483"/>
      <c r="C46" s="482">
        <v>1</v>
      </c>
      <c r="D46" s="483">
        <f t="shared" si="15"/>
        <v>2</v>
      </c>
      <c r="E46" s="482">
        <v>2</v>
      </c>
      <c r="F46" s="483">
        <f t="shared" si="16"/>
        <v>2</v>
      </c>
      <c r="G46" s="482">
        <v>2</v>
      </c>
      <c r="H46" s="483">
        <f t="shared" si="17"/>
        <v>2</v>
      </c>
      <c r="I46" s="482">
        <v>1</v>
      </c>
      <c r="J46" s="483">
        <f t="shared" si="18"/>
        <v>1</v>
      </c>
      <c r="K46" s="482">
        <v>1</v>
      </c>
      <c r="L46" s="483">
        <f t="shared" si="19"/>
        <v>1</v>
      </c>
      <c r="M46" s="482">
        <v>2</v>
      </c>
      <c r="N46" s="483">
        <f t="shared" si="20"/>
        <v>1</v>
      </c>
      <c r="O46" s="482">
        <v>4</v>
      </c>
      <c r="P46" s="483">
        <f t="shared" si="21"/>
        <v>2</v>
      </c>
      <c r="Q46" s="482">
        <v>3</v>
      </c>
      <c r="R46" s="483">
        <f t="shared" si="22"/>
        <v>3</v>
      </c>
      <c r="S46" s="482">
        <v>2</v>
      </c>
      <c r="T46" s="483">
        <f t="shared" si="23"/>
        <v>2</v>
      </c>
      <c r="U46" s="482">
        <v>3</v>
      </c>
      <c r="V46" s="483">
        <f t="shared" si="24"/>
        <v>3</v>
      </c>
      <c r="W46" s="482">
        <v>3</v>
      </c>
      <c r="X46" s="483">
        <f t="shared" si="25"/>
        <v>3</v>
      </c>
      <c r="Y46" s="482">
        <v>3</v>
      </c>
      <c r="Z46" s="483">
        <f t="shared" si="26"/>
        <v>3</v>
      </c>
      <c r="AA46" s="482">
        <v>2</v>
      </c>
      <c r="AB46" s="483">
        <f t="shared" si="27"/>
        <v>2</v>
      </c>
      <c r="AC46" s="482">
        <f t="shared" si="28"/>
        <v>27</v>
      </c>
      <c r="AD46" s="481">
        <f t="shared" si="29"/>
        <v>0.87</v>
      </c>
    </row>
    <row r="47" spans="1:30">
      <c r="A47" s="483" t="str">
        <f>IF(ISBLANK(MODULY_CBA!B45),"",MODULY_CBA!B45)</f>
        <v>Kontrolná činnosť NR SR</v>
      </c>
      <c r="B47" s="483"/>
      <c r="C47" s="482">
        <v>1</v>
      </c>
      <c r="D47" s="483">
        <f t="shared" si="15"/>
        <v>2</v>
      </c>
      <c r="E47" s="482">
        <v>2</v>
      </c>
      <c r="F47" s="483">
        <f t="shared" si="16"/>
        <v>2</v>
      </c>
      <c r="G47" s="482">
        <v>2</v>
      </c>
      <c r="H47" s="483">
        <f t="shared" si="17"/>
        <v>2</v>
      </c>
      <c r="I47" s="482">
        <v>1</v>
      </c>
      <c r="J47" s="483">
        <f t="shared" si="18"/>
        <v>1</v>
      </c>
      <c r="K47" s="482">
        <v>1</v>
      </c>
      <c r="L47" s="483">
        <f t="shared" si="19"/>
        <v>1</v>
      </c>
      <c r="M47" s="482">
        <v>2</v>
      </c>
      <c r="N47" s="483">
        <f t="shared" si="20"/>
        <v>1</v>
      </c>
      <c r="O47" s="482">
        <v>4</v>
      </c>
      <c r="P47" s="483">
        <f t="shared" si="21"/>
        <v>2</v>
      </c>
      <c r="Q47" s="482">
        <v>3</v>
      </c>
      <c r="R47" s="483">
        <f t="shared" si="22"/>
        <v>3</v>
      </c>
      <c r="S47" s="482">
        <v>2</v>
      </c>
      <c r="T47" s="483">
        <f t="shared" si="23"/>
        <v>2</v>
      </c>
      <c r="U47" s="482">
        <v>3</v>
      </c>
      <c r="V47" s="483">
        <f t="shared" si="24"/>
        <v>3</v>
      </c>
      <c r="W47" s="482">
        <v>3</v>
      </c>
      <c r="X47" s="483">
        <f t="shared" si="25"/>
        <v>3</v>
      </c>
      <c r="Y47" s="482">
        <v>3</v>
      </c>
      <c r="Z47" s="483">
        <f t="shared" si="26"/>
        <v>3</v>
      </c>
      <c r="AA47" s="482">
        <v>2</v>
      </c>
      <c r="AB47" s="483">
        <f t="shared" si="27"/>
        <v>2</v>
      </c>
      <c r="AC47" s="482">
        <f t="shared" si="28"/>
        <v>27</v>
      </c>
      <c r="AD47" s="481">
        <f t="shared" si="29"/>
        <v>0.87</v>
      </c>
    </row>
    <row r="48" spans="1:30">
      <c r="A48" s="483" t="str">
        <f>IF(ISBLANK(MODULY_CBA!B46),"",MODULY_CBA!B46)</f>
        <v>Front-end aplikácia</v>
      </c>
      <c r="B48" s="483"/>
      <c r="C48" s="482">
        <v>3</v>
      </c>
      <c r="D48" s="483">
        <f t="shared" si="15"/>
        <v>6</v>
      </c>
      <c r="E48" s="482">
        <v>4</v>
      </c>
      <c r="F48" s="483">
        <f t="shared" si="16"/>
        <v>4</v>
      </c>
      <c r="G48" s="482">
        <v>4</v>
      </c>
      <c r="H48" s="483">
        <f t="shared" si="17"/>
        <v>4</v>
      </c>
      <c r="I48" s="482">
        <v>4</v>
      </c>
      <c r="J48" s="483">
        <f t="shared" si="18"/>
        <v>4</v>
      </c>
      <c r="K48" s="482">
        <v>2</v>
      </c>
      <c r="L48" s="483">
        <f t="shared" si="19"/>
        <v>2</v>
      </c>
      <c r="M48" s="482">
        <v>2</v>
      </c>
      <c r="N48" s="483">
        <f t="shared" si="20"/>
        <v>1</v>
      </c>
      <c r="O48" s="482">
        <v>4</v>
      </c>
      <c r="P48" s="483">
        <f t="shared" si="21"/>
        <v>2</v>
      </c>
      <c r="Q48" s="482">
        <v>4</v>
      </c>
      <c r="R48" s="483">
        <f t="shared" si="22"/>
        <v>4</v>
      </c>
      <c r="S48" s="482">
        <v>3</v>
      </c>
      <c r="T48" s="483">
        <f t="shared" si="23"/>
        <v>3</v>
      </c>
      <c r="U48" s="482">
        <v>3</v>
      </c>
      <c r="V48" s="483">
        <f t="shared" si="24"/>
        <v>3</v>
      </c>
      <c r="W48" s="482">
        <v>3</v>
      </c>
      <c r="X48" s="483">
        <f t="shared" si="25"/>
        <v>3</v>
      </c>
      <c r="Y48" s="482">
        <v>3</v>
      </c>
      <c r="Z48" s="483">
        <f t="shared" si="26"/>
        <v>3</v>
      </c>
      <c r="AA48" s="482">
        <v>2</v>
      </c>
      <c r="AB48" s="483">
        <f t="shared" si="27"/>
        <v>2</v>
      </c>
      <c r="AC48" s="482">
        <f t="shared" si="28"/>
        <v>41</v>
      </c>
      <c r="AD48" s="481">
        <f t="shared" si="29"/>
        <v>1.01</v>
      </c>
    </row>
    <row r="49" spans="1:30">
      <c r="A49" s="483" t="str">
        <f>IF(ISBLANK(MODULY_CBA!B47),"",MODULY_CBA!B47)</f>
        <v>Majetkové priznania</v>
      </c>
      <c r="B49" s="483"/>
      <c r="C49" s="482">
        <v>1</v>
      </c>
      <c r="D49" s="483">
        <f t="shared" si="15"/>
        <v>2</v>
      </c>
      <c r="E49" s="482">
        <v>2</v>
      </c>
      <c r="F49" s="483">
        <f t="shared" si="16"/>
        <v>2</v>
      </c>
      <c r="G49" s="482">
        <v>2</v>
      </c>
      <c r="H49" s="483">
        <f t="shared" si="17"/>
        <v>2</v>
      </c>
      <c r="I49" s="482">
        <v>2</v>
      </c>
      <c r="J49" s="483">
        <f t="shared" si="18"/>
        <v>2</v>
      </c>
      <c r="K49" s="482">
        <v>1</v>
      </c>
      <c r="L49" s="483">
        <f t="shared" si="19"/>
        <v>1</v>
      </c>
      <c r="M49" s="482">
        <v>2</v>
      </c>
      <c r="N49" s="483">
        <f t="shared" si="20"/>
        <v>1</v>
      </c>
      <c r="O49" s="482">
        <v>3</v>
      </c>
      <c r="P49" s="483">
        <f t="shared" si="21"/>
        <v>1.5</v>
      </c>
      <c r="Q49" s="482">
        <v>4</v>
      </c>
      <c r="R49" s="483">
        <f t="shared" si="22"/>
        <v>4</v>
      </c>
      <c r="S49" s="482">
        <v>4</v>
      </c>
      <c r="T49" s="483">
        <f t="shared" si="23"/>
        <v>4</v>
      </c>
      <c r="U49" s="482">
        <v>4</v>
      </c>
      <c r="V49" s="483">
        <f t="shared" si="24"/>
        <v>4</v>
      </c>
      <c r="W49" s="482">
        <v>3</v>
      </c>
      <c r="X49" s="483">
        <f t="shared" si="25"/>
        <v>3</v>
      </c>
      <c r="Y49" s="482">
        <v>3</v>
      </c>
      <c r="Z49" s="483">
        <f t="shared" si="26"/>
        <v>3</v>
      </c>
      <c r="AA49" s="482">
        <v>2</v>
      </c>
      <c r="AB49" s="483">
        <f t="shared" si="27"/>
        <v>2</v>
      </c>
      <c r="AC49" s="482">
        <f t="shared" si="28"/>
        <v>31.5</v>
      </c>
      <c r="AD49" s="481">
        <f t="shared" si="29"/>
        <v>0.91500000000000004</v>
      </c>
    </row>
    <row r="50" spans="1:30">
      <c r="A50" s="483" t="str">
        <f>IF(ISBLANK(MODULY_CBA!B48),"",MODULY_CBA!B48)</f>
        <v>EUROVAC</v>
      </c>
      <c r="B50" s="483"/>
      <c r="C50" s="482">
        <v>1</v>
      </c>
      <c r="D50" s="483">
        <f t="shared" si="15"/>
        <v>2</v>
      </c>
      <c r="E50" s="482">
        <v>2</v>
      </c>
      <c r="F50" s="483">
        <f t="shared" si="16"/>
        <v>2</v>
      </c>
      <c r="G50" s="482">
        <v>2</v>
      </c>
      <c r="H50" s="483">
        <f t="shared" si="17"/>
        <v>2</v>
      </c>
      <c r="I50" s="482">
        <v>2</v>
      </c>
      <c r="J50" s="483">
        <f t="shared" si="18"/>
        <v>2</v>
      </c>
      <c r="K50" s="482">
        <v>1</v>
      </c>
      <c r="L50" s="483">
        <f t="shared" si="19"/>
        <v>1</v>
      </c>
      <c r="M50" s="482">
        <v>2</v>
      </c>
      <c r="N50" s="483">
        <f t="shared" si="20"/>
        <v>1</v>
      </c>
      <c r="O50" s="482">
        <v>3</v>
      </c>
      <c r="P50" s="483">
        <f t="shared" si="21"/>
        <v>1.5</v>
      </c>
      <c r="Q50" s="482">
        <v>4</v>
      </c>
      <c r="R50" s="483">
        <f t="shared" si="22"/>
        <v>4</v>
      </c>
      <c r="S50" s="482">
        <v>4</v>
      </c>
      <c r="T50" s="483">
        <f t="shared" si="23"/>
        <v>4</v>
      </c>
      <c r="U50" s="482">
        <v>4</v>
      </c>
      <c r="V50" s="483">
        <f t="shared" si="24"/>
        <v>4</v>
      </c>
      <c r="W50" s="482">
        <v>3</v>
      </c>
      <c r="X50" s="483">
        <f t="shared" si="25"/>
        <v>3</v>
      </c>
      <c r="Y50" s="482">
        <v>3</v>
      </c>
      <c r="Z50" s="483">
        <f t="shared" si="26"/>
        <v>3</v>
      </c>
      <c r="AA50" s="482">
        <v>2</v>
      </c>
      <c r="AB50" s="483">
        <f t="shared" si="27"/>
        <v>2</v>
      </c>
      <c r="AC50" s="482">
        <f t="shared" si="28"/>
        <v>31.5</v>
      </c>
      <c r="AD50" s="481">
        <f t="shared" si="29"/>
        <v>0.91500000000000004</v>
      </c>
    </row>
    <row r="51" spans="1:30">
      <c r="A51" s="483" t="str">
        <f>IF(ISBLANK(MODULY_CBA!B49),"",MODULY_CBA!B49)</f>
        <v>SSEZ</v>
      </c>
      <c r="B51" s="483"/>
      <c r="C51" s="482">
        <v>1</v>
      </c>
      <c r="D51" s="483">
        <f t="shared" si="15"/>
        <v>2</v>
      </c>
      <c r="E51" s="482">
        <v>2</v>
      </c>
      <c r="F51" s="483">
        <f t="shared" si="16"/>
        <v>2</v>
      </c>
      <c r="G51" s="482">
        <v>2</v>
      </c>
      <c r="H51" s="483">
        <f t="shared" si="17"/>
        <v>2</v>
      </c>
      <c r="I51" s="482">
        <v>2</v>
      </c>
      <c r="J51" s="483">
        <f t="shared" si="18"/>
        <v>2</v>
      </c>
      <c r="K51" s="482">
        <v>1</v>
      </c>
      <c r="L51" s="483">
        <f t="shared" si="19"/>
        <v>1</v>
      </c>
      <c r="M51" s="482">
        <v>2</v>
      </c>
      <c r="N51" s="483">
        <f t="shared" si="20"/>
        <v>1</v>
      </c>
      <c r="O51" s="482">
        <v>3</v>
      </c>
      <c r="P51" s="483">
        <f t="shared" si="21"/>
        <v>1.5</v>
      </c>
      <c r="Q51" s="482">
        <v>4</v>
      </c>
      <c r="R51" s="483">
        <f t="shared" si="22"/>
        <v>4</v>
      </c>
      <c r="S51" s="482">
        <v>4</v>
      </c>
      <c r="T51" s="483">
        <f t="shared" si="23"/>
        <v>4</v>
      </c>
      <c r="U51" s="482">
        <v>4</v>
      </c>
      <c r="V51" s="483">
        <f t="shared" si="24"/>
        <v>4</v>
      </c>
      <c r="W51" s="482">
        <v>3</v>
      </c>
      <c r="X51" s="483">
        <f t="shared" si="25"/>
        <v>3</v>
      </c>
      <c r="Y51" s="482">
        <v>3</v>
      </c>
      <c r="Z51" s="483">
        <f t="shared" si="26"/>
        <v>3</v>
      </c>
      <c r="AA51" s="482">
        <v>2</v>
      </c>
      <c r="AB51" s="483">
        <f t="shared" si="27"/>
        <v>2</v>
      </c>
      <c r="AC51" s="482">
        <f t="shared" si="28"/>
        <v>31.5</v>
      </c>
      <c r="AD51" s="481">
        <f t="shared" si="29"/>
        <v>0.91500000000000004</v>
      </c>
    </row>
    <row r="52" spans="1:30">
      <c r="A52" s="483" t="str">
        <f>IF(ISBLANK(MODULY_CBA!B50),"",MODULY_CBA!B50)</f>
        <v/>
      </c>
      <c r="B52" s="483"/>
      <c r="C52" s="482"/>
      <c r="D52" s="483">
        <f t="shared" si="15"/>
        <v>0</v>
      </c>
      <c r="E52" s="482"/>
      <c r="F52" s="483">
        <f t="shared" si="16"/>
        <v>0</v>
      </c>
      <c r="G52" s="482"/>
      <c r="H52" s="483">
        <f t="shared" si="17"/>
        <v>0</v>
      </c>
      <c r="I52" s="482"/>
      <c r="J52" s="483">
        <f t="shared" si="18"/>
        <v>0</v>
      </c>
      <c r="K52" s="482"/>
      <c r="L52" s="483">
        <f t="shared" si="19"/>
        <v>0</v>
      </c>
      <c r="M52" s="482"/>
      <c r="N52" s="483">
        <f t="shared" si="20"/>
        <v>0</v>
      </c>
      <c r="O52" s="482"/>
      <c r="P52" s="483">
        <f t="shared" si="21"/>
        <v>0</v>
      </c>
      <c r="Q52" s="482"/>
      <c r="R52" s="483">
        <f t="shared" si="22"/>
        <v>0</v>
      </c>
      <c r="S52" s="482"/>
      <c r="T52" s="483">
        <f t="shared" si="23"/>
        <v>0</v>
      </c>
      <c r="U52" s="482"/>
      <c r="V52" s="483">
        <f t="shared" si="24"/>
        <v>0</v>
      </c>
      <c r="W52" s="482"/>
      <c r="X52" s="483">
        <f t="shared" si="25"/>
        <v>0</v>
      </c>
      <c r="Y52" s="482"/>
      <c r="Z52" s="483">
        <f t="shared" si="26"/>
        <v>0</v>
      </c>
      <c r="AA52" s="482"/>
      <c r="AB52" s="483">
        <f t="shared" si="27"/>
        <v>0</v>
      </c>
      <c r="AC52" s="482">
        <f t="shared" si="28"/>
        <v>0</v>
      </c>
      <c r="AD52" s="481">
        <f t="shared" si="29"/>
        <v>0.6</v>
      </c>
    </row>
    <row r="53" spans="1:30">
      <c r="A53" s="483" t="str">
        <f>IF(ISBLANK(MODULY_CBA!B51),"",MODULY_CBA!B51)</f>
        <v/>
      </c>
      <c r="B53" s="483"/>
      <c r="C53" s="482"/>
      <c r="D53" s="483">
        <f t="shared" si="15"/>
        <v>0</v>
      </c>
      <c r="E53" s="482"/>
      <c r="F53" s="483">
        <f t="shared" si="16"/>
        <v>0</v>
      </c>
      <c r="G53" s="482"/>
      <c r="H53" s="483">
        <f t="shared" si="17"/>
        <v>0</v>
      </c>
      <c r="I53" s="482"/>
      <c r="J53" s="483">
        <f t="shared" si="18"/>
        <v>0</v>
      </c>
      <c r="K53" s="482"/>
      <c r="L53" s="483">
        <f t="shared" si="19"/>
        <v>0</v>
      </c>
      <c r="M53" s="482"/>
      <c r="N53" s="483">
        <f t="shared" si="20"/>
        <v>0</v>
      </c>
      <c r="O53" s="482"/>
      <c r="P53" s="483">
        <f t="shared" si="21"/>
        <v>0</v>
      </c>
      <c r="Q53" s="482"/>
      <c r="R53" s="483">
        <f t="shared" si="22"/>
        <v>0</v>
      </c>
      <c r="S53" s="482"/>
      <c r="T53" s="483">
        <f t="shared" si="23"/>
        <v>0</v>
      </c>
      <c r="U53" s="482"/>
      <c r="V53" s="483">
        <f t="shared" si="24"/>
        <v>0</v>
      </c>
      <c r="W53" s="482"/>
      <c r="X53" s="483">
        <f t="shared" si="25"/>
        <v>0</v>
      </c>
      <c r="Y53" s="482"/>
      <c r="Z53" s="483">
        <f t="shared" si="26"/>
        <v>0</v>
      </c>
      <c r="AA53" s="482"/>
      <c r="AB53" s="483">
        <f t="shared" si="27"/>
        <v>0</v>
      </c>
      <c r="AC53" s="482">
        <f t="shared" si="28"/>
        <v>0</v>
      </c>
      <c r="AD53" s="481">
        <f t="shared" si="29"/>
        <v>0.6</v>
      </c>
    </row>
    <row r="54" spans="1:30">
      <c r="A54" s="483" t="str">
        <f>IF(ISBLANK(MODULY_CBA!B52),"",MODULY_CBA!B52)</f>
        <v/>
      </c>
      <c r="B54" s="483"/>
      <c r="C54" s="482"/>
      <c r="D54" s="483">
        <f t="shared" ref="D54" si="30">IF($B$4="NIE",C$3*C54,$B54*C$3)</f>
        <v>0</v>
      </c>
      <c r="E54" s="482"/>
      <c r="F54" s="483">
        <f t="shared" ref="F54" si="31">IF($B$4="NIE",E$3*E54,$B54*E$3)</f>
        <v>0</v>
      </c>
      <c r="G54" s="482"/>
      <c r="H54" s="483">
        <f t="shared" ref="H54" si="32">IF($B$4="NIE",G$3*G54,$B54*G$3)</f>
        <v>0</v>
      </c>
      <c r="I54" s="482"/>
      <c r="J54" s="483">
        <f t="shared" ref="J54" si="33">IF($B$4="NIE",I$3*I54,$B54*I$3)</f>
        <v>0</v>
      </c>
      <c r="K54" s="482"/>
      <c r="L54" s="483">
        <f t="shared" ref="L54" si="34">IF($B$4="NIE",K$3*K54,$B54*K$3)</f>
        <v>0</v>
      </c>
      <c r="M54" s="482"/>
      <c r="N54" s="483">
        <f t="shared" ref="N54" si="35">IF($B$4="NIE",M$3*M54,$B54*M$3)</f>
        <v>0</v>
      </c>
      <c r="O54" s="482"/>
      <c r="P54" s="483">
        <f t="shared" ref="P54" si="36">IF($B$4="NIE",O$3*O54,$B54*O$3)</f>
        <v>0</v>
      </c>
      <c r="Q54" s="482"/>
      <c r="R54" s="483">
        <f t="shared" ref="R54" si="37">IF($B$4="NIE",Q$3*Q54,$B54*Q$3)</f>
        <v>0</v>
      </c>
      <c r="S54" s="482"/>
      <c r="T54" s="483">
        <f t="shared" ref="T54" si="38">IF($B$4="NIE",S$3*S54,$B54*S$3)</f>
        <v>0</v>
      </c>
      <c r="U54" s="482"/>
      <c r="V54" s="483">
        <f t="shared" ref="V54" si="39">IF($B$4="NIE",U$3*U54,$B54*U$3)</f>
        <v>0</v>
      </c>
      <c r="W54" s="482"/>
      <c r="X54" s="483">
        <f t="shared" ref="X54" si="40">IF($B$4="NIE",W$3*W54,$B54*W$3)</f>
        <v>0</v>
      </c>
      <c r="Y54" s="482"/>
      <c r="Z54" s="483">
        <f t="shared" ref="Z54" si="41">IF($B$4="NIE",Y$3*Y54,$B54*Y$3)</f>
        <v>0</v>
      </c>
      <c r="AA54" s="482"/>
      <c r="AB54" s="483">
        <f t="shared" ref="AB54" si="42">IF($B$4="NIE",AA$3*AA54,$B54*AA$3)</f>
        <v>0</v>
      </c>
      <c r="AC54" s="482">
        <f t="shared" ref="AC54" si="43">SUM(D54,F54,H54,J54,L54,N54,P54,R54,T54,V54,X54,Z54,AB54)</f>
        <v>0</v>
      </c>
      <c r="AD54" s="481">
        <f t="shared" ref="AD54" si="44">0.6 + (0.01*AC54)</f>
        <v>0.6</v>
      </c>
    </row>
  </sheetData>
  <autoFilter ref="A1:AD54" xr:uid="{5A9F92C2-EA5E-41EE-A223-3B16EC8FC5B2}">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43">
    <mergeCell ref="I1:J1"/>
    <mergeCell ref="I2:J2"/>
    <mergeCell ref="K2:L2"/>
    <mergeCell ref="K1:L1"/>
    <mergeCell ref="M1:N1"/>
    <mergeCell ref="M2:N2"/>
    <mergeCell ref="W2:X2"/>
    <mergeCell ref="W1:X1"/>
    <mergeCell ref="Y1:Z1"/>
    <mergeCell ref="Y2:Z2"/>
    <mergeCell ref="O2:P2"/>
    <mergeCell ref="O1:P1"/>
    <mergeCell ref="Q1:R1"/>
    <mergeCell ref="Q2:R2"/>
    <mergeCell ref="S2:T2"/>
    <mergeCell ref="S1:T1"/>
    <mergeCell ref="A1:A4"/>
    <mergeCell ref="B1:B3"/>
    <mergeCell ref="C3:D3"/>
    <mergeCell ref="E3:F3"/>
    <mergeCell ref="G3:H3"/>
    <mergeCell ref="C2:D2"/>
    <mergeCell ref="C1:D1"/>
    <mergeCell ref="E1:F1"/>
    <mergeCell ref="E2:F2"/>
    <mergeCell ref="G2:H2"/>
    <mergeCell ref="G1:H1"/>
    <mergeCell ref="I3:J3"/>
    <mergeCell ref="K3:L3"/>
    <mergeCell ref="AC1:AC4"/>
    <mergeCell ref="AD1:AD4"/>
    <mergeCell ref="S3:T3"/>
    <mergeCell ref="U3:V3"/>
    <mergeCell ref="W3:X3"/>
    <mergeCell ref="Y3:Z3"/>
    <mergeCell ref="AA3:AB3"/>
    <mergeCell ref="AA2:AB2"/>
    <mergeCell ref="AA1:AB1"/>
    <mergeCell ref="M3:N3"/>
    <mergeCell ref="O3:P3"/>
    <mergeCell ref="Q3:R3"/>
    <mergeCell ref="U1:V1"/>
    <mergeCell ref="U2:V2"/>
  </mergeCells>
  <conditionalFormatting sqref="B5:B53">
    <cfRule type="expression" dxfId="7" priority="4">
      <formula>$B$4="ANO"</formula>
    </cfRule>
  </conditionalFormatting>
  <conditionalFormatting sqref="C5:C53 K5:K53 M5:M53 E5:E53 G5:G53 I5:I53 O5:O53 Q5:Q53 S5:S53 U5:U53 W5:W53 Y5:Y53 AA5:AA53">
    <cfRule type="expression" dxfId="6" priority="3">
      <formula>$B$4="NIE"</formula>
    </cfRule>
  </conditionalFormatting>
  <conditionalFormatting sqref="B54">
    <cfRule type="expression" dxfId="5" priority="2">
      <formula>$B$4="ANO"</formula>
    </cfRule>
  </conditionalFormatting>
  <conditionalFormatting sqref="C54 E54 G54 I54 K54 M54 O54 Q54 S54 U54 W54 Y54 AA54">
    <cfRule type="expression" dxfId="4" priority="1">
      <formula>$B$4="NIE"</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T54"/>
  <sheetViews>
    <sheetView workbookViewId="0">
      <pane ySplit="4" topLeftCell="A44" activePane="bottomLeft" state="frozen"/>
      <selection pane="bottomLeft" activeCell="Q50" sqref="Q50"/>
    </sheetView>
  </sheetViews>
  <sheetFormatPr defaultColWidth="8.77734375" defaultRowHeight="13.8"/>
  <cols>
    <col min="1" max="1" width="26.109375" style="472" customWidth="1"/>
    <col min="2" max="2" width="10.77734375" style="472" customWidth="1"/>
    <col min="3" max="18" width="6.77734375" style="472" customWidth="1"/>
    <col min="19" max="16384" width="8.77734375" style="472"/>
  </cols>
  <sheetData>
    <row r="1" spans="1:20">
      <c r="A1" s="727" t="s">
        <v>226</v>
      </c>
      <c r="B1" s="728" t="s">
        <v>2390</v>
      </c>
      <c r="C1" s="727" t="s">
        <v>2391</v>
      </c>
      <c r="D1" s="727"/>
      <c r="E1" s="727" t="s">
        <v>2392</v>
      </c>
      <c r="F1" s="727"/>
      <c r="G1" s="727" t="s">
        <v>2393</v>
      </c>
      <c r="H1" s="727"/>
      <c r="I1" s="727" t="s">
        <v>2394</v>
      </c>
      <c r="J1" s="727"/>
      <c r="K1" s="727" t="s">
        <v>2395</v>
      </c>
      <c r="L1" s="727"/>
      <c r="M1" s="727" t="s">
        <v>2396</v>
      </c>
      <c r="N1" s="727"/>
      <c r="O1" s="727" t="s">
        <v>2397</v>
      </c>
      <c r="P1" s="727"/>
      <c r="Q1" s="727" t="s">
        <v>2398</v>
      </c>
      <c r="R1" s="727"/>
      <c r="S1" s="726" t="s">
        <v>2404</v>
      </c>
      <c r="T1" s="726" t="s">
        <v>300</v>
      </c>
    </row>
    <row r="2" spans="1:20" ht="61.8" customHeight="1">
      <c r="A2" s="727"/>
      <c r="B2" s="728"/>
      <c r="C2" s="726" t="s">
        <v>2420</v>
      </c>
      <c r="D2" s="726"/>
      <c r="E2" s="726" t="s">
        <v>2421</v>
      </c>
      <c r="F2" s="726"/>
      <c r="G2" s="726" t="s">
        <v>2422</v>
      </c>
      <c r="H2" s="726"/>
      <c r="I2" s="726" t="s">
        <v>2423</v>
      </c>
      <c r="J2" s="726"/>
      <c r="K2" s="726" t="s">
        <v>2424</v>
      </c>
      <c r="L2" s="726"/>
      <c r="M2" s="726" t="s">
        <v>2425</v>
      </c>
      <c r="N2" s="726"/>
      <c r="O2" s="726" t="s">
        <v>2426</v>
      </c>
      <c r="P2" s="726"/>
      <c r="Q2" s="726" t="s">
        <v>2427</v>
      </c>
      <c r="R2" s="726"/>
      <c r="S2" s="726"/>
      <c r="T2" s="726"/>
    </row>
    <row r="3" spans="1:20">
      <c r="A3" s="727"/>
      <c r="B3" s="728"/>
      <c r="C3" s="725">
        <v>1.5</v>
      </c>
      <c r="D3" s="725"/>
      <c r="E3" s="725">
        <v>0.5</v>
      </c>
      <c r="F3" s="725"/>
      <c r="G3" s="725">
        <v>1</v>
      </c>
      <c r="H3" s="725"/>
      <c r="I3" s="725">
        <v>0.5</v>
      </c>
      <c r="J3" s="725"/>
      <c r="K3" s="725">
        <v>1</v>
      </c>
      <c r="L3" s="725"/>
      <c r="M3" s="725">
        <v>2</v>
      </c>
      <c r="N3" s="725"/>
      <c r="O3" s="725">
        <v>-1</v>
      </c>
      <c r="P3" s="725"/>
      <c r="Q3" s="725">
        <v>-1</v>
      </c>
      <c r="R3" s="725"/>
      <c r="S3" s="726"/>
      <c r="T3" s="726"/>
    </row>
    <row r="4" spans="1:20">
      <c r="A4" s="727"/>
      <c r="B4" s="485" t="s">
        <v>2861</v>
      </c>
      <c r="C4" s="484" t="s">
        <v>2418</v>
      </c>
      <c r="D4" s="484" t="s">
        <v>2419</v>
      </c>
      <c r="E4" s="484" t="s">
        <v>2418</v>
      </c>
      <c r="F4" s="484" t="s">
        <v>2419</v>
      </c>
      <c r="G4" s="484" t="s">
        <v>2418</v>
      </c>
      <c r="H4" s="484" t="s">
        <v>2419</v>
      </c>
      <c r="I4" s="484" t="s">
        <v>2418</v>
      </c>
      <c r="J4" s="484" t="s">
        <v>2419</v>
      </c>
      <c r="K4" s="484" t="s">
        <v>2418</v>
      </c>
      <c r="L4" s="484" t="s">
        <v>2419</v>
      </c>
      <c r="M4" s="484" t="s">
        <v>2418</v>
      </c>
      <c r="N4" s="484" t="s">
        <v>2419</v>
      </c>
      <c r="O4" s="484" t="s">
        <v>2418</v>
      </c>
      <c r="P4" s="484" t="s">
        <v>2419</v>
      </c>
      <c r="Q4" s="484" t="s">
        <v>2418</v>
      </c>
      <c r="R4" s="484" t="s">
        <v>2419</v>
      </c>
      <c r="S4" s="726"/>
      <c r="T4" s="726"/>
    </row>
    <row r="5" spans="1:20">
      <c r="A5" s="483" t="str">
        <f>IF(ISBLANK(MODULY_CBA!B3),"",MODULY_CBA!B3)</f>
        <v>Zákonodárne zbory</v>
      </c>
      <c r="B5" s="483"/>
      <c r="C5" s="482">
        <v>2</v>
      </c>
      <c r="D5" s="483">
        <f t="shared" ref="D5:D25" si="0">IF($B$4="NIE",C$3*C5,$B5*C$3)</f>
        <v>3</v>
      </c>
      <c r="E5" s="482">
        <v>2</v>
      </c>
      <c r="F5" s="483">
        <f t="shared" ref="F5:F25" si="1">IF($B$4="NIE",E$3*E5,$B5*E$3)</f>
        <v>1</v>
      </c>
      <c r="G5" s="482">
        <v>2</v>
      </c>
      <c r="H5" s="483">
        <f t="shared" ref="H5:H25" si="2">IF($B$4="NIE",G$3*G5,$B5*G$3)</f>
        <v>2</v>
      </c>
      <c r="I5" s="482">
        <v>2</v>
      </c>
      <c r="J5" s="483">
        <f t="shared" ref="J5:J25" si="3">IF($B$4="NIE",I$3*I5,$B5*I$3)</f>
        <v>1</v>
      </c>
      <c r="K5" s="482">
        <v>3</v>
      </c>
      <c r="L5" s="483">
        <f t="shared" ref="L5:L25" si="4">IF($B$4="NIE",K$3*K5,$B5*K$3)</f>
        <v>3</v>
      </c>
      <c r="M5" s="482">
        <v>3</v>
      </c>
      <c r="N5" s="483">
        <f t="shared" ref="N5:N25" si="5">IF($B$4="NIE",M$3*M5,$B5*M$3)</f>
        <v>6</v>
      </c>
      <c r="O5" s="482">
        <v>0</v>
      </c>
      <c r="P5" s="483">
        <f t="shared" ref="P5:P25" si="6">IF($B$4="NIE",O$3*O5,$B5*O$3)</f>
        <v>0</v>
      </c>
      <c r="Q5" s="482">
        <v>4</v>
      </c>
      <c r="R5" s="483">
        <f t="shared" ref="R5:R25" si="7">IF($B$4="NIE",Q$3*Q5,$B5*Q$3)</f>
        <v>-4</v>
      </c>
      <c r="S5" s="482">
        <f t="shared" ref="S5:S25" si="8">SUM(D5,F5,H5,J5,L5,N5,P5,R5)</f>
        <v>12</v>
      </c>
      <c r="T5" s="481">
        <f t="shared" ref="T5:T25" si="9">0.6 + (0.01*S5)</f>
        <v>0.72</v>
      </c>
    </row>
    <row r="6" spans="1:20">
      <c r="A6" s="483" t="str">
        <f>IF(ISBLANK(MODULY_CBA!B4),"",MODULY_CBA!B4)</f>
        <v>Volebné obdobia</v>
      </c>
      <c r="B6" s="483"/>
      <c r="C6" s="482">
        <v>2</v>
      </c>
      <c r="D6" s="483">
        <f t="shared" si="0"/>
        <v>3</v>
      </c>
      <c r="E6" s="482">
        <v>2</v>
      </c>
      <c r="F6" s="483">
        <f t="shared" si="1"/>
        <v>1</v>
      </c>
      <c r="G6" s="482">
        <v>2</v>
      </c>
      <c r="H6" s="483">
        <f t="shared" si="2"/>
        <v>2</v>
      </c>
      <c r="I6" s="482">
        <v>2</v>
      </c>
      <c r="J6" s="483">
        <f t="shared" si="3"/>
        <v>1</v>
      </c>
      <c r="K6" s="482">
        <v>3</v>
      </c>
      <c r="L6" s="483">
        <f t="shared" si="4"/>
        <v>3</v>
      </c>
      <c r="M6" s="482">
        <v>3</v>
      </c>
      <c r="N6" s="483">
        <f t="shared" si="5"/>
        <v>6</v>
      </c>
      <c r="O6" s="482">
        <v>0</v>
      </c>
      <c r="P6" s="483">
        <f t="shared" si="6"/>
        <v>0</v>
      </c>
      <c r="Q6" s="482">
        <v>4</v>
      </c>
      <c r="R6" s="483">
        <f t="shared" si="7"/>
        <v>-4</v>
      </c>
      <c r="S6" s="482">
        <f t="shared" si="8"/>
        <v>12</v>
      </c>
      <c r="T6" s="481">
        <f t="shared" si="9"/>
        <v>0.72</v>
      </c>
    </row>
    <row r="7" spans="1:20">
      <c r="A7" s="483" t="str">
        <f>IF(ISBLANK(MODULY_CBA!B5),"",MODULY_CBA!B5)</f>
        <v>Organizačná štruktúra</v>
      </c>
      <c r="B7" s="483"/>
      <c r="C7" s="482">
        <v>2</v>
      </c>
      <c r="D7" s="483">
        <f t="shared" si="0"/>
        <v>3</v>
      </c>
      <c r="E7" s="482">
        <v>2</v>
      </c>
      <c r="F7" s="483">
        <f t="shared" si="1"/>
        <v>1</v>
      </c>
      <c r="G7" s="482">
        <v>2</v>
      </c>
      <c r="H7" s="483">
        <f t="shared" si="2"/>
        <v>2</v>
      </c>
      <c r="I7" s="482">
        <v>2</v>
      </c>
      <c r="J7" s="483">
        <f t="shared" si="3"/>
        <v>1</v>
      </c>
      <c r="K7" s="482">
        <v>3</v>
      </c>
      <c r="L7" s="483">
        <f t="shared" si="4"/>
        <v>3</v>
      </c>
      <c r="M7" s="482">
        <v>3</v>
      </c>
      <c r="N7" s="483">
        <f t="shared" si="5"/>
        <v>6</v>
      </c>
      <c r="O7" s="482">
        <v>0</v>
      </c>
      <c r="P7" s="483">
        <f t="shared" si="6"/>
        <v>0</v>
      </c>
      <c r="Q7" s="482">
        <v>4</v>
      </c>
      <c r="R7" s="483">
        <f t="shared" si="7"/>
        <v>-4</v>
      </c>
      <c r="S7" s="482">
        <f t="shared" si="8"/>
        <v>12</v>
      </c>
      <c r="T7" s="481">
        <f t="shared" si="9"/>
        <v>0.72</v>
      </c>
    </row>
    <row r="8" spans="1:20">
      <c r="A8" s="483" t="str">
        <f>IF(ISBLANK(MODULY_CBA!B6),"",MODULY_CBA!B6)</f>
        <v>Poslanci</v>
      </c>
      <c r="B8" s="483"/>
      <c r="C8" s="482">
        <v>2</v>
      </c>
      <c r="D8" s="483">
        <f t="shared" si="0"/>
        <v>3</v>
      </c>
      <c r="E8" s="482">
        <v>2</v>
      </c>
      <c r="F8" s="483">
        <f t="shared" si="1"/>
        <v>1</v>
      </c>
      <c r="G8" s="482">
        <v>2</v>
      </c>
      <c r="H8" s="483">
        <f t="shared" si="2"/>
        <v>2</v>
      </c>
      <c r="I8" s="482">
        <v>2</v>
      </c>
      <c r="J8" s="483">
        <f t="shared" si="3"/>
        <v>1</v>
      </c>
      <c r="K8" s="482">
        <v>3</v>
      </c>
      <c r="L8" s="483">
        <f t="shared" si="4"/>
        <v>3</v>
      </c>
      <c r="M8" s="482">
        <v>3</v>
      </c>
      <c r="N8" s="483">
        <f t="shared" si="5"/>
        <v>6</v>
      </c>
      <c r="O8" s="482">
        <v>0</v>
      </c>
      <c r="P8" s="483">
        <f t="shared" si="6"/>
        <v>0</v>
      </c>
      <c r="Q8" s="482">
        <v>4</v>
      </c>
      <c r="R8" s="483">
        <f t="shared" si="7"/>
        <v>-4</v>
      </c>
      <c r="S8" s="482">
        <f t="shared" si="8"/>
        <v>12</v>
      </c>
      <c r="T8" s="481">
        <f t="shared" si="9"/>
        <v>0.72</v>
      </c>
    </row>
    <row r="9" spans="1:20">
      <c r="A9" s="483" t="str">
        <f>IF(ISBLANK(MODULY_CBA!B7),"",MODULY_CBA!B7)</f>
        <v>Poslanecké kluby</v>
      </c>
      <c r="B9" s="483"/>
      <c r="C9" s="482">
        <v>2</v>
      </c>
      <c r="D9" s="483">
        <f t="shared" si="0"/>
        <v>3</v>
      </c>
      <c r="E9" s="482">
        <v>2</v>
      </c>
      <c r="F9" s="483">
        <f t="shared" si="1"/>
        <v>1</v>
      </c>
      <c r="G9" s="482">
        <v>2</v>
      </c>
      <c r="H9" s="483">
        <f t="shared" si="2"/>
        <v>2</v>
      </c>
      <c r="I9" s="482">
        <v>2</v>
      </c>
      <c r="J9" s="483">
        <f t="shared" si="3"/>
        <v>1</v>
      </c>
      <c r="K9" s="482">
        <v>3</v>
      </c>
      <c r="L9" s="483">
        <f t="shared" si="4"/>
        <v>3</v>
      </c>
      <c r="M9" s="482">
        <v>3</v>
      </c>
      <c r="N9" s="483">
        <f t="shared" si="5"/>
        <v>6</v>
      </c>
      <c r="O9" s="482">
        <v>0</v>
      </c>
      <c r="P9" s="483">
        <f t="shared" si="6"/>
        <v>0</v>
      </c>
      <c r="Q9" s="482">
        <v>4</v>
      </c>
      <c r="R9" s="483">
        <f t="shared" si="7"/>
        <v>-4</v>
      </c>
      <c r="S9" s="482">
        <f t="shared" si="8"/>
        <v>12</v>
      </c>
      <c r="T9" s="481">
        <f t="shared" si="9"/>
        <v>0.72</v>
      </c>
    </row>
    <row r="10" spans="1:20">
      <c r="A10" s="483" t="str">
        <f>IF(ISBLANK(MODULY_CBA!B8),"",MODULY_CBA!B8)</f>
        <v>Výbory</v>
      </c>
      <c r="B10" s="483"/>
      <c r="C10" s="482">
        <v>2</v>
      </c>
      <c r="D10" s="483">
        <f t="shared" si="0"/>
        <v>3</v>
      </c>
      <c r="E10" s="482">
        <v>2</v>
      </c>
      <c r="F10" s="483">
        <f t="shared" si="1"/>
        <v>1</v>
      </c>
      <c r="G10" s="482">
        <v>2</v>
      </c>
      <c r="H10" s="483">
        <f t="shared" si="2"/>
        <v>2</v>
      </c>
      <c r="I10" s="482">
        <v>2</v>
      </c>
      <c r="J10" s="483">
        <f t="shared" si="3"/>
        <v>1</v>
      </c>
      <c r="K10" s="482">
        <v>3</v>
      </c>
      <c r="L10" s="483">
        <f t="shared" si="4"/>
        <v>3</v>
      </c>
      <c r="M10" s="482">
        <v>3</v>
      </c>
      <c r="N10" s="483">
        <f t="shared" si="5"/>
        <v>6</v>
      </c>
      <c r="O10" s="482">
        <v>0</v>
      </c>
      <c r="P10" s="483">
        <f t="shared" si="6"/>
        <v>0</v>
      </c>
      <c r="Q10" s="482">
        <v>4</v>
      </c>
      <c r="R10" s="483">
        <f t="shared" si="7"/>
        <v>-4</v>
      </c>
      <c r="S10" s="482">
        <f t="shared" si="8"/>
        <v>12</v>
      </c>
      <c r="T10" s="481">
        <f t="shared" si="9"/>
        <v>0.72</v>
      </c>
    </row>
    <row r="11" spans="1:20">
      <c r="A11" s="483" t="str">
        <f>IF(ISBLANK(MODULY_CBA!B9),"",MODULY_CBA!B9)</f>
        <v>Komisie</v>
      </c>
      <c r="B11" s="483"/>
      <c r="C11" s="482">
        <v>2</v>
      </c>
      <c r="D11" s="483">
        <f t="shared" si="0"/>
        <v>3</v>
      </c>
      <c r="E11" s="482">
        <v>2</v>
      </c>
      <c r="F11" s="483">
        <f t="shared" si="1"/>
        <v>1</v>
      </c>
      <c r="G11" s="482">
        <v>2</v>
      </c>
      <c r="H11" s="483">
        <f t="shared" si="2"/>
        <v>2</v>
      </c>
      <c r="I11" s="482">
        <v>2</v>
      </c>
      <c r="J11" s="483">
        <f t="shared" si="3"/>
        <v>1</v>
      </c>
      <c r="K11" s="482">
        <v>3</v>
      </c>
      <c r="L11" s="483">
        <f t="shared" si="4"/>
        <v>3</v>
      </c>
      <c r="M11" s="482">
        <v>3</v>
      </c>
      <c r="N11" s="483">
        <f t="shared" si="5"/>
        <v>6</v>
      </c>
      <c r="O11" s="482">
        <v>0</v>
      </c>
      <c r="P11" s="483">
        <f t="shared" si="6"/>
        <v>0</v>
      </c>
      <c r="Q11" s="482">
        <v>4</v>
      </c>
      <c r="R11" s="483">
        <f t="shared" si="7"/>
        <v>-4</v>
      </c>
      <c r="S11" s="482">
        <f t="shared" si="8"/>
        <v>12</v>
      </c>
      <c r="T11" s="481">
        <f t="shared" si="9"/>
        <v>0.72</v>
      </c>
    </row>
    <row r="12" spans="1:20">
      <c r="A12" s="483" t="str">
        <f>IF(ISBLANK(MODULY_CBA!B10),"",MODULY_CBA!B10)</f>
        <v>Delegácie</v>
      </c>
      <c r="B12" s="483"/>
      <c r="C12" s="482">
        <v>2</v>
      </c>
      <c r="D12" s="483">
        <f t="shared" si="0"/>
        <v>3</v>
      </c>
      <c r="E12" s="482">
        <v>2</v>
      </c>
      <c r="F12" s="483">
        <f t="shared" si="1"/>
        <v>1</v>
      </c>
      <c r="G12" s="482">
        <v>2</v>
      </c>
      <c r="H12" s="483">
        <f t="shared" si="2"/>
        <v>2</v>
      </c>
      <c r="I12" s="482">
        <v>2</v>
      </c>
      <c r="J12" s="483">
        <f t="shared" si="3"/>
        <v>1</v>
      </c>
      <c r="K12" s="482">
        <v>3</v>
      </c>
      <c r="L12" s="483">
        <f t="shared" si="4"/>
        <v>3</v>
      </c>
      <c r="M12" s="482">
        <v>3</v>
      </c>
      <c r="N12" s="483">
        <f t="shared" si="5"/>
        <v>6</v>
      </c>
      <c r="O12" s="482">
        <v>0</v>
      </c>
      <c r="P12" s="483">
        <f t="shared" si="6"/>
        <v>0</v>
      </c>
      <c r="Q12" s="482">
        <v>4</v>
      </c>
      <c r="R12" s="483">
        <f t="shared" si="7"/>
        <v>-4</v>
      </c>
      <c r="S12" s="482">
        <f t="shared" si="8"/>
        <v>12</v>
      </c>
      <c r="T12" s="481">
        <f t="shared" si="9"/>
        <v>0.72</v>
      </c>
    </row>
    <row r="13" spans="1:20">
      <c r="A13" s="483" t="str">
        <f>IF(ISBLANK(MODULY_CBA!B11),"",MODULY_CBA!B11)</f>
        <v>Skupiny priateľstva</v>
      </c>
      <c r="B13" s="483"/>
      <c r="C13" s="482">
        <v>2</v>
      </c>
      <c r="D13" s="483">
        <f t="shared" si="0"/>
        <v>3</v>
      </c>
      <c r="E13" s="482">
        <v>2</v>
      </c>
      <c r="F13" s="483">
        <f t="shared" si="1"/>
        <v>1</v>
      </c>
      <c r="G13" s="482">
        <v>2</v>
      </c>
      <c r="H13" s="483">
        <f t="shared" si="2"/>
        <v>2</v>
      </c>
      <c r="I13" s="482">
        <v>2</v>
      </c>
      <c r="J13" s="483">
        <f t="shared" si="3"/>
        <v>1</v>
      </c>
      <c r="K13" s="482">
        <v>3</v>
      </c>
      <c r="L13" s="483">
        <f t="shared" si="4"/>
        <v>3</v>
      </c>
      <c r="M13" s="482">
        <v>3</v>
      </c>
      <c r="N13" s="483">
        <f t="shared" si="5"/>
        <v>6</v>
      </c>
      <c r="O13" s="482">
        <v>0</v>
      </c>
      <c r="P13" s="483">
        <f t="shared" si="6"/>
        <v>0</v>
      </c>
      <c r="Q13" s="482">
        <v>4</v>
      </c>
      <c r="R13" s="483">
        <f t="shared" si="7"/>
        <v>-4</v>
      </c>
      <c r="S13" s="482">
        <f t="shared" si="8"/>
        <v>12</v>
      </c>
      <c r="T13" s="481">
        <f t="shared" si="9"/>
        <v>0.72</v>
      </c>
    </row>
    <row r="14" spans="1:20">
      <c r="A14" s="483" t="str">
        <f>IF(ISBLANK(MODULY_CBA!B12),"",MODULY_CBA!B12)</f>
        <v>Asistenti poslancov</v>
      </c>
      <c r="B14" s="483"/>
      <c r="C14" s="482">
        <v>2</v>
      </c>
      <c r="D14" s="483">
        <f t="shared" si="0"/>
        <v>3</v>
      </c>
      <c r="E14" s="482">
        <v>2</v>
      </c>
      <c r="F14" s="483">
        <f t="shared" si="1"/>
        <v>1</v>
      </c>
      <c r="G14" s="482">
        <v>2</v>
      </c>
      <c r="H14" s="483">
        <f t="shared" si="2"/>
        <v>2</v>
      </c>
      <c r="I14" s="482">
        <v>2</v>
      </c>
      <c r="J14" s="483">
        <f t="shared" si="3"/>
        <v>1</v>
      </c>
      <c r="K14" s="482">
        <v>3</v>
      </c>
      <c r="L14" s="483">
        <f t="shared" si="4"/>
        <v>3</v>
      </c>
      <c r="M14" s="482">
        <v>3</v>
      </c>
      <c r="N14" s="483">
        <f t="shared" si="5"/>
        <v>6</v>
      </c>
      <c r="O14" s="482">
        <v>0</v>
      </c>
      <c r="P14" s="483">
        <f t="shared" si="6"/>
        <v>0</v>
      </c>
      <c r="Q14" s="482">
        <v>4</v>
      </c>
      <c r="R14" s="483">
        <f t="shared" si="7"/>
        <v>-4</v>
      </c>
      <c r="S14" s="482">
        <f t="shared" si="8"/>
        <v>12</v>
      </c>
      <c r="T14" s="481">
        <f t="shared" si="9"/>
        <v>0.72</v>
      </c>
    </row>
    <row r="15" spans="1:20">
      <c r="A15" s="483" t="str">
        <f>IF(ISBLANK(MODULY_CBA!B13),"",MODULY_CBA!B13)</f>
        <v>Kancelárie poslancov</v>
      </c>
      <c r="B15" s="483"/>
      <c r="C15" s="482">
        <v>2</v>
      </c>
      <c r="D15" s="483">
        <f t="shared" si="0"/>
        <v>3</v>
      </c>
      <c r="E15" s="482">
        <v>2</v>
      </c>
      <c r="F15" s="483">
        <f t="shared" si="1"/>
        <v>1</v>
      </c>
      <c r="G15" s="482">
        <v>2</v>
      </c>
      <c r="H15" s="483">
        <f t="shared" si="2"/>
        <v>2</v>
      </c>
      <c r="I15" s="482">
        <v>2</v>
      </c>
      <c r="J15" s="483">
        <f t="shared" si="3"/>
        <v>1</v>
      </c>
      <c r="K15" s="482">
        <v>3</v>
      </c>
      <c r="L15" s="483">
        <f t="shared" si="4"/>
        <v>3</v>
      </c>
      <c r="M15" s="482">
        <v>3</v>
      </c>
      <c r="N15" s="483">
        <f t="shared" si="5"/>
        <v>6</v>
      </c>
      <c r="O15" s="482">
        <v>0</v>
      </c>
      <c r="P15" s="483">
        <f t="shared" si="6"/>
        <v>0</v>
      </c>
      <c r="Q15" s="482">
        <v>4</v>
      </c>
      <c r="R15" s="483">
        <f t="shared" si="7"/>
        <v>-4</v>
      </c>
      <c r="S15" s="482">
        <f t="shared" si="8"/>
        <v>12</v>
      </c>
      <c r="T15" s="481">
        <f t="shared" si="9"/>
        <v>0.72</v>
      </c>
    </row>
    <row r="16" spans="1:20">
      <c r="A16" s="483" t="str">
        <f>IF(ISBLANK(MODULY_CBA!B14),"",MODULY_CBA!B14)</f>
        <v>Zahraničné pracovné cesty</v>
      </c>
      <c r="B16" s="483"/>
      <c r="C16" s="482">
        <v>2</v>
      </c>
      <c r="D16" s="483">
        <f t="shared" si="0"/>
        <v>3</v>
      </c>
      <c r="E16" s="482">
        <v>2</v>
      </c>
      <c r="F16" s="483">
        <f t="shared" si="1"/>
        <v>1</v>
      </c>
      <c r="G16" s="482">
        <v>2</v>
      </c>
      <c r="H16" s="483">
        <f t="shared" si="2"/>
        <v>2</v>
      </c>
      <c r="I16" s="482">
        <v>2</v>
      </c>
      <c r="J16" s="483">
        <f t="shared" si="3"/>
        <v>1</v>
      </c>
      <c r="K16" s="482">
        <v>3</v>
      </c>
      <c r="L16" s="483">
        <f t="shared" si="4"/>
        <v>3</v>
      </c>
      <c r="M16" s="482">
        <v>3</v>
      </c>
      <c r="N16" s="483">
        <f t="shared" si="5"/>
        <v>6</v>
      </c>
      <c r="O16" s="482">
        <v>0</v>
      </c>
      <c r="P16" s="483">
        <f t="shared" si="6"/>
        <v>0</v>
      </c>
      <c r="Q16" s="482">
        <v>4</v>
      </c>
      <c r="R16" s="483">
        <f t="shared" si="7"/>
        <v>-4</v>
      </c>
      <c r="S16" s="482">
        <f t="shared" si="8"/>
        <v>12</v>
      </c>
      <c r="T16" s="481">
        <f t="shared" si="9"/>
        <v>0.72</v>
      </c>
    </row>
    <row r="17" spans="1:20">
      <c r="A17" s="483" t="str">
        <f>IF(ISBLANK(MODULY_CBA!B15),"",MODULY_CBA!B15)</f>
        <v>Účasť poslancov na schôdzach NR SR</v>
      </c>
      <c r="B17" s="483"/>
      <c r="C17" s="482">
        <v>2</v>
      </c>
      <c r="D17" s="483">
        <f t="shared" si="0"/>
        <v>3</v>
      </c>
      <c r="E17" s="482">
        <v>2</v>
      </c>
      <c r="F17" s="483">
        <f t="shared" si="1"/>
        <v>1</v>
      </c>
      <c r="G17" s="482">
        <v>2</v>
      </c>
      <c r="H17" s="483">
        <f t="shared" si="2"/>
        <v>2</v>
      </c>
      <c r="I17" s="482">
        <v>2</v>
      </c>
      <c r="J17" s="483">
        <f t="shared" si="3"/>
        <v>1</v>
      </c>
      <c r="K17" s="482">
        <v>3</v>
      </c>
      <c r="L17" s="483">
        <f t="shared" si="4"/>
        <v>3</v>
      </c>
      <c r="M17" s="482">
        <v>3</v>
      </c>
      <c r="N17" s="483">
        <f t="shared" si="5"/>
        <v>6</v>
      </c>
      <c r="O17" s="482">
        <v>0</v>
      </c>
      <c r="P17" s="483">
        <f t="shared" si="6"/>
        <v>0</v>
      </c>
      <c r="Q17" s="482">
        <v>4</v>
      </c>
      <c r="R17" s="483">
        <f t="shared" si="7"/>
        <v>-4</v>
      </c>
      <c r="S17" s="482">
        <f t="shared" si="8"/>
        <v>12</v>
      </c>
      <c r="T17" s="481">
        <f t="shared" si="9"/>
        <v>0.72</v>
      </c>
    </row>
    <row r="18" spans="1:20">
      <c r="A18" s="483" t="str">
        <f>IF(ISBLANK(MODULY_CBA!B16),"",MODULY_CBA!B16)</f>
        <v>Ospravedlnenia poslancov</v>
      </c>
      <c r="B18" s="483"/>
      <c r="C18" s="482">
        <v>2</v>
      </c>
      <c r="D18" s="483">
        <f t="shared" si="0"/>
        <v>3</v>
      </c>
      <c r="E18" s="482">
        <v>2</v>
      </c>
      <c r="F18" s="483">
        <f t="shared" si="1"/>
        <v>1</v>
      </c>
      <c r="G18" s="482">
        <v>2</v>
      </c>
      <c r="H18" s="483">
        <f t="shared" si="2"/>
        <v>2</v>
      </c>
      <c r="I18" s="482">
        <v>2</v>
      </c>
      <c r="J18" s="483">
        <f t="shared" si="3"/>
        <v>1</v>
      </c>
      <c r="K18" s="482">
        <v>3</v>
      </c>
      <c r="L18" s="483">
        <f t="shared" si="4"/>
        <v>3</v>
      </c>
      <c r="M18" s="482">
        <v>3</v>
      </c>
      <c r="N18" s="483">
        <f t="shared" si="5"/>
        <v>6</v>
      </c>
      <c r="O18" s="482">
        <v>0</v>
      </c>
      <c r="P18" s="483">
        <f t="shared" si="6"/>
        <v>0</v>
      </c>
      <c r="Q18" s="482">
        <v>4</v>
      </c>
      <c r="R18" s="483">
        <f t="shared" si="7"/>
        <v>-4</v>
      </c>
      <c r="S18" s="482">
        <f t="shared" si="8"/>
        <v>12</v>
      </c>
      <c r="T18" s="481">
        <f t="shared" si="9"/>
        <v>0.72</v>
      </c>
    </row>
    <row r="19" spans="1:20">
      <c r="A19" s="483" t="str">
        <f>IF(ISBLANK(MODULY_CBA!B17),"",MODULY_CBA!B17)</f>
        <v>Rozhodnutia predsedu NR SR</v>
      </c>
      <c r="B19" s="483"/>
      <c r="C19" s="482">
        <v>2</v>
      </c>
      <c r="D19" s="483">
        <f t="shared" si="0"/>
        <v>3</v>
      </c>
      <c r="E19" s="482">
        <v>2</v>
      </c>
      <c r="F19" s="483">
        <f t="shared" si="1"/>
        <v>1</v>
      </c>
      <c r="G19" s="482">
        <v>2</v>
      </c>
      <c r="H19" s="483">
        <f t="shared" si="2"/>
        <v>2</v>
      </c>
      <c r="I19" s="482">
        <v>2</v>
      </c>
      <c r="J19" s="483">
        <f t="shared" si="3"/>
        <v>1</v>
      </c>
      <c r="K19" s="482">
        <v>3</v>
      </c>
      <c r="L19" s="483">
        <f t="shared" si="4"/>
        <v>3</v>
      </c>
      <c r="M19" s="482">
        <v>3</v>
      </c>
      <c r="N19" s="483">
        <f t="shared" si="5"/>
        <v>6</v>
      </c>
      <c r="O19" s="482">
        <v>0</v>
      </c>
      <c r="P19" s="483">
        <f t="shared" si="6"/>
        <v>0</v>
      </c>
      <c r="Q19" s="482">
        <v>4</v>
      </c>
      <c r="R19" s="483">
        <f t="shared" si="7"/>
        <v>-4</v>
      </c>
      <c r="S19" s="482">
        <f t="shared" si="8"/>
        <v>12</v>
      </c>
      <c r="T19" s="481">
        <f t="shared" si="9"/>
        <v>0.72</v>
      </c>
    </row>
    <row r="20" spans="1:20">
      <c r="A20" s="483" t="str">
        <f>IF(ISBLANK(MODULY_CBA!B18),"",MODULY_CBA!B18)</f>
        <v>Hodina otázok</v>
      </c>
      <c r="B20" s="483"/>
      <c r="C20" s="482">
        <v>2</v>
      </c>
      <c r="D20" s="483">
        <f t="shared" si="0"/>
        <v>3</v>
      </c>
      <c r="E20" s="482">
        <v>2</v>
      </c>
      <c r="F20" s="483">
        <f t="shared" si="1"/>
        <v>1</v>
      </c>
      <c r="G20" s="482">
        <v>2</v>
      </c>
      <c r="H20" s="483">
        <f t="shared" si="2"/>
        <v>2</v>
      </c>
      <c r="I20" s="482">
        <v>2</v>
      </c>
      <c r="J20" s="483">
        <f t="shared" si="3"/>
        <v>1</v>
      </c>
      <c r="K20" s="482">
        <v>3</v>
      </c>
      <c r="L20" s="483">
        <f t="shared" si="4"/>
        <v>3</v>
      </c>
      <c r="M20" s="482">
        <v>3</v>
      </c>
      <c r="N20" s="483">
        <f t="shared" si="5"/>
        <v>6</v>
      </c>
      <c r="O20" s="482">
        <v>0</v>
      </c>
      <c r="P20" s="483">
        <f t="shared" si="6"/>
        <v>0</v>
      </c>
      <c r="Q20" s="482">
        <v>4</v>
      </c>
      <c r="R20" s="483">
        <f t="shared" si="7"/>
        <v>-4</v>
      </c>
      <c r="S20" s="482">
        <f t="shared" si="8"/>
        <v>12</v>
      </c>
      <c r="T20" s="481">
        <f t="shared" si="9"/>
        <v>0.72</v>
      </c>
    </row>
    <row r="21" spans="1:20">
      <c r="A21" s="483" t="str">
        <f>IF(ISBLANK(MODULY_CBA!B19),"",MODULY_CBA!B19)</f>
        <v>Interpelácie</v>
      </c>
      <c r="B21" s="483"/>
      <c r="C21" s="482">
        <v>2</v>
      </c>
      <c r="D21" s="483">
        <f t="shared" si="0"/>
        <v>3</v>
      </c>
      <c r="E21" s="482">
        <v>2</v>
      </c>
      <c r="F21" s="483">
        <f t="shared" si="1"/>
        <v>1</v>
      </c>
      <c r="G21" s="482">
        <v>2</v>
      </c>
      <c r="H21" s="483">
        <f t="shared" si="2"/>
        <v>2</v>
      </c>
      <c r="I21" s="482">
        <v>2</v>
      </c>
      <c r="J21" s="483">
        <f t="shared" si="3"/>
        <v>1</v>
      </c>
      <c r="K21" s="482">
        <v>3</v>
      </c>
      <c r="L21" s="483">
        <f t="shared" si="4"/>
        <v>3</v>
      </c>
      <c r="M21" s="482">
        <v>3</v>
      </c>
      <c r="N21" s="483">
        <f t="shared" si="5"/>
        <v>6</v>
      </c>
      <c r="O21" s="482">
        <v>0</v>
      </c>
      <c r="P21" s="483">
        <f t="shared" si="6"/>
        <v>0</v>
      </c>
      <c r="Q21" s="482">
        <v>4</v>
      </c>
      <c r="R21" s="483">
        <f t="shared" si="7"/>
        <v>-4</v>
      </c>
      <c r="S21" s="482">
        <f t="shared" si="8"/>
        <v>12</v>
      </c>
      <c r="T21" s="481">
        <f t="shared" si="9"/>
        <v>0.72</v>
      </c>
    </row>
    <row r="22" spans="1:20">
      <c r="A22" s="483" t="str">
        <f>IF(ISBLANK(MODULY_CBA!B20),"",MODULY_CBA!B20)</f>
        <v>Pozmeňovacie návrhy</v>
      </c>
      <c r="B22" s="483"/>
      <c r="C22" s="482">
        <v>2</v>
      </c>
      <c r="D22" s="483">
        <f t="shared" si="0"/>
        <v>3</v>
      </c>
      <c r="E22" s="482">
        <v>2</v>
      </c>
      <c r="F22" s="483">
        <f t="shared" si="1"/>
        <v>1</v>
      </c>
      <c r="G22" s="482">
        <v>2</v>
      </c>
      <c r="H22" s="483">
        <f t="shared" si="2"/>
        <v>2</v>
      </c>
      <c r="I22" s="482">
        <v>2</v>
      </c>
      <c r="J22" s="483">
        <f t="shared" si="3"/>
        <v>1</v>
      </c>
      <c r="K22" s="482">
        <v>3</v>
      </c>
      <c r="L22" s="483">
        <f t="shared" si="4"/>
        <v>3</v>
      </c>
      <c r="M22" s="482">
        <v>3</v>
      </c>
      <c r="N22" s="483">
        <f t="shared" si="5"/>
        <v>6</v>
      </c>
      <c r="O22" s="482">
        <v>0</v>
      </c>
      <c r="P22" s="483">
        <f t="shared" si="6"/>
        <v>0</v>
      </c>
      <c r="Q22" s="482">
        <v>4</v>
      </c>
      <c r="R22" s="483">
        <f t="shared" si="7"/>
        <v>-4</v>
      </c>
      <c r="S22" s="482">
        <f t="shared" si="8"/>
        <v>12</v>
      </c>
      <c r="T22" s="481">
        <f t="shared" si="9"/>
        <v>0.72</v>
      </c>
    </row>
    <row r="23" spans="1:20">
      <c r="A23" s="483" t="str">
        <f>IF(ISBLANK(MODULY_CBA!B21),"",MODULY_CBA!B21)</f>
        <v>Doručovanie materiálov</v>
      </c>
      <c r="B23" s="483"/>
      <c r="C23" s="482">
        <v>2</v>
      </c>
      <c r="D23" s="483">
        <f t="shared" si="0"/>
        <v>3</v>
      </c>
      <c r="E23" s="482">
        <v>2</v>
      </c>
      <c r="F23" s="483">
        <f t="shared" si="1"/>
        <v>1</v>
      </c>
      <c r="G23" s="482">
        <v>2</v>
      </c>
      <c r="H23" s="483">
        <f t="shared" si="2"/>
        <v>2</v>
      </c>
      <c r="I23" s="482">
        <v>2</v>
      </c>
      <c r="J23" s="483">
        <f t="shared" si="3"/>
        <v>1</v>
      </c>
      <c r="K23" s="482">
        <v>3</v>
      </c>
      <c r="L23" s="483">
        <f t="shared" si="4"/>
        <v>3</v>
      </c>
      <c r="M23" s="482">
        <v>3</v>
      </c>
      <c r="N23" s="483">
        <f t="shared" si="5"/>
        <v>6</v>
      </c>
      <c r="O23" s="482">
        <v>0</v>
      </c>
      <c r="P23" s="483">
        <f t="shared" si="6"/>
        <v>0</v>
      </c>
      <c r="Q23" s="482">
        <v>4</v>
      </c>
      <c r="R23" s="483">
        <f t="shared" si="7"/>
        <v>-4</v>
      </c>
      <c r="S23" s="482">
        <f t="shared" si="8"/>
        <v>12</v>
      </c>
      <c r="T23" s="481">
        <f t="shared" si="9"/>
        <v>0.72</v>
      </c>
    </row>
    <row r="24" spans="1:20">
      <c r="A24" s="483" t="str">
        <f>IF(ISBLANK(MODULY_CBA!B22),"",MODULY_CBA!B22)</f>
        <v>Parlamentné tlače</v>
      </c>
      <c r="B24" s="483"/>
      <c r="C24" s="482">
        <v>2</v>
      </c>
      <c r="D24" s="483">
        <f t="shared" si="0"/>
        <v>3</v>
      </c>
      <c r="E24" s="482">
        <v>2</v>
      </c>
      <c r="F24" s="483">
        <f t="shared" si="1"/>
        <v>1</v>
      </c>
      <c r="G24" s="482">
        <v>2</v>
      </c>
      <c r="H24" s="483">
        <f t="shared" si="2"/>
        <v>2</v>
      </c>
      <c r="I24" s="482">
        <v>2</v>
      </c>
      <c r="J24" s="483">
        <f t="shared" si="3"/>
        <v>1</v>
      </c>
      <c r="K24" s="482">
        <v>3</v>
      </c>
      <c r="L24" s="483">
        <f t="shared" si="4"/>
        <v>3</v>
      </c>
      <c r="M24" s="482">
        <v>3</v>
      </c>
      <c r="N24" s="483">
        <f t="shared" si="5"/>
        <v>6</v>
      </c>
      <c r="O24" s="482">
        <v>0</v>
      </c>
      <c r="P24" s="483">
        <f t="shared" si="6"/>
        <v>0</v>
      </c>
      <c r="Q24" s="482">
        <v>4</v>
      </c>
      <c r="R24" s="483">
        <f t="shared" si="7"/>
        <v>-4</v>
      </c>
      <c r="S24" s="482">
        <f t="shared" si="8"/>
        <v>12</v>
      </c>
      <c r="T24" s="481">
        <f t="shared" si="9"/>
        <v>0.72</v>
      </c>
    </row>
    <row r="25" spans="1:20">
      <c r="A25" s="483" t="str">
        <f>IF(ISBLANK(MODULY_CBA!B23),"",MODULY_CBA!B23)</f>
        <v>Harmonogram schôdze</v>
      </c>
      <c r="B25" s="483"/>
      <c r="C25" s="482">
        <v>2</v>
      </c>
      <c r="D25" s="483">
        <f t="shared" si="0"/>
        <v>3</v>
      </c>
      <c r="E25" s="482">
        <v>2</v>
      </c>
      <c r="F25" s="483">
        <f t="shared" si="1"/>
        <v>1</v>
      </c>
      <c r="G25" s="482">
        <v>2</v>
      </c>
      <c r="H25" s="483">
        <f t="shared" si="2"/>
        <v>2</v>
      </c>
      <c r="I25" s="482">
        <v>2</v>
      </c>
      <c r="J25" s="483">
        <f t="shared" si="3"/>
        <v>1</v>
      </c>
      <c r="K25" s="482">
        <v>3</v>
      </c>
      <c r="L25" s="483">
        <f t="shared" si="4"/>
        <v>3</v>
      </c>
      <c r="M25" s="482">
        <v>3</v>
      </c>
      <c r="N25" s="483">
        <f t="shared" si="5"/>
        <v>6</v>
      </c>
      <c r="O25" s="482">
        <v>0</v>
      </c>
      <c r="P25" s="483">
        <f t="shared" si="6"/>
        <v>0</v>
      </c>
      <c r="Q25" s="482">
        <v>4</v>
      </c>
      <c r="R25" s="483">
        <f t="shared" si="7"/>
        <v>-4</v>
      </c>
      <c r="S25" s="482">
        <f t="shared" si="8"/>
        <v>12</v>
      </c>
      <c r="T25" s="481">
        <f t="shared" si="9"/>
        <v>0.72</v>
      </c>
    </row>
    <row r="26" spans="1:20">
      <c r="A26" s="483" t="str">
        <f>IF(ISBLANK(MODULY_CBA!B24),"",MODULY_CBA!B24)</f>
        <v>Program schôdze</v>
      </c>
      <c r="B26" s="483"/>
      <c r="C26" s="482">
        <v>2</v>
      </c>
      <c r="D26" s="483">
        <f t="shared" ref="D26:D53" si="10">IF($B$4="NIE",C$3*C26,$B26*C$3)</f>
        <v>3</v>
      </c>
      <c r="E26" s="482">
        <v>2</v>
      </c>
      <c r="F26" s="483">
        <f t="shared" ref="F26:F53" si="11">IF($B$4="NIE",E$3*E26,$B26*E$3)</f>
        <v>1</v>
      </c>
      <c r="G26" s="482">
        <v>2</v>
      </c>
      <c r="H26" s="483">
        <f t="shared" ref="H26:H53" si="12">IF($B$4="NIE",G$3*G26,$B26*G$3)</f>
        <v>2</v>
      </c>
      <c r="I26" s="482">
        <v>2</v>
      </c>
      <c r="J26" s="483">
        <f t="shared" ref="J26:J53" si="13">IF($B$4="NIE",I$3*I26,$B26*I$3)</f>
        <v>1</v>
      </c>
      <c r="K26" s="482">
        <v>3</v>
      </c>
      <c r="L26" s="483">
        <f t="shared" ref="L26:L53" si="14">IF($B$4="NIE",K$3*K26,$B26*K$3)</f>
        <v>3</v>
      </c>
      <c r="M26" s="482">
        <v>3</v>
      </c>
      <c r="N26" s="483">
        <f t="shared" ref="N26:N53" si="15">IF($B$4="NIE",M$3*M26,$B26*M$3)</f>
        <v>6</v>
      </c>
      <c r="O26" s="482">
        <v>0</v>
      </c>
      <c r="P26" s="483">
        <f t="shared" ref="P26:P53" si="16">IF($B$4="NIE",O$3*O26,$B26*O$3)</f>
        <v>0</v>
      </c>
      <c r="Q26" s="482">
        <v>4</v>
      </c>
      <c r="R26" s="483">
        <f t="shared" ref="R26:R53" si="17">IF($B$4="NIE",Q$3*Q26,$B26*Q$3)</f>
        <v>-4</v>
      </c>
      <c r="S26" s="482">
        <f t="shared" ref="S26:S53" si="18">SUM(D26,F26,H26,J26,L26,N26,P26,R26)</f>
        <v>12</v>
      </c>
      <c r="T26" s="481">
        <f t="shared" ref="T26:T53" si="19">0.6 + (0.01*S26)</f>
        <v>0.72</v>
      </c>
    </row>
    <row r="27" spans="1:20">
      <c r="A27" s="483" t="str">
        <f>IF(ISBLANK(MODULY_CBA!B25),"",MODULY_CBA!B25)</f>
        <v>Hlasovanie na schôdzach</v>
      </c>
      <c r="B27" s="483"/>
      <c r="C27" s="482">
        <v>2</v>
      </c>
      <c r="D27" s="483">
        <f t="shared" si="10"/>
        <v>3</v>
      </c>
      <c r="E27" s="482">
        <v>2</v>
      </c>
      <c r="F27" s="483">
        <f t="shared" si="11"/>
        <v>1</v>
      </c>
      <c r="G27" s="482">
        <v>2</v>
      </c>
      <c r="H27" s="483">
        <f t="shared" si="12"/>
        <v>2</v>
      </c>
      <c r="I27" s="482">
        <v>2</v>
      </c>
      <c r="J27" s="483">
        <f t="shared" si="13"/>
        <v>1</v>
      </c>
      <c r="K27" s="482">
        <v>3</v>
      </c>
      <c r="L27" s="483">
        <f t="shared" si="14"/>
        <v>3</v>
      </c>
      <c r="M27" s="482">
        <v>3</v>
      </c>
      <c r="N27" s="483">
        <f t="shared" si="15"/>
        <v>6</v>
      </c>
      <c r="O27" s="482">
        <v>0</v>
      </c>
      <c r="P27" s="483">
        <f t="shared" si="16"/>
        <v>0</v>
      </c>
      <c r="Q27" s="482">
        <v>4</v>
      </c>
      <c r="R27" s="483">
        <f t="shared" si="17"/>
        <v>-4</v>
      </c>
      <c r="S27" s="482">
        <f t="shared" si="18"/>
        <v>12</v>
      </c>
      <c r="T27" s="481">
        <f t="shared" si="19"/>
        <v>0.72</v>
      </c>
    </row>
    <row r="28" spans="1:20">
      <c r="A28" s="483" t="str">
        <f>IF(ISBLANK(MODULY_CBA!B26),"",MODULY_CBA!B26)</f>
        <v>Uznesenia NR SR</v>
      </c>
      <c r="B28" s="483"/>
      <c r="C28" s="482">
        <v>2</v>
      </c>
      <c r="D28" s="483">
        <f t="shared" si="10"/>
        <v>3</v>
      </c>
      <c r="E28" s="482">
        <v>2</v>
      </c>
      <c r="F28" s="483">
        <f t="shared" si="11"/>
        <v>1</v>
      </c>
      <c r="G28" s="482">
        <v>2</v>
      </c>
      <c r="H28" s="483">
        <f t="shared" si="12"/>
        <v>2</v>
      </c>
      <c r="I28" s="482">
        <v>2</v>
      </c>
      <c r="J28" s="483">
        <f t="shared" si="13"/>
        <v>1</v>
      </c>
      <c r="K28" s="482">
        <v>3</v>
      </c>
      <c r="L28" s="483">
        <f t="shared" si="14"/>
        <v>3</v>
      </c>
      <c r="M28" s="482">
        <v>3</v>
      </c>
      <c r="N28" s="483">
        <f t="shared" si="15"/>
        <v>6</v>
      </c>
      <c r="O28" s="482">
        <v>0</v>
      </c>
      <c r="P28" s="483">
        <f t="shared" si="16"/>
        <v>0</v>
      </c>
      <c r="Q28" s="482">
        <v>4</v>
      </c>
      <c r="R28" s="483">
        <f t="shared" si="17"/>
        <v>-4</v>
      </c>
      <c r="S28" s="482">
        <f t="shared" si="18"/>
        <v>12</v>
      </c>
      <c r="T28" s="481">
        <f t="shared" si="19"/>
        <v>0.72</v>
      </c>
    </row>
    <row r="29" spans="1:20">
      <c r="A29" s="483" t="str">
        <f>IF(ISBLANK(MODULY_CBA!B27),"",MODULY_CBA!B27)</f>
        <v>Informácia podľa §70 RP</v>
      </c>
      <c r="B29" s="483"/>
      <c r="C29" s="482">
        <v>2</v>
      </c>
      <c r="D29" s="483">
        <f t="shared" si="10"/>
        <v>3</v>
      </c>
      <c r="E29" s="482">
        <v>2</v>
      </c>
      <c r="F29" s="483">
        <f t="shared" si="11"/>
        <v>1</v>
      </c>
      <c r="G29" s="482">
        <v>2</v>
      </c>
      <c r="H29" s="483">
        <f t="shared" si="12"/>
        <v>2</v>
      </c>
      <c r="I29" s="482">
        <v>2</v>
      </c>
      <c r="J29" s="483">
        <f t="shared" si="13"/>
        <v>1</v>
      </c>
      <c r="K29" s="482">
        <v>3</v>
      </c>
      <c r="L29" s="483">
        <f t="shared" si="14"/>
        <v>3</v>
      </c>
      <c r="M29" s="482">
        <v>3</v>
      </c>
      <c r="N29" s="483">
        <f t="shared" si="15"/>
        <v>6</v>
      </c>
      <c r="O29" s="482">
        <v>0</v>
      </c>
      <c r="P29" s="483">
        <f t="shared" si="16"/>
        <v>0</v>
      </c>
      <c r="Q29" s="482">
        <v>4</v>
      </c>
      <c r="R29" s="483">
        <f t="shared" si="17"/>
        <v>-4</v>
      </c>
      <c r="S29" s="482">
        <f t="shared" si="18"/>
        <v>12</v>
      </c>
      <c r="T29" s="481">
        <f t="shared" si="19"/>
        <v>0.72</v>
      </c>
    </row>
    <row r="30" spans="1:20">
      <c r="A30" s="483" t="str">
        <f>IF(ISBLANK(MODULY_CBA!B28),"",MODULY_CBA!B28)</f>
        <v>Stanoviská LO</v>
      </c>
      <c r="B30" s="483"/>
      <c r="C30" s="482">
        <v>2</v>
      </c>
      <c r="D30" s="483">
        <f t="shared" si="10"/>
        <v>3</v>
      </c>
      <c r="E30" s="482">
        <v>2</v>
      </c>
      <c r="F30" s="483">
        <f t="shared" si="11"/>
        <v>1</v>
      </c>
      <c r="G30" s="482">
        <v>2</v>
      </c>
      <c r="H30" s="483">
        <f t="shared" si="12"/>
        <v>2</v>
      </c>
      <c r="I30" s="482">
        <v>2</v>
      </c>
      <c r="J30" s="483">
        <f t="shared" si="13"/>
        <v>1</v>
      </c>
      <c r="K30" s="482">
        <v>3</v>
      </c>
      <c r="L30" s="483">
        <f t="shared" si="14"/>
        <v>3</v>
      </c>
      <c r="M30" s="482">
        <v>3</v>
      </c>
      <c r="N30" s="483">
        <f t="shared" si="15"/>
        <v>6</v>
      </c>
      <c r="O30" s="482">
        <v>0</v>
      </c>
      <c r="P30" s="483">
        <f t="shared" si="16"/>
        <v>0</v>
      </c>
      <c r="Q30" s="482">
        <v>4</v>
      </c>
      <c r="R30" s="483">
        <f t="shared" si="17"/>
        <v>-4</v>
      </c>
      <c r="S30" s="482">
        <f t="shared" si="18"/>
        <v>12</v>
      </c>
      <c r="T30" s="481">
        <f t="shared" si="19"/>
        <v>0.72</v>
      </c>
    </row>
    <row r="31" spans="1:20">
      <c r="A31" s="483" t="str">
        <f>IF(ISBLANK(MODULY_CBA!B29),"",MODULY_CBA!B29)</f>
        <v>Schválené zákony</v>
      </c>
      <c r="B31" s="483"/>
      <c r="C31" s="482">
        <v>2</v>
      </c>
      <c r="D31" s="483">
        <f t="shared" si="10"/>
        <v>3</v>
      </c>
      <c r="E31" s="482">
        <v>2</v>
      </c>
      <c r="F31" s="483">
        <f t="shared" si="11"/>
        <v>1</v>
      </c>
      <c r="G31" s="482">
        <v>2</v>
      </c>
      <c r="H31" s="483">
        <f t="shared" si="12"/>
        <v>2</v>
      </c>
      <c r="I31" s="482">
        <v>2</v>
      </c>
      <c r="J31" s="483">
        <f t="shared" si="13"/>
        <v>1</v>
      </c>
      <c r="K31" s="482">
        <v>3</v>
      </c>
      <c r="L31" s="483">
        <f t="shared" si="14"/>
        <v>3</v>
      </c>
      <c r="M31" s="482">
        <v>3</v>
      </c>
      <c r="N31" s="483">
        <f t="shared" si="15"/>
        <v>6</v>
      </c>
      <c r="O31" s="482">
        <v>0</v>
      </c>
      <c r="P31" s="483">
        <f t="shared" si="16"/>
        <v>0</v>
      </c>
      <c r="Q31" s="482">
        <v>4</v>
      </c>
      <c r="R31" s="483">
        <f t="shared" si="17"/>
        <v>-4</v>
      </c>
      <c r="S31" s="482">
        <f t="shared" si="18"/>
        <v>12</v>
      </c>
      <c r="T31" s="481">
        <f t="shared" si="19"/>
        <v>0.72</v>
      </c>
    </row>
    <row r="32" spans="1:20">
      <c r="A32" s="483" t="str">
        <f>IF(ISBLANK(MODULY_CBA!B30),"",MODULY_CBA!B30)</f>
        <v>Zákony napadnuté na Ústavnom súde</v>
      </c>
      <c r="B32" s="483"/>
      <c r="C32" s="482">
        <v>2</v>
      </c>
      <c r="D32" s="483">
        <f t="shared" si="10"/>
        <v>3</v>
      </c>
      <c r="E32" s="482">
        <v>2</v>
      </c>
      <c r="F32" s="483">
        <f t="shared" si="11"/>
        <v>1</v>
      </c>
      <c r="G32" s="482">
        <v>2</v>
      </c>
      <c r="H32" s="483">
        <f t="shared" si="12"/>
        <v>2</v>
      </c>
      <c r="I32" s="482">
        <v>2</v>
      </c>
      <c r="J32" s="483">
        <f t="shared" si="13"/>
        <v>1</v>
      </c>
      <c r="K32" s="482">
        <v>3</v>
      </c>
      <c r="L32" s="483">
        <f t="shared" si="14"/>
        <v>3</v>
      </c>
      <c r="M32" s="482">
        <v>3</v>
      </c>
      <c r="N32" s="483">
        <f t="shared" si="15"/>
        <v>6</v>
      </c>
      <c r="O32" s="482">
        <v>0</v>
      </c>
      <c r="P32" s="483">
        <f t="shared" si="16"/>
        <v>0</v>
      </c>
      <c r="Q32" s="482">
        <v>4</v>
      </c>
      <c r="R32" s="483">
        <f t="shared" si="17"/>
        <v>-4</v>
      </c>
      <c r="S32" s="482">
        <f t="shared" si="18"/>
        <v>12</v>
      </c>
      <c r="T32" s="481">
        <f t="shared" si="19"/>
        <v>0.72</v>
      </c>
    </row>
    <row r="33" spans="1:20">
      <c r="A33" s="483" t="str">
        <f>IF(ISBLANK(MODULY_CBA!B31),"",MODULY_CBA!B31)</f>
        <v>Legislatívny proces</v>
      </c>
      <c r="B33" s="483"/>
      <c r="C33" s="482">
        <v>2</v>
      </c>
      <c r="D33" s="483">
        <f t="shared" si="10"/>
        <v>3</v>
      </c>
      <c r="E33" s="482">
        <v>2</v>
      </c>
      <c r="F33" s="483">
        <f t="shared" si="11"/>
        <v>1</v>
      </c>
      <c r="G33" s="482">
        <v>2</v>
      </c>
      <c r="H33" s="483">
        <f t="shared" si="12"/>
        <v>2</v>
      </c>
      <c r="I33" s="482">
        <v>2</v>
      </c>
      <c r="J33" s="483">
        <f t="shared" si="13"/>
        <v>1</v>
      </c>
      <c r="K33" s="482">
        <v>3</v>
      </c>
      <c r="L33" s="483">
        <f t="shared" si="14"/>
        <v>3</v>
      </c>
      <c r="M33" s="482">
        <v>3</v>
      </c>
      <c r="N33" s="483">
        <f t="shared" si="15"/>
        <v>6</v>
      </c>
      <c r="O33" s="482">
        <v>0</v>
      </c>
      <c r="P33" s="483">
        <f t="shared" si="16"/>
        <v>0</v>
      </c>
      <c r="Q33" s="482">
        <v>4</v>
      </c>
      <c r="R33" s="483">
        <f t="shared" si="17"/>
        <v>-4</v>
      </c>
      <c r="S33" s="482">
        <f t="shared" si="18"/>
        <v>12</v>
      </c>
      <c r="T33" s="481">
        <f t="shared" si="19"/>
        <v>0.72</v>
      </c>
    </row>
    <row r="34" spans="1:20">
      <c r="A34" s="483" t="str">
        <f>IF(ISBLANK(MODULY_CBA!B32),"",MODULY_CBA!B32)</f>
        <v>Agenda výborov</v>
      </c>
      <c r="B34" s="483"/>
      <c r="C34" s="482">
        <v>2</v>
      </c>
      <c r="D34" s="483">
        <f t="shared" si="10"/>
        <v>3</v>
      </c>
      <c r="E34" s="482">
        <v>2</v>
      </c>
      <c r="F34" s="483">
        <f t="shared" si="11"/>
        <v>1</v>
      </c>
      <c r="G34" s="482">
        <v>2</v>
      </c>
      <c r="H34" s="483">
        <f t="shared" si="12"/>
        <v>2</v>
      </c>
      <c r="I34" s="482">
        <v>2</v>
      </c>
      <c r="J34" s="483">
        <f t="shared" si="13"/>
        <v>1</v>
      </c>
      <c r="K34" s="482">
        <v>3</v>
      </c>
      <c r="L34" s="483">
        <f t="shared" si="14"/>
        <v>3</v>
      </c>
      <c r="M34" s="482">
        <v>4</v>
      </c>
      <c r="N34" s="483">
        <f t="shared" si="15"/>
        <v>8</v>
      </c>
      <c r="O34" s="482">
        <v>0</v>
      </c>
      <c r="P34" s="483">
        <f t="shared" si="16"/>
        <v>0</v>
      </c>
      <c r="Q34" s="482">
        <v>4</v>
      </c>
      <c r="R34" s="483">
        <f t="shared" si="17"/>
        <v>-4</v>
      </c>
      <c r="S34" s="482">
        <f t="shared" si="18"/>
        <v>14</v>
      </c>
      <c r="T34" s="481">
        <f t="shared" si="19"/>
        <v>0.74</v>
      </c>
    </row>
    <row r="35" spans="1:20">
      <c r="A35" s="483" t="str">
        <f>IF(ISBLANK(MODULY_CBA!B33),"",MODULY_CBA!B33)</f>
        <v>Podujatia NR SR</v>
      </c>
      <c r="B35" s="483"/>
      <c r="C35" s="482">
        <v>2</v>
      </c>
      <c r="D35" s="483">
        <f t="shared" si="10"/>
        <v>3</v>
      </c>
      <c r="E35" s="482">
        <v>2</v>
      </c>
      <c r="F35" s="483">
        <f t="shared" si="11"/>
        <v>1</v>
      </c>
      <c r="G35" s="482">
        <v>2</v>
      </c>
      <c r="H35" s="483">
        <f t="shared" si="12"/>
        <v>2</v>
      </c>
      <c r="I35" s="482">
        <v>2</v>
      </c>
      <c r="J35" s="483">
        <f t="shared" si="13"/>
        <v>1</v>
      </c>
      <c r="K35" s="482">
        <v>3</v>
      </c>
      <c r="L35" s="483">
        <f t="shared" si="14"/>
        <v>3</v>
      </c>
      <c r="M35" s="482">
        <v>3</v>
      </c>
      <c r="N35" s="483">
        <f t="shared" si="15"/>
        <v>6</v>
      </c>
      <c r="O35" s="482">
        <v>0</v>
      </c>
      <c r="P35" s="483">
        <f t="shared" si="16"/>
        <v>0</v>
      </c>
      <c r="Q35" s="482">
        <v>4</v>
      </c>
      <c r="R35" s="483">
        <f t="shared" si="17"/>
        <v>-4</v>
      </c>
      <c r="S35" s="482">
        <f t="shared" si="18"/>
        <v>12</v>
      </c>
      <c r="T35" s="481">
        <f t="shared" si="19"/>
        <v>0.72</v>
      </c>
    </row>
    <row r="36" spans="1:20">
      <c r="A36" s="483" t="str">
        <f>IF(ISBLANK(MODULY_CBA!B34),"",MODULY_CBA!B34)</f>
        <v>Videodokumentácia</v>
      </c>
      <c r="B36" s="483"/>
      <c r="C36" s="482">
        <v>2</v>
      </c>
      <c r="D36" s="483">
        <f t="shared" si="10"/>
        <v>3</v>
      </c>
      <c r="E36" s="482">
        <v>2</v>
      </c>
      <c r="F36" s="483">
        <f t="shared" si="11"/>
        <v>1</v>
      </c>
      <c r="G36" s="482">
        <v>2</v>
      </c>
      <c r="H36" s="483">
        <f t="shared" si="12"/>
        <v>2</v>
      </c>
      <c r="I36" s="482">
        <v>2</v>
      </c>
      <c r="J36" s="483">
        <f t="shared" si="13"/>
        <v>1</v>
      </c>
      <c r="K36" s="482">
        <v>3</v>
      </c>
      <c r="L36" s="483">
        <f t="shared" si="14"/>
        <v>3</v>
      </c>
      <c r="M36" s="482">
        <v>3</v>
      </c>
      <c r="N36" s="483">
        <f t="shared" si="15"/>
        <v>6</v>
      </c>
      <c r="O36" s="482">
        <v>0</v>
      </c>
      <c r="P36" s="483">
        <f t="shared" si="16"/>
        <v>0</v>
      </c>
      <c r="Q36" s="482">
        <v>4</v>
      </c>
      <c r="R36" s="483">
        <f t="shared" si="17"/>
        <v>-4</v>
      </c>
      <c r="S36" s="482">
        <f t="shared" si="18"/>
        <v>12</v>
      </c>
      <c r="T36" s="481">
        <f t="shared" si="19"/>
        <v>0.72</v>
      </c>
    </row>
    <row r="37" spans="1:20">
      <c r="A37" s="483" t="str">
        <f>IF(ISBLANK(MODULY_CBA!B35),"",MODULY_CBA!B35)</f>
        <v>Denná informácia</v>
      </c>
      <c r="B37" s="483"/>
      <c r="C37" s="482">
        <v>2</v>
      </c>
      <c r="D37" s="483">
        <f t="shared" si="10"/>
        <v>3</v>
      </c>
      <c r="E37" s="482">
        <v>2</v>
      </c>
      <c r="F37" s="483">
        <f t="shared" si="11"/>
        <v>1</v>
      </c>
      <c r="G37" s="482">
        <v>2</v>
      </c>
      <c r="H37" s="483">
        <f t="shared" si="12"/>
        <v>2</v>
      </c>
      <c r="I37" s="482">
        <v>2</v>
      </c>
      <c r="J37" s="483">
        <f t="shared" si="13"/>
        <v>1</v>
      </c>
      <c r="K37" s="482">
        <v>3</v>
      </c>
      <c r="L37" s="483">
        <f t="shared" si="14"/>
        <v>3</v>
      </c>
      <c r="M37" s="482">
        <v>3</v>
      </c>
      <c r="N37" s="483">
        <f t="shared" si="15"/>
        <v>6</v>
      </c>
      <c r="O37" s="482">
        <v>0</v>
      </c>
      <c r="P37" s="483">
        <f t="shared" si="16"/>
        <v>0</v>
      </c>
      <c r="Q37" s="482">
        <v>4</v>
      </c>
      <c r="R37" s="483">
        <f t="shared" si="17"/>
        <v>-4</v>
      </c>
      <c r="S37" s="482">
        <f t="shared" si="18"/>
        <v>12</v>
      </c>
      <c r="T37" s="481">
        <f t="shared" si="19"/>
        <v>0.72</v>
      </c>
    </row>
    <row r="38" spans="1:20">
      <c r="A38" s="483" t="str">
        <f>IF(ISBLANK(MODULY_CBA!B36),"",MODULY_CBA!B36)</f>
        <v>Fotodokumentácia</v>
      </c>
      <c r="B38" s="483"/>
      <c r="C38" s="482">
        <v>2</v>
      </c>
      <c r="D38" s="483">
        <f t="shared" si="10"/>
        <v>3</v>
      </c>
      <c r="E38" s="482">
        <v>2</v>
      </c>
      <c r="F38" s="483">
        <f t="shared" si="11"/>
        <v>1</v>
      </c>
      <c r="G38" s="482">
        <v>2</v>
      </c>
      <c r="H38" s="483">
        <f t="shared" si="12"/>
        <v>2</v>
      </c>
      <c r="I38" s="482">
        <v>2</v>
      </c>
      <c r="J38" s="483">
        <f t="shared" si="13"/>
        <v>1</v>
      </c>
      <c r="K38" s="482">
        <v>3</v>
      </c>
      <c r="L38" s="483">
        <f t="shared" si="14"/>
        <v>3</v>
      </c>
      <c r="M38" s="482">
        <v>3</v>
      </c>
      <c r="N38" s="483">
        <f t="shared" si="15"/>
        <v>6</v>
      </c>
      <c r="O38" s="482">
        <v>0</v>
      </c>
      <c r="P38" s="483">
        <f t="shared" si="16"/>
        <v>0</v>
      </c>
      <c r="Q38" s="482">
        <v>4</v>
      </c>
      <c r="R38" s="483">
        <f t="shared" si="17"/>
        <v>-4</v>
      </c>
      <c r="S38" s="482">
        <f t="shared" si="18"/>
        <v>12</v>
      </c>
      <c r="T38" s="481">
        <f t="shared" si="19"/>
        <v>0.72</v>
      </c>
    </row>
    <row r="39" spans="1:20">
      <c r="A39" s="483" t="str">
        <f>IF(ISBLANK(MODULY_CBA!B37),"",MODULY_CBA!B37)</f>
        <v>E-schôdza</v>
      </c>
      <c r="B39" s="483"/>
      <c r="C39" s="482">
        <v>2</v>
      </c>
      <c r="D39" s="483">
        <f t="shared" si="10"/>
        <v>3</v>
      </c>
      <c r="E39" s="482">
        <v>2</v>
      </c>
      <c r="F39" s="483">
        <f t="shared" si="11"/>
        <v>1</v>
      </c>
      <c r="G39" s="482">
        <v>2</v>
      </c>
      <c r="H39" s="483">
        <f t="shared" si="12"/>
        <v>2</v>
      </c>
      <c r="I39" s="482">
        <v>2</v>
      </c>
      <c r="J39" s="483">
        <f t="shared" si="13"/>
        <v>1</v>
      </c>
      <c r="K39" s="482">
        <v>3</v>
      </c>
      <c r="L39" s="483">
        <f t="shared" si="14"/>
        <v>3</v>
      </c>
      <c r="M39" s="482">
        <v>3</v>
      </c>
      <c r="N39" s="483">
        <f t="shared" si="15"/>
        <v>6</v>
      </c>
      <c r="O39" s="482">
        <v>0</v>
      </c>
      <c r="P39" s="483">
        <f t="shared" si="16"/>
        <v>0</v>
      </c>
      <c r="Q39" s="482">
        <v>4</v>
      </c>
      <c r="R39" s="483">
        <f t="shared" si="17"/>
        <v>-4</v>
      </c>
      <c r="S39" s="482">
        <f t="shared" si="18"/>
        <v>12</v>
      </c>
      <c r="T39" s="481">
        <f t="shared" si="19"/>
        <v>0.72</v>
      </c>
    </row>
    <row r="40" spans="1:20">
      <c r="A40" s="483" t="str">
        <f>IF(ISBLANK(MODULY_CBA!B38),"",MODULY_CBA!B38)</f>
        <v>Notifikácie</v>
      </c>
      <c r="B40" s="483"/>
      <c r="C40" s="482">
        <v>2</v>
      </c>
      <c r="D40" s="483">
        <f t="shared" si="10"/>
        <v>3</v>
      </c>
      <c r="E40" s="482">
        <v>2</v>
      </c>
      <c r="F40" s="483">
        <f t="shared" si="11"/>
        <v>1</v>
      </c>
      <c r="G40" s="482">
        <v>2</v>
      </c>
      <c r="H40" s="483">
        <f t="shared" si="12"/>
        <v>2</v>
      </c>
      <c r="I40" s="482">
        <v>2</v>
      </c>
      <c r="J40" s="483">
        <f t="shared" si="13"/>
        <v>1</v>
      </c>
      <c r="K40" s="482">
        <v>3</v>
      </c>
      <c r="L40" s="483">
        <f t="shared" si="14"/>
        <v>3</v>
      </c>
      <c r="M40" s="482">
        <v>3</v>
      </c>
      <c r="N40" s="483">
        <f t="shared" si="15"/>
        <v>6</v>
      </c>
      <c r="O40" s="482">
        <v>0</v>
      </c>
      <c r="P40" s="483">
        <f t="shared" si="16"/>
        <v>0</v>
      </c>
      <c r="Q40" s="482">
        <v>4</v>
      </c>
      <c r="R40" s="483">
        <f t="shared" si="17"/>
        <v>-4</v>
      </c>
      <c r="S40" s="482">
        <f t="shared" si="18"/>
        <v>12</v>
      </c>
      <c r="T40" s="481">
        <f t="shared" si="19"/>
        <v>0.72</v>
      </c>
    </row>
    <row r="41" spans="1:20">
      <c r="A41" s="483" t="str">
        <f>IF(ISBLANK(MODULY_CBA!B39),"",MODULY_CBA!B39)</f>
        <v>Abonentský portál</v>
      </c>
      <c r="B41" s="483"/>
      <c r="C41" s="482">
        <v>2</v>
      </c>
      <c r="D41" s="483">
        <f t="shared" si="10"/>
        <v>3</v>
      </c>
      <c r="E41" s="482">
        <v>2</v>
      </c>
      <c r="F41" s="483">
        <f t="shared" si="11"/>
        <v>1</v>
      </c>
      <c r="G41" s="482">
        <v>2</v>
      </c>
      <c r="H41" s="483">
        <f t="shared" si="12"/>
        <v>2</v>
      </c>
      <c r="I41" s="482">
        <v>2</v>
      </c>
      <c r="J41" s="483">
        <f t="shared" si="13"/>
        <v>1</v>
      </c>
      <c r="K41" s="482">
        <v>3</v>
      </c>
      <c r="L41" s="483">
        <f t="shared" si="14"/>
        <v>3</v>
      </c>
      <c r="M41" s="482">
        <v>3</v>
      </c>
      <c r="N41" s="483">
        <f t="shared" si="15"/>
        <v>6</v>
      </c>
      <c r="O41" s="482">
        <v>0</v>
      </c>
      <c r="P41" s="483">
        <f t="shared" si="16"/>
        <v>0</v>
      </c>
      <c r="Q41" s="482">
        <v>4</v>
      </c>
      <c r="R41" s="483">
        <f t="shared" si="17"/>
        <v>-4</v>
      </c>
      <c r="S41" s="482">
        <f t="shared" si="18"/>
        <v>12</v>
      </c>
      <c r="T41" s="481">
        <f t="shared" si="19"/>
        <v>0.72</v>
      </c>
    </row>
    <row r="42" spans="1:20">
      <c r="A42" s="483" t="str">
        <f>IF(ISBLANK(MODULY_CBA!B40),"",MODULY_CBA!B40)</f>
        <v>Oprávnenia</v>
      </c>
      <c r="B42" s="483"/>
      <c r="C42" s="482">
        <v>2</v>
      </c>
      <c r="D42" s="483">
        <f t="shared" si="10"/>
        <v>3</v>
      </c>
      <c r="E42" s="482">
        <v>2</v>
      </c>
      <c r="F42" s="483">
        <f t="shared" si="11"/>
        <v>1</v>
      </c>
      <c r="G42" s="482">
        <v>2</v>
      </c>
      <c r="H42" s="483">
        <f t="shared" si="12"/>
        <v>2</v>
      </c>
      <c r="I42" s="482">
        <v>2</v>
      </c>
      <c r="J42" s="483">
        <f t="shared" si="13"/>
        <v>1</v>
      </c>
      <c r="K42" s="482">
        <v>3</v>
      </c>
      <c r="L42" s="483">
        <f t="shared" si="14"/>
        <v>3</v>
      </c>
      <c r="M42" s="482">
        <v>3</v>
      </c>
      <c r="N42" s="483">
        <f t="shared" si="15"/>
        <v>6</v>
      </c>
      <c r="O42" s="482">
        <v>0</v>
      </c>
      <c r="P42" s="483">
        <f t="shared" si="16"/>
        <v>0</v>
      </c>
      <c r="Q42" s="482">
        <v>4</v>
      </c>
      <c r="R42" s="483">
        <f t="shared" si="17"/>
        <v>-4</v>
      </c>
      <c r="S42" s="482">
        <f t="shared" si="18"/>
        <v>12</v>
      </c>
      <c r="T42" s="481">
        <f t="shared" si="19"/>
        <v>0.72</v>
      </c>
    </row>
    <row r="43" spans="1:20">
      <c r="A43" s="483" t="str">
        <f>IF(ISBLANK(MODULY_CBA!B41),"",MODULY_CBA!B41)</f>
        <v>Prepojenia modulov</v>
      </c>
      <c r="B43" s="483"/>
      <c r="C43" s="482">
        <v>2</v>
      </c>
      <c r="D43" s="483">
        <f t="shared" si="10"/>
        <v>3</v>
      </c>
      <c r="E43" s="482">
        <v>2</v>
      </c>
      <c r="F43" s="483">
        <f t="shared" si="11"/>
        <v>1</v>
      </c>
      <c r="G43" s="482">
        <v>2</v>
      </c>
      <c r="H43" s="483">
        <f t="shared" si="12"/>
        <v>2</v>
      </c>
      <c r="I43" s="482">
        <v>2</v>
      </c>
      <c r="J43" s="483">
        <f t="shared" si="13"/>
        <v>1</v>
      </c>
      <c r="K43" s="482">
        <v>3</v>
      </c>
      <c r="L43" s="483">
        <f t="shared" si="14"/>
        <v>3</v>
      </c>
      <c r="M43" s="482">
        <v>4</v>
      </c>
      <c r="N43" s="483">
        <f t="shared" si="15"/>
        <v>8</v>
      </c>
      <c r="O43" s="482">
        <v>0</v>
      </c>
      <c r="P43" s="483">
        <f t="shared" si="16"/>
        <v>0</v>
      </c>
      <c r="Q43" s="482">
        <v>4</v>
      </c>
      <c r="R43" s="483">
        <f t="shared" si="17"/>
        <v>-4</v>
      </c>
      <c r="S43" s="482">
        <f t="shared" si="18"/>
        <v>14</v>
      </c>
      <c r="T43" s="481">
        <f t="shared" si="19"/>
        <v>0.74</v>
      </c>
    </row>
    <row r="44" spans="1:20">
      <c r="A44" s="483" t="str">
        <f>IF(ISBLANK(MODULY_CBA!B42),"",MODULY_CBA!B42)</f>
        <v>Rezervačný sytém podujatí</v>
      </c>
      <c r="B44" s="483"/>
      <c r="C44" s="482">
        <v>2</v>
      </c>
      <c r="D44" s="483">
        <f t="shared" si="10"/>
        <v>3</v>
      </c>
      <c r="E44" s="482">
        <v>2</v>
      </c>
      <c r="F44" s="483">
        <f t="shared" si="11"/>
        <v>1</v>
      </c>
      <c r="G44" s="482">
        <v>2</v>
      </c>
      <c r="H44" s="483">
        <f t="shared" si="12"/>
        <v>2</v>
      </c>
      <c r="I44" s="482">
        <v>2</v>
      </c>
      <c r="J44" s="483">
        <f t="shared" si="13"/>
        <v>1</v>
      </c>
      <c r="K44" s="482">
        <v>3</v>
      </c>
      <c r="L44" s="483">
        <f t="shared" si="14"/>
        <v>3</v>
      </c>
      <c r="M44" s="482">
        <v>3</v>
      </c>
      <c r="N44" s="483">
        <f t="shared" si="15"/>
        <v>6</v>
      </c>
      <c r="O44" s="482">
        <v>0</v>
      </c>
      <c r="P44" s="483">
        <f t="shared" si="16"/>
        <v>0</v>
      </c>
      <c r="Q44" s="482">
        <v>4</v>
      </c>
      <c r="R44" s="483">
        <f t="shared" si="17"/>
        <v>-4</v>
      </c>
      <c r="S44" s="482">
        <f t="shared" si="18"/>
        <v>12</v>
      </c>
      <c r="T44" s="481">
        <f t="shared" si="19"/>
        <v>0.72</v>
      </c>
    </row>
    <row r="45" spans="1:20">
      <c r="A45" s="483" t="str">
        <f>IF(ISBLANK(MODULY_CBA!B43),"",MODULY_CBA!B43)</f>
        <v>Materiály parlamentného inštitútu</v>
      </c>
      <c r="B45" s="483"/>
      <c r="C45" s="482">
        <v>2</v>
      </c>
      <c r="D45" s="483">
        <f t="shared" si="10"/>
        <v>3</v>
      </c>
      <c r="E45" s="482">
        <v>2</v>
      </c>
      <c r="F45" s="483">
        <f t="shared" si="11"/>
        <v>1</v>
      </c>
      <c r="G45" s="482">
        <v>2</v>
      </c>
      <c r="H45" s="483">
        <f t="shared" si="12"/>
        <v>2</v>
      </c>
      <c r="I45" s="482">
        <v>2</v>
      </c>
      <c r="J45" s="483">
        <f t="shared" si="13"/>
        <v>1</v>
      </c>
      <c r="K45" s="482">
        <v>3</v>
      </c>
      <c r="L45" s="483">
        <f t="shared" si="14"/>
        <v>3</v>
      </c>
      <c r="M45" s="482">
        <v>3</v>
      </c>
      <c r="N45" s="483">
        <f t="shared" si="15"/>
        <v>6</v>
      </c>
      <c r="O45" s="482">
        <v>0</v>
      </c>
      <c r="P45" s="483">
        <f t="shared" si="16"/>
        <v>0</v>
      </c>
      <c r="Q45" s="482">
        <v>4</v>
      </c>
      <c r="R45" s="483">
        <f t="shared" si="17"/>
        <v>-4</v>
      </c>
      <c r="S45" s="482">
        <f t="shared" si="18"/>
        <v>12</v>
      </c>
      <c r="T45" s="481">
        <f t="shared" si="19"/>
        <v>0.72</v>
      </c>
    </row>
    <row r="46" spans="1:20">
      <c r="A46" s="483" t="str">
        <f>IF(ISBLANK(MODULY_CBA!B44),"",MODULY_CBA!B44)</f>
        <v>Kreačná činnosť NR SR</v>
      </c>
      <c r="B46" s="483"/>
      <c r="C46" s="482">
        <v>2</v>
      </c>
      <c r="D46" s="483">
        <f t="shared" si="10"/>
        <v>3</v>
      </c>
      <c r="E46" s="482">
        <v>2</v>
      </c>
      <c r="F46" s="483">
        <f t="shared" si="11"/>
        <v>1</v>
      </c>
      <c r="G46" s="482">
        <v>2</v>
      </c>
      <c r="H46" s="483">
        <f t="shared" si="12"/>
        <v>2</v>
      </c>
      <c r="I46" s="482">
        <v>2</v>
      </c>
      <c r="J46" s="483">
        <f t="shared" si="13"/>
        <v>1</v>
      </c>
      <c r="K46" s="482">
        <v>3</v>
      </c>
      <c r="L46" s="483">
        <f t="shared" si="14"/>
        <v>3</v>
      </c>
      <c r="M46" s="482">
        <v>3</v>
      </c>
      <c r="N46" s="483">
        <f t="shared" si="15"/>
        <v>6</v>
      </c>
      <c r="O46" s="482">
        <v>0</v>
      </c>
      <c r="P46" s="483">
        <f t="shared" si="16"/>
        <v>0</v>
      </c>
      <c r="Q46" s="482">
        <v>4</v>
      </c>
      <c r="R46" s="483">
        <f t="shared" si="17"/>
        <v>-4</v>
      </c>
      <c r="S46" s="482">
        <f t="shared" si="18"/>
        <v>12</v>
      </c>
      <c r="T46" s="481">
        <f t="shared" si="19"/>
        <v>0.72</v>
      </c>
    </row>
    <row r="47" spans="1:20">
      <c r="A47" s="483" t="str">
        <f>IF(ISBLANK(MODULY_CBA!B45),"",MODULY_CBA!B45)</f>
        <v>Kontrolná činnosť NR SR</v>
      </c>
      <c r="B47" s="483"/>
      <c r="C47" s="482">
        <v>2</v>
      </c>
      <c r="D47" s="483">
        <f t="shared" si="10"/>
        <v>3</v>
      </c>
      <c r="E47" s="482">
        <v>2</v>
      </c>
      <c r="F47" s="483">
        <f t="shared" si="11"/>
        <v>1</v>
      </c>
      <c r="G47" s="482">
        <v>2</v>
      </c>
      <c r="H47" s="483">
        <f t="shared" si="12"/>
        <v>2</v>
      </c>
      <c r="I47" s="482">
        <v>2</v>
      </c>
      <c r="J47" s="483">
        <f t="shared" si="13"/>
        <v>1</v>
      </c>
      <c r="K47" s="482">
        <v>3</v>
      </c>
      <c r="L47" s="483">
        <f t="shared" si="14"/>
        <v>3</v>
      </c>
      <c r="M47" s="482">
        <v>3</v>
      </c>
      <c r="N47" s="483">
        <f t="shared" si="15"/>
        <v>6</v>
      </c>
      <c r="O47" s="482">
        <v>0</v>
      </c>
      <c r="P47" s="483">
        <f t="shared" si="16"/>
        <v>0</v>
      </c>
      <c r="Q47" s="482">
        <v>4</v>
      </c>
      <c r="R47" s="483">
        <f t="shared" si="17"/>
        <v>-4</v>
      </c>
      <c r="S47" s="482">
        <f t="shared" si="18"/>
        <v>12</v>
      </c>
      <c r="T47" s="481">
        <f t="shared" si="19"/>
        <v>0.72</v>
      </c>
    </row>
    <row r="48" spans="1:20">
      <c r="A48" s="483" t="str">
        <f>IF(ISBLANK(MODULY_CBA!B46),"",MODULY_CBA!B46)</f>
        <v>Front-end aplikácia</v>
      </c>
      <c r="B48" s="483"/>
      <c r="C48" s="482">
        <v>2</v>
      </c>
      <c r="D48" s="483">
        <f t="shared" si="10"/>
        <v>3</v>
      </c>
      <c r="E48" s="482">
        <v>2</v>
      </c>
      <c r="F48" s="483">
        <f t="shared" si="11"/>
        <v>1</v>
      </c>
      <c r="G48" s="482">
        <v>2</v>
      </c>
      <c r="H48" s="483">
        <f t="shared" si="12"/>
        <v>2</v>
      </c>
      <c r="I48" s="482">
        <v>2</v>
      </c>
      <c r="J48" s="483">
        <f t="shared" si="13"/>
        <v>1</v>
      </c>
      <c r="K48" s="482">
        <v>3</v>
      </c>
      <c r="L48" s="483">
        <f t="shared" si="14"/>
        <v>3</v>
      </c>
      <c r="M48" s="482">
        <v>4</v>
      </c>
      <c r="N48" s="483">
        <f t="shared" si="15"/>
        <v>8</v>
      </c>
      <c r="O48" s="482">
        <v>0</v>
      </c>
      <c r="P48" s="483">
        <f t="shared" si="16"/>
        <v>0</v>
      </c>
      <c r="Q48" s="482">
        <v>4</v>
      </c>
      <c r="R48" s="483">
        <f t="shared" si="17"/>
        <v>-4</v>
      </c>
      <c r="S48" s="482">
        <f t="shared" si="18"/>
        <v>14</v>
      </c>
      <c r="T48" s="481">
        <f t="shared" si="19"/>
        <v>0.74</v>
      </c>
    </row>
    <row r="49" spans="1:20">
      <c r="A49" s="483" t="str">
        <f>IF(ISBLANK(MODULY_CBA!B47),"",MODULY_CBA!B47)</f>
        <v>Majetkové priznania</v>
      </c>
      <c r="B49" s="483"/>
      <c r="C49" s="482">
        <v>2</v>
      </c>
      <c r="D49" s="483">
        <f t="shared" si="10"/>
        <v>3</v>
      </c>
      <c r="E49" s="482">
        <v>2</v>
      </c>
      <c r="F49" s="483">
        <f t="shared" si="11"/>
        <v>1</v>
      </c>
      <c r="G49" s="482">
        <v>2</v>
      </c>
      <c r="H49" s="483">
        <f t="shared" si="12"/>
        <v>2</v>
      </c>
      <c r="I49" s="482">
        <v>2</v>
      </c>
      <c r="J49" s="483">
        <f t="shared" si="13"/>
        <v>1</v>
      </c>
      <c r="K49" s="482">
        <v>3</v>
      </c>
      <c r="L49" s="483">
        <f t="shared" si="14"/>
        <v>3</v>
      </c>
      <c r="M49" s="482">
        <v>4</v>
      </c>
      <c r="N49" s="483">
        <f t="shared" si="15"/>
        <v>8</v>
      </c>
      <c r="O49" s="482">
        <v>0</v>
      </c>
      <c r="P49" s="483">
        <f t="shared" si="16"/>
        <v>0</v>
      </c>
      <c r="Q49" s="482">
        <v>4</v>
      </c>
      <c r="R49" s="483">
        <f t="shared" si="17"/>
        <v>-4</v>
      </c>
      <c r="S49" s="482">
        <f t="shared" si="18"/>
        <v>14</v>
      </c>
      <c r="T49" s="481">
        <f t="shared" si="19"/>
        <v>0.74</v>
      </c>
    </row>
    <row r="50" spans="1:20">
      <c r="A50" s="483" t="str">
        <f>IF(ISBLANK(MODULY_CBA!B48),"",MODULY_CBA!B48)</f>
        <v>EUROVAC</v>
      </c>
      <c r="B50" s="483"/>
      <c r="C50" s="482">
        <v>2</v>
      </c>
      <c r="D50" s="483">
        <f t="shared" si="10"/>
        <v>3</v>
      </c>
      <c r="E50" s="482">
        <v>2</v>
      </c>
      <c r="F50" s="483">
        <f t="shared" si="11"/>
        <v>1</v>
      </c>
      <c r="G50" s="482">
        <v>2</v>
      </c>
      <c r="H50" s="483">
        <f t="shared" si="12"/>
        <v>2</v>
      </c>
      <c r="I50" s="482">
        <v>2</v>
      </c>
      <c r="J50" s="483">
        <f t="shared" si="13"/>
        <v>1</v>
      </c>
      <c r="K50" s="482">
        <v>3</v>
      </c>
      <c r="L50" s="483">
        <f t="shared" si="14"/>
        <v>3</v>
      </c>
      <c r="M50" s="482">
        <v>4</v>
      </c>
      <c r="N50" s="483">
        <f t="shared" si="15"/>
        <v>8</v>
      </c>
      <c r="O50" s="482">
        <v>0</v>
      </c>
      <c r="P50" s="483">
        <f t="shared" si="16"/>
        <v>0</v>
      </c>
      <c r="Q50" s="482">
        <v>4</v>
      </c>
      <c r="R50" s="483">
        <f t="shared" si="17"/>
        <v>-4</v>
      </c>
      <c r="S50" s="482">
        <f t="shared" si="18"/>
        <v>14</v>
      </c>
      <c r="T50" s="481">
        <f t="shared" si="19"/>
        <v>0.74</v>
      </c>
    </row>
    <row r="51" spans="1:20">
      <c r="A51" s="483" t="str">
        <f>IF(ISBLANK(MODULY_CBA!B49),"",MODULY_CBA!B49)</f>
        <v>SSEZ</v>
      </c>
      <c r="B51" s="483"/>
      <c r="C51" s="482">
        <v>2</v>
      </c>
      <c r="D51" s="483">
        <f t="shared" si="10"/>
        <v>3</v>
      </c>
      <c r="E51" s="482">
        <v>2</v>
      </c>
      <c r="F51" s="483">
        <f t="shared" si="11"/>
        <v>1</v>
      </c>
      <c r="G51" s="482">
        <v>2</v>
      </c>
      <c r="H51" s="483">
        <f t="shared" si="12"/>
        <v>2</v>
      </c>
      <c r="I51" s="482">
        <v>2</v>
      </c>
      <c r="J51" s="483">
        <f t="shared" si="13"/>
        <v>1</v>
      </c>
      <c r="K51" s="482">
        <v>3</v>
      </c>
      <c r="L51" s="483">
        <f t="shared" si="14"/>
        <v>3</v>
      </c>
      <c r="M51" s="482">
        <v>4</v>
      </c>
      <c r="N51" s="483">
        <f t="shared" si="15"/>
        <v>8</v>
      </c>
      <c r="O51" s="482">
        <v>0</v>
      </c>
      <c r="P51" s="483">
        <f t="shared" si="16"/>
        <v>0</v>
      </c>
      <c r="Q51" s="482">
        <v>4</v>
      </c>
      <c r="R51" s="483">
        <f t="shared" si="17"/>
        <v>-4</v>
      </c>
      <c r="S51" s="482">
        <f t="shared" si="18"/>
        <v>14</v>
      </c>
      <c r="T51" s="481">
        <f t="shared" si="19"/>
        <v>0.74</v>
      </c>
    </row>
    <row r="52" spans="1:20">
      <c r="A52" s="483" t="str">
        <f>IF(ISBLANK(MODULY_CBA!B50),"",MODULY_CBA!B50)</f>
        <v/>
      </c>
      <c r="B52" s="483"/>
      <c r="C52" s="482"/>
      <c r="D52" s="483">
        <f t="shared" si="10"/>
        <v>0</v>
      </c>
      <c r="E52" s="482"/>
      <c r="F52" s="483">
        <f t="shared" si="11"/>
        <v>0</v>
      </c>
      <c r="G52" s="482"/>
      <c r="H52" s="483">
        <f t="shared" si="12"/>
        <v>0</v>
      </c>
      <c r="I52" s="482"/>
      <c r="J52" s="483">
        <f t="shared" si="13"/>
        <v>0</v>
      </c>
      <c r="K52" s="482"/>
      <c r="L52" s="483">
        <f t="shared" si="14"/>
        <v>0</v>
      </c>
      <c r="M52" s="482"/>
      <c r="N52" s="483">
        <f t="shared" si="15"/>
        <v>0</v>
      </c>
      <c r="O52" s="482"/>
      <c r="P52" s="483">
        <f t="shared" si="16"/>
        <v>0</v>
      </c>
      <c r="Q52" s="482"/>
      <c r="R52" s="483">
        <f t="shared" si="17"/>
        <v>0</v>
      </c>
      <c r="S52" s="482">
        <f t="shared" si="18"/>
        <v>0</v>
      </c>
      <c r="T52" s="481">
        <f t="shared" si="19"/>
        <v>0.6</v>
      </c>
    </row>
    <row r="53" spans="1:20">
      <c r="A53" s="483" t="str">
        <f>IF(ISBLANK(MODULY_CBA!B51),"",MODULY_CBA!B51)</f>
        <v/>
      </c>
      <c r="B53" s="483"/>
      <c r="C53" s="482"/>
      <c r="D53" s="483">
        <f t="shared" si="10"/>
        <v>0</v>
      </c>
      <c r="E53" s="482"/>
      <c r="F53" s="483">
        <f t="shared" si="11"/>
        <v>0</v>
      </c>
      <c r="G53" s="482"/>
      <c r="H53" s="483">
        <f t="shared" si="12"/>
        <v>0</v>
      </c>
      <c r="I53" s="482"/>
      <c r="J53" s="483">
        <f t="shared" si="13"/>
        <v>0</v>
      </c>
      <c r="K53" s="482"/>
      <c r="L53" s="483">
        <f t="shared" si="14"/>
        <v>0</v>
      </c>
      <c r="M53" s="482"/>
      <c r="N53" s="483">
        <f t="shared" si="15"/>
        <v>0</v>
      </c>
      <c r="O53" s="482"/>
      <c r="P53" s="483">
        <f t="shared" si="16"/>
        <v>0</v>
      </c>
      <c r="Q53" s="482"/>
      <c r="R53" s="483">
        <f t="shared" si="17"/>
        <v>0</v>
      </c>
      <c r="S53" s="482">
        <f t="shared" si="18"/>
        <v>0</v>
      </c>
      <c r="T53" s="481">
        <f t="shared" si="19"/>
        <v>0.6</v>
      </c>
    </row>
    <row r="54" spans="1:20">
      <c r="A54" s="483" t="str">
        <f>IF(ISBLANK(MODULY_CBA!B52),"",MODULY_CBA!B52)</f>
        <v/>
      </c>
      <c r="B54" s="483"/>
      <c r="C54" s="482"/>
      <c r="D54" s="483">
        <f t="shared" ref="D54" si="20">IF($B$4="NIE",C$3*C54,$B54*C$3)</f>
        <v>0</v>
      </c>
      <c r="E54" s="482"/>
      <c r="F54" s="483">
        <f t="shared" ref="F54" si="21">IF($B$4="NIE",E$3*E54,$B54*E$3)</f>
        <v>0</v>
      </c>
      <c r="G54" s="482"/>
      <c r="H54" s="483">
        <f t="shared" ref="H54" si="22">IF($B$4="NIE",G$3*G54,$B54*G$3)</f>
        <v>0</v>
      </c>
      <c r="I54" s="482"/>
      <c r="J54" s="483">
        <f t="shared" ref="J54" si="23">IF($B$4="NIE",I$3*I54,$B54*I$3)</f>
        <v>0</v>
      </c>
      <c r="K54" s="482"/>
      <c r="L54" s="483">
        <f t="shared" ref="L54" si="24">IF($B$4="NIE",K$3*K54,$B54*K$3)</f>
        <v>0</v>
      </c>
      <c r="M54" s="482"/>
      <c r="N54" s="483">
        <f t="shared" ref="N54" si="25">IF($B$4="NIE",M$3*M54,$B54*M$3)</f>
        <v>0</v>
      </c>
      <c r="O54" s="482"/>
      <c r="P54" s="483">
        <f t="shared" ref="P54" si="26">IF($B$4="NIE",O$3*O54,$B54*O$3)</f>
        <v>0</v>
      </c>
      <c r="Q54" s="482"/>
      <c r="R54" s="483">
        <f t="shared" ref="R54" si="27">IF($B$4="NIE",Q$3*Q54,$B54*Q$3)</f>
        <v>0</v>
      </c>
      <c r="S54" s="482">
        <f t="shared" ref="S54" si="28">SUM(D54,F54,H54,J54,L54,N54,P54,R54)</f>
        <v>0</v>
      </c>
      <c r="T54" s="481">
        <f t="shared" ref="T54" si="29">0.6 + (0.01*S54)</f>
        <v>0.6</v>
      </c>
    </row>
  </sheetData>
  <mergeCells count="28">
    <mergeCell ref="A1:A4"/>
    <mergeCell ref="B1:B3"/>
    <mergeCell ref="C1:D1"/>
    <mergeCell ref="E1:F1"/>
    <mergeCell ref="G1:H1"/>
    <mergeCell ref="C2:D2"/>
    <mergeCell ref="E2:F2"/>
    <mergeCell ref="G2:H2"/>
    <mergeCell ref="C3:D3"/>
    <mergeCell ref="E3:F3"/>
    <mergeCell ref="G3:H3"/>
    <mergeCell ref="S1:S4"/>
    <mergeCell ref="T1:T4"/>
    <mergeCell ref="O2:P2"/>
    <mergeCell ref="Q2:R2"/>
    <mergeCell ref="O3:P3"/>
    <mergeCell ref="Q3:R3"/>
    <mergeCell ref="O1:P1"/>
    <mergeCell ref="Q1:R1"/>
    <mergeCell ref="K1:L1"/>
    <mergeCell ref="M1:N1"/>
    <mergeCell ref="M2:N2"/>
    <mergeCell ref="I1:J1"/>
    <mergeCell ref="I3:J3"/>
    <mergeCell ref="K3:L3"/>
    <mergeCell ref="M3:N3"/>
    <mergeCell ref="I2:J2"/>
    <mergeCell ref="K2:L2"/>
  </mergeCells>
  <conditionalFormatting sqref="K5:K53 I5:I53 G5:G53 C5:C53 E5:E53 M5:M53 O5:O53 Q5:Q53">
    <cfRule type="expression" dxfId="3" priority="3">
      <formula>$B$4="NIE"</formula>
    </cfRule>
  </conditionalFormatting>
  <conditionalFormatting sqref="B5:B53">
    <cfRule type="expression" dxfId="2" priority="4">
      <formula>$B$4="ANO"</formula>
    </cfRule>
  </conditionalFormatting>
  <conditionalFormatting sqref="C54 E54 G54 I54 K54 M54 O54 Q54">
    <cfRule type="expression" dxfId="1" priority="1">
      <formula>$B$4="NIE"</formula>
    </cfRule>
  </conditionalFormatting>
  <conditionalFormatting sqref="B54">
    <cfRule type="expression" dxfId="0" priority="2">
      <formula>$B$4="ANO"</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Q55"/>
  <sheetViews>
    <sheetView workbookViewId="0">
      <pane xSplit="2" ySplit="5" topLeftCell="C38" activePane="bottomRight" state="frozen"/>
      <selection pane="topRight" activeCell="E23" sqref="E23"/>
      <selection pane="bottomLeft" activeCell="E23" sqref="E23"/>
      <selection pane="bottomRight" activeCell="C51" sqref="C51:I51"/>
    </sheetView>
  </sheetViews>
  <sheetFormatPr defaultColWidth="8.77734375" defaultRowHeight="13.8"/>
  <cols>
    <col min="1" max="1" width="26.109375" style="472" customWidth="1"/>
    <col min="2" max="2" width="13.109375" style="472" bestFit="1" customWidth="1"/>
    <col min="3" max="16" width="11.77734375" style="472" customWidth="1"/>
    <col min="17" max="16384" width="8.77734375" style="472"/>
  </cols>
  <sheetData>
    <row r="1" spans="1:17" ht="55.2">
      <c r="A1" s="729" t="s">
        <v>226</v>
      </c>
      <c r="B1" s="486" t="s">
        <v>2428</v>
      </c>
      <c r="C1" s="489" t="s">
        <v>2862</v>
      </c>
      <c r="D1" s="489" t="s">
        <v>2863</v>
      </c>
      <c r="E1" s="489" t="s">
        <v>2864</v>
      </c>
      <c r="F1" s="489" t="s">
        <v>2865</v>
      </c>
      <c r="G1" s="489" t="s">
        <v>2866</v>
      </c>
      <c r="H1" s="600" t="s">
        <v>2868</v>
      </c>
      <c r="I1" s="490" t="s">
        <v>2867</v>
      </c>
      <c r="J1" s="490" t="s">
        <v>2429</v>
      </c>
      <c r="K1" s="490" t="s">
        <v>2429</v>
      </c>
      <c r="L1" s="490" t="s">
        <v>2429</v>
      </c>
      <c r="M1" s="490" t="s">
        <v>2429</v>
      </c>
      <c r="N1" s="490" t="s">
        <v>2429</v>
      </c>
      <c r="O1" s="490" t="s">
        <v>2429</v>
      </c>
      <c r="P1" s="490" t="s">
        <v>2429</v>
      </c>
      <c r="Q1" s="482"/>
    </row>
    <row r="2" spans="1:17" ht="41.4">
      <c r="A2" s="729"/>
      <c r="B2" s="486" t="s">
        <v>2430</v>
      </c>
      <c r="C2" s="489" t="s">
        <v>2431</v>
      </c>
      <c r="D2" s="489" t="s">
        <v>2431</v>
      </c>
      <c r="E2" s="489" t="s">
        <v>2431</v>
      </c>
      <c r="F2" s="489" t="s">
        <v>2431</v>
      </c>
      <c r="G2" s="489" t="s">
        <v>2431</v>
      </c>
      <c r="H2" s="489" t="s">
        <v>2431</v>
      </c>
      <c r="I2" s="489" t="s">
        <v>2431</v>
      </c>
      <c r="J2" s="477"/>
      <c r="K2" s="477"/>
      <c r="L2" s="477"/>
      <c r="M2" s="477"/>
      <c r="N2" s="477"/>
      <c r="O2" s="477"/>
      <c r="P2" s="477"/>
      <c r="Q2" s="482"/>
    </row>
    <row r="3" spans="1:17">
      <c r="A3" s="729"/>
      <c r="B3" s="486" t="s">
        <v>2432</v>
      </c>
      <c r="C3" s="488">
        <v>1</v>
      </c>
      <c r="D3" s="488">
        <v>1</v>
      </c>
      <c r="E3" s="488">
        <v>1</v>
      </c>
      <c r="F3" s="488">
        <v>2</v>
      </c>
      <c r="G3" s="488">
        <v>2</v>
      </c>
      <c r="H3" s="477">
        <v>2</v>
      </c>
      <c r="I3" s="477">
        <v>2</v>
      </c>
      <c r="J3" s="477"/>
      <c r="K3" s="477"/>
      <c r="L3" s="477"/>
      <c r="M3" s="477"/>
      <c r="N3" s="477"/>
      <c r="O3" s="477"/>
      <c r="P3" s="487"/>
      <c r="Q3" s="482"/>
    </row>
    <row r="4" spans="1:17">
      <c r="A4" s="729"/>
      <c r="B4" s="486" t="s">
        <v>237</v>
      </c>
      <c r="C4" s="488">
        <v>1</v>
      </c>
      <c r="D4" s="488">
        <v>1</v>
      </c>
      <c r="E4" s="488">
        <v>1</v>
      </c>
      <c r="F4" s="488">
        <v>1</v>
      </c>
      <c r="G4" s="488">
        <v>1</v>
      </c>
      <c r="H4" s="477">
        <v>2</v>
      </c>
      <c r="I4" s="477">
        <v>5</v>
      </c>
      <c r="J4" s="477"/>
      <c r="K4" s="477"/>
      <c r="L4" s="477"/>
      <c r="M4" s="477"/>
      <c r="N4" s="477"/>
      <c r="O4" s="477"/>
      <c r="P4" s="487"/>
      <c r="Q4" s="482"/>
    </row>
    <row r="5" spans="1:17">
      <c r="A5" s="729"/>
      <c r="B5" s="486" t="s">
        <v>2433</v>
      </c>
      <c r="C5" s="582">
        <f t="shared" ref="C5:P5" si="0">C3*C4</f>
        <v>1</v>
      </c>
      <c r="D5" s="582">
        <f t="shared" si="0"/>
        <v>1</v>
      </c>
      <c r="E5" s="582">
        <f t="shared" si="0"/>
        <v>1</v>
      </c>
      <c r="F5" s="582">
        <f t="shared" si="0"/>
        <v>2</v>
      </c>
      <c r="G5" s="582">
        <f t="shared" si="0"/>
        <v>2</v>
      </c>
      <c r="H5" s="582">
        <f t="shared" si="0"/>
        <v>4</v>
      </c>
      <c r="I5" s="582">
        <f t="shared" si="0"/>
        <v>10</v>
      </c>
      <c r="J5" s="582">
        <f t="shared" si="0"/>
        <v>0</v>
      </c>
      <c r="K5" s="582">
        <f t="shared" si="0"/>
        <v>0</v>
      </c>
      <c r="L5" s="582">
        <f t="shared" si="0"/>
        <v>0</v>
      </c>
      <c r="M5" s="582">
        <f t="shared" si="0"/>
        <v>0</v>
      </c>
      <c r="N5" s="582">
        <f t="shared" si="0"/>
        <v>0</v>
      </c>
      <c r="O5" s="582">
        <f t="shared" si="0"/>
        <v>0</v>
      </c>
      <c r="P5" s="582">
        <f t="shared" si="0"/>
        <v>0</v>
      </c>
      <c r="Q5" s="482"/>
    </row>
    <row r="6" spans="1:17">
      <c r="A6" s="483" t="str">
        <f>IF(ISBLANK(MODULY_CBA!B3),"",MODULY_CBA!B3)</f>
        <v>Zákonodárne zbory</v>
      </c>
      <c r="B6" s="483">
        <f t="shared" ref="B6:B26" si="1">SUM(C6*C$5,D6*D$5,E6*E$5,F6*F$5,G6*G$5,H6*H$5,I6*I$5,J6*J$5,K6*K$5,L6*L$5,M6*M$5,N6*N$5,O6*O$5,P6*P$5)</f>
        <v>21</v>
      </c>
      <c r="C6" s="482">
        <v>1</v>
      </c>
      <c r="D6" s="482">
        <v>1</v>
      </c>
      <c r="E6" s="482">
        <v>1</v>
      </c>
      <c r="F6" s="482">
        <v>1</v>
      </c>
      <c r="G6" s="482">
        <v>1</v>
      </c>
      <c r="H6" s="482">
        <v>1</v>
      </c>
      <c r="I6" s="482">
        <v>1</v>
      </c>
      <c r="J6" s="482"/>
      <c r="K6" s="482"/>
      <c r="L6" s="482"/>
      <c r="M6" s="482"/>
      <c r="N6" s="482"/>
      <c r="O6" s="482"/>
      <c r="P6" s="482"/>
      <c r="Q6" s="482"/>
    </row>
    <row r="7" spans="1:17">
      <c r="A7" s="483" t="str">
        <f>IF(ISBLANK(MODULY_CBA!B4),"",MODULY_CBA!B4)</f>
        <v>Volebné obdobia</v>
      </c>
      <c r="B7" s="483">
        <f t="shared" si="1"/>
        <v>21</v>
      </c>
      <c r="C7" s="482">
        <v>1</v>
      </c>
      <c r="D7" s="482">
        <v>1</v>
      </c>
      <c r="E7" s="482">
        <v>1</v>
      </c>
      <c r="F7" s="482">
        <v>1</v>
      </c>
      <c r="G7" s="482">
        <v>1</v>
      </c>
      <c r="H7" s="482">
        <v>1</v>
      </c>
      <c r="I7" s="482">
        <v>1</v>
      </c>
      <c r="J7" s="482"/>
      <c r="K7" s="482"/>
      <c r="L7" s="482"/>
      <c r="M7" s="482"/>
      <c r="N7" s="482"/>
      <c r="O7" s="482"/>
      <c r="P7" s="482"/>
      <c r="Q7" s="482"/>
    </row>
    <row r="8" spans="1:17">
      <c r="A8" s="483" t="str">
        <f>IF(ISBLANK(MODULY_CBA!B5),"",MODULY_CBA!B5)</f>
        <v>Organizačná štruktúra</v>
      </c>
      <c r="B8" s="483">
        <f t="shared" si="1"/>
        <v>21</v>
      </c>
      <c r="C8" s="482">
        <v>1</v>
      </c>
      <c r="D8" s="482">
        <v>1</v>
      </c>
      <c r="E8" s="482">
        <v>1</v>
      </c>
      <c r="F8" s="482">
        <v>1</v>
      </c>
      <c r="G8" s="482">
        <v>1</v>
      </c>
      <c r="H8" s="482">
        <v>1</v>
      </c>
      <c r="I8" s="482">
        <v>1</v>
      </c>
      <c r="J8" s="482"/>
      <c r="K8" s="482"/>
      <c r="L8" s="482"/>
      <c r="M8" s="482"/>
      <c r="N8" s="482"/>
      <c r="O8" s="482"/>
      <c r="P8" s="482"/>
      <c r="Q8" s="482"/>
    </row>
    <row r="9" spans="1:17">
      <c r="A9" s="483" t="str">
        <f>IF(ISBLANK(MODULY_CBA!B6),"",MODULY_CBA!B6)</f>
        <v>Poslanci</v>
      </c>
      <c r="B9" s="483">
        <f t="shared" si="1"/>
        <v>21</v>
      </c>
      <c r="C9" s="482">
        <v>1</v>
      </c>
      <c r="D9" s="482">
        <v>1</v>
      </c>
      <c r="E9" s="482">
        <v>1</v>
      </c>
      <c r="F9" s="482">
        <v>1</v>
      </c>
      <c r="G9" s="482">
        <v>1</v>
      </c>
      <c r="H9" s="482">
        <v>1</v>
      </c>
      <c r="I9" s="482">
        <v>1</v>
      </c>
      <c r="J9" s="482"/>
      <c r="K9" s="482"/>
      <c r="L9" s="482"/>
      <c r="M9" s="482"/>
      <c r="N9" s="482"/>
      <c r="O9" s="482"/>
      <c r="P9" s="482"/>
      <c r="Q9" s="482"/>
    </row>
    <row r="10" spans="1:17">
      <c r="A10" s="483" t="str">
        <f>IF(ISBLANK(MODULY_CBA!B7),"",MODULY_CBA!B7)</f>
        <v>Poslanecké kluby</v>
      </c>
      <c r="B10" s="483">
        <f t="shared" si="1"/>
        <v>21</v>
      </c>
      <c r="C10" s="482">
        <v>1</v>
      </c>
      <c r="D10" s="482">
        <v>1</v>
      </c>
      <c r="E10" s="482">
        <v>1</v>
      </c>
      <c r="F10" s="482">
        <v>1</v>
      </c>
      <c r="G10" s="482">
        <v>1</v>
      </c>
      <c r="H10" s="482">
        <v>1</v>
      </c>
      <c r="I10" s="482">
        <v>1</v>
      </c>
      <c r="J10" s="482"/>
      <c r="K10" s="482"/>
      <c r="L10" s="482"/>
      <c r="M10" s="482"/>
      <c r="N10" s="482"/>
      <c r="O10" s="482"/>
      <c r="P10" s="482"/>
      <c r="Q10" s="482"/>
    </row>
    <row r="11" spans="1:17">
      <c r="A11" s="483" t="str">
        <f>IF(ISBLANK(MODULY_CBA!B8),"",MODULY_CBA!B8)</f>
        <v>Výbory</v>
      </c>
      <c r="B11" s="483">
        <f t="shared" si="1"/>
        <v>21</v>
      </c>
      <c r="C11" s="482">
        <v>1</v>
      </c>
      <c r="D11" s="482">
        <v>1</v>
      </c>
      <c r="E11" s="482">
        <v>1</v>
      </c>
      <c r="F11" s="482">
        <v>1</v>
      </c>
      <c r="G11" s="482">
        <v>1</v>
      </c>
      <c r="H11" s="482">
        <v>1</v>
      </c>
      <c r="I11" s="482">
        <v>1</v>
      </c>
      <c r="J11" s="482"/>
      <c r="K11" s="482"/>
      <c r="L11" s="482"/>
      <c r="M11" s="482"/>
      <c r="N11" s="482"/>
      <c r="O11" s="482"/>
      <c r="P11" s="482"/>
      <c r="Q11" s="482"/>
    </row>
    <row r="12" spans="1:17">
      <c r="A12" s="483" t="str">
        <f>IF(ISBLANK(MODULY_CBA!B9),"",MODULY_CBA!B9)</f>
        <v>Komisie</v>
      </c>
      <c r="B12" s="483">
        <f t="shared" si="1"/>
        <v>21</v>
      </c>
      <c r="C12" s="482">
        <v>1</v>
      </c>
      <c r="D12" s="482">
        <v>1</v>
      </c>
      <c r="E12" s="482">
        <v>1</v>
      </c>
      <c r="F12" s="482">
        <v>1</v>
      </c>
      <c r="G12" s="482">
        <v>1</v>
      </c>
      <c r="H12" s="482">
        <v>1</v>
      </c>
      <c r="I12" s="482">
        <v>1</v>
      </c>
      <c r="J12" s="482"/>
      <c r="K12" s="482"/>
      <c r="L12" s="482"/>
      <c r="M12" s="482"/>
      <c r="N12" s="482"/>
      <c r="O12" s="482"/>
      <c r="P12" s="482"/>
      <c r="Q12" s="482"/>
    </row>
    <row r="13" spans="1:17">
      <c r="A13" s="483" t="str">
        <f>IF(ISBLANK(MODULY_CBA!B10),"",MODULY_CBA!B10)</f>
        <v>Delegácie</v>
      </c>
      <c r="B13" s="483">
        <f t="shared" si="1"/>
        <v>21</v>
      </c>
      <c r="C13" s="482">
        <v>1</v>
      </c>
      <c r="D13" s="482">
        <v>1</v>
      </c>
      <c r="E13" s="482">
        <v>1</v>
      </c>
      <c r="F13" s="482">
        <v>1</v>
      </c>
      <c r="G13" s="482">
        <v>1</v>
      </c>
      <c r="H13" s="482">
        <v>1</v>
      </c>
      <c r="I13" s="482">
        <v>1</v>
      </c>
      <c r="J13" s="482"/>
      <c r="K13" s="482"/>
      <c r="L13" s="482"/>
      <c r="M13" s="482"/>
      <c r="N13" s="482"/>
      <c r="O13" s="482"/>
      <c r="P13" s="482"/>
      <c r="Q13" s="482"/>
    </row>
    <row r="14" spans="1:17">
      <c r="A14" s="483" t="str">
        <f>IF(ISBLANK(MODULY_CBA!B11),"",MODULY_CBA!B11)</f>
        <v>Skupiny priateľstva</v>
      </c>
      <c r="B14" s="483">
        <f t="shared" si="1"/>
        <v>21</v>
      </c>
      <c r="C14" s="482">
        <v>1</v>
      </c>
      <c r="D14" s="482">
        <v>1</v>
      </c>
      <c r="E14" s="482">
        <v>1</v>
      </c>
      <c r="F14" s="482">
        <v>1</v>
      </c>
      <c r="G14" s="482">
        <v>1</v>
      </c>
      <c r="H14" s="482">
        <v>1</v>
      </c>
      <c r="I14" s="482">
        <v>1</v>
      </c>
      <c r="J14" s="482"/>
      <c r="K14" s="482"/>
      <c r="L14" s="482"/>
      <c r="M14" s="482"/>
      <c r="N14" s="482"/>
      <c r="O14" s="482"/>
      <c r="P14" s="482"/>
      <c r="Q14" s="482"/>
    </row>
    <row r="15" spans="1:17">
      <c r="A15" s="483" t="str">
        <f>IF(ISBLANK(MODULY_CBA!B12),"",MODULY_CBA!B12)</f>
        <v>Asistenti poslancov</v>
      </c>
      <c r="B15" s="483">
        <f t="shared" si="1"/>
        <v>21</v>
      </c>
      <c r="C15" s="482">
        <v>1</v>
      </c>
      <c r="D15" s="482">
        <v>1</v>
      </c>
      <c r="E15" s="482">
        <v>1</v>
      </c>
      <c r="F15" s="482">
        <v>1</v>
      </c>
      <c r="G15" s="482">
        <v>1</v>
      </c>
      <c r="H15" s="482">
        <v>1</v>
      </c>
      <c r="I15" s="482">
        <v>1</v>
      </c>
      <c r="J15" s="482"/>
      <c r="K15" s="482"/>
      <c r="L15" s="482"/>
      <c r="M15" s="482"/>
      <c r="N15" s="482"/>
      <c r="O15" s="482"/>
      <c r="P15" s="482"/>
      <c r="Q15" s="482"/>
    </row>
    <row r="16" spans="1:17">
      <c r="A16" s="483" t="str">
        <f>IF(ISBLANK(MODULY_CBA!B13),"",MODULY_CBA!B13)</f>
        <v>Kancelárie poslancov</v>
      </c>
      <c r="B16" s="483">
        <f t="shared" si="1"/>
        <v>21</v>
      </c>
      <c r="C16" s="482">
        <v>1</v>
      </c>
      <c r="D16" s="482">
        <v>1</v>
      </c>
      <c r="E16" s="482">
        <v>1</v>
      </c>
      <c r="F16" s="482">
        <v>1</v>
      </c>
      <c r="G16" s="482">
        <v>1</v>
      </c>
      <c r="H16" s="482">
        <v>1</v>
      </c>
      <c r="I16" s="482">
        <v>1</v>
      </c>
      <c r="J16" s="482"/>
      <c r="K16" s="482"/>
      <c r="L16" s="482"/>
      <c r="M16" s="482"/>
      <c r="N16" s="482"/>
      <c r="O16" s="482"/>
      <c r="P16" s="482"/>
      <c r="Q16" s="482"/>
    </row>
    <row r="17" spans="1:17">
      <c r="A17" s="483" t="str">
        <f>IF(ISBLANK(MODULY_CBA!B14),"",MODULY_CBA!B14)</f>
        <v>Zahraničné pracovné cesty</v>
      </c>
      <c r="B17" s="483">
        <f t="shared" si="1"/>
        <v>21</v>
      </c>
      <c r="C17" s="482">
        <v>1</v>
      </c>
      <c r="D17" s="482">
        <v>1</v>
      </c>
      <c r="E17" s="482">
        <v>1</v>
      </c>
      <c r="F17" s="482">
        <v>1</v>
      </c>
      <c r="G17" s="482">
        <v>1</v>
      </c>
      <c r="H17" s="482">
        <v>1</v>
      </c>
      <c r="I17" s="482">
        <v>1</v>
      </c>
      <c r="J17" s="482"/>
      <c r="K17" s="482"/>
      <c r="L17" s="482"/>
      <c r="M17" s="482"/>
      <c r="N17" s="482"/>
      <c r="O17" s="482"/>
      <c r="P17" s="482"/>
      <c r="Q17" s="482"/>
    </row>
    <row r="18" spans="1:17">
      <c r="A18" s="483" t="str">
        <f>IF(ISBLANK(MODULY_CBA!B15),"",MODULY_CBA!B15)</f>
        <v>Účasť poslancov na schôdzach NR SR</v>
      </c>
      <c r="B18" s="483">
        <f t="shared" si="1"/>
        <v>21</v>
      </c>
      <c r="C18" s="482">
        <v>1</v>
      </c>
      <c r="D18" s="482">
        <v>1</v>
      </c>
      <c r="E18" s="482">
        <v>1</v>
      </c>
      <c r="F18" s="482">
        <v>1</v>
      </c>
      <c r="G18" s="482">
        <v>1</v>
      </c>
      <c r="H18" s="482">
        <v>1</v>
      </c>
      <c r="I18" s="482">
        <v>1</v>
      </c>
      <c r="J18" s="482"/>
      <c r="K18" s="482"/>
      <c r="L18" s="482"/>
      <c r="M18" s="482"/>
      <c r="N18" s="482"/>
      <c r="O18" s="482"/>
      <c r="P18" s="482"/>
      <c r="Q18" s="482"/>
    </row>
    <row r="19" spans="1:17">
      <c r="A19" s="483" t="str">
        <f>IF(ISBLANK(MODULY_CBA!B16),"",MODULY_CBA!B16)</f>
        <v>Ospravedlnenia poslancov</v>
      </c>
      <c r="B19" s="483">
        <f t="shared" si="1"/>
        <v>21</v>
      </c>
      <c r="C19" s="482">
        <v>1</v>
      </c>
      <c r="D19" s="482">
        <v>1</v>
      </c>
      <c r="E19" s="482">
        <v>1</v>
      </c>
      <c r="F19" s="482">
        <v>1</v>
      </c>
      <c r="G19" s="482">
        <v>1</v>
      </c>
      <c r="H19" s="482">
        <v>1</v>
      </c>
      <c r="I19" s="482">
        <v>1</v>
      </c>
      <c r="J19" s="482"/>
      <c r="K19" s="482"/>
      <c r="L19" s="482"/>
      <c r="M19" s="482"/>
      <c r="N19" s="482"/>
      <c r="O19" s="482"/>
      <c r="P19" s="482"/>
      <c r="Q19" s="482"/>
    </row>
    <row r="20" spans="1:17">
      <c r="A20" s="483" t="str">
        <f>IF(ISBLANK(MODULY_CBA!B17),"",MODULY_CBA!B17)</f>
        <v>Rozhodnutia predsedu NR SR</v>
      </c>
      <c r="B20" s="483">
        <f t="shared" si="1"/>
        <v>21</v>
      </c>
      <c r="C20" s="482">
        <v>1</v>
      </c>
      <c r="D20" s="482">
        <v>1</v>
      </c>
      <c r="E20" s="482">
        <v>1</v>
      </c>
      <c r="F20" s="482">
        <v>1</v>
      </c>
      <c r="G20" s="482">
        <v>1</v>
      </c>
      <c r="H20" s="482">
        <v>1</v>
      </c>
      <c r="I20" s="482">
        <v>1</v>
      </c>
      <c r="J20" s="482"/>
      <c r="K20" s="482"/>
      <c r="L20" s="482"/>
      <c r="M20" s="482"/>
      <c r="N20" s="482"/>
      <c r="O20" s="482"/>
      <c r="P20" s="482"/>
      <c r="Q20" s="482"/>
    </row>
    <row r="21" spans="1:17">
      <c r="A21" s="483" t="str">
        <f>IF(ISBLANK(MODULY_CBA!B18),"",MODULY_CBA!B18)</f>
        <v>Hodina otázok</v>
      </c>
      <c r="B21" s="483">
        <f t="shared" si="1"/>
        <v>21</v>
      </c>
      <c r="C21" s="482">
        <v>1</v>
      </c>
      <c r="D21" s="482">
        <v>1</v>
      </c>
      <c r="E21" s="482">
        <v>1</v>
      </c>
      <c r="F21" s="482">
        <v>1</v>
      </c>
      <c r="G21" s="482">
        <v>1</v>
      </c>
      <c r="H21" s="482">
        <v>1</v>
      </c>
      <c r="I21" s="482">
        <v>1</v>
      </c>
      <c r="J21" s="482"/>
      <c r="K21" s="482"/>
      <c r="L21" s="482"/>
      <c r="M21" s="482"/>
      <c r="N21" s="482"/>
      <c r="O21" s="482"/>
      <c r="P21" s="482"/>
      <c r="Q21" s="482"/>
    </row>
    <row r="22" spans="1:17">
      <c r="A22" s="483" t="str">
        <f>IF(ISBLANK(MODULY_CBA!B19),"",MODULY_CBA!B19)</f>
        <v>Interpelácie</v>
      </c>
      <c r="B22" s="483">
        <f t="shared" si="1"/>
        <v>21</v>
      </c>
      <c r="C22" s="482">
        <v>1</v>
      </c>
      <c r="D22" s="482">
        <v>1</v>
      </c>
      <c r="E22" s="482">
        <v>1</v>
      </c>
      <c r="F22" s="482">
        <v>1</v>
      </c>
      <c r="G22" s="482">
        <v>1</v>
      </c>
      <c r="H22" s="482">
        <v>1</v>
      </c>
      <c r="I22" s="482">
        <v>1</v>
      </c>
      <c r="J22" s="482"/>
      <c r="K22" s="482"/>
      <c r="L22" s="482"/>
      <c r="M22" s="482"/>
      <c r="N22" s="482"/>
      <c r="O22" s="482"/>
      <c r="P22" s="482"/>
      <c r="Q22" s="482"/>
    </row>
    <row r="23" spans="1:17">
      <c r="A23" s="483" t="str">
        <f>IF(ISBLANK(MODULY_CBA!B20),"",MODULY_CBA!B20)</f>
        <v>Pozmeňovacie návrhy</v>
      </c>
      <c r="B23" s="483">
        <f t="shared" si="1"/>
        <v>21</v>
      </c>
      <c r="C23" s="482">
        <v>1</v>
      </c>
      <c r="D23" s="482">
        <v>1</v>
      </c>
      <c r="E23" s="482">
        <v>1</v>
      </c>
      <c r="F23" s="482">
        <v>1</v>
      </c>
      <c r="G23" s="482">
        <v>1</v>
      </c>
      <c r="H23" s="482">
        <v>1</v>
      </c>
      <c r="I23" s="482">
        <v>1</v>
      </c>
      <c r="J23" s="482"/>
      <c r="K23" s="482"/>
      <c r="L23" s="482"/>
      <c r="M23" s="482"/>
      <c r="N23" s="482"/>
      <c r="O23" s="482"/>
      <c r="P23" s="482"/>
      <c r="Q23" s="482"/>
    </row>
    <row r="24" spans="1:17">
      <c r="A24" s="483" t="str">
        <f>IF(ISBLANK(MODULY_CBA!B21),"",MODULY_CBA!B21)</f>
        <v>Doručovanie materiálov</v>
      </c>
      <c r="B24" s="483">
        <f t="shared" si="1"/>
        <v>21</v>
      </c>
      <c r="C24" s="482">
        <v>1</v>
      </c>
      <c r="D24" s="482">
        <v>1</v>
      </c>
      <c r="E24" s="482">
        <v>1</v>
      </c>
      <c r="F24" s="482">
        <v>1</v>
      </c>
      <c r="G24" s="482">
        <v>1</v>
      </c>
      <c r="H24" s="482">
        <v>1</v>
      </c>
      <c r="I24" s="482">
        <v>1</v>
      </c>
      <c r="J24" s="482"/>
      <c r="K24" s="482"/>
      <c r="L24" s="482"/>
      <c r="M24" s="482"/>
      <c r="N24" s="482"/>
      <c r="O24" s="482"/>
      <c r="P24" s="482"/>
      <c r="Q24" s="482"/>
    </row>
    <row r="25" spans="1:17">
      <c r="A25" s="483" t="str">
        <f>IF(ISBLANK(MODULY_CBA!B22),"",MODULY_CBA!B22)</f>
        <v>Parlamentné tlače</v>
      </c>
      <c r="B25" s="483">
        <f t="shared" si="1"/>
        <v>21</v>
      </c>
      <c r="C25" s="482">
        <v>1</v>
      </c>
      <c r="D25" s="482">
        <v>1</v>
      </c>
      <c r="E25" s="482">
        <v>1</v>
      </c>
      <c r="F25" s="482">
        <v>1</v>
      </c>
      <c r="G25" s="482">
        <v>1</v>
      </c>
      <c r="H25" s="482">
        <v>1</v>
      </c>
      <c r="I25" s="482">
        <v>1</v>
      </c>
      <c r="J25" s="482"/>
      <c r="K25" s="482"/>
      <c r="L25" s="482"/>
      <c r="M25" s="482"/>
      <c r="N25" s="482"/>
      <c r="O25" s="482"/>
      <c r="P25" s="482"/>
      <c r="Q25" s="482"/>
    </row>
    <row r="26" spans="1:17">
      <c r="A26" s="483" t="str">
        <f>IF(ISBLANK(MODULY_CBA!B23),"",MODULY_CBA!B23)</f>
        <v>Harmonogram schôdze</v>
      </c>
      <c r="B26" s="483">
        <f t="shared" si="1"/>
        <v>21</v>
      </c>
      <c r="C26" s="482">
        <v>1</v>
      </c>
      <c r="D26" s="482">
        <v>1</v>
      </c>
      <c r="E26" s="482">
        <v>1</v>
      </c>
      <c r="F26" s="482">
        <v>1</v>
      </c>
      <c r="G26" s="482">
        <v>1</v>
      </c>
      <c r="H26" s="482">
        <v>1</v>
      </c>
      <c r="I26" s="482">
        <v>1</v>
      </c>
      <c r="J26" s="482"/>
      <c r="K26" s="482"/>
      <c r="L26" s="482"/>
      <c r="M26" s="482"/>
      <c r="N26" s="482"/>
      <c r="O26" s="482"/>
      <c r="P26" s="482"/>
      <c r="Q26" s="482"/>
    </row>
    <row r="27" spans="1:17">
      <c r="A27" s="483" t="str">
        <f>IF(ISBLANK(MODULY_CBA!B24),"",MODULY_CBA!B24)</f>
        <v>Program schôdze</v>
      </c>
      <c r="B27" s="483">
        <f t="shared" ref="B27:B53" si="2">SUM(C27*C$5,D27*D$5,E27*E$5,F27*F$5,G27*G$5,H27*H$5,I27*I$5,J27*J$5,K27*K$5,L27*L$5,M27*M$5,N27*N$5,O27*O$5,P27*P$5)</f>
        <v>21</v>
      </c>
      <c r="C27" s="482">
        <v>1</v>
      </c>
      <c r="D27" s="482">
        <v>1</v>
      </c>
      <c r="E27" s="482">
        <v>1</v>
      </c>
      <c r="F27" s="482">
        <v>1</v>
      </c>
      <c r="G27" s="482">
        <v>1</v>
      </c>
      <c r="H27" s="482">
        <v>1</v>
      </c>
      <c r="I27" s="482">
        <v>1</v>
      </c>
    </row>
    <row r="28" spans="1:17">
      <c r="A28" s="483" t="str">
        <f>IF(ISBLANK(MODULY_CBA!B25),"",MODULY_CBA!B25)</f>
        <v>Hlasovanie na schôdzach</v>
      </c>
      <c r="B28" s="483">
        <f t="shared" si="2"/>
        <v>21</v>
      </c>
      <c r="C28" s="482">
        <v>1</v>
      </c>
      <c r="D28" s="482">
        <v>1</v>
      </c>
      <c r="E28" s="482">
        <v>1</v>
      </c>
      <c r="F28" s="482">
        <v>1</v>
      </c>
      <c r="G28" s="482">
        <v>1</v>
      </c>
      <c r="H28" s="482">
        <v>1</v>
      </c>
      <c r="I28" s="482">
        <v>1</v>
      </c>
    </row>
    <row r="29" spans="1:17">
      <c r="A29" s="483" t="str">
        <f>IF(ISBLANK(MODULY_CBA!B26),"",MODULY_CBA!B26)</f>
        <v>Uznesenia NR SR</v>
      </c>
      <c r="B29" s="483">
        <f t="shared" si="2"/>
        <v>21</v>
      </c>
      <c r="C29" s="482">
        <v>1</v>
      </c>
      <c r="D29" s="482">
        <v>1</v>
      </c>
      <c r="E29" s="482">
        <v>1</v>
      </c>
      <c r="F29" s="482">
        <v>1</v>
      </c>
      <c r="G29" s="482">
        <v>1</v>
      </c>
      <c r="H29" s="482">
        <v>1</v>
      </c>
      <c r="I29" s="482">
        <v>1</v>
      </c>
    </row>
    <row r="30" spans="1:17">
      <c r="A30" s="483" t="str">
        <f>IF(ISBLANK(MODULY_CBA!B27),"",MODULY_CBA!B27)</f>
        <v>Informácia podľa §70 RP</v>
      </c>
      <c r="B30" s="483">
        <f t="shared" si="2"/>
        <v>21</v>
      </c>
      <c r="C30" s="482">
        <v>1</v>
      </c>
      <c r="D30" s="482">
        <v>1</v>
      </c>
      <c r="E30" s="482">
        <v>1</v>
      </c>
      <c r="F30" s="482">
        <v>1</v>
      </c>
      <c r="G30" s="482">
        <v>1</v>
      </c>
      <c r="H30" s="482">
        <v>1</v>
      </c>
      <c r="I30" s="482">
        <v>1</v>
      </c>
    </row>
    <row r="31" spans="1:17">
      <c r="A31" s="483" t="str">
        <f>IF(ISBLANK(MODULY_CBA!B28),"",MODULY_CBA!B28)</f>
        <v>Stanoviská LO</v>
      </c>
      <c r="B31" s="483">
        <f t="shared" si="2"/>
        <v>21</v>
      </c>
      <c r="C31" s="482">
        <v>1</v>
      </c>
      <c r="D31" s="482">
        <v>1</v>
      </c>
      <c r="E31" s="482">
        <v>1</v>
      </c>
      <c r="F31" s="482">
        <v>1</v>
      </c>
      <c r="G31" s="482">
        <v>1</v>
      </c>
      <c r="H31" s="482">
        <v>1</v>
      </c>
      <c r="I31" s="482">
        <v>1</v>
      </c>
    </row>
    <row r="32" spans="1:17">
      <c r="A32" s="483" t="str">
        <f>IF(ISBLANK(MODULY_CBA!B29),"",MODULY_CBA!B29)</f>
        <v>Schválené zákony</v>
      </c>
      <c r="B32" s="483">
        <f t="shared" si="2"/>
        <v>21</v>
      </c>
      <c r="C32" s="482">
        <v>1</v>
      </c>
      <c r="D32" s="482">
        <v>1</v>
      </c>
      <c r="E32" s="482">
        <v>1</v>
      </c>
      <c r="F32" s="482">
        <v>1</v>
      </c>
      <c r="G32" s="482">
        <v>1</v>
      </c>
      <c r="H32" s="482">
        <v>1</v>
      </c>
      <c r="I32" s="482">
        <v>1</v>
      </c>
    </row>
    <row r="33" spans="1:9">
      <c r="A33" s="483" t="str">
        <f>IF(ISBLANK(MODULY_CBA!B30),"",MODULY_CBA!B30)</f>
        <v>Zákony napadnuté na Ústavnom súde</v>
      </c>
      <c r="B33" s="483">
        <f t="shared" si="2"/>
        <v>21</v>
      </c>
      <c r="C33" s="482">
        <v>1</v>
      </c>
      <c r="D33" s="482">
        <v>1</v>
      </c>
      <c r="E33" s="482">
        <v>1</v>
      </c>
      <c r="F33" s="482">
        <v>1</v>
      </c>
      <c r="G33" s="482">
        <v>1</v>
      </c>
      <c r="H33" s="482">
        <v>1</v>
      </c>
      <c r="I33" s="482">
        <v>1</v>
      </c>
    </row>
    <row r="34" spans="1:9">
      <c r="A34" s="483" t="str">
        <f>IF(ISBLANK(MODULY_CBA!B31),"",MODULY_CBA!B31)</f>
        <v>Legislatívny proces</v>
      </c>
      <c r="B34" s="483">
        <f t="shared" si="2"/>
        <v>21</v>
      </c>
      <c r="C34" s="482">
        <v>1</v>
      </c>
      <c r="D34" s="482">
        <v>1</v>
      </c>
      <c r="E34" s="482">
        <v>1</v>
      </c>
      <c r="F34" s="482">
        <v>1</v>
      </c>
      <c r="G34" s="482">
        <v>1</v>
      </c>
      <c r="H34" s="482">
        <v>1</v>
      </c>
      <c r="I34" s="482">
        <v>1</v>
      </c>
    </row>
    <row r="35" spans="1:9">
      <c r="A35" s="483" t="str">
        <f>IF(ISBLANK(MODULY_CBA!B32),"",MODULY_CBA!B32)</f>
        <v>Agenda výborov</v>
      </c>
      <c r="B35" s="483">
        <f t="shared" si="2"/>
        <v>21</v>
      </c>
      <c r="C35" s="482">
        <v>1</v>
      </c>
      <c r="D35" s="482">
        <v>1</v>
      </c>
      <c r="E35" s="482">
        <v>1</v>
      </c>
      <c r="F35" s="482">
        <v>1</v>
      </c>
      <c r="G35" s="482">
        <v>1</v>
      </c>
      <c r="H35" s="482">
        <v>1</v>
      </c>
      <c r="I35" s="482">
        <v>1</v>
      </c>
    </row>
    <row r="36" spans="1:9">
      <c r="A36" s="483" t="str">
        <f>IF(ISBLANK(MODULY_CBA!B33),"",MODULY_CBA!B33)</f>
        <v>Podujatia NR SR</v>
      </c>
      <c r="B36" s="483">
        <f t="shared" si="2"/>
        <v>21</v>
      </c>
      <c r="C36" s="482">
        <v>1</v>
      </c>
      <c r="D36" s="482">
        <v>1</v>
      </c>
      <c r="E36" s="482">
        <v>1</v>
      </c>
      <c r="F36" s="482">
        <v>1</v>
      </c>
      <c r="G36" s="482">
        <v>1</v>
      </c>
      <c r="H36" s="482">
        <v>1</v>
      </c>
      <c r="I36" s="482">
        <v>1</v>
      </c>
    </row>
    <row r="37" spans="1:9">
      <c r="A37" s="483" t="str">
        <f>IF(ISBLANK(MODULY_CBA!B34),"",MODULY_CBA!B34)</f>
        <v>Videodokumentácia</v>
      </c>
      <c r="B37" s="483">
        <f t="shared" si="2"/>
        <v>21</v>
      </c>
      <c r="C37" s="482">
        <v>1</v>
      </c>
      <c r="D37" s="482">
        <v>1</v>
      </c>
      <c r="E37" s="482">
        <v>1</v>
      </c>
      <c r="F37" s="482">
        <v>1</v>
      </c>
      <c r="G37" s="482">
        <v>1</v>
      </c>
      <c r="H37" s="482">
        <v>1</v>
      </c>
      <c r="I37" s="482">
        <v>1</v>
      </c>
    </row>
    <row r="38" spans="1:9">
      <c r="A38" s="483" t="str">
        <f>IF(ISBLANK(MODULY_CBA!B35),"",MODULY_CBA!B35)</f>
        <v>Denná informácia</v>
      </c>
      <c r="B38" s="483">
        <f t="shared" si="2"/>
        <v>21</v>
      </c>
      <c r="C38" s="482">
        <v>1</v>
      </c>
      <c r="D38" s="482">
        <v>1</v>
      </c>
      <c r="E38" s="482">
        <v>1</v>
      </c>
      <c r="F38" s="482">
        <v>1</v>
      </c>
      <c r="G38" s="482">
        <v>1</v>
      </c>
      <c r="H38" s="482">
        <v>1</v>
      </c>
      <c r="I38" s="482">
        <v>1</v>
      </c>
    </row>
    <row r="39" spans="1:9">
      <c r="A39" s="483" t="str">
        <f>IF(ISBLANK(MODULY_CBA!B36),"",MODULY_CBA!B36)</f>
        <v>Fotodokumentácia</v>
      </c>
      <c r="B39" s="483">
        <f t="shared" si="2"/>
        <v>21</v>
      </c>
      <c r="C39" s="482">
        <v>1</v>
      </c>
      <c r="D39" s="482">
        <v>1</v>
      </c>
      <c r="E39" s="482">
        <v>1</v>
      </c>
      <c r="F39" s="482">
        <v>1</v>
      </c>
      <c r="G39" s="482">
        <v>1</v>
      </c>
      <c r="H39" s="482">
        <v>1</v>
      </c>
      <c r="I39" s="482">
        <v>1</v>
      </c>
    </row>
    <row r="40" spans="1:9">
      <c r="A40" s="483" t="str">
        <f>IF(ISBLANK(MODULY_CBA!B37),"",MODULY_CBA!B37)</f>
        <v>E-schôdza</v>
      </c>
      <c r="B40" s="483">
        <f t="shared" si="2"/>
        <v>21</v>
      </c>
      <c r="C40" s="482">
        <v>1</v>
      </c>
      <c r="D40" s="482">
        <v>1</v>
      </c>
      <c r="E40" s="482">
        <v>1</v>
      </c>
      <c r="F40" s="482">
        <v>1</v>
      </c>
      <c r="G40" s="482">
        <v>1</v>
      </c>
      <c r="H40" s="482">
        <v>1</v>
      </c>
      <c r="I40" s="482">
        <v>1</v>
      </c>
    </row>
    <row r="41" spans="1:9">
      <c r="A41" s="483" t="str">
        <f>IF(ISBLANK(MODULY_CBA!B38),"",MODULY_CBA!B38)</f>
        <v>Notifikácie</v>
      </c>
      <c r="B41" s="483">
        <f t="shared" si="2"/>
        <v>21</v>
      </c>
      <c r="C41" s="482">
        <v>1</v>
      </c>
      <c r="D41" s="482">
        <v>1</v>
      </c>
      <c r="E41" s="482">
        <v>1</v>
      </c>
      <c r="F41" s="482">
        <v>1</v>
      </c>
      <c r="G41" s="482">
        <v>1</v>
      </c>
      <c r="H41" s="482">
        <v>1</v>
      </c>
      <c r="I41" s="482">
        <v>1</v>
      </c>
    </row>
    <row r="42" spans="1:9">
      <c r="A42" s="483" t="str">
        <f>IF(ISBLANK(MODULY_CBA!B39),"",MODULY_CBA!B39)</f>
        <v>Abonentský portál</v>
      </c>
      <c r="B42" s="483">
        <f t="shared" si="2"/>
        <v>21</v>
      </c>
      <c r="C42" s="482">
        <v>1</v>
      </c>
      <c r="D42" s="482">
        <v>1</v>
      </c>
      <c r="E42" s="482">
        <v>1</v>
      </c>
      <c r="F42" s="482">
        <v>1</v>
      </c>
      <c r="G42" s="482">
        <v>1</v>
      </c>
      <c r="H42" s="482">
        <v>1</v>
      </c>
      <c r="I42" s="482">
        <v>1</v>
      </c>
    </row>
    <row r="43" spans="1:9">
      <c r="A43" s="483" t="str">
        <f>IF(ISBLANK(MODULY_CBA!B40),"",MODULY_CBA!B40)</f>
        <v>Oprávnenia</v>
      </c>
      <c r="B43" s="483">
        <f t="shared" si="2"/>
        <v>21</v>
      </c>
      <c r="C43" s="482">
        <v>1</v>
      </c>
      <c r="D43" s="482">
        <v>1</v>
      </c>
      <c r="E43" s="482">
        <v>1</v>
      </c>
      <c r="F43" s="482">
        <v>1</v>
      </c>
      <c r="G43" s="482">
        <v>1</v>
      </c>
      <c r="H43" s="482">
        <v>1</v>
      </c>
      <c r="I43" s="482">
        <v>1</v>
      </c>
    </row>
    <row r="44" spans="1:9">
      <c r="A44" s="483" t="str">
        <f>IF(ISBLANK(MODULY_CBA!B41),"",MODULY_CBA!B41)</f>
        <v>Prepojenia modulov</v>
      </c>
      <c r="B44" s="483">
        <f t="shared" si="2"/>
        <v>21</v>
      </c>
      <c r="C44" s="482">
        <v>1</v>
      </c>
      <c r="D44" s="482">
        <v>1</v>
      </c>
      <c r="E44" s="482">
        <v>1</v>
      </c>
      <c r="F44" s="482">
        <v>1</v>
      </c>
      <c r="G44" s="482">
        <v>1</v>
      </c>
      <c r="H44" s="482">
        <v>1</v>
      </c>
      <c r="I44" s="482">
        <v>1</v>
      </c>
    </row>
    <row r="45" spans="1:9">
      <c r="A45" s="483" t="str">
        <f>IF(ISBLANK(MODULY_CBA!B42),"",MODULY_CBA!B42)</f>
        <v>Rezervačný sytém podujatí</v>
      </c>
      <c r="B45" s="483">
        <f t="shared" si="2"/>
        <v>21</v>
      </c>
      <c r="C45" s="482">
        <v>1</v>
      </c>
      <c r="D45" s="482">
        <v>1</v>
      </c>
      <c r="E45" s="482">
        <v>1</v>
      </c>
      <c r="F45" s="482">
        <v>1</v>
      </c>
      <c r="G45" s="482">
        <v>1</v>
      </c>
      <c r="H45" s="482">
        <v>1</v>
      </c>
      <c r="I45" s="482">
        <v>1</v>
      </c>
    </row>
    <row r="46" spans="1:9">
      <c r="A46" s="483" t="str">
        <f>IF(ISBLANK(MODULY_CBA!B43),"",MODULY_CBA!B43)</f>
        <v>Materiály parlamentného inštitútu</v>
      </c>
      <c r="B46" s="483">
        <f t="shared" si="2"/>
        <v>21</v>
      </c>
      <c r="C46" s="482">
        <v>1</v>
      </c>
      <c r="D46" s="482">
        <v>1</v>
      </c>
      <c r="E46" s="482">
        <v>1</v>
      </c>
      <c r="F46" s="482">
        <v>1</v>
      </c>
      <c r="G46" s="482">
        <v>1</v>
      </c>
      <c r="H46" s="482">
        <v>1</v>
      </c>
      <c r="I46" s="482">
        <v>1</v>
      </c>
    </row>
    <row r="47" spans="1:9">
      <c r="A47" s="483" t="str">
        <f>IF(ISBLANK(MODULY_CBA!B44),"",MODULY_CBA!B44)</f>
        <v>Kreačná činnosť NR SR</v>
      </c>
      <c r="B47" s="483">
        <f t="shared" si="2"/>
        <v>21</v>
      </c>
      <c r="C47" s="482">
        <v>1</v>
      </c>
      <c r="D47" s="482">
        <v>1</v>
      </c>
      <c r="E47" s="482">
        <v>1</v>
      </c>
      <c r="F47" s="482">
        <v>1</v>
      </c>
      <c r="G47" s="482">
        <v>1</v>
      </c>
      <c r="H47" s="482">
        <v>1</v>
      </c>
      <c r="I47" s="482">
        <v>1</v>
      </c>
    </row>
    <row r="48" spans="1:9">
      <c r="A48" s="483" t="str">
        <f>IF(ISBLANK(MODULY_CBA!B45),"",MODULY_CBA!B45)</f>
        <v>Kontrolná činnosť NR SR</v>
      </c>
      <c r="B48" s="483">
        <f t="shared" si="2"/>
        <v>21</v>
      </c>
      <c r="C48" s="482">
        <v>1</v>
      </c>
      <c r="D48" s="482">
        <v>1</v>
      </c>
      <c r="E48" s="482">
        <v>1</v>
      </c>
      <c r="F48" s="482">
        <v>1</v>
      </c>
      <c r="G48" s="482">
        <v>1</v>
      </c>
      <c r="H48" s="482">
        <v>1</v>
      </c>
      <c r="I48" s="482">
        <v>1</v>
      </c>
    </row>
    <row r="49" spans="1:9">
      <c r="A49" s="483" t="str">
        <f>IF(ISBLANK(MODULY_CBA!B46),"",MODULY_CBA!B46)</f>
        <v>Front-end aplikácia</v>
      </c>
      <c r="B49" s="483">
        <f t="shared" si="2"/>
        <v>21</v>
      </c>
      <c r="C49" s="482">
        <v>1</v>
      </c>
      <c r="D49" s="482">
        <v>1</v>
      </c>
      <c r="E49" s="482">
        <v>1</v>
      </c>
      <c r="F49" s="482">
        <v>1</v>
      </c>
      <c r="G49" s="482">
        <v>1</v>
      </c>
      <c r="H49" s="482">
        <v>1</v>
      </c>
      <c r="I49" s="482">
        <v>1</v>
      </c>
    </row>
    <row r="50" spans="1:9">
      <c r="A50" s="483" t="str">
        <f>IF(ISBLANK(MODULY_CBA!B47),"",MODULY_CBA!B47)</f>
        <v>Majetkové priznania</v>
      </c>
      <c r="B50" s="483">
        <f t="shared" si="2"/>
        <v>21</v>
      </c>
      <c r="C50" s="482">
        <v>1</v>
      </c>
      <c r="D50" s="482">
        <v>1</v>
      </c>
      <c r="E50" s="482">
        <v>1</v>
      </c>
      <c r="F50" s="482">
        <v>1</v>
      </c>
      <c r="G50" s="482">
        <v>1</v>
      </c>
      <c r="H50" s="482">
        <v>1</v>
      </c>
      <c r="I50" s="482">
        <v>1</v>
      </c>
    </row>
    <row r="51" spans="1:9">
      <c r="A51" s="483" t="str">
        <f>IF(ISBLANK(MODULY_CBA!B48),"",MODULY_CBA!B48)</f>
        <v>EUROVAC</v>
      </c>
      <c r="B51" s="483">
        <f t="shared" si="2"/>
        <v>21</v>
      </c>
      <c r="C51" s="482">
        <v>1</v>
      </c>
      <c r="D51" s="482">
        <v>1</v>
      </c>
      <c r="E51" s="482">
        <v>1</v>
      </c>
      <c r="F51" s="482">
        <v>1</v>
      </c>
      <c r="G51" s="482">
        <v>1</v>
      </c>
      <c r="H51" s="482">
        <v>1</v>
      </c>
      <c r="I51" s="482">
        <v>1</v>
      </c>
    </row>
    <row r="52" spans="1:9">
      <c r="A52" s="483" t="str">
        <f>IF(ISBLANK(MODULY_CBA!B49),"",MODULY_CBA!B49)</f>
        <v>SSEZ</v>
      </c>
      <c r="B52" s="483">
        <f t="shared" si="2"/>
        <v>21</v>
      </c>
      <c r="C52" s="482">
        <v>1</v>
      </c>
      <c r="D52" s="482">
        <v>1</v>
      </c>
      <c r="E52" s="482">
        <v>1</v>
      </c>
      <c r="F52" s="482">
        <v>1</v>
      </c>
      <c r="G52" s="482">
        <v>1</v>
      </c>
      <c r="H52" s="482">
        <v>1</v>
      </c>
      <c r="I52" s="482">
        <v>1</v>
      </c>
    </row>
    <row r="53" spans="1:9">
      <c r="A53" s="483" t="str">
        <f>IF(ISBLANK(MODULY_CBA!B50),"",MODULY_CBA!B50)</f>
        <v/>
      </c>
      <c r="B53" s="483">
        <f t="shared" si="2"/>
        <v>0</v>
      </c>
    </row>
    <row r="54" spans="1:9">
      <c r="A54" s="483" t="str">
        <f>IF(ISBLANK(MODULY_CBA!B51),"",MODULY_CBA!B51)</f>
        <v/>
      </c>
      <c r="B54" s="483">
        <f t="shared" ref="B54:B55" si="3">SUM(C54*C$5,D54*D$5,E54*E$5,F54*F$5,G54*G$5,H54*H$5,I54*I$5,J54*J$5,K54*K$5,L54*L$5,M54*M$5,N54*N$5,O54*O$5,P54*P$5)</f>
        <v>0</v>
      </c>
    </row>
    <row r="55" spans="1:9">
      <c r="A55" s="483" t="str">
        <f>IF(ISBLANK(MODULY_CBA!B52),"",MODULY_CBA!B52)</f>
        <v/>
      </c>
      <c r="B55" s="483">
        <f t="shared" si="3"/>
        <v>0</v>
      </c>
    </row>
  </sheetData>
  <mergeCells count="1">
    <mergeCell ref="A1:A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H21"/>
  <sheetViews>
    <sheetView workbookViewId="0">
      <selection activeCell="F3" sqref="F3"/>
    </sheetView>
  </sheetViews>
  <sheetFormatPr defaultColWidth="8.77734375" defaultRowHeight="13.8"/>
  <cols>
    <col min="1" max="1" width="18.6640625" style="472" customWidth="1"/>
    <col min="2" max="2" width="12" style="472" customWidth="1"/>
    <col min="3" max="3" width="6.109375" style="472" customWidth="1"/>
    <col min="4" max="5" width="12" style="472" customWidth="1"/>
    <col min="6" max="6" width="11.109375" style="472" customWidth="1"/>
    <col min="7" max="16384" width="8.77734375" style="472"/>
  </cols>
  <sheetData>
    <row r="1" spans="1:8" s="473" customFormat="1" ht="27.6">
      <c r="A1" s="496" t="s">
        <v>2434</v>
      </c>
      <c r="B1" s="496" t="s">
        <v>2435</v>
      </c>
      <c r="C1" s="496" t="s">
        <v>176</v>
      </c>
      <c r="D1" s="496" t="s">
        <v>270</v>
      </c>
      <c r="E1" s="496" t="s">
        <v>2436</v>
      </c>
      <c r="F1" s="496" t="s">
        <v>238</v>
      </c>
    </row>
    <row r="2" spans="1:8">
      <c r="A2" s="493" t="s">
        <v>2437</v>
      </c>
      <c r="B2" s="494">
        <v>44317</v>
      </c>
      <c r="C2" s="491">
        <f t="shared" ref="C2:C21" si="0">IF(ISBLANK(B2),"",YEAR(B2))</f>
        <v>2021</v>
      </c>
      <c r="D2" s="494">
        <v>44561</v>
      </c>
      <c r="E2" s="483">
        <f t="shared" ref="E2:E21" si="1">IF(ISBLANK(B2),"",ROUND((D2-B2+1)/30,0))</f>
        <v>8</v>
      </c>
      <c r="F2" s="491">
        <f>IF(ISBLANK(B2),"",ROUNDUP((D2-MIN($B$2:$B$21))/365,))</f>
        <v>1</v>
      </c>
      <c r="G2" s="495"/>
      <c r="H2" s="495"/>
    </row>
    <row r="3" spans="1:8">
      <c r="A3" s="493" t="s">
        <v>2438</v>
      </c>
      <c r="B3" s="494">
        <v>44562</v>
      </c>
      <c r="C3" s="491">
        <f t="shared" si="0"/>
        <v>2022</v>
      </c>
      <c r="D3" s="494">
        <v>44713</v>
      </c>
      <c r="E3" s="483">
        <f t="shared" si="1"/>
        <v>5</v>
      </c>
      <c r="F3" s="491">
        <f>IF(ISBLANK(B3),"",ROUNDUP((D3-MIN($B$2:$B$21))/365,))</f>
        <v>2</v>
      </c>
      <c r="G3" s="495"/>
    </row>
    <row r="4" spans="1:8">
      <c r="A4" s="493" t="s">
        <v>2439</v>
      </c>
      <c r="B4" s="494"/>
      <c r="C4" s="491" t="str">
        <f t="shared" si="0"/>
        <v/>
      </c>
      <c r="D4" s="494"/>
      <c r="E4" s="483" t="str">
        <f t="shared" si="1"/>
        <v/>
      </c>
      <c r="F4" s="491" t="str">
        <f>IF(ISBLANK(B4),"",ROUNDUP((D4-MIN($B$2:$B$21))/365,))</f>
        <v/>
      </c>
      <c r="G4" s="495"/>
    </row>
    <row r="5" spans="1:8">
      <c r="A5" s="493" t="s">
        <v>2440</v>
      </c>
      <c r="B5" s="494"/>
      <c r="C5" s="491" t="str">
        <f t="shared" si="0"/>
        <v/>
      </c>
      <c r="D5" s="494"/>
      <c r="E5" s="483" t="str">
        <f t="shared" si="1"/>
        <v/>
      </c>
      <c r="F5" s="491" t="str">
        <f>IF(ISBLANK(B5),"",ROUNDUP((D5-MIN($B$2:$B$21))/365,))</f>
        <v/>
      </c>
      <c r="G5" s="495"/>
    </row>
    <row r="6" spans="1:8">
      <c r="A6" s="493" t="s">
        <v>2441</v>
      </c>
      <c r="B6" s="492"/>
      <c r="C6" s="491" t="str">
        <f t="shared" si="0"/>
        <v/>
      </c>
      <c r="D6" s="492"/>
      <c r="E6" s="483" t="str">
        <f t="shared" si="1"/>
        <v/>
      </c>
      <c r="F6" s="491" t="str">
        <f t="shared" ref="F6:F21" si="2">IF(ISBLANK(B6),"",YEAR(D6)-MIN($C$2:$C$21)+1)</f>
        <v/>
      </c>
    </row>
    <row r="7" spans="1:8">
      <c r="A7" s="493" t="s">
        <v>2442</v>
      </c>
      <c r="B7" s="492"/>
      <c r="C7" s="491" t="str">
        <f t="shared" si="0"/>
        <v/>
      </c>
      <c r="D7" s="492"/>
      <c r="E7" s="483" t="str">
        <f t="shared" si="1"/>
        <v/>
      </c>
      <c r="F7" s="491" t="str">
        <f t="shared" si="2"/>
        <v/>
      </c>
    </row>
    <row r="8" spans="1:8">
      <c r="A8" s="493" t="s">
        <v>2443</v>
      </c>
      <c r="B8" s="492"/>
      <c r="C8" s="491" t="str">
        <f t="shared" si="0"/>
        <v/>
      </c>
      <c r="D8" s="492"/>
      <c r="E8" s="483" t="str">
        <f t="shared" si="1"/>
        <v/>
      </c>
      <c r="F8" s="491" t="str">
        <f t="shared" si="2"/>
        <v/>
      </c>
    </row>
    <row r="9" spans="1:8">
      <c r="A9" s="493" t="s">
        <v>2444</v>
      </c>
      <c r="B9" s="492"/>
      <c r="C9" s="491" t="str">
        <f t="shared" si="0"/>
        <v/>
      </c>
      <c r="D9" s="492"/>
      <c r="E9" s="483" t="str">
        <f t="shared" si="1"/>
        <v/>
      </c>
      <c r="F9" s="491" t="str">
        <f t="shared" si="2"/>
        <v/>
      </c>
    </row>
    <row r="10" spans="1:8">
      <c r="A10" s="493" t="s">
        <v>2445</v>
      </c>
      <c r="B10" s="492"/>
      <c r="C10" s="491" t="str">
        <f t="shared" si="0"/>
        <v/>
      </c>
      <c r="D10" s="492"/>
      <c r="E10" s="483" t="str">
        <f t="shared" si="1"/>
        <v/>
      </c>
      <c r="F10" s="491" t="str">
        <f t="shared" si="2"/>
        <v/>
      </c>
    </row>
    <row r="11" spans="1:8">
      <c r="A11" s="493" t="s">
        <v>2446</v>
      </c>
      <c r="B11" s="492"/>
      <c r="C11" s="491" t="str">
        <f t="shared" si="0"/>
        <v/>
      </c>
      <c r="D11" s="492"/>
      <c r="E11" s="483" t="str">
        <f t="shared" si="1"/>
        <v/>
      </c>
      <c r="F11" s="491" t="str">
        <f t="shared" si="2"/>
        <v/>
      </c>
    </row>
    <row r="12" spans="1:8">
      <c r="A12" s="493" t="s">
        <v>2447</v>
      </c>
      <c r="B12" s="492"/>
      <c r="C12" s="491" t="str">
        <f t="shared" si="0"/>
        <v/>
      </c>
      <c r="D12" s="492"/>
      <c r="E12" s="483" t="str">
        <f t="shared" si="1"/>
        <v/>
      </c>
      <c r="F12" s="491" t="str">
        <f t="shared" si="2"/>
        <v/>
      </c>
    </row>
    <row r="13" spans="1:8">
      <c r="A13" s="493" t="s">
        <v>2448</v>
      </c>
      <c r="B13" s="492"/>
      <c r="C13" s="491" t="str">
        <f t="shared" si="0"/>
        <v/>
      </c>
      <c r="D13" s="492"/>
      <c r="E13" s="483" t="str">
        <f t="shared" si="1"/>
        <v/>
      </c>
      <c r="F13" s="491" t="str">
        <f t="shared" si="2"/>
        <v/>
      </c>
    </row>
    <row r="14" spans="1:8">
      <c r="A14" s="493" t="s">
        <v>2449</v>
      </c>
      <c r="B14" s="492"/>
      <c r="C14" s="491" t="str">
        <f t="shared" si="0"/>
        <v/>
      </c>
      <c r="D14" s="492"/>
      <c r="E14" s="483" t="str">
        <f t="shared" si="1"/>
        <v/>
      </c>
      <c r="F14" s="491" t="str">
        <f t="shared" si="2"/>
        <v/>
      </c>
    </row>
    <row r="15" spans="1:8">
      <c r="A15" s="493" t="s">
        <v>2450</v>
      </c>
      <c r="B15" s="492"/>
      <c r="C15" s="491" t="str">
        <f t="shared" si="0"/>
        <v/>
      </c>
      <c r="D15" s="492"/>
      <c r="E15" s="483" t="str">
        <f t="shared" si="1"/>
        <v/>
      </c>
      <c r="F15" s="491" t="str">
        <f t="shared" si="2"/>
        <v/>
      </c>
    </row>
    <row r="16" spans="1:8">
      <c r="A16" s="493" t="s">
        <v>2451</v>
      </c>
      <c r="B16" s="492"/>
      <c r="C16" s="491" t="str">
        <f t="shared" si="0"/>
        <v/>
      </c>
      <c r="D16" s="492"/>
      <c r="E16" s="483" t="str">
        <f t="shared" si="1"/>
        <v/>
      </c>
      <c r="F16" s="491" t="str">
        <f t="shared" si="2"/>
        <v/>
      </c>
    </row>
    <row r="17" spans="1:6">
      <c r="A17" s="493" t="s">
        <v>2452</v>
      </c>
      <c r="B17" s="492"/>
      <c r="C17" s="491" t="str">
        <f t="shared" si="0"/>
        <v/>
      </c>
      <c r="D17" s="492"/>
      <c r="E17" s="483" t="str">
        <f t="shared" si="1"/>
        <v/>
      </c>
      <c r="F17" s="491" t="str">
        <f t="shared" si="2"/>
        <v/>
      </c>
    </row>
    <row r="18" spans="1:6">
      <c r="A18" s="493" t="s">
        <v>2453</v>
      </c>
      <c r="B18" s="492"/>
      <c r="C18" s="491" t="str">
        <f t="shared" si="0"/>
        <v/>
      </c>
      <c r="D18" s="492"/>
      <c r="E18" s="483" t="str">
        <f t="shared" si="1"/>
        <v/>
      </c>
      <c r="F18" s="491" t="str">
        <f t="shared" si="2"/>
        <v/>
      </c>
    </row>
    <row r="19" spans="1:6">
      <c r="A19" s="493" t="s">
        <v>2454</v>
      </c>
      <c r="B19" s="492"/>
      <c r="C19" s="491" t="str">
        <f t="shared" si="0"/>
        <v/>
      </c>
      <c r="D19" s="492"/>
      <c r="E19" s="483" t="str">
        <f t="shared" si="1"/>
        <v/>
      </c>
      <c r="F19" s="491" t="str">
        <f t="shared" si="2"/>
        <v/>
      </c>
    </row>
    <row r="20" spans="1:6">
      <c r="A20" s="493" t="s">
        <v>2455</v>
      </c>
      <c r="B20" s="492"/>
      <c r="C20" s="491" t="str">
        <f t="shared" si="0"/>
        <v/>
      </c>
      <c r="D20" s="492"/>
      <c r="E20" s="483" t="str">
        <f t="shared" si="1"/>
        <v/>
      </c>
      <c r="F20" s="491" t="str">
        <f t="shared" si="2"/>
        <v/>
      </c>
    </row>
    <row r="21" spans="1:6">
      <c r="A21" s="493" t="s">
        <v>2456</v>
      </c>
      <c r="B21" s="492"/>
      <c r="C21" s="491" t="str">
        <f t="shared" si="0"/>
        <v/>
      </c>
      <c r="D21" s="492"/>
      <c r="E21" s="483" t="str">
        <f t="shared" si="1"/>
        <v/>
      </c>
      <c r="F21" s="491" t="str">
        <f t="shared" si="2"/>
        <v/>
      </c>
    </row>
  </sheetData>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7">
    <tabColor rgb="FFFFFFCC"/>
  </sheetPr>
  <dimension ref="A1:D14"/>
  <sheetViews>
    <sheetView zoomScale="80" zoomScaleNormal="80" zoomScalePageLayoutView="80" workbookViewId="0">
      <selection activeCell="A2" sqref="A2"/>
    </sheetView>
  </sheetViews>
  <sheetFormatPr defaultColWidth="8.77734375" defaultRowHeight="14.4"/>
  <cols>
    <col min="1" max="1" width="32.33203125" style="4" customWidth="1"/>
    <col min="2" max="2" width="66.6640625" style="4" customWidth="1"/>
    <col min="3" max="3" width="14.33203125" style="6" customWidth="1"/>
    <col min="4" max="4" width="23.44140625" style="4" customWidth="1"/>
    <col min="5" max="16384" width="8.77734375" style="4"/>
  </cols>
  <sheetData>
    <row r="1" spans="1:4" ht="15.6" thickTop="1" thickBot="1">
      <c r="A1" s="1" t="s">
        <v>190</v>
      </c>
      <c r="B1" s="2" t="s">
        <v>2457</v>
      </c>
      <c r="C1" s="5" t="s">
        <v>158</v>
      </c>
      <c r="D1" s="3" t="s">
        <v>2458</v>
      </c>
    </row>
    <row r="2" spans="1:4" ht="147" customHeight="1" thickTop="1" thickBot="1">
      <c r="A2" s="583" t="s">
        <v>2459</v>
      </c>
      <c r="B2" s="384" t="s">
        <v>2460</v>
      </c>
      <c r="C2" s="385" t="s">
        <v>2461</v>
      </c>
      <c r="D2" s="181">
        <v>10</v>
      </c>
    </row>
    <row r="3" spans="1:4" ht="41.55" customHeight="1">
      <c r="A3" s="738" t="s">
        <v>2462</v>
      </c>
      <c r="B3" s="749" t="s">
        <v>2463</v>
      </c>
      <c r="C3" s="751" t="s">
        <v>141</v>
      </c>
      <c r="D3" s="740">
        <v>0.04</v>
      </c>
    </row>
    <row r="4" spans="1:4" ht="63" customHeight="1" thickBot="1">
      <c r="A4" s="739"/>
      <c r="B4" s="750"/>
      <c r="C4" s="752"/>
      <c r="D4" s="741"/>
    </row>
    <row r="5" spans="1:4" ht="27.6">
      <c r="A5" s="738" t="s">
        <v>2464</v>
      </c>
      <c r="B5" s="386" t="s">
        <v>2465</v>
      </c>
      <c r="C5" s="751" t="s">
        <v>141</v>
      </c>
      <c r="D5" s="742">
        <v>0.05</v>
      </c>
    </row>
    <row r="6" spans="1:4" ht="42" thickBot="1">
      <c r="A6" s="739"/>
      <c r="B6" s="384" t="s">
        <v>2466</v>
      </c>
      <c r="C6" s="752"/>
      <c r="D6" s="743"/>
    </row>
    <row r="7" spans="1:4" ht="28.2" thickBot="1">
      <c r="A7" s="387" t="s">
        <v>2467</v>
      </c>
      <c r="B7" s="388" t="s">
        <v>2468</v>
      </c>
      <c r="C7" s="389" t="s">
        <v>163</v>
      </c>
      <c r="D7" s="180">
        <v>1373</v>
      </c>
    </row>
    <row r="8" spans="1:4" ht="15" customHeight="1">
      <c r="A8" s="744" t="s">
        <v>2469</v>
      </c>
      <c r="B8" s="734" t="s">
        <v>2470</v>
      </c>
      <c r="C8" s="753" t="s">
        <v>2471</v>
      </c>
      <c r="D8" s="746">
        <f>$D$7*1.352/(D12/12)</f>
        <v>11.379592337164752</v>
      </c>
    </row>
    <row r="9" spans="1:4" ht="57" customHeight="1" thickBot="1">
      <c r="A9" s="745"/>
      <c r="B9" s="748"/>
      <c r="C9" s="754"/>
      <c r="D9" s="747"/>
    </row>
    <row r="10" spans="1:4">
      <c r="A10" s="732" t="s">
        <v>2472</v>
      </c>
      <c r="B10" s="734" t="s">
        <v>2473</v>
      </c>
      <c r="C10" s="730" t="s">
        <v>2471</v>
      </c>
      <c r="D10" s="736">
        <v>5.55</v>
      </c>
    </row>
    <row r="11" spans="1:4" ht="20.25" customHeight="1" thickBot="1">
      <c r="A11" s="733"/>
      <c r="B11" s="735"/>
      <c r="C11" s="731"/>
      <c r="D11" s="737"/>
    </row>
    <row r="12" spans="1:4" ht="72" customHeight="1" thickBot="1">
      <c r="A12" s="390" t="s">
        <v>2474</v>
      </c>
      <c r="B12" s="388" t="s">
        <v>2475</v>
      </c>
      <c r="C12" s="391" t="s">
        <v>2476</v>
      </c>
      <c r="D12" s="393">
        <v>1957.5</v>
      </c>
    </row>
    <row r="13" spans="1:4" ht="72" customHeight="1" thickBot="1">
      <c r="A13" s="390" t="s">
        <v>2477</v>
      </c>
      <c r="B13" s="388" t="s">
        <v>2478</v>
      </c>
      <c r="C13" s="391" t="s">
        <v>2476</v>
      </c>
      <c r="D13" s="392">
        <v>2088</v>
      </c>
    </row>
    <row r="14" spans="1:4" ht="21" customHeight="1" thickBot="1">
      <c r="A14" s="390" t="s">
        <v>109</v>
      </c>
      <c r="B14" s="390" t="s">
        <v>2479</v>
      </c>
      <c r="C14" s="391" t="s">
        <v>2461</v>
      </c>
      <c r="D14" s="105">
        <v>2019</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9">
    <tabColor rgb="FFFFFFCC"/>
  </sheetPr>
  <dimension ref="A1:T3"/>
  <sheetViews>
    <sheetView view="pageBreakPreview" topLeftCell="D1" zoomScale="60" zoomScaleNormal="60" zoomScalePageLayoutView="60" workbookViewId="0">
      <selection sqref="A1:Y1"/>
    </sheetView>
  </sheetViews>
  <sheetFormatPr defaultColWidth="8.77734375" defaultRowHeight="14.4"/>
  <sheetData>
    <row r="1" spans="1:20">
      <c r="A1" t="s">
        <v>2480</v>
      </c>
      <c r="D1" s="231"/>
      <c r="E1" s="231"/>
      <c r="F1" s="231"/>
      <c r="G1" s="231"/>
      <c r="H1" s="231"/>
      <c r="I1" s="231"/>
      <c r="J1" s="231"/>
      <c r="K1" s="231"/>
      <c r="L1" s="231"/>
      <c r="M1" s="231"/>
      <c r="N1" s="231"/>
      <c r="O1" s="231"/>
      <c r="P1" s="231"/>
      <c r="Q1" s="231"/>
      <c r="R1" s="231"/>
      <c r="S1" s="231"/>
      <c r="T1" s="231"/>
    </row>
    <row r="2" spans="1:20">
      <c r="A2" t="s">
        <v>2481</v>
      </c>
      <c r="D2" s="231"/>
      <c r="E2" s="231"/>
      <c r="F2" s="231"/>
      <c r="G2" s="231"/>
      <c r="H2" s="231"/>
      <c r="I2" s="231"/>
      <c r="J2" s="231"/>
      <c r="K2" s="231"/>
      <c r="L2" s="231"/>
      <c r="M2" s="231"/>
      <c r="N2" s="231"/>
      <c r="O2" s="231"/>
      <c r="P2" s="231"/>
      <c r="Q2" s="231"/>
      <c r="R2" s="231"/>
      <c r="S2" s="231"/>
      <c r="T2" s="231"/>
    </row>
    <row r="3" spans="1:20">
      <c r="A3" s="232" t="s">
        <v>106</v>
      </c>
      <c r="D3" s="231"/>
      <c r="E3" s="231"/>
      <c r="F3" s="231"/>
      <c r="G3" s="231"/>
      <c r="H3" s="231"/>
      <c r="I3" s="231"/>
      <c r="J3" s="231"/>
      <c r="K3" s="231"/>
      <c r="L3" s="231"/>
      <c r="M3" s="231"/>
      <c r="N3" s="231"/>
      <c r="O3" s="231"/>
      <c r="P3" s="231"/>
      <c r="Q3" s="231"/>
      <c r="R3" s="231"/>
      <c r="S3" s="231"/>
      <c r="T3" s="233" t="s">
        <v>107</v>
      </c>
    </row>
  </sheetData>
  <pageMargins left="0.7" right="0.7" top="0.75" bottom="0.75" header="0.3" footer="0.3"/>
  <pageSetup paperSize="9" scale="33" orientation="portrait" r:id="rId1"/>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20">
    <tabColor rgb="FFFFFFCC"/>
  </sheetPr>
  <dimension ref="A1:AC70"/>
  <sheetViews>
    <sheetView view="pageBreakPreview" topLeftCell="A28" zoomScale="60" zoomScaleNormal="80" zoomScalePageLayoutView="80" workbookViewId="0">
      <selection activeCell="C39" sqref="C39"/>
    </sheetView>
  </sheetViews>
  <sheetFormatPr defaultColWidth="8.77734375" defaultRowHeight="14.4"/>
  <cols>
    <col min="1" max="1" width="21.44140625" customWidth="1"/>
    <col min="2" max="2" width="14.44140625" customWidth="1"/>
    <col min="3" max="3" width="14.33203125" style="231" customWidth="1"/>
    <col min="4" max="4" width="14.109375" style="231" customWidth="1"/>
    <col min="5" max="5" width="14.77734375" style="231" customWidth="1"/>
    <col min="6" max="6" width="11.77734375" style="231" customWidth="1"/>
    <col min="7" max="7" width="15.77734375" style="231" customWidth="1"/>
    <col min="8" max="8" width="13.44140625" style="231" customWidth="1"/>
    <col min="9" max="9" width="10" style="231" customWidth="1"/>
    <col min="10" max="28" width="8.44140625" style="231" customWidth="1"/>
  </cols>
  <sheetData>
    <row r="1" spans="1:29" ht="15" thickBot="1"/>
    <row r="2" spans="1:29" ht="48.75" customHeight="1" thickBot="1">
      <c r="A2" s="234" t="s">
        <v>2482</v>
      </c>
      <c r="B2" s="254" t="s">
        <v>2483</v>
      </c>
      <c r="C2" s="252" t="s">
        <v>2484</v>
      </c>
      <c r="D2" s="235" t="s">
        <v>2485</v>
      </c>
      <c r="E2" s="235" t="s">
        <v>2486</v>
      </c>
      <c r="F2" s="259" t="s">
        <v>96</v>
      </c>
      <c r="G2" s="254" t="s">
        <v>2487</v>
      </c>
      <c r="H2" s="263" t="s">
        <v>2484</v>
      </c>
      <c r="I2" s="236" t="s">
        <v>96</v>
      </c>
      <c r="O2" s="237"/>
      <c r="P2" s="238"/>
      <c r="Q2" s="238"/>
      <c r="R2" s="239"/>
      <c r="S2" s="239"/>
      <c r="T2" s="239"/>
      <c r="U2" s="239"/>
      <c r="V2" s="239"/>
      <c r="W2" s="239"/>
      <c r="X2" s="239"/>
      <c r="Y2" s="238"/>
      <c r="Z2" s="238"/>
      <c r="AA2" s="239"/>
      <c r="AB2" s="239"/>
      <c r="AC2" s="239"/>
    </row>
    <row r="3" spans="1:29">
      <c r="A3" s="240" t="s">
        <v>121</v>
      </c>
      <c r="B3" s="255"/>
      <c r="C3" s="253"/>
      <c r="D3" s="249"/>
      <c r="E3" s="249"/>
      <c r="F3" s="260"/>
      <c r="G3" s="264"/>
      <c r="H3" s="253"/>
      <c r="I3" s="249"/>
      <c r="O3" s="241"/>
      <c r="P3" s="242"/>
      <c r="Q3" s="243"/>
      <c r="R3" s="243"/>
      <c r="S3" s="243"/>
      <c r="T3" s="243"/>
      <c r="U3" s="243"/>
      <c r="V3" s="243"/>
      <c r="W3" s="243"/>
      <c r="X3" s="243"/>
      <c r="Y3" s="243"/>
      <c r="Z3" s="243"/>
      <c r="AA3" s="243"/>
      <c r="AB3" s="243"/>
      <c r="AC3" s="243"/>
    </row>
    <row r="4" spans="1:29">
      <c r="A4" s="244" t="s">
        <v>2488</v>
      </c>
      <c r="B4" s="256" t="s">
        <v>2489</v>
      </c>
      <c r="C4" s="251"/>
      <c r="D4" s="250"/>
      <c r="E4" s="250"/>
      <c r="F4" s="261"/>
      <c r="G4" s="257"/>
      <c r="H4" s="251"/>
      <c r="I4" s="250"/>
      <c r="O4" s="241"/>
      <c r="P4" s="245"/>
      <c r="Q4" s="243"/>
      <c r="R4" s="243"/>
      <c r="S4" s="243"/>
      <c r="T4" s="243"/>
      <c r="U4" s="243"/>
      <c r="V4" s="243"/>
      <c r="W4" s="243"/>
      <c r="X4" s="243"/>
      <c r="Y4" s="243"/>
      <c r="Z4" s="243"/>
      <c r="AA4" s="243"/>
      <c r="AB4" s="243"/>
      <c r="AC4" s="243"/>
    </row>
    <row r="5" spans="1:29" ht="15.75" customHeight="1">
      <c r="A5" s="246" t="s">
        <v>2490</v>
      </c>
      <c r="B5" s="257"/>
      <c r="C5" s="251"/>
      <c r="D5" s="250"/>
      <c r="E5" s="250"/>
      <c r="F5" s="261"/>
      <c r="G5" s="257"/>
      <c r="H5" s="251"/>
      <c r="I5" s="250"/>
      <c r="O5" s="241"/>
      <c r="P5" s="243"/>
      <c r="Q5" s="243"/>
      <c r="R5" s="243"/>
      <c r="S5" s="243"/>
      <c r="T5" s="243"/>
      <c r="U5" s="243"/>
      <c r="V5" s="243"/>
      <c r="W5" s="243"/>
      <c r="X5" s="243"/>
      <c r="Y5" s="243"/>
      <c r="Z5" s="243"/>
      <c r="AA5" s="243"/>
      <c r="AB5" s="243"/>
      <c r="AC5" s="243"/>
    </row>
    <row r="6" spans="1:29">
      <c r="A6" s="246" t="s">
        <v>2491</v>
      </c>
      <c r="B6" s="257"/>
      <c r="C6" s="251"/>
      <c r="D6" s="250"/>
      <c r="E6" s="250"/>
      <c r="F6" s="261"/>
      <c r="G6" s="257"/>
      <c r="H6" s="251"/>
      <c r="I6" s="250"/>
      <c r="O6" s="241"/>
      <c r="P6" s="243"/>
      <c r="Q6" s="243"/>
      <c r="R6" s="243"/>
      <c r="S6" s="243"/>
      <c r="T6" s="243"/>
      <c r="U6" s="243"/>
      <c r="V6" s="243"/>
      <c r="W6" s="243"/>
      <c r="X6" s="243"/>
      <c r="Y6" s="243"/>
      <c r="Z6" s="243"/>
      <c r="AA6" s="243"/>
      <c r="AB6" s="243"/>
      <c r="AC6" s="243"/>
    </row>
    <row r="7" spans="1:29">
      <c r="A7" s="246" t="s">
        <v>2492</v>
      </c>
      <c r="B7" s="257"/>
      <c r="C7" s="251"/>
      <c r="D7" s="250"/>
      <c r="E7" s="250"/>
      <c r="F7" s="261"/>
      <c r="G7" s="257"/>
      <c r="H7" s="251"/>
      <c r="I7" s="250"/>
      <c r="O7" s="241"/>
      <c r="P7" s="243"/>
      <c r="Q7" s="243"/>
      <c r="R7" s="243"/>
      <c r="S7" s="243"/>
      <c r="T7" s="243"/>
      <c r="U7" s="243"/>
      <c r="V7" s="243"/>
      <c r="W7" s="243"/>
      <c r="X7" s="243"/>
      <c r="Y7" s="243"/>
      <c r="Z7" s="243"/>
      <c r="AA7" s="243"/>
      <c r="AB7" s="243"/>
      <c r="AC7" s="243"/>
    </row>
    <row r="8" spans="1:29">
      <c r="A8" s="246" t="s">
        <v>2493</v>
      </c>
      <c r="B8" s="257"/>
      <c r="C8" s="251"/>
      <c r="D8" s="250"/>
      <c r="E8" s="250"/>
      <c r="F8" s="261"/>
      <c r="G8" s="257"/>
      <c r="H8" s="251"/>
      <c r="I8" s="250"/>
      <c r="O8" s="241"/>
      <c r="P8" s="243"/>
      <c r="Q8" s="243"/>
      <c r="R8" s="243"/>
      <c r="S8" s="243"/>
      <c r="T8" s="243"/>
      <c r="U8" s="243"/>
      <c r="V8" s="243"/>
      <c r="W8" s="243"/>
      <c r="X8" s="243"/>
      <c r="Y8" s="243"/>
      <c r="Z8" s="243"/>
      <c r="AA8" s="243"/>
      <c r="AB8" s="243"/>
      <c r="AC8" s="243"/>
    </row>
    <row r="9" spans="1:29">
      <c r="A9" s="246" t="s">
        <v>2494</v>
      </c>
      <c r="B9" s="257"/>
      <c r="C9" s="251"/>
      <c r="D9" s="250"/>
      <c r="E9" s="250"/>
      <c r="F9" s="261"/>
      <c r="G9" s="257"/>
      <c r="H9" s="251"/>
      <c r="I9" s="250"/>
      <c r="O9" s="241"/>
      <c r="P9" s="243"/>
      <c r="Q9" s="243"/>
      <c r="R9" s="243"/>
      <c r="S9" s="243"/>
      <c r="T9" s="243"/>
      <c r="U9" s="243"/>
      <c r="V9" s="243"/>
      <c r="W9" s="243"/>
      <c r="X9" s="243"/>
      <c r="Y9" s="243"/>
      <c r="Z9" s="243"/>
      <c r="AA9" s="243"/>
      <c r="AB9" s="243"/>
      <c r="AC9" s="243"/>
    </row>
    <row r="10" spans="1:29">
      <c r="A10" s="246" t="s">
        <v>2495</v>
      </c>
      <c r="B10" s="257"/>
      <c r="C10" s="251"/>
      <c r="D10" s="250"/>
      <c r="E10" s="250"/>
      <c r="F10" s="261"/>
      <c r="G10" s="257"/>
      <c r="H10" s="251"/>
      <c r="I10" s="250"/>
      <c r="O10" s="241"/>
      <c r="P10" s="243"/>
      <c r="Q10" s="243"/>
      <c r="R10" s="243"/>
      <c r="S10" s="243"/>
      <c r="T10" s="243"/>
      <c r="U10" s="243"/>
      <c r="V10" s="243"/>
      <c r="W10" s="243"/>
      <c r="X10" s="243"/>
      <c r="Y10" s="243"/>
      <c r="Z10" s="243"/>
      <c r="AA10" s="243"/>
      <c r="AB10" s="243"/>
      <c r="AC10" s="243"/>
    </row>
    <row r="11" spans="1:29">
      <c r="A11" s="246" t="s">
        <v>2496</v>
      </c>
      <c r="B11" s="257"/>
      <c r="C11" s="251"/>
      <c r="D11" s="250"/>
      <c r="E11" s="250"/>
      <c r="F11" s="261"/>
      <c r="G11" s="257"/>
      <c r="H11" s="251"/>
      <c r="I11" s="250"/>
      <c r="O11" s="241"/>
      <c r="P11" s="243"/>
      <c r="Q11" s="243"/>
      <c r="R11" s="243"/>
      <c r="S11" s="243"/>
      <c r="T11" s="243"/>
      <c r="U11" s="243"/>
      <c r="V11" s="243"/>
      <c r="W11" s="243"/>
      <c r="X11" s="243"/>
      <c r="Y11" s="243"/>
      <c r="Z11" s="243"/>
      <c r="AA11" s="243"/>
      <c r="AB11" s="243"/>
      <c r="AC11" s="243"/>
    </row>
    <row r="12" spans="1:29">
      <c r="A12" s="246" t="s">
        <v>2497</v>
      </c>
      <c r="B12" s="257"/>
      <c r="C12" s="251"/>
      <c r="D12" s="250"/>
      <c r="E12" s="250"/>
      <c r="F12" s="261"/>
      <c r="G12" s="257"/>
      <c r="H12" s="251"/>
      <c r="I12" s="250"/>
      <c r="O12" s="241"/>
      <c r="P12" s="243"/>
      <c r="Q12" s="243"/>
      <c r="R12" s="243"/>
      <c r="S12" s="243"/>
      <c r="T12" s="243"/>
      <c r="U12" s="243"/>
      <c r="V12" s="243"/>
      <c r="W12" s="243"/>
      <c r="X12" s="243"/>
      <c r="Y12" s="243"/>
      <c r="Z12" s="243"/>
      <c r="AA12" s="243"/>
      <c r="AB12" s="243"/>
      <c r="AC12" s="243"/>
    </row>
    <row r="13" spans="1:29">
      <c r="A13" s="246" t="s">
        <v>2498</v>
      </c>
      <c r="B13" s="257"/>
      <c r="C13" s="251"/>
      <c r="D13" s="250"/>
      <c r="E13" s="250"/>
      <c r="F13" s="261"/>
      <c r="G13" s="257"/>
      <c r="H13" s="251"/>
      <c r="I13" s="250"/>
      <c r="O13" s="241"/>
      <c r="P13" s="243"/>
      <c r="Q13" s="243"/>
      <c r="R13" s="243"/>
      <c r="S13" s="243"/>
      <c r="T13" s="243"/>
      <c r="U13" s="243"/>
      <c r="V13" s="243"/>
      <c r="W13" s="243"/>
      <c r="X13" s="243"/>
      <c r="Y13" s="243"/>
      <c r="Z13" s="243"/>
      <c r="AA13" s="243"/>
      <c r="AB13" s="243"/>
      <c r="AC13" s="243"/>
    </row>
    <row r="14" spans="1:29">
      <c r="A14" s="246" t="s">
        <v>2499</v>
      </c>
      <c r="B14" s="257"/>
      <c r="C14" s="251"/>
      <c r="D14" s="250"/>
      <c r="E14" s="250"/>
      <c r="F14" s="261"/>
      <c r="G14" s="257"/>
      <c r="H14" s="251"/>
      <c r="I14" s="250"/>
      <c r="O14" s="241"/>
      <c r="P14" s="243"/>
      <c r="Q14" s="243"/>
      <c r="R14" s="243"/>
      <c r="S14" s="243"/>
      <c r="T14" s="243"/>
      <c r="U14" s="243"/>
      <c r="V14" s="243"/>
      <c r="W14" s="243"/>
      <c r="X14" s="243"/>
      <c r="Y14" s="243"/>
      <c r="Z14" s="243"/>
      <c r="AA14" s="243"/>
      <c r="AB14" s="243"/>
      <c r="AC14" s="243"/>
    </row>
    <row r="15" spans="1:29">
      <c r="A15" s="246" t="s">
        <v>2500</v>
      </c>
      <c r="B15" s="257"/>
      <c r="C15" s="251"/>
      <c r="D15" s="250"/>
      <c r="E15" s="250"/>
      <c r="F15" s="261"/>
      <c r="G15" s="257"/>
      <c r="H15" s="251"/>
      <c r="I15" s="250"/>
      <c r="O15" s="241"/>
      <c r="P15" s="243"/>
      <c r="Q15" s="243"/>
      <c r="R15" s="243"/>
      <c r="S15" s="243"/>
      <c r="T15" s="243"/>
      <c r="U15" s="243"/>
      <c r="V15" s="243"/>
      <c r="W15" s="243"/>
      <c r="X15" s="243"/>
      <c r="Y15" s="243"/>
      <c r="Z15" s="243"/>
      <c r="AA15" s="243"/>
      <c r="AB15" s="243"/>
      <c r="AC15" s="243"/>
    </row>
    <row r="16" spans="1:29">
      <c r="A16" s="246" t="s">
        <v>2501</v>
      </c>
      <c r="B16" s="257"/>
      <c r="C16" s="251"/>
      <c r="D16" s="250"/>
      <c r="E16" s="250"/>
      <c r="F16" s="261"/>
      <c r="G16" s="257"/>
      <c r="H16" s="251"/>
      <c r="I16" s="250"/>
      <c r="O16" s="241"/>
      <c r="P16" s="243"/>
      <c r="Q16" s="243"/>
      <c r="R16" s="243"/>
      <c r="S16" s="243"/>
      <c r="T16" s="243"/>
      <c r="U16" s="243"/>
      <c r="V16" s="243"/>
      <c r="W16" s="243"/>
      <c r="X16" s="243"/>
      <c r="Y16" s="243"/>
      <c r="Z16" s="243"/>
      <c r="AA16" s="243"/>
      <c r="AB16" s="243"/>
      <c r="AC16" s="243"/>
    </row>
    <row r="17" spans="1:29">
      <c r="A17" s="246" t="s">
        <v>2502</v>
      </c>
      <c r="B17" s="257"/>
      <c r="C17" s="251"/>
      <c r="D17" s="250"/>
      <c r="E17" s="250"/>
      <c r="F17" s="261"/>
      <c r="G17" s="257"/>
      <c r="H17" s="251"/>
      <c r="I17" s="250"/>
      <c r="O17" s="241"/>
      <c r="P17" s="243"/>
      <c r="Q17" s="243"/>
      <c r="R17" s="243"/>
      <c r="S17" s="243"/>
      <c r="T17" s="243"/>
      <c r="U17" s="243"/>
      <c r="V17" s="243"/>
      <c r="W17" s="243"/>
      <c r="X17" s="243"/>
      <c r="Y17" s="243"/>
      <c r="Z17" s="243"/>
      <c r="AA17" s="243"/>
      <c r="AB17" s="243"/>
      <c r="AC17" s="243"/>
    </row>
    <row r="18" spans="1:29">
      <c r="A18" s="246" t="s">
        <v>2503</v>
      </c>
      <c r="B18" s="257"/>
      <c r="C18" s="251"/>
      <c r="D18" s="250"/>
      <c r="E18" s="250"/>
      <c r="F18" s="261"/>
      <c r="G18" s="257"/>
      <c r="H18" s="251"/>
      <c r="I18" s="250"/>
      <c r="O18" s="241"/>
      <c r="P18" s="243"/>
      <c r="Q18" s="243"/>
      <c r="R18" s="243"/>
      <c r="S18" s="243"/>
      <c r="T18" s="243"/>
      <c r="U18" s="243"/>
      <c r="V18" s="243"/>
      <c r="W18" s="243"/>
      <c r="X18" s="243"/>
      <c r="Y18" s="243"/>
      <c r="Z18" s="243"/>
      <c r="AA18" s="243"/>
      <c r="AB18" s="243"/>
      <c r="AC18" s="243"/>
    </row>
    <row r="19" spans="1:29">
      <c r="A19" s="246" t="s">
        <v>2504</v>
      </c>
      <c r="B19" s="257"/>
      <c r="C19" s="251"/>
      <c r="D19" s="250"/>
      <c r="E19" s="250"/>
      <c r="F19" s="261"/>
      <c r="G19" s="257"/>
      <c r="H19" s="251"/>
      <c r="I19" s="250"/>
      <c r="O19" s="241"/>
      <c r="P19" s="243"/>
      <c r="Q19" s="243"/>
      <c r="R19" s="243"/>
      <c r="S19" s="243"/>
      <c r="T19" s="243"/>
      <c r="U19" s="243"/>
      <c r="V19" s="243"/>
      <c r="W19" s="243"/>
      <c r="X19" s="243"/>
      <c r="Y19" s="243"/>
      <c r="Z19" s="243"/>
      <c r="AA19" s="243"/>
      <c r="AB19" s="243"/>
      <c r="AC19" s="243"/>
    </row>
    <row r="20" spans="1:29">
      <c r="A20" s="246" t="s">
        <v>2505</v>
      </c>
      <c r="B20" s="257"/>
      <c r="C20" s="251"/>
      <c r="D20" s="250"/>
      <c r="E20" s="250"/>
      <c r="F20" s="261"/>
      <c r="G20" s="257"/>
      <c r="H20" s="251"/>
      <c r="I20" s="250"/>
      <c r="O20" s="241"/>
      <c r="P20" s="243"/>
      <c r="Q20" s="243"/>
      <c r="R20" s="243"/>
      <c r="S20" s="243"/>
      <c r="T20" s="243"/>
      <c r="U20" s="243"/>
      <c r="V20" s="243"/>
      <c r="W20" s="243"/>
      <c r="X20" s="243"/>
      <c r="Y20" s="243"/>
      <c r="Z20" s="243"/>
      <c r="AA20" s="243"/>
      <c r="AB20" s="243"/>
      <c r="AC20" s="243"/>
    </row>
    <row r="21" spans="1:29">
      <c r="A21" s="246" t="s">
        <v>2506</v>
      </c>
      <c r="B21" s="257"/>
      <c r="C21" s="251"/>
      <c r="D21" s="250"/>
      <c r="E21" s="250"/>
      <c r="F21" s="261"/>
      <c r="G21" s="257"/>
      <c r="H21" s="251"/>
      <c r="I21" s="250"/>
      <c r="O21" s="241"/>
      <c r="P21" s="243"/>
      <c r="Q21" s="243"/>
      <c r="R21" s="243"/>
      <c r="S21" s="243"/>
      <c r="T21" s="243"/>
      <c r="U21" s="243"/>
      <c r="V21" s="243"/>
      <c r="W21" s="243"/>
      <c r="X21" s="243"/>
      <c r="Y21" s="243"/>
      <c r="Z21" s="243"/>
      <c r="AA21" s="243"/>
      <c r="AB21" s="243"/>
      <c r="AC21" s="243"/>
    </row>
    <row r="22" spans="1:29">
      <c r="A22" s="246" t="s">
        <v>2507</v>
      </c>
      <c r="B22" s="257"/>
      <c r="C22" s="251"/>
      <c r="D22" s="250"/>
      <c r="E22" s="250"/>
      <c r="F22" s="261"/>
      <c r="G22" s="257"/>
      <c r="H22" s="251"/>
      <c r="I22" s="250"/>
      <c r="O22" s="241"/>
      <c r="P22" s="243"/>
      <c r="Q22" s="243"/>
      <c r="R22" s="243"/>
      <c r="S22" s="243"/>
      <c r="T22" s="243"/>
      <c r="U22" s="243"/>
      <c r="V22" s="243"/>
      <c r="W22" s="243"/>
      <c r="X22" s="243"/>
      <c r="Y22" s="243"/>
      <c r="Z22" s="243"/>
      <c r="AA22" s="243"/>
      <c r="AB22" s="243"/>
      <c r="AC22" s="243"/>
    </row>
    <row r="23" spans="1:29">
      <c r="A23" s="246" t="s">
        <v>2508</v>
      </c>
      <c r="B23" s="257"/>
      <c r="C23" s="251"/>
      <c r="D23" s="250"/>
      <c r="E23" s="250"/>
      <c r="F23" s="261"/>
      <c r="G23" s="257"/>
      <c r="H23" s="251"/>
      <c r="I23" s="250"/>
      <c r="O23" s="241"/>
      <c r="P23" s="243"/>
      <c r="Q23" s="243"/>
      <c r="R23" s="243"/>
      <c r="S23" s="243"/>
      <c r="T23" s="243"/>
      <c r="U23" s="243"/>
      <c r="V23" s="243"/>
      <c r="W23" s="243"/>
      <c r="X23" s="243"/>
      <c r="Y23" s="243"/>
      <c r="Z23" s="243"/>
      <c r="AA23" s="243"/>
      <c r="AB23" s="243"/>
      <c r="AC23" s="243"/>
    </row>
    <row r="24" spans="1:29">
      <c r="A24" s="246" t="s">
        <v>2509</v>
      </c>
      <c r="B24" s="257"/>
      <c r="C24" s="251"/>
      <c r="D24" s="250"/>
      <c r="E24" s="250"/>
      <c r="F24" s="261"/>
      <c r="G24" s="257"/>
      <c r="H24" s="251"/>
      <c r="I24" s="250"/>
      <c r="O24" s="241"/>
      <c r="P24" s="243"/>
      <c r="Q24" s="243"/>
      <c r="R24" s="243"/>
      <c r="S24" s="243"/>
      <c r="T24" s="243"/>
      <c r="U24" s="243"/>
      <c r="V24" s="243"/>
      <c r="W24" s="243"/>
      <c r="X24" s="243"/>
      <c r="Y24" s="243"/>
      <c r="Z24" s="243"/>
      <c r="AA24" s="243"/>
      <c r="AB24" s="243"/>
      <c r="AC24" s="243"/>
    </row>
    <row r="25" spans="1:29">
      <c r="A25" s="246" t="s">
        <v>2510</v>
      </c>
      <c r="B25" s="257"/>
      <c r="C25" s="251"/>
      <c r="D25" s="250"/>
      <c r="E25" s="250"/>
      <c r="F25" s="261"/>
      <c r="G25" s="257"/>
      <c r="H25" s="251"/>
      <c r="I25" s="250"/>
      <c r="O25" s="241"/>
      <c r="P25" s="243"/>
      <c r="Q25" s="243"/>
      <c r="R25" s="243"/>
      <c r="S25" s="243"/>
      <c r="T25" s="243"/>
      <c r="U25" s="243"/>
      <c r="V25" s="243"/>
      <c r="W25" s="243"/>
      <c r="X25" s="243"/>
      <c r="Y25" s="243"/>
      <c r="Z25" s="243"/>
      <c r="AA25" s="243"/>
      <c r="AB25" s="243"/>
      <c r="AC25" s="243"/>
    </row>
    <row r="26" spans="1:29">
      <c r="A26" s="246" t="s">
        <v>2511</v>
      </c>
      <c r="B26" s="257"/>
      <c r="C26" s="251"/>
      <c r="D26" s="250"/>
      <c r="E26" s="250"/>
      <c r="F26" s="261"/>
      <c r="G26" s="257"/>
      <c r="H26" s="251"/>
      <c r="I26" s="250"/>
      <c r="O26" s="241"/>
      <c r="P26" s="243"/>
      <c r="Q26" s="243"/>
      <c r="R26" s="243"/>
      <c r="S26" s="243"/>
      <c r="T26" s="243"/>
      <c r="U26" s="243"/>
      <c r="V26" s="243"/>
      <c r="W26" s="243"/>
      <c r="X26" s="243"/>
      <c r="Y26" s="243"/>
      <c r="Z26" s="243"/>
      <c r="AA26" s="243"/>
      <c r="AB26" s="243"/>
      <c r="AC26" s="243"/>
    </row>
    <row r="27" spans="1:29">
      <c r="A27" s="246" t="s">
        <v>2512</v>
      </c>
      <c r="B27" s="257"/>
      <c r="C27" s="251"/>
      <c r="D27" s="250"/>
      <c r="E27" s="250"/>
      <c r="F27" s="261"/>
      <c r="G27" s="257"/>
      <c r="H27" s="251"/>
      <c r="I27" s="250"/>
      <c r="O27" s="241"/>
      <c r="P27" s="243"/>
      <c r="Q27" s="243"/>
      <c r="R27" s="243"/>
      <c r="S27" s="243"/>
      <c r="T27" s="243"/>
      <c r="U27" s="243"/>
      <c r="V27" s="243"/>
      <c r="W27" s="243"/>
      <c r="X27" s="243"/>
      <c r="Y27" s="243"/>
      <c r="Z27" s="243"/>
      <c r="AA27" s="243"/>
      <c r="AB27" s="243"/>
      <c r="AC27" s="243"/>
    </row>
    <row r="28" spans="1:29">
      <c r="A28" s="246" t="s">
        <v>2513</v>
      </c>
      <c r="B28" s="257"/>
      <c r="C28" s="251"/>
      <c r="D28" s="250"/>
      <c r="E28" s="250"/>
      <c r="F28" s="261"/>
      <c r="G28" s="257"/>
      <c r="H28" s="251"/>
      <c r="I28" s="250"/>
      <c r="O28" s="241"/>
      <c r="P28" s="243"/>
      <c r="Q28" s="243"/>
      <c r="R28" s="243"/>
      <c r="S28" s="243"/>
      <c r="T28" s="243"/>
      <c r="U28" s="243"/>
      <c r="V28" s="243"/>
      <c r="W28" s="243"/>
      <c r="X28" s="243"/>
      <c r="Y28" s="243"/>
      <c r="Z28" s="243"/>
      <c r="AA28" s="243"/>
      <c r="AB28" s="243"/>
      <c r="AC28" s="243"/>
    </row>
    <row r="29" spans="1:29">
      <c r="A29" s="246" t="s">
        <v>2514</v>
      </c>
      <c r="B29" s="257"/>
      <c r="C29" s="251"/>
      <c r="D29" s="250"/>
      <c r="E29" s="250"/>
      <c r="F29" s="261"/>
      <c r="G29" s="257"/>
      <c r="H29" s="251"/>
      <c r="I29" s="250"/>
      <c r="O29" s="241"/>
      <c r="P29" s="243"/>
      <c r="Q29" s="243"/>
      <c r="R29" s="243"/>
      <c r="S29" s="243"/>
      <c r="T29" s="243"/>
      <c r="U29" s="243"/>
      <c r="V29" s="243"/>
      <c r="W29" s="243"/>
      <c r="X29" s="243"/>
      <c r="Y29" s="243"/>
      <c r="Z29" s="243"/>
      <c r="AA29" s="243"/>
      <c r="AB29" s="243"/>
      <c r="AC29" s="243"/>
    </row>
    <row r="30" spans="1:29">
      <c r="A30" s="246" t="s">
        <v>2515</v>
      </c>
      <c r="B30" s="257"/>
      <c r="C30" s="251"/>
      <c r="D30" s="250"/>
      <c r="E30" s="250"/>
      <c r="F30" s="261"/>
      <c r="G30" s="257"/>
      <c r="H30" s="251"/>
      <c r="I30" s="250"/>
      <c r="O30" s="241"/>
      <c r="P30" s="243"/>
      <c r="Q30" s="243"/>
      <c r="R30" s="243"/>
      <c r="S30" s="243"/>
      <c r="T30" s="243"/>
      <c r="U30" s="243"/>
      <c r="V30" s="243"/>
      <c r="W30" s="243"/>
      <c r="X30" s="243"/>
      <c r="Y30" s="243"/>
      <c r="Z30" s="243"/>
      <c r="AA30" s="243"/>
      <c r="AB30" s="243"/>
      <c r="AC30" s="243"/>
    </row>
    <row r="31" spans="1:29">
      <c r="A31" s="246" t="s">
        <v>2516</v>
      </c>
      <c r="B31" s="257"/>
      <c r="C31" s="251"/>
      <c r="D31" s="250"/>
      <c r="E31" s="250"/>
      <c r="F31" s="261"/>
      <c r="G31" s="257"/>
      <c r="H31" s="251"/>
      <c r="I31" s="250"/>
      <c r="O31" s="241"/>
      <c r="P31" s="243"/>
      <c r="Q31" s="243"/>
      <c r="R31" s="243"/>
      <c r="S31" s="243"/>
      <c r="T31" s="243"/>
      <c r="U31" s="243"/>
      <c r="V31" s="243"/>
      <c r="W31" s="243"/>
      <c r="X31" s="243"/>
      <c r="Y31" s="243"/>
      <c r="Z31" s="243"/>
      <c r="AA31" s="243"/>
      <c r="AB31" s="243"/>
      <c r="AC31" s="243"/>
    </row>
    <row r="32" spans="1:29">
      <c r="A32" s="246" t="s">
        <v>2517</v>
      </c>
      <c r="B32" s="257"/>
      <c r="C32" s="251"/>
      <c r="D32" s="250"/>
      <c r="E32" s="250"/>
      <c r="F32" s="261"/>
      <c r="G32" s="257"/>
      <c r="H32" s="251"/>
      <c r="I32" s="250"/>
      <c r="O32" s="241"/>
      <c r="P32" s="243"/>
      <c r="Q32" s="243"/>
      <c r="R32" s="243"/>
      <c r="S32" s="243"/>
      <c r="T32" s="243"/>
      <c r="U32" s="243"/>
      <c r="V32" s="243"/>
      <c r="W32" s="243"/>
      <c r="X32" s="243"/>
      <c r="Y32" s="243"/>
      <c r="Z32" s="243"/>
      <c r="AA32" s="243"/>
      <c r="AB32" s="243"/>
      <c r="AC32" s="243"/>
    </row>
    <row r="33" spans="1:29">
      <c r="A33" s="246" t="s">
        <v>2518</v>
      </c>
      <c r="B33" s="257"/>
      <c r="C33" s="251"/>
      <c r="D33" s="250"/>
      <c r="E33" s="250"/>
      <c r="F33" s="261"/>
      <c r="G33" s="257"/>
      <c r="H33" s="251"/>
      <c r="I33" s="250"/>
      <c r="O33" s="241"/>
      <c r="P33" s="243"/>
      <c r="Q33" s="243"/>
      <c r="R33" s="243"/>
      <c r="S33" s="243"/>
      <c r="T33" s="243"/>
      <c r="U33" s="243"/>
      <c r="V33" s="243"/>
      <c r="W33" s="243"/>
      <c r="X33" s="243"/>
      <c r="Y33" s="243"/>
      <c r="Z33" s="243"/>
      <c r="AA33" s="243"/>
      <c r="AB33" s="243"/>
      <c r="AC33" s="243"/>
    </row>
    <row r="34" spans="1:29" ht="15" thickBot="1">
      <c r="A34" s="247" t="s">
        <v>2519</v>
      </c>
      <c r="B34" s="258"/>
      <c r="C34" s="248"/>
      <c r="D34" s="228"/>
      <c r="E34" s="228"/>
      <c r="F34" s="262"/>
      <c r="G34" s="258"/>
      <c r="H34" s="248"/>
      <c r="I34" s="228"/>
      <c r="O34" s="241"/>
      <c r="P34" s="242"/>
      <c r="Q34" s="242"/>
      <c r="R34" s="242"/>
      <c r="S34" s="242"/>
      <c r="T34" s="242"/>
      <c r="U34" s="242"/>
      <c r="V34" s="242"/>
      <c r="W34" s="242"/>
      <c r="X34" s="242"/>
      <c r="Y34" s="242"/>
      <c r="Z34" s="242"/>
      <c r="AA34" s="242"/>
      <c r="AB34" s="242"/>
      <c r="AC34" s="242"/>
    </row>
    <row r="37" spans="1:29" ht="15" thickBot="1"/>
    <row r="38" spans="1:29" ht="43.8" thickBot="1">
      <c r="A38" s="234" t="s">
        <v>2520</v>
      </c>
      <c r="B38" s="254" t="s">
        <v>2483</v>
      </c>
      <c r="C38" s="252" t="s">
        <v>2484</v>
      </c>
      <c r="D38" s="235" t="s">
        <v>2485</v>
      </c>
      <c r="E38" s="235" t="s">
        <v>2486</v>
      </c>
      <c r="F38" s="259" t="s">
        <v>96</v>
      </c>
      <c r="G38" s="254" t="s">
        <v>2487</v>
      </c>
      <c r="H38" s="263" t="s">
        <v>2484</v>
      </c>
      <c r="I38" s="236" t="s">
        <v>96</v>
      </c>
    </row>
    <row r="39" spans="1:29">
      <c r="A39" s="240" t="s">
        <v>121</v>
      </c>
      <c r="B39" s="255"/>
      <c r="C39" s="253"/>
      <c r="D39" s="249"/>
      <c r="E39" s="249"/>
      <c r="F39" s="260"/>
      <c r="G39" s="264"/>
      <c r="H39" s="253"/>
      <c r="I39" s="249"/>
    </row>
    <row r="40" spans="1:29">
      <c r="A40" s="244" t="s">
        <v>2488</v>
      </c>
      <c r="B40" s="256" t="s">
        <v>2489</v>
      </c>
      <c r="C40" s="251"/>
      <c r="D40" s="250"/>
      <c r="E40" s="250"/>
      <c r="F40" s="261"/>
      <c r="G40" s="257"/>
      <c r="H40" s="251"/>
      <c r="I40" s="250"/>
    </row>
    <row r="41" spans="1:29">
      <c r="A41" s="246" t="s">
        <v>2490</v>
      </c>
      <c r="B41" s="257"/>
      <c r="C41" s="251"/>
      <c r="D41" s="250"/>
      <c r="E41" s="250"/>
      <c r="F41" s="261"/>
      <c r="G41" s="257"/>
      <c r="H41" s="251"/>
      <c r="I41" s="250"/>
    </row>
    <row r="42" spans="1:29">
      <c r="A42" s="246" t="s">
        <v>2491</v>
      </c>
      <c r="B42" s="257"/>
      <c r="C42" s="251"/>
      <c r="D42" s="250"/>
      <c r="E42" s="250"/>
      <c r="F42" s="261"/>
      <c r="G42" s="257"/>
      <c r="H42" s="251"/>
      <c r="I42" s="250"/>
    </row>
    <row r="43" spans="1:29">
      <c r="A43" s="246" t="s">
        <v>2492</v>
      </c>
      <c r="B43" s="257"/>
      <c r="C43" s="251"/>
      <c r="D43" s="250"/>
      <c r="E43" s="250"/>
      <c r="F43" s="261"/>
      <c r="G43" s="257"/>
      <c r="H43" s="251"/>
      <c r="I43" s="250"/>
    </row>
    <row r="44" spans="1:29">
      <c r="A44" s="246" t="s">
        <v>2493</v>
      </c>
      <c r="B44" s="257"/>
      <c r="C44" s="251"/>
      <c r="D44" s="250"/>
      <c r="E44" s="250"/>
      <c r="F44" s="261"/>
      <c r="G44" s="257"/>
      <c r="H44" s="251"/>
      <c r="I44" s="250"/>
    </row>
    <row r="45" spans="1:29">
      <c r="A45" s="246" t="s">
        <v>2494</v>
      </c>
      <c r="B45" s="257"/>
      <c r="C45" s="251"/>
      <c r="D45" s="250"/>
      <c r="E45" s="250"/>
      <c r="F45" s="261"/>
      <c r="G45" s="257"/>
      <c r="H45" s="251"/>
      <c r="I45" s="250"/>
    </row>
    <row r="46" spans="1:29">
      <c r="A46" s="246" t="s">
        <v>2495</v>
      </c>
      <c r="B46" s="257"/>
      <c r="C46" s="251"/>
      <c r="D46" s="250"/>
      <c r="E46" s="250"/>
      <c r="F46" s="261"/>
      <c r="G46" s="257"/>
      <c r="H46" s="251"/>
      <c r="I46" s="250"/>
    </row>
    <row r="47" spans="1:29">
      <c r="A47" s="246" t="s">
        <v>2496</v>
      </c>
      <c r="B47" s="257"/>
      <c r="C47" s="251"/>
      <c r="D47" s="250"/>
      <c r="E47" s="250"/>
      <c r="F47" s="261"/>
      <c r="G47" s="257"/>
      <c r="H47" s="251"/>
      <c r="I47" s="250"/>
    </row>
    <row r="48" spans="1:29">
      <c r="A48" s="246" t="s">
        <v>2497</v>
      </c>
      <c r="B48" s="257"/>
      <c r="C48" s="251"/>
      <c r="D48" s="250"/>
      <c r="E48" s="250"/>
      <c r="F48" s="261"/>
      <c r="G48" s="257"/>
      <c r="H48" s="251"/>
      <c r="I48" s="250"/>
    </row>
    <row r="49" spans="1:9">
      <c r="A49" s="246" t="s">
        <v>2498</v>
      </c>
      <c r="B49" s="257"/>
      <c r="C49" s="251"/>
      <c r="D49" s="250"/>
      <c r="E49" s="250"/>
      <c r="F49" s="261"/>
      <c r="G49" s="257"/>
      <c r="H49" s="251"/>
      <c r="I49" s="250"/>
    </row>
    <row r="50" spans="1:9">
      <c r="A50" s="246" t="s">
        <v>2499</v>
      </c>
      <c r="B50" s="257"/>
      <c r="C50" s="251"/>
      <c r="D50" s="250"/>
      <c r="E50" s="250"/>
      <c r="F50" s="261"/>
      <c r="G50" s="257"/>
      <c r="H50" s="251"/>
      <c r="I50" s="250"/>
    </row>
    <row r="51" spans="1:9">
      <c r="A51" s="246" t="s">
        <v>2500</v>
      </c>
      <c r="B51" s="257"/>
      <c r="C51" s="251"/>
      <c r="D51" s="250"/>
      <c r="E51" s="250"/>
      <c r="F51" s="261"/>
      <c r="G51" s="257"/>
      <c r="H51" s="251"/>
      <c r="I51" s="250"/>
    </row>
    <row r="52" spans="1:9">
      <c r="A52" s="246" t="s">
        <v>2501</v>
      </c>
      <c r="B52" s="257"/>
      <c r="C52" s="251"/>
      <c r="D52" s="250"/>
      <c r="E52" s="250"/>
      <c r="F52" s="261"/>
      <c r="G52" s="257"/>
      <c r="H52" s="251"/>
      <c r="I52" s="250"/>
    </row>
    <row r="53" spans="1:9">
      <c r="A53" s="246" t="s">
        <v>2502</v>
      </c>
      <c r="B53" s="257"/>
      <c r="C53" s="251"/>
      <c r="D53" s="250"/>
      <c r="E53" s="250"/>
      <c r="F53" s="261"/>
      <c r="G53" s="257"/>
      <c r="H53" s="251"/>
      <c r="I53" s="250"/>
    </row>
    <row r="54" spans="1:9">
      <c r="A54" s="246" t="s">
        <v>2503</v>
      </c>
      <c r="B54" s="257"/>
      <c r="C54" s="251"/>
      <c r="D54" s="250"/>
      <c r="E54" s="250"/>
      <c r="F54" s="261"/>
      <c r="G54" s="257"/>
      <c r="H54" s="251"/>
      <c r="I54" s="250"/>
    </row>
    <row r="55" spans="1:9">
      <c r="A55" s="246" t="s">
        <v>2504</v>
      </c>
      <c r="B55" s="257"/>
      <c r="C55" s="251"/>
      <c r="D55" s="250"/>
      <c r="E55" s="250"/>
      <c r="F55" s="261"/>
      <c r="G55" s="257"/>
      <c r="H55" s="251"/>
      <c r="I55" s="250"/>
    </row>
    <row r="56" spans="1:9">
      <c r="A56" s="246" t="s">
        <v>2505</v>
      </c>
      <c r="B56" s="257"/>
      <c r="C56" s="251"/>
      <c r="D56" s="250"/>
      <c r="E56" s="250"/>
      <c r="F56" s="261"/>
      <c r="G56" s="257"/>
      <c r="H56" s="251"/>
      <c r="I56" s="250"/>
    </row>
    <row r="57" spans="1:9">
      <c r="A57" s="246" t="s">
        <v>2506</v>
      </c>
      <c r="B57" s="257"/>
      <c r="C57" s="251"/>
      <c r="D57" s="250"/>
      <c r="E57" s="250"/>
      <c r="F57" s="261"/>
      <c r="G57" s="257"/>
      <c r="H57" s="251"/>
      <c r="I57" s="250"/>
    </row>
    <row r="58" spans="1:9">
      <c r="A58" s="246" t="s">
        <v>2507</v>
      </c>
      <c r="B58" s="257"/>
      <c r="C58" s="251"/>
      <c r="D58" s="250"/>
      <c r="E58" s="250"/>
      <c r="F58" s="261"/>
      <c r="G58" s="257"/>
      <c r="H58" s="251"/>
      <c r="I58" s="250"/>
    </row>
    <row r="59" spans="1:9">
      <c r="A59" s="246" t="s">
        <v>2508</v>
      </c>
      <c r="B59" s="257"/>
      <c r="C59" s="251"/>
      <c r="D59" s="250"/>
      <c r="E59" s="250"/>
      <c r="F59" s="261"/>
      <c r="G59" s="257"/>
      <c r="H59" s="251"/>
      <c r="I59" s="250"/>
    </row>
    <row r="60" spans="1:9">
      <c r="A60" s="246" t="s">
        <v>2509</v>
      </c>
      <c r="B60" s="257"/>
      <c r="C60" s="251"/>
      <c r="D60" s="250"/>
      <c r="E60" s="250"/>
      <c r="F60" s="261"/>
      <c r="G60" s="257"/>
      <c r="H60" s="251"/>
      <c r="I60" s="250"/>
    </row>
    <row r="61" spans="1:9">
      <c r="A61" s="246" t="s">
        <v>2510</v>
      </c>
      <c r="B61" s="257"/>
      <c r="C61" s="251"/>
      <c r="D61" s="250"/>
      <c r="E61" s="250"/>
      <c r="F61" s="261"/>
      <c r="G61" s="257"/>
      <c r="H61" s="251"/>
      <c r="I61" s="250"/>
    </row>
    <row r="62" spans="1:9">
      <c r="A62" s="246" t="s">
        <v>2511</v>
      </c>
      <c r="B62" s="257"/>
      <c r="C62" s="251"/>
      <c r="D62" s="250"/>
      <c r="E62" s="250"/>
      <c r="F62" s="261"/>
      <c r="G62" s="257"/>
      <c r="H62" s="251"/>
      <c r="I62" s="250"/>
    </row>
    <row r="63" spans="1:9">
      <c r="A63" s="246" t="s">
        <v>2512</v>
      </c>
      <c r="B63" s="257"/>
      <c r="C63" s="251"/>
      <c r="D63" s="250"/>
      <c r="E63" s="250"/>
      <c r="F63" s="261"/>
      <c r="G63" s="257"/>
      <c r="H63" s="251"/>
      <c r="I63" s="250"/>
    </row>
    <row r="64" spans="1:9">
      <c r="A64" s="246" t="s">
        <v>2513</v>
      </c>
      <c r="B64" s="257"/>
      <c r="C64" s="251"/>
      <c r="D64" s="250"/>
      <c r="E64" s="250"/>
      <c r="F64" s="261"/>
      <c r="G64" s="257"/>
      <c r="H64" s="251"/>
      <c r="I64" s="250"/>
    </row>
    <row r="65" spans="1:9">
      <c r="A65" s="246" t="s">
        <v>2514</v>
      </c>
      <c r="B65" s="257"/>
      <c r="C65" s="251"/>
      <c r="D65" s="250"/>
      <c r="E65" s="250"/>
      <c r="F65" s="261"/>
      <c r="G65" s="257"/>
      <c r="H65" s="251"/>
      <c r="I65" s="250"/>
    </row>
    <row r="66" spans="1:9">
      <c r="A66" s="246" t="s">
        <v>2515</v>
      </c>
      <c r="B66" s="257"/>
      <c r="C66" s="251"/>
      <c r="D66" s="250"/>
      <c r="E66" s="250"/>
      <c r="F66" s="261"/>
      <c r="G66" s="257"/>
      <c r="H66" s="251"/>
      <c r="I66" s="250"/>
    </row>
    <row r="67" spans="1:9">
      <c r="A67" s="246" t="s">
        <v>2516</v>
      </c>
      <c r="B67" s="257"/>
      <c r="C67" s="251"/>
      <c r="D67" s="250"/>
      <c r="E67" s="250"/>
      <c r="F67" s="261"/>
      <c r="G67" s="257"/>
      <c r="H67" s="251"/>
      <c r="I67" s="250"/>
    </row>
    <row r="68" spans="1:9">
      <c r="A68" s="246" t="s">
        <v>2517</v>
      </c>
      <c r="B68" s="257"/>
      <c r="C68" s="251"/>
      <c r="D68" s="250"/>
      <c r="E68" s="250"/>
      <c r="F68" s="261"/>
      <c r="G68" s="257"/>
      <c r="H68" s="251"/>
      <c r="I68" s="250"/>
    </row>
    <row r="69" spans="1:9">
      <c r="A69" s="246" t="s">
        <v>2518</v>
      </c>
      <c r="B69" s="257"/>
      <c r="C69" s="251"/>
      <c r="D69" s="250"/>
      <c r="E69" s="250"/>
      <c r="F69" s="261"/>
      <c r="G69" s="257"/>
      <c r="H69" s="251"/>
      <c r="I69" s="250"/>
    </row>
    <row r="70" spans="1:9" ht="15" thickBot="1">
      <c r="A70" s="247" t="s">
        <v>2519</v>
      </c>
      <c r="B70" s="258"/>
      <c r="C70" s="248"/>
      <c r="D70" s="228"/>
      <c r="E70" s="228"/>
      <c r="F70" s="262"/>
      <c r="G70" s="258"/>
      <c r="H70" s="248"/>
      <c r="I70" s="228"/>
    </row>
  </sheetData>
  <pageMargins left="0.7" right="0.7" top="0.75" bottom="0.75" header="0.3" footer="0.3"/>
  <pageSetup paperSize="9" scale="6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21">
    <tabColor rgb="FFFFFFCC"/>
  </sheetPr>
  <dimension ref="A1:AC70"/>
  <sheetViews>
    <sheetView view="pageBreakPreview" topLeftCell="A52" zoomScale="60" workbookViewId="0">
      <selection activeCell="Q35" sqref="Q35"/>
    </sheetView>
  </sheetViews>
  <sheetFormatPr defaultColWidth="8.77734375" defaultRowHeight="14.4"/>
  <cols>
    <col min="1" max="1" width="21.44140625" customWidth="1"/>
    <col min="2" max="2" width="14.44140625" customWidth="1"/>
    <col min="3" max="3" width="14.33203125" style="231" customWidth="1"/>
    <col min="4" max="4" width="14.109375" style="231" customWidth="1"/>
    <col min="5" max="5" width="14.77734375" style="231" customWidth="1"/>
    <col min="6" max="6" width="11.77734375" style="231" customWidth="1"/>
    <col min="7" max="7" width="15.77734375" style="231" customWidth="1"/>
    <col min="8" max="8" width="13.44140625" style="231" customWidth="1"/>
    <col min="9" max="28" width="8.44140625" style="231" customWidth="1"/>
  </cols>
  <sheetData>
    <row r="1" spans="1:29" ht="15" thickBot="1"/>
    <row r="2" spans="1:29" ht="48.75" customHeight="1" thickBot="1">
      <c r="A2" s="234" t="s">
        <v>2482</v>
      </c>
      <c r="B2" s="254" t="s">
        <v>2483</v>
      </c>
      <c r="C2" s="252" t="s">
        <v>2484</v>
      </c>
      <c r="D2" s="235" t="s">
        <v>2485</v>
      </c>
      <c r="E2" s="235" t="s">
        <v>2486</v>
      </c>
      <c r="F2" s="259" t="s">
        <v>96</v>
      </c>
      <c r="G2" s="254" t="s">
        <v>2487</v>
      </c>
      <c r="H2" s="263" t="s">
        <v>2484</v>
      </c>
      <c r="I2" s="236" t="s">
        <v>96</v>
      </c>
      <c r="O2" s="237"/>
      <c r="P2" s="238"/>
      <c r="Q2" s="238"/>
      <c r="R2" s="239"/>
      <c r="S2" s="239"/>
      <c r="T2" s="239"/>
      <c r="U2" s="239"/>
      <c r="V2" s="239"/>
      <c r="W2" s="239"/>
      <c r="X2" s="239"/>
      <c r="Y2" s="238"/>
      <c r="Z2" s="238"/>
      <c r="AA2" s="239"/>
      <c r="AB2" s="239"/>
      <c r="AC2" s="239"/>
    </row>
    <row r="3" spans="1:29">
      <c r="A3" s="240" t="s">
        <v>121</v>
      </c>
      <c r="B3" s="255"/>
      <c r="C3" s="253"/>
      <c r="D3" s="249"/>
      <c r="E3" s="249"/>
      <c r="F3" s="260"/>
      <c r="G3" s="264"/>
      <c r="H3" s="253"/>
      <c r="I3" s="249"/>
      <c r="O3" s="241"/>
      <c r="P3" s="242"/>
      <c r="Q3" s="243"/>
      <c r="R3" s="243"/>
      <c r="S3" s="243"/>
      <c r="T3" s="243"/>
      <c r="U3" s="243"/>
      <c r="V3" s="243"/>
      <c r="W3" s="243"/>
      <c r="X3" s="243"/>
      <c r="Y3" s="243"/>
      <c r="Z3" s="243"/>
      <c r="AA3" s="243"/>
      <c r="AB3" s="243"/>
      <c r="AC3" s="243"/>
    </row>
    <row r="4" spans="1:29">
      <c r="A4" s="244" t="s">
        <v>2488</v>
      </c>
      <c r="B4" s="256" t="s">
        <v>2489</v>
      </c>
      <c r="C4" s="251"/>
      <c r="D4" s="250"/>
      <c r="E4" s="250"/>
      <c r="F4" s="261"/>
      <c r="G4" s="257"/>
      <c r="H4" s="251"/>
      <c r="I4" s="250"/>
      <c r="O4" s="241"/>
      <c r="P4" s="245"/>
      <c r="Q4" s="243"/>
      <c r="R4" s="243"/>
      <c r="S4" s="243"/>
      <c r="T4" s="243"/>
      <c r="U4" s="243"/>
      <c r="V4" s="243"/>
      <c r="W4" s="243"/>
      <c r="X4" s="243"/>
      <c r="Y4" s="243"/>
      <c r="Z4" s="243"/>
      <c r="AA4" s="243"/>
      <c r="AB4" s="243"/>
      <c r="AC4" s="243"/>
    </row>
    <row r="5" spans="1:29" ht="15.75" customHeight="1">
      <c r="A5" s="246" t="s">
        <v>2490</v>
      </c>
      <c r="B5" s="257"/>
      <c r="C5" s="251"/>
      <c r="D5" s="250"/>
      <c r="E5" s="250"/>
      <c r="F5" s="261"/>
      <c r="G5" s="257"/>
      <c r="H5" s="251"/>
      <c r="I5" s="250"/>
      <c r="O5" s="241"/>
      <c r="P5" s="243"/>
      <c r="Q5" s="243"/>
      <c r="R5" s="243"/>
      <c r="S5" s="243"/>
      <c r="T5" s="243"/>
      <c r="U5" s="243"/>
      <c r="V5" s="243"/>
      <c r="W5" s="243"/>
      <c r="X5" s="243"/>
      <c r="Y5" s="243"/>
      <c r="Z5" s="243"/>
      <c r="AA5" s="243"/>
      <c r="AB5" s="243"/>
      <c r="AC5" s="243"/>
    </row>
    <row r="6" spans="1:29">
      <c r="A6" s="246" t="s">
        <v>2491</v>
      </c>
      <c r="B6" s="257"/>
      <c r="C6" s="251"/>
      <c r="D6" s="250"/>
      <c r="E6" s="250"/>
      <c r="F6" s="261"/>
      <c r="G6" s="257"/>
      <c r="H6" s="251"/>
      <c r="I6" s="250"/>
      <c r="O6" s="241"/>
      <c r="P6" s="243"/>
      <c r="Q6" s="243"/>
      <c r="R6" s="243"/>
      <c r="S6" s="243"/>
      <c r="T6" s="243"/>
      <c r="U6" s="243"/>
      <c r="V6" s="243"/>
      <c r="W6" s="243"/>
      <c r="X6" s="243"/>
      <c r="Y6" s="243"/>
      <c r="Z6" s="243"/>
      <c r="AA6" s="243"/>
      <c r="AB6" s="243"/>
      <c r="AC6" s="243"/>
    </row>
    <row r="7" spans="1:29">
      <c r="A7" s="246" t="s">
        <v>2492</v>
      </c>
      <c r="B7" s="257"/>
      <c r="C7" s="251"/>
      <c r="D7" s="250"/>
      <c r="E7" s="250"/>
      <c r="F7" s="261"/>
      <c r="G7" s="257"/>
      <c r="H7" s="251"/>
      <c r="I7" s="250"/>
      <c r="O7" s="241"/>
      <c r="P7" s="243"/>
      <c r="Q7" s="243"/>
      <c r="R7" s="243"/>
      <c r="S7" s="243"/>
      <c r="T7" s="243"/>
      <c r="U7" s="243"/>
      <c r="V7" s="243"/>
      <c r="W7" s="243"/>
      <c r="X7" s="243"/>
      <c r="Y7" s="243"/>
      <c r="Z7" s="243"/>
      <c r="AA7" s="243"/>
      <c r="AB7" s="243"/>
      <c r="AC7" s="243"/>
    </row>
    <row r="8" spans="1:29">
      <c r="A8" s="246" t="s">
        <v>2493</v>
      </c>
      <c r="B8" s="257"/>
      <c r="C8" s="251"/>
      <c r="D8" s="250"/>
      <c r="E8" s="250"/>
      <c r="F8" s="261"/>
      <c r="G8" s="257"/>
      <c r="H8" s="251"/>
      <c r="I8" s="250"/>
      <c r="O8" s="241"/>
      <c r="P8" s="243"/>
      <c r="Q8" s="243"/>
      <c r="R8" s="243"/>
      <c r="S8" s="243"/>
      <c r="T8" s="243"/>
      <c r="U8" s="243"/>
      <c r="V8" s="243"/>
      <c r="W8" s="243"/>
      <c r="X8" s="243"/>
      <c r="Y8" s="243"/>
      <c r="Z8" s="243"/>
      <c r="AA8" s="243"/>
      <c r="AB8" s="243"/>
      <c r="AC8" s="243"/>
    </row>
    <row r="9" spans="1:29">
      <c r="A9" s="246" t="s">
        <v>2494</v>
      </c>
      <c r="B9" s="257"/>
      <c r="C9" s="251"/>
      <c r="D9" s="250"/>
      <c r="E9" s="250"/>
      <c r="F9" s="261"/>
      <c r="G9" s="257"/>
      <c r="H9" s="251"/>
      <c r="I9" s="250"/>
      <c r="O9" s="241"/>
      <c r="P9" s="243"/>
      <c r="Q9" s="243"/>
      <c r="R9" s="243"/>
      <c r="S9" s="243"/>
      <c r="T9" s="243"/>
      <c r="U9" s="243"/>
      <c r="V9" s="243"/>
      <c r="W9" s="243"/>
      <c r="X9" s="243"/>
      <c r="Y9" s="243"/>
      <c r="Z9" s="243"/>
      <c r="AA9" s="243"/>
      <c r="AB9" s="243"/>
      <c r="AC9" s="243"/>
    </row>
    <row r="10" spans="1:29">
      <c r="A10" s="246" t="s">
        <v>2495</v>
      </c>
      <c r="B10" s="257"/>
      <c r="C10" s="251"/>
      <c r="D10" s="250"/>
      <c r="E10" s="250"/>
      <c r="F10" s="261"/>
      <c r="G10" s="257"/>
      <c r="H10" s="251"/>
      <c r="I10" s="250"/>
      <c r="O10" s="241"/>
      <c r="P10" s="243"/>
      <c r="Q10" s="243"/>
      <c r="R10" s="243"/>
      <c r="S10" s="243"/>
      <c r="T10" s="243"/>
      <c r="U10" s="243"/>
      <c r="V10" s="243"/>
      <c r="W10" s="243"/>
      <c r="X10" s="243"/>
      <c r="Y10" s="243"/>
      <c r="Z10" s="243"/>
      <c r="AA10" s="243"/>
      <c r="AB10" s="243"/>
      <c r="AC10" s="243"/>
    </row>
    <row r="11" spans="1:29">
      <c r="A11" s="246" t="s">
        <v>2496</v>
      </c>
      <c r="B11" s="257"/>
      <c r="C11" s="251"/>
      <c r="D11" s="250"/>
      <c r="E11" s="250"/>
      <c r="F11" s="261"/>
      <c r="G11" s="257"/>
      <c r="H11" s="251"/>
      <c r="I11" s="250"/>
      <c r="O11" s="241"/>
      <c r="P11" s="243"/>
      <c r="Q11" s="243"/>
      <c r="R11" s="243"/>
      <c r="S11" s="243"/>
      <c r="T11" s="243"/>
      <c r="U11" s="243"/>
      <c r="V11" s="243"/>
      <c r="W11" s="243"/>
      <c r="X11" s="243"/>
      <c r="Y11" s="243"/>
      <c r="Z11" s="243"/>
      <c r="AA11" s="243"/>
      <c r="AB11" s="243"/>
      <c r="AC11" s="243"/>
    </row>
    <row r="12" spans="1:29">
      <c r="A12" s="246" t="s">
        <v>2497</v>
      </c>
      <c r="B12" s="257"/>
      <c r="C12" s="251"/>
      <c r="D12" s="250"/>
      <c r="E12" s="250"/>
      <c r="F12" s="261"/>
      <c r="G12" s="257"/>
      <c r="H12" s="251"/>
      <c r="I12" s="250"/>
      <c r="O12" s="241"/>
      <c r="P12" s="243"/>
      <c r="Q12" s="243"/>
      <c r="R12" s="243"/>
      <c r="S12" s="243"/>
      <c r="T12" s="243"/>
      <c r="U12" s="243"/>
      <c r="V12" s="243"/>
      <c r="W12" s="243"/>
      <c r="X12" s="243"/>
      <c r="Y12" s="243"/>
      <c r="Z12" s="243"/>
      <c r="AA12" s="243"/>
      <c r="AB12" s="243"/>
      <c r="AC12" s="243"/>
    </row>
    <row r="13" spans="1:29">
      <c r="A13" s="246" t="s">
        <v>2498</v>
      </c>
      <c r="B13" s="257"/>
      <c r="C13" s="251"/>
      <c r="D13" s="250"/>
      <c r="E13" s="250"/>
      <c r="F13" s="261"/>
      <c r="G13" s="257"/>
      <c r="H13" s="251"/>
      <c r="I13" s="250"/>
      <c r="O13" s="241"/>
      <c r="P13" s="243"/>
      <c r="Q13" s="243"/>
      <c r="R13" s="243"/>
      <c r="S13" s="243"/>
      <c r="T13" s="243"/>
      <c r="U13" s="243"/>
      <c r="V13" s="243"/>
      <c r="W13" s="243"/>
      <c r="X13" s="243"/>
      <c r="Y13" s="243"/>
      <c r="Z13" s="243"/>
      <c r="AA13" s="243"/>
      <c r="AB13" s="243"/>
      <c r="AC13" s="243"/>
    </row>
    <row r="14" spans="1:29">
      <c r="A14" s="246" t="s">
        <v>2499</v>
      </c>
      <c r="B14" s="257"/>
      <c r="C14" s="251"/>
      <c r="D14" s="250"/>
      <c r="E14" s="250"/>
      <c r="F14" s="261"/>
      <c r="G14" s="257"/>
      <c r="H14" s="251"/>
      <c r="I14" s="250"/>
      <c r="O14" s="241"/>
      <c r="P14" s="243"/>
      <c r="Q14" s="243"/>
      <c r="R14" s="243"/>
      <c r="S14" s="243"/>
      <c r="T14" s="243"/>
      <c r="U14" s="243"/>
      <c r="V14" s="243"/>
      <c r="W14" s="243"/>
      <c r="X14" s="243"/>
      <c r="Y14" s="243"/>
      <c r="Z14" s="243"/>
      <c r="AA14" s="243"/>
      <c r="AB14" s="243"/>
      <c r="AC14" s="243"/>
    </row>
    <row r="15" spans="1:29">
      <c r="A15" s="246" t="s">
        <v>2500</v>
      </c>
      <c r="B15" s="257"/>
      <c r="C15" s="251"/>
      <c r="D15" s="250"/>
      <c r="E15" s="250"/>
      <c r="F15" s="261"/>
      <c r="G15" s="257"/>
      <c r="H15" s="251"/>
      <c r="I15" s="250"/>
      <c r="O15" s="241"/>
      <c r="P15" s="243"/>
      <c r="Q15" s="243"/>
      <c r="R15" s="243"/>
      <c r="S15" s="243"/>
      <c r="T15" s="243"/>
      <c r="U15" s="243"/>
      <c r="V15" s="243"/>
      <c r="W15" s="243"/>
      <c r="X15" s="243"/>
      <c r="Y15" s="243"/>
      <c r="Z15" s="243"/>
      <c r="AA15" s="243"/>
      <c r="AB15" s="243"/>
      <c r="AC15" s="243"/>
    </row>
    <row r="16" spans="1:29">
      <c r="A16" s="246" t="s">
        <v>2501</v>
      </c>
      <c r="B16" s="257"/>
      <c r="C16" s="251"/>
      <c r="D16" s="250"/>
      <c r="E16" s="250"/>
      <c r="F16" s="261"/>
      <c r="G16" s="257"/>
      <c r="H16" s="251"/>
      <c r="I16" s="250"/>
      <c r="O16" s="241"/>
      <c r="P16" s="243"/>
      <c r="Q16" s="243"/>
      <c r="R16" s="243"/>
      <c r="S16" s="243"/>
      <c r="T16" s="243"/>
      <c r="U16" s="243"/>
      <c r="V16" s="243"/>
      <c r="W16" s="243"/>
      <c r="X16" s="243"/>
      <c r="Y16" s="243"/>
      <c r="Z16" s="243"/>
      <c r="AA16" s="243"/>
      <c r="AB16" s="243"/>
      <c r="AC16" s="243"/>
    </row>
    <row r="17" spans="1:29">
      <c r="A17" s="246" t="s">
        <v>2502</v>
      </c>
      <c r="B17" s="257"/>
      <c r="C17" s="251"/>
      <c r="D17" s="250"/>
      <c r="E17" s="250"/>
      <c r="F17" s="261"/>
      <c r="G17" s="257"/>
      <c r="H17" s="251"/>
      <c r="I17" s="250"/>
      <c r="O17" s="241"/>
      <c r="P17" s="243"/>
      <c r="Q17" s="243"/>
      <c r="R17" s="243"/>
      <c r="S17" s="243"/>
      <c r="T17" s="243"/>
      <c r="U17" s="243"/>
      <c r="V17" s="243"/>
      <c r="W17" s="243"/>
      <c r="X17" s="243"/>
      <c r="Y17" s="243"/>
      <c r="Z17" s="243"/>
      <c r="AA17" s="243"/>
      <c r="AB17" s="243"/>
      <c r="AC17" s="243"/>
    </row>
    <row r="18" spans="1:29">
      <c r="A18" s="246" t="s">
        <v>2503</v>
      </c>
      <c r="B18" s="257"/>
      <c r="C18" s="251"/>
      <c r="D18" s="250"/>
      <c r="E18" s="250"/>
      <c r="F18" s="261"/>
      <c r="G18" s="257"/>
      <c r="H18" s="251"/>
      <c r="I18" s="250"/>
      <c r="O18" s="241"/>
      <c r="P18" s="243"/>
      <c r="Q18" s="243"/>
      <c r="R18" s="243"/>
      <c r="S18" s="243"/>
      <c r="T18" s="243"/>
      <c r="U18" s="243"/>
      <c r="V18" s="243"/>
      <c r="W18" s="243"/>
      <c r="X18" s="243"/>
      <c r="Y18" s="243"/>
      <c r="Z18" s="243"/>
      <c r="AA18" s="243"/>
      <c r="AB18" s="243"/>
      <c r="AC18" s="243"/>
    </row>
    <row r="19" spans="1:29">
      <c r="A19" s="246" t="s">
        <v>2504</v>
      </c>
      <c r="B19" s="257"/>
      <c r="C19" s="251"/>
      <c r="D19" s="250"/>
      <c r="E19" s="250"/>
      <c r="F19" s="261"/>
      <c r="G19" s="257"/>
      <c r="H19" s="251"/>
      <c r="I19" s="250"/>
      <c r="O19" s="241"/>
      <c r="P19" s="243"/>
      <c r="Q19" s="243"/>
      <c r="R19" s="243"/>
      <c r="S19" s="243"/>
      <c r="T19" s="243"/>
      <c r="U19" s="243"/>
      <c r="V19" s="243"/>
      <c r="W19" s="243"/>
      <c r="X19" s="243"/>
      <c r="Y19" s="243"/>
      <c r="Z19" s="243"/>
      <c r="AA19" s="243"/>
      <c r="AB19" s="243"/>
      <c r="AC19" s="243"/>
    </row>
    <row r="20" spans="1:29">
      <c r="A20" s="246" t="s">
        <v>2505</v>
      </c>
      <c r="B20" s="257"/>
      <c r="C20" s="251"/>
      <c r="D20" s="250"/>
      <c r="E20" s="250"/>
      <c r="F20" s="261"/>
      <c r="G20" s="257"/>
      <c r="H20" s="251"/>
      <c r="I20" s="250"/>
      <c r="O20" s="241"/>
      <c r="P20" s="243"/>
      <c r="Q20" s="243"/>
      <c r="R20" s="243"/>
      <c r="S20" s="243"/>
      <c r="T20" s="243"/>
      <c r="U20" s="243"/>
      <c r="V20" s="243"/>
      <c r="W20" s="243"/>
      <c r="X20" s="243"/>
      <c r="Y20" s="243"/>
      <c r="Z20" s="243"/>
      <c r="AA20" s="243"/>
      <c r="AB20" s="243"/>
      <c r="AC20" s="243"/>
    </row>
    <row r="21" spans="1:29">
      <c r="A21" s="246" t="s">
        <v>2506</v>
      </c>
      <c r="B21" s="257"/>
      <c r="C21" s="251"/>
      <c r="D21" s="250"/>
      <c r="E21" s="250"/>
      <c r="F21" s="261"/>
      <c r="G21" s="257"/>
      <c r="H21" s="251"/>
      <c r="I21" s="250"/>
      <c r="O21" s="241"/>
      <c r="P21" s="243"/>
      <c r="Q21" s="243"/>
      <c r="R21" s="243"/>
      <c r="S21" s="243"/>
      <c r="T21" s="243"/>
      <c r="U21" s="243"/>
      <c r="V21" s="243"/>
      <c r="W21" s="243"/>
      <c r="X21" s="243"/>
      <c r="Y21" s="243"/>
      <c r="Z21" s="243"/>
      <c r="AA21" s="243"/>
      <c r="AB21" s="243"/>
      <c r="AC21" s="243"/>
    </row>
    <row r="22" spans="1:29">
      <c r="A22" s="246" t="s">
        <v>2507</v>
      </c>
      <c r="B22" s="257"/>
      <c r="C22" s="251"/>
      <c r="D22" s="250"/>
      <c r="E22" s="250"/>
      <c r="F22" s="261"/>
      <c r="G22" s="257"/>
      <c r="H22" s="251"/>
      <c r="I22" s="250"/>
      <c r="O22" s="241"/>
      <c r="P22" s="243"/>
      <c r="Q22" s="243"/>
      <c r="R22" s="243"/>
      <c r="S22" s="243"/>
      <c r="T22" s="243"/>
      <c r="U22" s="243"/>
      <c r="V22" s="243"/>
      <c r="W22" s="243"/>
      <c r="X22" s="243"/>
      <c r="Y22" s="243"/>
      <c r="Z22" s="243"/>
      <c r="AA22" s="243"/>
      <c r="AB22" s="243"/>
      <c r="AC22" s="243"/>
    </row>
    <row r="23" spans="1:29">
      <c r="A23" s="246" t="s">
        <v>2508</v>
      </c>
      <c r="B23" s="257"/>
      <c r="C23" s="251"/>
      <c r="D23" s="250"/>
      <c r="E23" s="250"/>
      <c r="F23" s="261"/>
      <c r="G23" s="257"/>
      <c r="H23" s="251"/>
      <c r="I23" s="250"/>
      <c r="O23" s="241"/>
      <c r="P23" s="243"/>
      <c r="Q23" s="243"/>
      <c r="R23" s="243"/>
      <c r="S23" s="243"/>
      <c r="T23" s="243"/>
      <c r="U23" s="243"/>
      <c r="V23" s="243"/>
      <c r="W23" s="243"/>
      <c r="X23" s="243"/>
      <c r="Y23" s="243"/>
      <c r="Z23" s="243"/>
      <c r="AA23" s="243"/>
      <c r="AB23" s="243"/>
      <c r="AC23" s="243"/>
    </row>
    <row r="24" spans="1:29">
      <c r="A24" s="246" t="s">
        <v>2509</v>
      </c>
      <c r="B24" s="257"/>
      <c r="C24" s="251"/>
      <c r="D24" s="250"/>
      <c r="E24" s="250"/>
      <c r="F24" s="261"/>
      <c r="G24" s="257"/>
      <c r="H24" s="251"/>
      <c r="I24" s="250"/>
      <c r="O24" s="241"/>
      <c r="P24" s="243"/>
      <c r="Q24" s="243"/>
      <c r="R24" s="243"/>
      <c r="S24" s="243"/>
      <c r="T24" s="243"/>
      <c r="U24" s="243"/>
      <c r="V24" s="243"/>
      <c r="W24" s="243"/>
      <c r="X24" s="243"/>
      <c r="Y24" s="243"/>
      <c r="Z24" s="243"/>
      <c r="AA24" s="243"/>
      <c r="AB24" s="243"/>
      <c r="AC24" s="243"/>
    </row>
    <row r="25" spans="1:29">
      <c r="A25" s="246" t="s">
        <v>2510</v>
      </c>
      <c r="B25" s="257"/>
      <c r="C25" s="251"/>
      <c r="D25" s="250"/>
      <c r="E25" s="250"/>
      <c r="F25" s="261"/>
      <c r="G25" s="257"/>
      <c r="H25" s="251"/>
      <c r="I25" s="250"/>
      <c r="O25" s="241"/>
      <c r="P25" s="243"/>
      <c r="Q25" s="243"/>
      <c r="R25" s="243"/>
      <c r="S25" s="243"/>
      <c r="T25" s="243"/>
      <c r="U25" s="243"/>
      <c r="V25" s="243"/>
      <c r="W25" s="243"/>
      <c r="X25" s="243"/>
      <c r="Y25" s="243"/>
      <c r="Z25" s="243"/>
      <c r="AA25" s="243"/>
      <c r="AB25" s="243"/>
      <c r="AC25" s="243"/>
    </row>
    <row r="26" spans="1:29">
      <c r="A26" s="246" t="s">
        <v>2511</v>
      </c>
      <c r="B26" s="257"/>
      <c r="C26" s="251"/>
      <c r="D26" s="250"/>
      <c r="E26" s="250"/>
      <c r="F26" s="261"/>
      <c r="G26" s="257"/>
      <c r="H26" s="251"/>
      <c r="I26" s="250"/>
      <c r="O26" s="241"/>
      <c r="P26" s="243"/>
      <c r="Q26" s="243"/>
      <c r="R26" s="243"/>
      <c r="S26" s="243"/>
      <c r="T26" s="243"/>
      <c r="U26" s="243"/>
      <c r="V26" s="243"/>
      <c r="W26" s="243"/>
      <c r="X26" s="243"/>
      <c r="Y26" s="243"/>
      <c r="Z26" s="243"/>
      <c r="AA26" s="243"/>
      <c r="AB26" s="243"/>
      <c r="AC26" s="243"/>
    </row>
    <row r="27" spans="1:29">
      <c r="A27" s="246" t="s">
        <v>2512</v>
      </c>
      <c r="B27" s="257"/>
      <c r="C27" s="251"/>
      <c r="D27" s="250"/>
      <c r="E27" s="250"/>
      <c r="F27" s="261"/>
      <c r="G27" s="257"/>
      <c r="H27" s="251"/>
      <c r="I27" s="250"/>
      <c r="O27" s="241"/>
      <c r="P27" s="243"/>
      <c r="Q27" s="243"/>
      <c r="R27" s="243"/>
      <c r="S27" s="243"/>
      <c r="T27" s="243"/>
      <c r="U27" s="243"/>
      <c r="V27" s="243"/>
      <c r="W27" s="243"/>
      <c r="X27" s="243"/>
      <c r="Y27" s="243"/>
      <c r="Z27" s="243"/>
      <c r="AA27" s="243"/>
      <c r="AB27" s="243"/>
      <c r="AC27" s="243"/>
    </row>
    <row r="28" spans="1:29">
      <c r="A28" s="246" t="s">
        <v>2513</v>
      </c>
      <c r="B28" s="257"/>
      <c r="C28" s="251"/>
      <c r="D28" s="250"/>
      <c r="E28" s="250"/>
      <c r="F28" s="261"/>
      <c r="G28" s="257"/>
      <c r="H28" s="251"/>
      <c r="I28" s="250"/>
      <c r="O28" s="241"/>
      <c r="P28" s="243"/>
      <c r="Q28" s="243"/>
      <c r="R28" s="243"/>
      <c r="S28" s="243"/>
      <c r="T28" s="243"/>
      <c r="U28" s="243"/>
      <c r="V28" s="243"/>
      <c r="W28" s="243"/>
      <c r="X28" s="243"/>
      <c r="Y28" s="243"/>
      <c r="Z28" s="243"/>
      <c r="AA28" s="243"/>
      <c r="AB28" s="243"/>
      <c r="AC28" s="243"/>
    </row>
    <row r="29" spans="1:29">
      <c r="A29" s="246" t="s">
        <v>2514</v>
      </c>
      <c r="B29" s="257"/>
      <c r="C29" s="251"/>
      <c r="D29" s="250"/>
      <c r="E29" s="250"/>
      <c r="F29" s="261"/>
      <c r="G29" s="257"/>
      <c r="H29" s="251"/>
      <c r="I29" s="250"/>
      <c r="O29" s="241"/>
      <c r="P29" s="243"/>
      <c r="Q29" s="243"/>
      <c r="R29" s="243"/>
      <c r="S29" s="243"/>
      <c r="T29" s="243"/>
      <c r="U29" s="243"/>
      <c r="V29" s="243"/>
      <c r="W29" s="243"/>
      <c r="X29" s="243"/>
      <c r="Y29" s="243"/>
      <c r="Z29" s="243"/>
      <c r="AA29" s="243"/>
      <c r="AB29" s="243"/>
      <c r="AC29" s="243"/>
    </row>
    <row r="30" spans="1:29">
      <c r="A30" s="246" t="s">
        <v>2515</v>
      </c>
      <c r="B30" s="257"/>
      <c r="C30" s="251"/>
      <c r="D30" s="250"/>
      <c r="E30" s="250"/>
      <c r="F30" s="261"/>
      <c r="G30" s="257"/>
      <c r="H30" s="251"/>
      <c r="I30" s="250"/>
      <c r="O30" s="241"/>
      <c r="P30" s="243"/>
      <c r="Q30" s="243"/>
      <c r="R30" s="243"/>
      <c r="S30" s="243"/>
      <c r="T30" s="243"/>
      <c r="U30" s="243"/>
      <c r="V30" s="243"/>
      <c r="W30" s="243"/>
      <c r="X30" s="243"/>
      <c r="Y30" s="243"/>
      <c r="Z30" s="243"/>
      <c r="AA30" s="243"/>
      <c r="AB30" s="243"/>
      <c r="AC30" s="243"/>
    </row>
    <row r="31" spans="1:29">
      <c r="A31" s="246" t="s">
        <v>2516</v>
      </c>
      <c r="B31" s="257"/>
      <c r="C31" s="251"/>
      <c r="D31" s="250"/>
      <c r="E31" s="250"/>
      <c r="F31" s="261"/>
      <c r="G31" s="257"/>
      <c r="H31" s="251"/>
      <c r="I31" s="250"/>
      <c r="O31" s="241"/>
      <c r="P31" s="243"/>
      <c r="Q31" s="243"/>
      <c r="R31" s="243"/>
      <c r="S31" s="243"/>
      <c r="T31" s="243"/>
      <c r="U31" s="243"/>
      <c r="V31" s="243"/>
      <c r="W31" s="243"/>
      <c r="X31" s="243"/>
      <c r="Y31" s="243"/>
      <c r="Z31" s="243"/>
      <c r="AA31" s="243"/>
      <c r="AB31" s="243"/>
      <c r="AC31" s="243"/>
    </row>
    <row r="32" spans="1:29">
      <c r="A32" s="246" t="s">
        <v>2517</v>
      </c>
      <c r="B32" s="257"/>
      <c r="C32" s="251"/>
      <c r="D32" s="250"/>
      <c r="E32" s="250"/>
      <c r="F32" s="261"/>
      <c r="G32" s="257"/>
      <c r="H32" s="251"/>
      <c r="I32" s="250"/>
      <c r="O32" s="241"/>
      <c r="P32" s="243"/>
      <c r="Q32" s="243"/>
      <c r="R32" s="243"/>
      <c r="S32" s="243"/>
      <c r="T32" s="243"/>
      <c r="U32" s="243"/>
      <c r="V32" s="243"/>
      <c r="W32" s="243"/>
      <c r="X32" s="243"/>
      <c r="Y32" s="243"/>
      <c r="Z32" s="243"/>
      <c r="AA32" s="243"/>
      <c r="AB32" s="243"/>
      <c r="AC32" s="243"/>
    </row>
    <row r="33" spans="1:29">
      <c r="A33" s="246" t="s">
        <v>2518</v>
      </c>
      <c r="B33" s="257"/>
      <c r="C33" s="251"/>
      <c r="D33" s="250"/>
      <c r="E33" s="250"/>
      <c r="F33" s="261"/>
      <c r="G33" s="257"/>
      <c r="H33" s="251"/>
      <c r="I33" s="250"/>
      <c r="O33" s="241"/>
      <c r="P33" s="243"/>
      <c r="Q33" s="243"/>
      <c r="R33" s="243"/>
      <c r="S33" s="243"/>
      <c r="T33" s="243"/>
      <c r="U33" s="243"/>
      <c r="V33" s="243"/>
      <c r="W33" s="243"/>
      <c r="X33" s="243"/>
      <c r="Y33" s="243"/>
      <c r="Z33" s="243"/>
      <c r="AA33" s="243"/>
      <c r="AB33" s="243"/>
      <c r="AC33" s="243"/>
    </row>
    <row r="34" spans="1:29" ht="15" thickBot="1">
      <c r="A34" s="247" t="s">
        <v>2519</v>
      </c>
      <c r="B34" s="258"/>
      <c r="C34" s="248"/>
      <c r="D34" s="228"/>
      <c r="E34" s="228"/>
      <c r="F34" s="262"/>
      <c r="G34" s="258"/>
      <c r="H34" s="248"/>
      <c r="I34" s="228"/>
      <c r="O34" s="241"/>
      <c r="P34" s="242"/>
      <c r="Q34" s="242"/>
      <c r="R34" s="242"/>
      <c r="S34" s="242"/>
      <c r="T34" s="242"/>
      <c r="U34" s="242"/>
      <c r="V34" s="242"/>
      <c r="W34" s="242"/>
      <c r="X34" s="242"/>
      <c r="Y34" s="242"/>
      <c r="Z34" s="242"/>
      <c r="AA34" s="242"/>
      <c r="AB34" s="242"/>
      <c r="AC34" s="242"/>
    </row>
    <row r="37" spans="1:29" ht="15" thickBot="1"/>
    <row r="38" spans="1:29" ht="43.8" thickBot="1">
      <c r="A38" s="234" t="s">
        <v>2520</v>
      </c>
      <c r="B38" s="254" t="s">
        <v>2483</v>
      </c>
      <c r="C38" s="252" t="s">
        <v>2484</v>
      </c>
      <c r="D38" s="235" t="s">
        <v>2485</v>
      </c>
      <c r="E38" s="235" t="s">
        <v>2486</v>
      </c>
      <c r="F38" s="259" t="s">
        <v>96</v>
      </c>
      <c r="G38" s="254" t="s">
        <v>2487</v>
      </c>
      <c r="H38" s="263" t="s">
        <v>2484</v>
      </c>
      <c r="I38" s="236" t="s">
        <v>96</v>
      </c>
    </row>
    <row r="39" spans="1:29">
      <c r="A39" s="240" t="s">
        <v>121</v>
      </c>
      <c r="B39" s="255"/>
      <c r="C39" s="253"/>
      <c r="D39" s="249"/>
      <c r="E39" s="249"/>
      <c r="F39" s="260"/>
      <c r="G39" s="264"/>
      <c r="H39" s="253"/>
      <c r="I39" s="249"/>
    </row>
    <row r="40" spans="1:29">
      <c r="A40" s="244" t="s">
        <v>2488</v>
      </c>
      <c r="B40" s="256" t="s">
        <v>2489</v>
      </c>
      <c r="C40" s="251"/>
      <c r="D40" s="250"/>
      <c r="E40" s="250"/>
      <c r="F40" s="261"/>
      <c r="G40" s="257"/>
      <c r="H40" s="251"/>
      <c r="I40" s="250"/>
    </row>
    <row r="41" spans="1:29">
      <c r="A41" s="246" t="s">
        <v>2490</v>
      </c>
      <c r="B41" s="257"/>
      <c r="C41" s="251"/>
      <c r="D41" s="250"/>
      <c r="E41" s="250"/>
      <c r="F41" s="261"/>
      <c r="G41" s="257"/>
      <c r="H41" s="251"/>
      <c r="I41" s="250"/>
    </row>
    <row r="42" spans="1:29">
      <c r="A42" s="246" t="s">
        <v>2491</v>
      </c>
      <c r="B42" s="257"/>
      <c r="C42" s="251"/>
      <c r="D42" s="250"/>
      <c r="E42" s="250"/>
      <c r="F42" s="261"/>
      <c r="G42" s="257"/>
      <c r="H42" s="251"/>
      <c r="I42" s="250"/>
    </row>
    <row r="43" spans="1:29">
      <c r="A43" s="246" t="s">
        <v>2492</v>
      </c>
      <c r="B43" s="257"/>
      <c r="C43" s="251"/>
      <c r="D43" s="250"/>
      <c r="E43" s="250"/>
      <c r="F43" s="261"/>
      <c r="G43" s="257"/>
      <c r="H43" s="251"/>
      <c r="I43" s="250"/>
    </row>
    <row r="44" spans="1:29">
      <c r="A44" s="246" t="s">
        <v>2493</v>
      </c>
      <c r="B44" s="257"/>
      <c r="C44" s="251"/>
      <c r="D44" s="250"/>
      <c r="E44" s="250"/>
      <c r="F44" s="261"/>
      <c r="G44" s="257"/>
      <c r="H44" s="251"/>
      <c r="I44" s="250"/>
    </row>
    <row r="45" spans="1:29">
      <c r="A45" s="246" t="s">
        <v>2494</v>
      </c>
      <c r="B45" s="257"/>
      <c r="C45" s="251"/>
      <c r="D45" s="250"/>
      <c r="E45" s="250"/>
      <c r="F45" s="261"/>
      <c r="G45" s="257"/>
      <c r="H45" s="251"/>
      <c r="I45" s="250"/>
    </row>
    <row r="46" spans="1:29">
      <c r="A46" s="246" t="s">
        <v>2495</v>
      </c>
      <c r="B46" s="257"/>
      <c r="C46" s="251"/>
      <c r="D46" s="250"/>
      <c r="E46" s="250"/>
      <c r="F46" s="261"/>
      <c r="G46" s="257"/>
      <c r="H46" s="251"/>
      <c r="I46" s="250"/>
    </row>
    <row r="47" spans="1:29">
      <c r="A47" s="246" t="s">
        <v>2496</v>
      </c>
      <c r="B47" s="257"/>
      <c r="C47" s="251"/>
      <c r="D47" s="250"/>
      <c r="E47" s="250"/>
      <c r="F47" s="261"/>
      <c r="G47" s="257"/>
      <c r="H47" s="251"/>
      <c r="I47" s="250"/>
    </row>
    <row r="48" spans="1:29">
      <c r="A48" s="246" t="s">
        <v>2497</v>
      </c>
      <c r="B48" s="257"/>
      <c r="C48" s="251"/>
      <c r="D48" s="250"/>
      <c r="E48" s="250"/>
      <c r="F48" s="261"/>
      <c r="G48" s="257"/>
      <c r="H48" s="251"/>
      <c r="I48" s="250"/>
    </row>
    <row r="49" spans="1:9">
      <c r="A49" s="246" t="s">
        <v>2498</v>
      </c>
      <c r="B49" s="257"/>
      <c r="C49" s="251"/>
      <c r="D49" s="250"/>
      <c r="E49" s="250"/>
      <c r="F49" s="261"/>
      <c r="G49" s="257"/>
      <c r="H49" s="251"/>
      <c r="I49" s="250"/>
    </row>
    <row r="50" spans="1:9">
      <c r="A50" s="246" t="s">
        <v>2499</v>
      </c>
      <c r="B50" s="257"/>
      <c r="C50" s="251"/>
      <c r="D50" s="250"/>
      <c r="E50" s="250"/>
      <c r="F50" s="261"/>
      <c r="G50" s="257"/>
      <c r="H50" s="251"/>
      <c r="I50" s="250"/>
    </row>
    <row r="51" spans="1:9">
      <c r="A51" s="246" t="s">
        <v>2500</v>
      </c>
      <c r="B51" s="257"/>
      <c r="C51" s="251"/>
      <c r="D51" s="250"/>
      <c r="E51" s="250"/>
      <c r="F51" s="261"/>
      <c r="G51" s="257"/>
      <c r="H51" s="251"/>
      <c r="I51" s="250"/>
    </row>
    <row r="52" spans="1:9">
      <c r="A52" s="246" t="s">
        <v>2501</v>
      </c>
      <c r="B52" s="257"/>
      <c r="C52" s="251"/>
      <c r="D52" s="250"/>
      <c r="E52" s="250"/>
      <c r="F52" s="261"/>
      <c r="G52" s="257"/>
      <c r="H52" s="251"/>
      <c r="I52" s="250"/>
    </row>
    <row r="53" spans="1:9">
      <c r="A53" s="246" t="s">
        <v>2502</v>
      </c>
      <c r="B53" s="257"/>
      <c r="C53" s="251"/>
      <c r="D53" s="250"/>
      <c r="E53" s="250"/>
      <c r="F53" s="261"/>
      <c r="G53" s="257"/>
      <c r="H53" s="251"/>
      <c r="I53" s="250"/>
    </row>
    <row r="54" spans="1:9">
      <c r="A54" s="246" t="s">
        <v>2503</v>
      </c>
      <c r="B54" s="257"/>
      <c r="C54" s="251"/>
      <c r="D54" s="250"/>
      <c r="E54" s="250"/>
      <c r="F54" s="261"/>
      <c r="G54" s="257"/>
      <c r="H54" s="251"/>
      <c r="I54" s="250"/>
    </row>
    <row r="55" spans="1:9">
      <c r="A55" s="246" t="s">
        <v>2504</v>
      </c>
      <c r="B55" s="257"/>
      <c r="C55" s="251"/>
      <c r="D55" s="250"/>
      <c r="E55" s="250"/>
      <c r="F55" s="261"/>
      <c r="G55" s="257"/>
      <c r="H55" s="251"/>
      <c r="I55" s="250"/>
    </row>
    <row r="56" spans="1:9">
      <c r="A56" s="246" t="s">
        <v>2505</v>
      </c>
      <c r="B56" s="257"/>
      <c r="C56" s="251"/>
      <c r="D56" s="250"/>
      <c r="E56" s="250"/>
      <c r="F56" s="261"/>
      <c r="G56" s="257"/>
      <c r="H56" s="251"/>
      <c r="I56" s="250"/>
    </row>
    <row r="57" spans="1:9">
      <c r="A57" s="246" t="s">
        <v>2506</v>
      </c>
      <c r="B57" s="257"/>
      <c r="C57" s="251"/>
      <c r="D57" s="250"/>
      <c r="E57" s="250"/>
      <c r="F57" s="261"/>
      <c r="G57" s="257"/>
      <c r="H57" s="251"/>
      <c r="I57" s="250"/>
    </row>
    <row r="58" spans="1:9">
      <c r="A58" s="246" t="s">
        <v>2507</v>
      </c>
      <c r="B58" s="257"/>
      <c r="C58" s="251"/>
      <c r="D58" s="250"/>
      <c r="E58" s="250"/>
      <c r="F58" s="261"/>
      <c r="G58" s="257"/>
      <c r="H58" s="251"/>
      <c r="I58" s="250"/>
    </row>
    <row r="59" spans="1:9">
      <c r="A59" s="246" t="s">
        <v>2508</v>
      </c>
      <c r="B59" s="257"/>
      <c r="C59" s="251"/>
      <c r="D59" s="250"/>
      <c r="E59" s="250"/>
      <c r="F59" s="261"/>
      <c r="G59" s="257"/>
      <c r="H59" s="251"/>
      <c r="I59" s="250"/>
    </row>
    <row r="60" spans="1:9">
      <c r="A60" s="246" t="s">
        <v>2509</v>
      </c>
      <c r="B60" s="257"/>
      <c r="C60" s="251"/>
      <c r="D60" s="250"/>
      <c r="E60" s="250"/>
      <c r="F60" s="261"/>
      <c r="G60" s="257"/>
      <c r="H60" s="251"/>
      <c r="I60" s="250"/>
    </row>
    <row r="61" spans="1:9">
      <c r="A61" s="246" t="s">
        <v>2510</v>
      </c>
      <c r="B61" s="257"/>
      <c r="C61" s="251"/>
      <c r="D61" s="250"/>
      <c r="E61" s="250"/>
      <c r="F61" s="261"/>
      <c r="G61" s="257"/>
      <c r="H61" s="251"/>
      <c r="I61" s="250"/>
    </row>
    <row r="62" spans="1:9">
      <c r="A62" s="246" t="s">
        <v>2511</v>
      </c>
      <c r="B62" s="257"/>
      <c r="C62" s="251"/>
      <c r="D62" s="250"/>
      <c r="E62" s="250"/>
      <c r="F62" s="261"/>
      <c r="G62" s="257"/>
      <c r="H62" s="251"/>
      <c r="I62" s="250"/>
    </row>
    <row r="63" spans="1:9">
      <c r="A63" s="246" t="s">
        <v>2512</v>
      </c>
      <c r="B63" s="257"/>
      <c r="C63" s="251"/>
      <c r="D63" s="250"/>
      <c r="E63" s="250"/>
      <c r="F63" s="261"/>
      <c r="G63" s="257"/>
      <c r="H63" s="251"/>
      <c r="I63" s="250"/>
    </row>
    <row r="64" spans="1:9">
      <c r="A64" s="246" t="s">
        <v>2513</v>
      </c>
      <c r="B64" s="257"/>
      <c r="C64" s="251"/>
      <c r="D64" s="250"/>
      <c r="E64" s="250"/>
      <c r="F64" s="261"/>
      <c r="G64" s="257"/>
      <c r="H64" s="251"/>
      <c r="I64" s="250"/>
    </row>
    <row r="65" spans="1:9">
      <c r="A65" s="246" t="s">
        <v>2514</v>
      </c>
      <c r="B65" s="257"/>
      <c r="C65" s="251"/>
      <c r="D65" s="250"/>
      <c r="E65" s="250"/>
      <c r="F65" s="261"/>
      <c r="G65" s="257"/>
      <c r="H65" s="251"/>
      <c r="I65" s="250"/>
    </row>
    <row r="66" spans="1:9">
      <c r="A66" s="246" t="s">
        <v>2515</v>
      </c>
      <c r="B66" s="257"/>
      <c r="C66" s="251"/>
      <c r="D66" s="250"/>
      <c r="E66" s="250"/>
      <c r="F66" s="261"/>
      <c r="G66" s="257"/>
      <c r="H66" s="251"/>
      <c r="I66" s="250"/>
    </row>
    <row r="67" spans="1:9">
      <c r="A67" s="246" t="s">
        <v>2516</v>
      </c>
      <c r="B67" s="257"/>
      <c r="C67" s="251"/>
      <c r="D67" s="250"/>
      <c r="E67" s="250"/>
      <c r="F67" s="261"/>
      <c r="G67" s="257"/>
      <c r="H67" s="251"/>
      <c r="I67" s="250"/>
    </row>
    <row r="68" spans="1:9">
      <c r="A68" s="246" t="s">
        <v>2517</v>
      </c>
      <c r="B68" s="257"/>
      <c r="C68" s="251"/>
      <c r="D68" s="250"/>
      <c r="E68" s="250"/>
      <c r="F68" s="261"/>
      <c r="G68" s="257"/>
      <c r="H68" s="251"/>
      <c r="I68" s="250"/>
    </row>
    <row r="69" spans="1:9">
      <c r="A69" s="246" t="s">
        <v>2518</v>
      </c>
      <c r="B69" s="257"/>
      <c r="C69" s="251"/>
      <c r="D69" s="250"/>
      <c r="E69" s="250"/>
      <c r="F69" s="261"/>
      <c r="G69" s="257"/>
      <c r="H69" s="251"/>
      <c r="I69" s="250"/>
    </row>
    <row r="70" spans="1:9" ht="15" thickBot="1">
      <c r="A70" s="247" t="s">
        <v>2519</v>
      </c>
      <c r="B70" s="258"/>
      <c r="C70" s="248"/>
      <c r="D70" s="228"/>
      <c r="E70" s="228"/>
      <c r="F70" s="262"/>
      <c r="G70" s="258"/>
      <c r="H70" s="248"/>
      <c r="I70" s="228"/>
    </row>
  </sheetData>
  <pageMargins left="0.7" right="0.7" top="0.75" bottom="0.75" header="0.3" footer="0.3"/>
  <pageSetup paperSize="9" scale="6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22">
    <tabColor rgb="FFFFFFCC"/>
  </sheetPr>
  <dimension ref="A1:I138"/>
  <sheetViews>
    <sheetView view="pageBreakPreview" zoomScale="80" zoomScaleNormal="80" zoomScaleSheetLayoutView="80" zoomScalePageLayoutView="80" workbookViewId="0">
      <selection activeCell="S53" sqref="S53"/>
    </sheetView>
  </sheetViews>
  <sheetFormatPr defaultColWidth="8.77734375" defaultRowHeight="14.4"/>
  <cols>
    <col min="1" max="1" width="26" customWidth="1"/>
    <col min="2" max="2" width="11.44140625" customWidth="1"/>
    <col min="4" max="4" width="20.77734375" customWidth="1"/>
    <col min="6" max="8" width="12.44140625" bestFit="1" customWidth="1"/>
    <col min="9" max="9" width="13.109375" bestFit="1" customWidth="1"/>
  </cols>
  <sheetData>
    <row r="1" spans="1:9" ht="15" thickBot="1"/>
    <row r="2" spans="1:9">
      <c r="A2" s="761" t="str">
        <f>'Parametre - Agendové IS'!G2</f>
        <v>SSLP</v>
      </c>
      <c r="B2" s="762"/>
      <c r="C2" s="763"/>
      <c r="D2" s="767" t="s">
        <v>75</v>
      </c>
      <c r="E2" s="768"/>
      <c r="F2" s="277" t="s">
        <v>2521</v>
      </c>
      <c r="G2" s="277" t="s">
        <v>2522</v>
      </c>
      <c r="H2" s="277" t="s">
        <v>2523</v>
      </c>
      <c r="I2" s="277" t="s">
        <v>2524</v>
      </c>
    </row>
    <row r="3" spans="1:9" ht="15" thickBot="1">
      <c r="A3" s="764"/>
      <c r="B3" s="765"/>
      <c r="C3" s="766"/>
      <c r="D3" s="399" t="s">
        <v>2525</v>
      </c>
      <c r="E3" s="400" t="s">
        <v>107</v>
      </c>
      <c r="F3" s="162" t="s">
        <v>107</v>
      </c>
      <c r="G3" s="162" t="s">
        <v>107</v>
      </c>
      <c r="H3" s="162" t="s">
        <v>107</v>
      </c>
      <c r="I3" s="162" t="s">
        <v>107</v>
      </c>
    </row>
    <row r="4" spans="1:9" ht="15" customHeight="1">
      <c r="A4" s="755" t="s">
        <v>2526</v>
      </c>
      <c r="B4" s="758" t="s">
        <v>170</v>
      </c>
      <c r="C4" s="163" t="s">
        <v>109</v>
      </c>
      <c r="D4" s="401" t="str">
        <f>IF(E4='Parametre - Agendové IS'!H86,"OK","Chyba počtu FTE")</f>
        <v>OK</v>
      </c>
      <c r="E4" s="402">
        <f t="shared" ref="E4:E33" si="0">F4+G4+H4+I4</f>
        <v>0</v>
      </c>
      <c r="F4" s="227"/>
      <c r="G4" s="227"/>
      <c r="H4" s="227"/>
      <c r="I4" s="227"/>
    </row>
    <row r="5" spans="1:9">
      <c r="A5" s="756"/>
      <c r="B5" s="759"/>
      <c r="C5" s="160" t="s">
        <v>110</v>
      </c>
      <c r="D5" s="403" t="str">
        <f>IF(E5='Parametre - Agendové IS'!H87,"OK","Chyba počtu FTE")</f>
        <v>OK</v>
      </c>
      <c r="E5" s="404">
        <f t="shared" si="0"/>
        <v>0</v>
      </c>
      <c r="F5" s="228"/>
      <c r="G5" s="228"/>
      <c r="H5" s="228"/>
      <c r="I5" s="228"/>
    </row>
    <row r="6" spans="1:9">
      <c r="A6" s="756"/>
      <c r="B6" s="759"/>
      <c r="C6" s="160" t="s">
        <v>111</v>
      </c>
      <c r="D6" s="403" t="str">
        <f>IF(E6='Parametre - Agendové IS'!H88,"OK","Chyba počtu FTE")</f>
        <v>OK</v>
      </c>
      <c r="E6" s="404">
        <f t="shared" si="0"/>
        <v>0</v>
      </c>
      <c r="F6" s="228"/>
      <c r="G6" s="228"/>
      <c r="H6" s="228"/>
      <c r="I6" s="228"/>
    </row>
    <row r="7" spans="1:9">
      <c r="A7" s="756"/>
      <c r="B7" s="759"/>
      <c r="C7" s="160" t="s">
        <v>112</v>
      </c>
      <c r="D7" s="403" t="str">
        <f>IF(E7='Parametre - Agendové IS'!H89,"OK","Chyba počtu FTE")</f>
        <v>OK</v>
      </c>
      <c r="E7" s="404">
        <f t="shared" si="0"/>
        <v>0</v>
      </c>
      <c r="F7" s="228"/>
      <c r="G7" s="228"/>
      <c r="H7" s="228"/>
      <c r="I7" s="228"/>
    </row>
    <row r="8" spans="1:9">
      <c r="A8" s="756"/>
      <c r="B8" s="759"/>
      <c r="C8" s="160" t="s">
        <v>113</v>
      </c>
      <c r="D8" s="403" t="str">
        <f>IF(E8='Parametre - Agendové IS'!H90,"OK","Chyba počtu FTE")</f>
        <v>OK</v>
      </c>
      <c r="E8" s="404">
        <f t="shared" si="0"/>
        <v>0</v>
      </c>
      <c r="F8" s="228"/>
      <c r="G8" s="228"/>
      <c r="H8" s="228"/>
      <c r="I8" s="228"/>
    </row>
    <row r="9" spans="1:9">
      <c r="A9" s="756"/>
      <c r="B9" s="759"/>
      <c r="C9" s="160" t="s">
        <v>114</v>
      </c>
      <c r="D9" s="403" t="str">
        <f>IF(E9='Parametre - Agendové IS'!H91,"OK","Chyba počtu FTE")</f>
        <v>OK</v>
      </c>
      <c r="E9" s="404">
        <f t="shared" si="0"/>
        <v>0</v>
      </c>
      <c r="F9" s="228"/>
      <c r="G9" s="228"/>
      <c r="H9" s="228"/>
      <c r="I9" s="228"/>
    </row>
    <row r="10" spans="1:9">
      <c r="A10" s="756"/>
      <c r="B10" s="759"/>
      <c r="C10" s="160" t="s">
        <v>115</v>
      </c>
      <c r="D10" s="403" t="str">
        <f>IF(E10='Parametre - Agendové IS'!H92,"OK","Chyba počtu FTE")</f>
        <v>OK</v>
      </c>
      <c r="E10" s="404">
        <f t="shared" si="0"/>
        <v>0</v>
      </c>
      <c r="F10" s="228"/>
      <c r="G10" s="228"/>
      <c r="H10" s="228"/>
      <c r="I10" s="228"/>
    </row>
    <row r="11" spans="1:9">
      <c r="A11" s="756"/>
      <c r="B11" s="759"/>
      <c r="C11" s="160" t="s">
        <v>116</v>
      </c>
      <c r="D11" s="403" t="str">
        <f>IF(E11='Parametre - Agendové IS'!H93,"OK","Chyba počtu FTE")</f>
        <v>OK</v>
      </c>
      <c r="E11" s="404">
        <f t="shared" si="0"/>
        <v>0</v>
      </c>
      <c r="F11" s="228"/>
      <c r="G11" s="228"/>
      <c r="H11" s="228"/>
      <c r="I11" s="228"/>
    </row>
    <row r="12" spans="1:9">
      <c r="A12" s="756"/>
      <c r="B12" s="759"/>
      <c r="C12" s="160" t="s">
        <v>117</v>
      </c>
      <c r="D12" s="403" t="str">
        <f>IF(E12='Parametre - Agendové IS'!H94,"OK","Chyba počtu FTE")</f>
        <v>OK</v>
      </c>
      <c r="E12" s="404">
        <f t="shared" si="0"/>
        <v>0</v>
      </c>
      <c r="F12" s="228"/>
      <c r="G12" s="228"/>
      <c r="H12" s="228"/>
      <c r="I12" s="228"/>
    </row>
    <row r="13" spans="1:9" ht="15" thickBot="1">
      <c r="A13" s="756"/>
      <c r="B13" s="759"/>
      <c r="C13" s="160" t="s">
        <v>118</v>
      </c>
      <c r="D13" s="405" t="str">
        <f>IF(E13='Parametre - Agendové IS'!H95,"OK","Chyba počtu FTE")</f>
        <v>OK</v>
      </c>
      <c r="E13" s="406">
        <f t="shared" si="0"/>
        <v>0</v>
      </c>
      <c r="F13" s="229"/>
      <c r="G13" s="229"/>
      <c r="H13" s="229"/>
      <c r="I13" s="229"/>
    </row>
    <row r="14" spans="1:9" ht="15" customHeight="1">
      <c r="A14" s="755" t="s">
        <v>2527</v>
      </c>
      <c r="B14" s="758" t="s">
        <v>161</v>
      </c>
      <c r="C14" s="163" t="s">
        <v>109</v>
      </c>
      <c r="D14" s="402" t="str">
        <f>IF(E14='Parametre - Agendové IS'!H5,"OK","Chyba počtu podaní")</f>
        <v>OK</v>
      </c>
      <c r="E14" s="407">
        <f t="shared" si="0"/>
        <v>0</v>
      </c>
      <c r="F14" s="227"/>
      <c r="G14" s="227"/>
      <c r="H14" s="227"/>
      <c r="I14" s="227"/>
    </row>
    <row r="15" spans="1:9">
      <c r="A15" s="756"/>
      <c r="B15" s="759"/>
      <c r="C15" s="160" t="s">
        <v>110</v>
      </c>
      <c r="D15" s="403" t="str">
        <f>IF(E15='Parametre - Agendové IS'!H6,"OK","Chyba počtu podaní")</f>
        <v>OK</v>
      </c>
      <c r="E15" s="404">
        <f t="shared" si="0"/>
        <v>0</v>
      </c>
      <c r="F15" s="228"/>
      <c r="G15" s="228"/>
      <c r="H15" s="228"/>
      <c r="I15" s="228"/>
    </row>
    <row r="16" spans="1:9">
      <c r="A16" s="756"/>
      <c r="B16" s="759"/>
      <c r="C16" s="160" t="s">
        <v>111</v>
      </c>
      <c r="D16" s="403" t="str">
        <f>IF(E16='Parametre - Agendové IS'!H7,"OK","Chyba počtu podaní")</f>
        <v>OK</v>
      </c>
      <c r="E16" s="404">
        <f t="shared" si="0"/>
        <v>0</v>
      </c>
      <c r="F16" s="228"/>
      <c r="G16" s="228"/>
      <c r="H16" s="228"/>
      <c r="I16" s="228"/>
    </row>
    <row r="17" spans="1:9">
      <c r="A17" s="756"/>
      <c r="B17" s="759"/>
      <c r="C17" s="160" t="s">
        <v>112</v>
      </c>
      <c r="D17" s="403" t="str">
        <f>IF(E17='Parametre - Agendové IS'!H8,"OK","Chyba počtu podaní")</f>
        <v>OK</v>
      </c>
      <c r="E17" s="404">
        <f t="shared" si="0"/>
        <v>0</v>
      </c>
      <c r="F17" s="228"/>
      <c r="G17" s="228"/>
      <c r="H17" s="228"/>
      <c r="I17" s="228"/>
    </row>
    <row r="18" spans="1:9">
      <c r="A18" s="756"/>
      <c r="B18" s="759"/>
      <c r="C18" s="160" t="s">
        <v>113</v>
      </c>
      <c r="D18" s="403" t="str">
        <f>IF(E18='Parametre - Agendové IS'!H9,"OK","Chyba počtu podaní")</f>
        <v>OK</v>
      </c>
      <c r="E18" s="404">
        <f t="shared" si="0"/>
        <v>0</v>
      </c>
      <c r="F18" s="228"/>
      <c r="G18" s="228"/>
      <c r="H18" s="228"/>
      <c r="I18" s="228"/>
    </row>
    <row r="19" spans="1:9">
      <c r="A19" s="756"/>
      <c r="B19" s="759"/>
      <c r="C19" s="160" t="s">
        <v>114</v>
      </c>
      <c r="D19" s="403" t="str">
        <f>IF(E19='Parametre - Agendové IS'!H10,"OK","Chyba počtu podaní")</f>
        <v>OK</v>
      </c>
      <c r="E19" s="404">
        <f t="shared" si="0"/>
        <v>0</v>
      </c>
      <c r="F19" s="228"/>
      <c r="G19" s="228"/>
      <c r="H19" s="228"/>
      <c r="I19" s="228"/>
    </row>
    <row r="20" spans="1:9">
      <c r="A20" s="756"/>
      <c r="B20" s="759"/>
      <c r="C20" s="160" t="s">
        <v>115</v>
      </c>
      <c r="D20" s="403" t="str">
        <f>IF(E20='Parametre - Agendové IS'!H11,"OK","Chyba počtu podaní")</f>
        <v>OK</v>
      </c>
      <c r="E20" s="404">
        <f t="shared" si="0"/>
        <v>0</v>
      </c>
      <c r="F20" s="228"/>
      <c r="G20" s="228"/>
      <c r="H20" s="228"/>
      <c r="I20" s="228"/>
    </row>
    <row r="21" spans="1:9">
      <c r="A21" s="756"/>
      <c r="B21" s="759"/>
      <c r="C21" s="160" t="s">
        <v>116</v>
      </c>
      <c r="D21" s="403" t="str">
        <f>IF(E21='Parametre - Agendové IS'!H12,"OK","Chyba počtu podaní")</f>
        <v>OK</v>
      </c>
      <c r="E21" s="404">
        <f t="shared" si="0"/>
        <v>0</v>
      </c>
      <c r="F21" s="228"/>
      <c r="G21" s="228"/>
      <c r="H21" s="228"/>
      <c r="I21" s="228"/>
    </row>
    <row r="22" spans="1:9">
      <c r="A22" s="756"/>
      <c r="B22" s="759"/>
      <c r="C22" s="160" t="s">
        <v>117</v>
      </c>
      <c r="D22" s="403" t="str">
        <f>IF(E22='Parametre - Agendové IS'!H13,"OK","Chyba počtu podaní")</f>
        <v>OK</v>
      </c>
      <c r="E22" s="404">
        <f t="shared" si="0"/>
        <v>0</v>
      </c>
      <c r="F22" s="228"/>
      <c r="G22" s="228"/>
      <c r="H22" s="228"/>
      <c r="I22" s="228"/>
    </row>
    <row r="23" spans="1:9" ht="15" thickBot="1">
      <c r="A23" s="757"/>
      <c r="B23" s="760"/>
      <c r="C23" s="161" t="s">
        <v>118</v>
      </c>
      <c r="D23" s="403" t="str">
        <f>IF(E23='Parametre - Agendové IS'!H14,"OK","Chyba počtu podaní")</f>
        <v>OK</v>
      </c>
      <c r="E23" s="404">
        <f t="shared" si="0"/>
        <v>0</v>
      </c>
      <c r="F23" s="228"/>
      <c r="G23" s="228"/>
      <c r="H23" s="228"/>
      <c r="I23" s="228"/>
    </row>
    <row r="24" spans="1:9">
      <c r="A24" s="755" t="s">
        <v>93</v>
      </c>
      <c r="B24" s="758" t="s">
        <v>163</v>
      </c>
      <c r="C24" s="163" t="s">
        <v>109</v>
      </c>
      <c r="D24" s="402" t="str">
        <f>IF(E24='Parametre - Agendové IS'!H126,"OK","Chyba")</f>
        <v>OK</v>
      </c>
      <c r="E24" s="407">
        <f t="shared" si="0"/>
        <v>0</v>
      </c>
      <c r="F24" s="227"/>
      <c r="G24" s="227"/>
      <c r="H24" s="227"/>
      <c r="I24" s="227"/>
    </row>
    <row r="25" spans="1:9">
      <c r="A25" s="756"/>
      <c r="B25" s="759"/>
      <c r="C25" s="160" t="s">
        <v>110</v>
      </c>
      <c r="D25" s="403" t="str">
        <f>IF(E25='Parametre - Agendové IS'!H127,"OK","Chyba")</f>
        <v>OK</v>
      </c>
      <c r="E25" s="404">
        <f t="shared" si="0"/>
        <v>0</v>
      </c>
      <c r="F25" s="228"/>
      <c r="G25" s="228"/>
      <c r="H25" s="228"/>
      <c r="I25" s="228"/>
    </row>
    <row r="26" spans="1:9">
      <c r="A26" s="756"/>
      <c r="B26" s="759"/>
      <c r="C26" s="160" t="s">
        <v>111</v>
      </c>
      <c r="D26" s="403" t="str">
        <f>IF(E26='Parametre - Agendové IS'!H128,"OK","Chyba")</f>
        <v>Chyba</v>
      </c>
      <c r="E26" s="404">
        <f t="shared" si="0"/>
        <v>0</v>
      </c>
      <c r="F26" s="228"/>
      <c r="G26" s="228"/>
      <c r="H26" s="228"/>
      <c r="I26" s="228"/>
    </row>
    <row r="27" spans="1:9">
      <c r="A27" s="756"/>
      <c r="B27" s="759"/>
      <c r="C27" s="160" t="s">
        <v>112</v>
      </c>
      <c r="D27" s="403" t="str">
        <f>IF(E27='Parametre - Agendové IS'!H129,"OK","Chyba")</f>
        <v>Chyba</v>
      </c>
      <c r="E27" s="404">
        <f t="shared" si="0"/>
        <v>0</v>
      </c>
      <c r="F27" s="228"/>
      <c r="G27" s="228"/>
      <c r="H27" s="228"/>
      <c r="I27" s="228"/>
    </row>
    <row r="28" spans="1:9">
      <c r="A28" s="756"/>
      <c r="B28" s="759"/>
      <c r="C28" s="160" t="s">
        <v>113</v>
      </c>
      <c r="D28" s="403" t="str">
        <f>IF(E28='Parametre - Agendové IS'!H130,"OK","Chyba")</f>
        <v>Chyba</v>
      </c>
      <c r="E28" s="404">
        <f t="shared" si="0"/>
        <v>0</v>
      </c>
      <c r="F28" s="228"/>
      <c r="G28" s="228"/>
      <c r="H28" s="228"/>
      <c r="I28" s="228"/>
    </row>
    <row r="29" spans="1:9">
      <c r="A29" s="756"/>
      <c r="B29" s="759"/>
      <c r="C29" s="160" t="s">
        <v>114</v>
      </c>
      <c r="D29" s="403" t="str">
        <f>IF(E29='Parametre - Agendové IS'!H131,"OK","Chyba")</f>
        <v>Chyba</v>
      </c>
      <c r="E29" s="404">
        <f t="shared" si="0"/>
        <v>0</v>
      </c>
      <c r="F29" s="228"/>
      <c r="G29" s="228"/>
      <c r="H29" s="228"/>
      <c r="I29" s="228"/>
    </row>
    <row r="30" spans="1:9">
      <c r="A30" s="756"/>
      <c r="B30" s="759"/>
      <c r="C30" s="160" t="s">
        <v>115</v>
      </c>
      <c r="D30" s="403" t="str">
        <f>IF(E30='Parametre - Agendové IS'!H132,"OK","Chyba")</f>
        <v>Chyba</v>
      </c>
      <c r="E30" s="404">
        <f t="shared" si="0"/>
        <v>0</v>
      </c>
      <c r="F30" s="228"/>
      <c r="G30" s="228"/>
      <c r="H30" s="228"/>
      <c r="I30" s="228"/>
    </row>
    <row r="31" spans="1:9">
      <c r="A31" s="756"/>
      <c r="B31" s="759"/>
      <c r="C31" s="160" t="s">
        <v>116</v>
      </c>
      <c r="D31" s="403" t="str">
        <f>IF(E31='Parametre - Agendové IS'!H133,"OK","Chyba")</f>
        <v>Chyba</v>
      </c>
      <c r="E31" s="404">
        <f t="shared" si="0"/>
        <v>0</v>
      </c>
      <c r="F31" s="228"/>
      <c r="G31" s="228"/>
      <c r="H31" s="228"/>
      <c r="I31" s="228"/>
    </row>
    <row r="32" spans="1:9">
      <c r="A32" s="756"/>
      <c r="B32" s="759"/>
      <c r="C32" s="160" t="s">
        <v>117</v>
      </c>
      <c r="D32" s="403" t="str">
        <f>IF(E32='Parametre - Agendové IS'!H134,"OK","Chyba")</f>
        <v>Chyba</v>
      </c>
      <c r="E32" s="404">
        <f t="shared" si="0"/>
        <v>0</v>
      </c>
      <c r="F32" s="228"/>
      <c r="G32" s="228"/>
      <c r="H32" s="228"/>
      <c r="I32" s="228"/>
    </row>
    <row r="33" spans="1:9" ht="15" thickBot="1">
      <c r="A33" s="757"/>
      <c r="B33" s="760"/>
      <c r="C33" s="161" t="s">
        <v>118</v>
      </c>
      <c r="D33" s="403" t="str">
        <f>IF(E33='Parametre - Agendové IS'!H135,"OK","Chyba")</f>
        <v>Chyba</v>
      </c>
      <c r="E33" s="404">
        <f t="shared" si="0"/>
        <v>0</v>
      </c>
      <c r="F33" s="228"/>
      <c r="G33" s="228"/>
      <c r="H33" s="228"/>
      <c r="I33" s="228"/>
    </row>
    <row r="34" spans="1:9">
      <c r="A34" s="157"/>
      <c r="B34" s="158"/>
      <c r="E34" s="159"/>
    </row>
    <row r="35" spans="1:9">
      <c r="A35" s="157"/>
      <c r="B35" s="158"/>
      <c r="E35" s="159"/>
    </row>
    <row r="36" spans="1:9" ht="15" thickBot="1">
      <c r="A36" s="157"/>
      <c r="B36" s="158"/>
      <c r="E36" s="159"/>
    </row>
    <row r="37" spans="1:9">
      <c r="A37" s="761">
        <f>'Parametre - Agendové IS'!BI2</f>
        <v>0</v>
      </c>
      <c r="B37" s="762"/>
      <c r="C37" s="763"/>
      <c r="D37" s="767" t="s">
        <v>75</v>
      </c>
      <c r="E37" s="768"/>
      <c r="F37" s="277" t="s">
        <v>2521</v>
      </c>
      <c r="G37" s="277" t="s">
        <v>2522</v>
      </c>
      <c r="H37" s="277" t="s">
        <v>2523</v>
      </c>
      <c r="I37" s="277" t="s">
        <v>2524</v>
      </c>
    </row>
    <row r="38" spans="1:9" ht="15" thickBot="1">
      <c r="A38" s="764"/>
      <c r="B38" s="765"/>
      <c r="C38" s="766"/>
      <c r="D38" s="399" t="s">
        <v>2525</v>
      </c>
      <c r="E38" s="400" t="s">
        <v>107</v>
      </c>
      <c r="F38" s="162" t="s">
        <v>107</v>
      </c>
      <c r="G38" s="162" t="s">
        <v>107</v>
      </c>
      <c r="H38" s="162" t="s">
        <v>107</v>
      </c>
      <c r="I38" s="162" t="s">
        <v>107</v>
      </c>
    </row>
    <row r="39" spans="1:9">
      <c r="A39" s="755" t="s">
        <v>2526</v>
      </c>
      <c r="B39" s="758" t="s">
        <v>170</v>
      </c>
      <c r="C39" s="163" t="s">
        <v>109</v>
      </c>
      <c r="D39" s="401" t="str">
        <f>IF(E39='Parametre - Agendové IS'!BJ86,"OK","Chyba počtu FTE")</f>
        <v>OK</v>
      </c>
      <c r="E39" s="402">
        <f t="shared" ref="E39:E68" si="1">F39+G39+H39+I39</f>
        <v>0</v>
      </c>
      <c r="F39" s="227"/>
      <c r="G39" s="227"/>
      <c r="H39" s="227"/>
      <c r="I39" s="227"/>
    </row>
    <row r="40" spans="1:9">
      <c r="A40" s="756"/>
      <c r="B40" s="759"/>
      <c r="C40" s="160" t="s">
        <v>110</v>
      </c>
      <c r="D40" s="403" t="str">
        <f>IF(E40='Parametre - Agendové IS'!BJ87,"OK","Chyba počtu FTE")</f>
        <v>OK</v>
      </c>
      <c r="E40" s="404">
        <f t="shared" si="1"/>
        <v>0</v>
      </c>
      <c r="F40" s="228"/>
      <c r="G40" s="228"/>
      <c r="H40" s="228"/>
      <c r="I40" s="228"/>
    </row>
    <row r="41" spans="1:9">
      <c r="A41" s="756"/>
      <c r="B41" s="759"/>
      <c r="C41" s="160" t="s">
        <v>111</v>
      </c>
      <c r="D41" s="403" t="str">
        <f>IF(E41='Parametre - Agendové IS'!BJ88,"OK","Chyba počtu FTE")</f>
        <v>OK</v>
      </c>
      <c r="E41" s="404">
        <f t="shared" si="1"/>
        <v>0</v>
      </c>
      <c r="F41" s="228"/>
      <c r="G41" s="228"/>
      <c r="H41" s="228"/>
      <c r="I41" s="228"/>
    </row>
    <row r="42" spans="1:9">
      <c r="A42" s="756"/>
      <c r="B42" s="759"/>
      <c r="C42" s="160" t="s">
        <v>112</v>
      </c>
      <c r="D42" s="403" t="str">
        <f>IF(E42='Parametre - Agendové IS'!BJ89,"OK","Chyba počtu FTE")</f>
        <v>OK</v>
      </c>
      <c r="E42" s="404">
        <f t="shared" si="1"/>
        <v>0</v>
      </c>
      <c r="F42" s="228"/>
      <c r="G42" s="228"/>
      <c r="H42" s="228"/>
      <c r="I42" s="228"/>
    </row>
    <row r="43" spans="1:9">
      <c r="A43" s="756"/>
      <c r="B43" s="759"/>
      <c r="C43" s="160" t="s">
        <v>113</v>
      </c>
      <c r="D43" s="403" t="str">
        <f>IF(E43='Parametre - Agendové IS'!BJ90,"OK","Chyba počtu FTE")</f>
        <v>OK</v>
      </c>
      <c r="E43" s="404">
        <f t="shared" si="1"/>
        <v>0</v>
      </c>
      <c r="F43" s="228"/>
      <c r="G43" s="228"/>
      <c r="H43" s="228"/>
      <c r="I43" s="228"/>
    </row>
    <row r="44" spans="1:9" ht="15" customHeight="1">
      <c r="A44" s="756"/>
      <c r="B44" s="759"/>
      <c r="C44" s="160" t="s">
        <v>114</v>
      </c>
      <c r="D44" s="403" t="str">
        <f>IF(E44='Parametre - Agendové IS'!BJ91,"OK","Chyba počtu FTE")</f>
        <v>OK</v>
      </c>
      <c r="E44" s="404">
        <f t="shared" si="1"/>
        <v>0</v>
      </c>
      <c r="F44" s="228"/>
      <c r="G44" s="228"/>
      <c r="H44" s="228"/>
      <c r="I44" s="228"/>
    </row>
    <row r="45" spans="1:9">
      <c r="A45" s="756"/>
      <c r="B45" s="759"/>
      <c r="C45" s="160" t="s">
        <v>115</v>
      </c>
      <c r="D45" s="403" t="str">
        <f>IF(E45='Parametre - Agendové IS'!BJ92,"OK","Chyba počtu FTE")</f>
        <v>OK</v>
      </c>
      <c r="E45" s="404">
        <f t="shared" si="1"/>
        <v>0</v>
      </c>
      <c r="F45" s="228"/>
      <c r="G45" s="228"/>
      <c r="H45" s="228"/>
      <c r="I45" s="228"/>
    </row>
    <row r="46" spans="1:9">
      <c r="A46" s="756"/>
      <c r="B46" s="759"/>
      <c r="C46" s="160" t="s">
        <v>116</v>
      </c>
      <c r="D46" s="403" t="str">
        <f>IF(E46='Parametre - Agendové IS'!BJ93,"OK","Chyba počtu FTE")</f>
        <v>OK</v>
      </c>
      <c r="E46" s="404">
        <f t="shared" si="1"/>
        <v>0</v>
      </c>
      <c r="F46" s="228"/>
      <c r="G46" s="228"/>
      <c r="H46" s="228"/>
      <c r="I46" s="228"/>
    </row>
    <row r="47" spans="1:9">
      <c r="A47" s="756"/>
      <c r="B47" s="759"/>
      <c r="C47" s="160" t="s">
        <v>117</v>
      </c>
      <c r="D47" s="403" t="str">
        <f>IF(E47='Parametre - Agendové IS'!BJ94,"OK","Chyba počtu FTE")</f>
        <v>OK</v>
      </c>
      <c r="E47" s="404">
        <f t="shared" si="1"/>
        <v>0</v>
      </c>
      <c r="F47" s="228"/>
      <c r="G47" s="228"/>
      <c r="H47" s="228"/>
      <c r="I47" s="228"/>
    </row>
    <row r="48" spans="1:9" ht="15" thickBot="1">
      <c r="A48" s="756"/>
      <c r="B48" s="759"/>
      <c r="C48" s="160" t="s">
        <v>118</v>
      </c>
      <c r="D48" s="405" t="str">
        <f>IF(E48='Parametre - Agendové IS'!BJ95,"OK","Chyba počtu FTE")</f>
        <v>OK</v>
      </c>
      <c r="E48" s="406">
        <f t="shared" si="1"/>
        <v>0</v>
      </c>
      <c r="F48" s="229"/>
      <c r="G48" s="229"/>
      <c r="H48" s="229"/>
      <c r="I48" s="229"/>
    </row>
    <row r="49" spans="1:9">
      <c r="A49" s="755" t="s">
        <v>2527</v>
      </c>
      <c r="B49" s="758" t="s">
        <v>161</v>
      </c>
      <c r="C49" s="163" t="s">
        <v>109</v>
      </c>
      <c r="D49" s="402" t="str">
        <f>IF(E49='Parametre - Agendové IS'!BJ5,"OK","Chyba počtu podaní")</f>
        <v>OK</v>
      </c>
      <c r="E49" s="407">
        <f t="shared" si="1"/>
        <v>0</v>
      </c>
      <c r="F49" s="227"/>
      <c r="G49" s="227"/>
      <c r="H49" s="227"/>
      <c r="I49" s="227"/>
    </row>
    <row r="50" spans="1:9">
      <c r="A50" s="756"/>
      <c r="B50" s="759"/>
      <c r="C50" s="160" t="s">
        <v>110</v>
      </c>
      <c r="D50" s="403" t="str">
        <f>IF(E50='Parametre - Agendové IS'!BJ6,"OK","Chyba počtu podaní")</f>
        <v>OK</v>
      </c>
      <c r="E50" s="404">
        <f t="shared" si="1"/>
        <v>0</v>
      </c>
      <c r="F50" s="228"/>
      <c r="G50" s="228"/>
      <c r="H50" s="228"/>
      <c r="I50" s="228"/>
    </row>
    <row r="51" spans="1:9">
      <c r="A51" s="756"/>
      <c r="B51" s="759"/>
      <c r="C51" s="160" t="s">
        <v>111</v>
      </c>
      <c r="D51" s="403" t="str">
        <f>IF(E51='Parametre - Agendové IS'!BJ7,"OK","Chyba počtu podaní")</f>
        <v>OK</v>
      </c>
      <c r="E51" s="404">
        <f t="shared" si="1"/>
        <v>0</v>
      </c>
      <c r="F51" s="228"/>
      <c r="G51" s="228"/>
      <c r="H51" s="228"/>
      <c r="I51" s="228"/>
    </row>
    <row r="52" spans="1:9">
      <c r="A52" s="756"/>
      <c r="B52" s="759"/>
      <c r="C52" s="160" t="s">
        <v>112</v>
      </c>
      <c r="D52" s="403" t="str">
        <f>IF(E52='Parametre - Agendové IS'!BJ8,"OK","Chyba počtu podaní")</f>
        <v>OK</v>
      </c>
      <c r="E52" s="404">
        <f t="shared" si="1"/>
        <v>0</v>
      </c>
      <c r="F52" s="228"/>
      <c r="G52" s="228"/>
      <c r="H52" s="228"/>
      <c r="I52" s="228"/>
    </row>
    <row r="53" spans="1:9">
      <c r="A53" s="756"/>
      <c r="B53" s="759"/>
      <c r="C53" s="160" t="s">
        <v>113</v>
      </c>
      <c r="D53" s="403" t="str">
        <f>IF(E53='Parametre - Agendové IS'!BJ9,"OK","Chyba počtu podaní")</f>
        <v>OK</v>
      </c>
      <c r="E53" s="404">
        <f t="shared" si="1"/>
        <v>0</v>
      </c>
      <c r="F53" s="228"/>
      <c r="G53" s="228"/>
      <c r="H53" s="228"/>
      <c r="I53" s="228"/>
    </row>
    <row r="54" spans="1:9">
      <c r="A54" s="756"/>
      <c r="B54" s="759"/>
      <c r="C54" s="160" t="s">
        <v>114</v>
      </c>
      <c r="D54" s="403" t="str">
        <f>IF(E54='Parametre - Agendové IS'!BJ10,"OK","Chyba počtu podaní")</f>
        <v>OK</v>
      </c>
      <c r="E54" s="404">
        <f t="shared" si="1"/>
        <v>0</v>
      </c>
      <c r="F54" s="228"/>
      <c r="G54" s="228"/>
      <c r="H54" s="228"/>
      <c r="I54" s="228"/>
    </row>
    <row r="55" spans="1:9">
      <c r="A55" s="756"/>
      <c r="B55" s="759"/>
      <c r="C55" s="160" t="s">
        <v>115</v>
      </c>
      <c r="D55" s="403" t="str">
        <f>IF(E55='Parametre - Agendové IS'!BJ11,"OK","Chyba počtu podaní")</f>
        <v>OK</v>
      </c>
      <c r="E55" s="404">
        <f t="shared" si="1"/>
        <v>0</v>
      </c>
      <c r="F55" s="228"/>
      <c r="G55" s="228"/>
      <c r="H55" s="228"/>
      <c r="I55" s="228"/>
    </row>
    <row r="56" spans="1:9">
      <c r="A56" s="756"/>
      <c r="B56" s="759"/>
      <c r="C56" s="160" t="s">
        <v>116</v>
      </c>
      <c r="D56" s="403" t="str">
        <f>IF(E56='Parametre - Agendové IS'!BJ12,"OK","Chyba počtu podaní")</f>
        <v>OK</v>
      </c>
      <c r="E56" s="404">
        <f t="shared" si="1"/>
        <v>0</v>
      </c>
      <c r="F56" s="228"/>
      <c r="G56" s="228"/>
      <c r="H56" s="228"/>
      <c r="I56" s="228"/>
    </row>
    <row r="57" spans="1:9">
      <c r="A57" s="756"/>
      <c r="B57" s="759"/>
      <c r="C57" s="160" t="s">
        <v>117</v>
      </c>
      <c r="D57" s="403" t="str">
        <f>IF(E57='Parametre - Agendové IS'!BJ13,"OK","Chyba počtu podaní")</f>
        <v>OK</v>
      </c>
      <c r="E57" s="404">
        <f t="shared" si="1"/>
        <v>0</v>
      </c>
      <c r="F57" s="228"/>
      <c r="G57" s="228"/>
      <c r="H57" s="228"/>
      <c r="I57" s="228"/>
    </row>
    <row r="58" spans="1:9" ht="15" thickBot="1">
      <c r="A58" s="757"/>
      <c r="B58" s="760"/>
      <c r="C58" s="161" t="s">
        <v>118</v>
      </c>
      <c r="D58" s="403" t="str">
        <f>IF(E58='Parametre - Agendové IS'!BJ14,"OK","Chyba počtu podaní")</f>
        <v>OK</v>
      </c>
      <c r="E58" s="404">
        <f t="shared" si="1"/>
        <v>0</v>
      </c>
      <c r="F58" s="228"/>
      <c r="G58" s="228"/>
      <c r="H58" s="228"/>
      <c r="I58" s="228"/>
    </row>
    <row r="59" spans="1:9">
      <c r="A59" s="755" t="s">
        <v>93</v>
      </c>
      <c r="B59" s="758" t="s">
        <v>163</v>
      </c>
      <c r="C59" s="163" t="s">
        <v>109</v>
      </c>
      <c r="D59" s="402" t="str">
        <f>IF(E59='Parametre - Agendové IS'!BJ126,"OK","Chyba")</f>
        <v>OK</v>
      </c>
      <c r="E59" s="407">
        <f t="shared" si="1"/>
        <v>0</v>
      </c>
      <c r="F59" s="227"/>
      <c r="G59" s="227"/>
      <c r="H59" s="227"/>
      <c r="I59" s="227"/>
    </row>
    <row r="60" spans="1:9">
      <c r="A60" s="756"/>
      <c r="B60" s="759"/>
      <c r="C60" s="160" t="s">
        <v>110</v>
      </c>
      <c r="D60" s="403" t="str">
        <f>IF(E60='Parametre - Agendové IS'!BJ127,"OK","Chyba")</f>
        <v>OK</v>
      </c>
      <c r="E60" s="404">
        <f t="shared" si="1"/>
        <v>0</v>
      </c>
      <c r="F60" s="228"/>
      <c r="G60" s="228"/>
      <c r="H60" s="228"/>
      <c r="I60" s="228"/>
    </row>
    <row r="61" spans="1:9">
      <c r="A61" s="756"/>
      <c r="B61" s="759"/>
      <c r="C61" s="160" t="s">
        <v>111</v>
      </c>
      <c r="D61" s="403" t="str">
        <f>IF(E61='Parametre - Agendové IS'!BJ128,"OK","Chyba")</f>
        <v>OK</v>
      </c>
      <c r="E61" s="404">
        <f t="shared" si="1"/>
        <v>0</v>
      </c>
      <c r="F61" s="228"/>
      <c r="G61" s="228"/>
      <c r="H61" s="228"/>
      <c r="I61" s="228"/>
    </row>
    <row r="62" spans="1:9">
      <c r="A62" s="756"/>
      <c r="B62" s="759"/>
      <c r="C62" s="160" t="s">
        <v>112</v>
      </c>
      <c r="D62" s="403" t="str">
        <f>IF(E62='Parametre - Agendové IS'!BJ129,"OK","Chyba")</f>
        <v>OK</v>
      </c>
      <c r="E62" s="404">
        <f t="shared" si="1"/>
        <v>0</v>
      </c>
      <c r="F62" s="228"/>
      <c r="G62" s="228"/>
      <c r="H62" s="228"/>
      <c r="I62" s="228"/>
    </row>
    <row r="63" spans="1:9">
      <c r="A63" s="756"/>
      <c r="B63" s="759"/>
      <c r="C63" s="160" t="s">
        <v>113</v>
      </c>
      <c r="D63" s="403" t="str">
        <f>IF(E63='Parametre - Agendové IS'!BJ130,"OK","Chyba")</f>
        <v>OK</v>
      </c>
      <c r="E63" s="404">
        <f t="shared" si="1"/>
        <v>0</v>
      </c>
      <c r="F63" s="228"/>
      <c r="G63" s="228"/>
      <c r="H63" s="228"/>
      <c r="I63" s="228"/>
    </row>
    <row r="64" spans="1:9">
      <c r="A64" s="756"/>
      <c r="B64" s="759"/>
      <c r="C64" s="160" t="s">
        <v>114</v>
      </c>
      <c r="D64" s="403" t="str">
        <f>IF(E64='Parametre - Agendové IS'!BJ131,"OK","Chyba")</f>
        <v>OK</v>
      </c>
      <c r="E64" s="404">
        <f t="shared" si="1"/>
        <v>0</v>
      </c>
      <c r="F64" s="228"/>
      <c r="G64" s="228"/>
      <c r="H64" s="228"/>
      <c r="I64" s="228"/>
    </row>
    <row r="65" spans="1:9">
      <c r="A65" s="756"/>
      <c r="B65" s="759"/>
      <c r="C65" s="160" t="s">
        <v>115</v>
      </c>
      <c r="D65" s="403" t="str">
        <f>IF(E65='Parametre - Agendové IS'!BJ132,"OK","Chyba")</f>
        <v>OK</v>
      </c>
      <c r="E65" s="404">
        <f t="shared" si="1"/>
        <v>0</v>
      </c>
      <c r="F65" s="228"/>
      <c r="G65" s="228"/>
      <c r="H65" s="228"/>
      <c r="I65" s="228"/>
    </row>
    <row r="66" spans="1:9">
      <c r="A66" s="756"/>
      <c r="B66" s="759"/>
      <c r="C66" s="160" t="s">
        <v>116</v>
      </c>
      <c r="D66" s="403" t="str">
        <f>IF(E66='Parametre - Agendové IS'!BJ133,"OK","Chyba")</f>
        <v>OK</v>
      </c>
      <c r="E66" s="404">
        <f t="shared" si="1"/>
        <v>0</v>
      </c>
      <c r="F66" s="228"/>
      <c r="G66" s="228"/>
      <c r="H66" s="228"/>
      <c r="I66" s="228"/>
    </row>
    <row r="67" spans="1:9">
      <c r="A67" s="756"/>
      <c r="B67" s="759"/>
      <c r="C67" s="160" t="s">
        <v>117</v>
      </c>
      <c r="D67" s="403" t="str">
        <f>IF(E67='Parametre - Agendové IS'!BJ134,"OK","Chyba")</f>
        <v>OK</v>
      </c>
      <c r="E67" s="404">
        <f t="shared" si="1"/>
        <v>0</v>
      </c>
      <c r="F67" s="228"/>
      <c r="G67" s="228"/>
      <c r="H67" s="228"/>
      <c r="I67" s="228"/>
    </row>
    <row r="68" spans="1:9" ht="15" thickBot="1">
      <c r="A68" s="757"/>
      <c r="B68" s="760"/>
      <c r="C68" s="161" t="s">
        <v>118</v>
      </c>
      <c r="D68" s="403" t="str">
        <f>IF(E68='Parametre - Agendové IS'!BJ135,"OK","Chyba")</f>
        <v>OK</v>
      </c>
      <c r="E68" s="404">
        <f t="shared" si="1"/>
        <v>0</v>
      </c>
      <c r="F68" s="228"/>
      <c r="G68" s="228"/>
      <c r="H68" s="228"/>
      <c r="I68" s="228"/>
    </row>
    <row r="71" spans="1:9" ht="15" thickBot="1"/>
    <row r="72" spans="1:9">
      <c r="A72" s="761">
        <f>'Parametre - Agendové IS'!BL2</f>
        <v>0</v>
      </c>
      <c r="B72" s="762"/>
      <c r="C72" s="763"/>
      <c r="D72" s="767" t="s">
        <v>75</v>
      </c>
      <c r="E72" s="768"/>
      <c r="F72" s="277" t="s">
        <v>2521</v>
      </c>
      <c r="G72" s="277" t="s">
        <v>2522</v>
      </c>
      <c r="H72" s="277" t="s">
        <v>2523</v>
      </c>
      <c r="I72" s="277" t="s">
        <v>2524</v>
      </c>
    </row>
    <row r="73" spans="1:9" ht="15" thickBot="1">
      <c r="A73" s="764"/>
      <c r="B73" s="765"/>
      <c r="C73" s="766"/>
      <c r="D73" s="399" t="s">
        <v>2525</v>
      </c>
      <c r="E73" s="400" t="s">
        <v>107</v>
      </c>
      <c r="F73" s="162" t="s">
        <v>107</v>
      </c>
      <c r="G73" s="162" t="s">
        <v>107</v>
      </c>
      <c r="H73" s="162" t="s">
        <v>107</v>
      </c>
      <c r="I73" s="162" t="s">
        <v>107</v>
      </c>
    </row>
    <row r="74" spans="1:9">
      <c r="A74" s="755" t="s">
        <v>2526</v>
      </c>
      <c r="B74" s="758" t="s">
        <v>170</v>
      </c>
      <c r="C74" s="163" t="s">
        <v>109</v>
      </c>
      <c r="D74" s="401" t="str">
        <f>IF(E74='Parametre - Agendové IS'!BM86,"OK","Chyba počtu FTE")</f>
        <v>OK</v>
      </c>
      <c r="E74" s="402">
        <f t="shared" ref="E74:E103" si="2">F74+G74+H74+I74</f>
        <v>0</v>
      </c>
      <c r="F74" s="227"/>
      <c r="G74" s="227"/>
      <c r="H74" s="227"/>
      <c r="I74" s="227"/>
    </row>
    <row r="75" spans="1:9">
      <c r="A75" s="756"/>
      <c r="B75" s="759"/>
      <c r="C75" s="160" t="s">
        <v>110</v>
      </c>
      <c r="D75" s="403" t="str">
        <f>IF(E75='Parametre - Agendové IS'!BM87,"OK","Chyba počtu FTE")</f>
        <v>OK</v>
      </c>
      <c r="E75" s="404">
        <f t="shared" si="2"/>
        <v>0</v>
      </c>
      <c r="F75" s="228"/>
      <c r="G75" s="228"/>
      <c r="H75" s="228"/>
      <c r="I75" s="228"/>
    </row>
    <row r="76" spans="1:9">
      <c r="A76" s="756"/>
      <c r="B76" s="759"/>
      <c r="C76" s="160" t="s">
        <v>111</v>
      </c>
      <c r="D76" s="403" t="str">
        <f>IF(E76='Parametre - Agendové IS'!BM88,"OK","Chyba počtu FTE")</f>
        <v>OK</v>
      </c>
      <c r="E76" s="404">
        <f t="shared" si="2"/>
        <v>0</v>
      </c>
      <c r="F76" s="228"/>
      <c r="G76" s="228"/>
      <c r="H76" s="228"/>
      <c r="I76" s="228"/>
    </row>
    <row r="77" spans="1:9">
      <c r="A77" s="756"/>
      <c r="B77" s="759"/>
      <c r="C77" s="160" t="s">
        <v>112</v>
      </c>
      <c r="D77" s="403" t="str">
        <f>IF(E77='Parametre - Agendové IS'!BM89,"OK","Chyba počtu FTE")</f>
        <v>OK</v>
      </c>
      <c r="E77" s="404">
        <f t="shared" si="2"/>
        <v>0</v>
      </c>
      <c r="F77" s="228"/>
      <c r="G77" s="228"/>
      <c r="H77" s="228"/>
      <c r="I77" s="228"/>
    </row>
    <row r="78" spans="1:9">
      <c r="A78" s="756"/>
      <c r="B78" s="759"/>
      <c r="C78" s="160" t="s">
        <v>113</v>
      </c>
      <c r="D78" s="403" t="str">
        <f>IF(E78='Parametre - Agendové IS'!BM90,"OK","Chyba počtu FTE")</f>
        <v>OK</v>
      </c>
      <c r="E78" s="404">
        <f t="shared" si="2"/>
        <v>0</v>
      </c>
      <c r="F78" s="228"/>
      <c r="G78" s="228"/>
      <c r="H78" s="228"/>
      <c r="I78" s="228"/>
    </row>
    <row r="79" spans="1:9">
      <c r="A79" s="756"/>
      <c r="B79" s="759"/>
      <c r="C79" s="160" t="s">
        <v>114</v>
      </c>
      <c r="D79" s="403" t="str">
        <f>IF(E79='Parametre - Agendové IS'!BM91,"OK","Chyba počtu FTE")</f>
        <v>OK</v>
      </c>
      <c r="E79" s="404">
        <f t="shared" si="2"/>
        <v>0</v>
      </c>
      <c r="F79" s="228"/>
      <c r="G79" s="228"/>
      <c r="H79" s="228"/>
      <c r="I79" s="228"/>
    </row>
    <row r="80" spans="1:9">
      <c r="A80" s="756"/>
      <c r="B80" s="759"/>
      <c r="C80" s="160" t="s">
        <v>115</v>
      </c>
      <c r="D80" s="403" t="str">
        <f>IF(E80='Parametre - Agendové IS'!BM92,"OK","Chyba počtu FTE")</f>
        <v>OK</v>
      </c>
      <c r="E80" s="404">
        <f t="shared" si="2"/>
        <v>0</v>
      </c>
      <c r="F80" s="228"/>
      <c r="G80" s="228"/>
      <c r="H80" s="228"/>
      <c r="I80" s="228"/>
    </row>
    <row r="81" spans="1:9">
      <c r="A81" s="756"/>
      <c r="B81" s="759"/>
      <c r="C81" s="160" t="s">
        <v>116</v>
      </c>
      <c r="D81" s="403" t="str">
        <f>IF(E81='Parametre - Agendové IS'!BM93,"OK","Chyba počtu FTE")</f>
        <v>OK</v>
      </c>
      <c r="E81" s="404">
        <f t="shared" si="2"/>
        <v>0</v>
      </c>
      <c r="F81" s="228"/>
      <c r="G81" s="228"/>
      <c r="H81" s="228"/>
      <c r="I81" s="228"/>
    </row>
    <row r="82" spans="1:9">
      <c r="A82" s="756"/>
      <c r="B82" s="759"/>
      <c r="C82" s="160" t="s">
        <v>117</v>
      </c>
      <c r="D82" s="403" t="str">
        <f>IF(E82='Parametre - Agendové IS'!BM94,"OK","Chyba počtu FTE")</f>
        <v>OK</v>
      </c>
      <c r="E82" s="404">
        <f t="shared" si="2"/>
        <v>0</v>
      </c>
      <c r="F82" s="228"/>
      <c r="G82" s="228"/>
      <c r="H82" s="228"/>
      <c r="I82" s="228"/>
    </row>
    <row r="83" spans="1:9" ht="15" thickBot="1">
      <c r="A83" s="756"/>
      <c r="B83" s="759"/>
      <c r="C83" s="160" t="s">
        <v>118</v>
      </c>
      <c r="D83" s="405" t="str">
        <f>IF(E83='Parametre - Agendové IS'!BM95,"OK","Chyba počtu FTE")</f>
        <v>OK</v>
      </c>
      <c r="E83" s="406">
        <f t="shared" si="2"/>
        <v>0</v>
      </c>
      <c r="F83" s="229"/>
      <c r="G83" s="229"/>
      <c r="H83" s="229"/>
      <c r="I83" s="229"/>
    </row>
    <row r="84" spans="1:9">
      <c r="A84" s="755" t="s">
        <v>2527</v>
      </c>
      <c r="B84" s="758" t="s">
        <v>161</v>
      </c>
      <c r="C84" s="163" t="s">
        <v>109</v>
      </c>
      <c r="D84" s="402" t="str">
        <f>IF(E84='Parametre - Agendové IS'!BM5,"OK","Chyba počtu podaní")</f>
        <v>OK</v>
      </c>
      <c r="E84" s="407">
        <f t="shared" si="2"/>
        <v>0</v>
      </c>
      <c r="F84" s="227"/>
      <c r="G84" s="227"/>
      <c r="H84" s="227"/>
      <c r="I84" s="227"/>
    </row>
    <row r="85" spans="1:9">
      <c r="A85" s="756"/>
      <c r="B85" s="759"/>
      <c r="C85" s="160" t="s">
        <v>110</v>
      </c>
      <c r="D85" s="403" t="str">
        <f>IF(E85='Parametre - Agendové IS'!BM6,"OK","Chyba počtu podaní")</f>
        <v>OK</v>
      </c>
      <c r="E85" s="404">
        <f t="shared" si="2"/>
        <v>0</v>
      </c>
      <c r="F85" s="228"/>
      <c r="G85" s="228"/>
      <c r="H85" s="228"/>
      <c r="I85" s="228"/>
    </row>
    <row r="86" spans="1:9">
      <c r="A86" s="756"/>
      <c r="B86" s="759"/>
      <c r="C86" s="160" t="s">
        <v>111</v>
      </c>
      <c r="D86" s="403" t="str">
        <f>IF(E86='Parametre - Agendové IS'!BM7,"OK","Chyba počtu podaní")</f>
        <v>OK</v>
      </c>
      <c r="E86" s="404">
        <f t="shared" si="2"/>
        <v>0</v>
      </c>
      <c r="F86" s="228"/>
      <c r="G86" s="228"/>
      <c r="H86" s="228"/>
      <c r="I86" s="228"/>
    </row>
    <row r="87" spans="1:9">
      <c r="A87" s="756"/>
      <c r="B87" s="759"/>
      <c r="C87" s="160" t="s">
        <v>112</v>
      </c>
      <c r="D87" s="403" t="str">
        <f>IF(E87='Parametre - Agendové IS'!BM8,"OK","Chyba počtu podaní")</f>
        <v>OK</v>
      </c>
      <c r="E87" s="404">
        <f t="shared" si="2"/>
        <v>0</v>
      </c>
      <c r="F87" s="228"/>
      <c r="G87" s="228"/>
      <c r="H87" s="228"/>
      <c r="I87" s="228"/>
    </row>
    <row r="88" spans="1:9">
      <c r="A88" s="756"/>
      <c r="B88" s="759"/>
      <c r="C88" s="160" t="s">
        <v>113</v>
      </c>
      <c r="D88" s="403" t="str">
        <f>IF(E88='Parametre - Agendové IS'!BM9,"OK","Chyba počtu podaní")</f>
        <v>OK</v>
      </c>
      <c r="E88" s="404">
        <f t="shared" si="2"/>
        <v>0</v>
      </c>
      <c r="F88" s="228"/>
      <c r="G88" s="228"/>
      <c r="H88" s="228"/>
      <c r="I88" s="228"/>
    </row>
    <row r="89" spans="1:9">
      <c r="A89" s="756"/>
      <c r="B89" s="759"/>
      <c r="C89" s="160" t="s">
        <v>114</v>
      </c>
      <c r="D89" s="403" t="str">
        <f>IF(E89='Parametre - Agendové IS'!BM10,"OK","Chyba počtu podaní")</f>
        <v>OK</v>
      </c>
      <c r="E89" s="404">
        <f t="shared" si="2"/>
        <v>0</v>
      </c>
      <c r="F89" s="228"/>
      <c r="G89" s="228"/>
      <c r="H89" s="228"/>
      <c r="I89" s="228"/>
    </row>
    <row r="90" spans="1:9">
      <c r="A90" s="756"/>
      <c r="B90" s="759"/>
      <c r="C90" s="160" t="s">
        <v>115</v>
      </c>
      <c r="D90" s="403" t="str">
        <f>IF(E90='Parametre - Agendové IS'!BM11,"OK","Chyba počtu podaní")</f>
        <v>OK</v>
      </c>
      <c r="E90" s="404">
        <f t="shared" si="2"/>
        <v>0</v>
      </c>
      <c r="F90" s="228"/>
      <c r="G90" s="228"/>
      <c r="H90" s="228"/>
      <c r="I90" s="228"/>
    </row>
    <row r="91" spans="1:9">
      <c r="A91" s="756"/>
      <c r="B91" s="759"/>
      <c r="C91" s="160" t="s">
        <v>116</v>
      </c>
      <c r="D91" s="403" t="str">
        <f>IF(E91='Parametre - Agendové IS'!BM12,"OK","Chyba počtu podaní")</f>
        <v>OK</v>
      </c>
      <c r="E91" s="404">
        <f t="shared" si="2"/>
        <v>0</v>
      </c>
      <c r="F91" s="228"/>
      <c r="G91" s="228"/>
      <c r="H91" s="228"/>
      <c r="I91" s="228"/>
    </row>
    <row r="92" spans="1:9">
      <c r="A92" s="756"/>
      <c r="B92" s="759"/>
      <c r="C92" s="160" t="s">
        <v>117</v>
      </c>
      <c r="D92" s="403" t="str">
        <f>IF(E92='Parametre - Agendové IS'!BM13,"OK","Chyba počtu podaní")</f>
        <v>OK</v>
      </c>
      <c r="E92" s="404">
        <f t="shared" si="2"/>
        <v>0</v>
      </c>
      <c r="F92" s="228"/>
      <c r="G92" s="228"/>
      <c r="H92" s="228"/>
      <c r="I92" s="228"/>
    </row>
    <row r="93" spans="1:9" ht="15" thickBot="1">
      <c r="A93" s="757"/>
      <c r="B93" s="760"/>
      <c r="C93" s="161" t="s">
        <v>118</v>
      </c>
      <c r="D93" s="403" t="str">
        <f>IF(E93='Parametre - Agendové IS'!BM14,"OK","Chyba počtu podaní")</f>
        <v>OK</v>
      </c>
      <c r="E93" s="404">
        <f t="shared" si="2"/>
        <v>0</v>
      </c>
      <c r="F93" s="228"/>
      <c r="G93" s="228"/>
      <c r="H93" s="228"/>
      <c r="I93" s="228"/>
    </row>
    <row r="94" spans="1:9">
      <c r="A94" s="755" t="s">
        <v>93</v>
      </c>
      <c r="B94" s="758" t="s">
        <v>163</v>
      </c>
      <c r="C94" s="163" t="s">
        <v>109</v>
      </c>
      <c r="D94" s="402" t="str">
        <f>IF(E94='Parametre - Agendové IS'!BM126,"OK","Chyba")</f>
        <v>OK</v>
      </c>
      <c r="E94" s="407">
        <f t="shared" si="2"/>
        <v>0</v>
      </c>
      <c r="F94" s="227"/>
      <c r="G94" s="227"/>
      <c r="H94" s="227"/>
      <c r="I94" s="227"/>
    </row>
    <row r="95" spans="1:9">
      <c r="A95" s="756"/>
      <c r="B95" s="759"/>
      <c r="C95" s="160" t="s">
        <v>110</v>
      </c>
      <c r="D95" s="403" t="str">
        <f>IF(E95='Parametre - Agendové IS'!BM127,"OK","Chyba")</f>
        <v>OK</v>
      </c>
      <c r="E95" s="404">
        <f t="shared" si="2"/>
        <v>0</v>
      </c>
      <c r="F95" s="228"/>
      <c r="G95" s="228"/>
      <c r="H95" s="228"/>
      <c r="I95" s="228"/>
    </row>
    <row r="96" spans="1:9">
      <c r="A96" s="756"/>
      <c r="B96" s="759"/>
      <c r="C96" s="160" t="s">
        <v>111</v>
      </c>
      <c r="D96" s="403" t="str">
        <f>IF(E96='Parametre - Agendové IS'!BM128,"OK","Chyba")</f>
        <v>OK</v>
      </c>
      <c r="E96" s="404">
        <f t="shared" si="2"/>
        <v>0</v>
      </c>
      <c r="F96" s="228"/>
      <c r="G96" s="228"/>
      <c r="H96" s="228"/>
      <c r="I96" s="228"/>
    </row>
    <row r="97" spans="1:9">
      <c r="A97" s="756"/>
      <c r="B97" s="759"/>
      <c r="C97" s="160" t="s">
        <v>112</v>
      </c>
      <c r="D97" s="403" t="str">
        <f>IF(E97='Parametre - Agendové IS'!BM129,"OK","Chyba")</f>
        <v>OK</v>
      </c>
      <c r="E97" s="404">
        <f t="shared" si="2"/>
        <v>0</v>
      </c>
      <c r="F97" s="228"/>
      <c r="G97" s="228"/>
      <c r="H97" s="228"/>
      <c r="I97" s="228"/>
    </row>
    <row r="98" spans="1:9">
      <c r="A98" s="756"/>
      <c r="B98" s="759"/>
      <c r="C98" s="160" t="s">
        <v>113</v>
      </c>
      <c r="D98" s="403" t="str">
        <f>IF(E98='Parametre - Agendové IS'!BM130,"OK","Chyba")</f>
        <v>OK</v>
      </c>
      <c r="E98" s="404">
        <f t="shared" si="2"/>
        <v>0</v>
      </c>
      <c r="F98" s="228"/>
      <c r="G98" s="228"/>
      <c r="H98" s="228"/>
      <c r="I98" s="228"/>
    </row>
    <row r="99" spans="1:9">
      <c r="A99" s="756"/>
      <c r="B99" s="759"/>
      <c r="C99" s="160" t="s">
        <v>114</v>
      </c>
      <c r="D99" s="403" t="str">
        <f>IF(E99='Parametre - Agendové IS'!BM131,"OK","Chyba")</f>
        <v>OK</v>
      </c>
      <c r="E99" s="404">
        <f t="shared" si="2"/>
        <v>0</v>
      </c>
      <c r="F99" s="228"/>
      <c r="G99" s="228"/>
      <c r="H99" s="228"/>
      <c r="I99" s="228"/>
    </row>
    <row r="100" spans="1:9">
      <c r="A100" s="756"/>
      <c r="B100" s="759"/>
      <c r="C100" s="160" t="s">
        <v>115</v>
      </c>
      <c r="D100" s="403" t="str">
        <f>IF(E100='Parametre - Agendové IS'!BM132,"OK","Chyba")</f>
        <v>OK</v>
      </c>
      <c r="E100" s="404">
        <f t="shared" si="2"/>
        <v>0</v>
      </c>
      <c r="F100" s="228"/>
      <c r="G100" s="228"/>
      <c r="H100" s="228"/>
      <c r="I100" s="228"/>
    </row>
    <row r="101" spans="1:9">
      <c r="A101" s="756"/>
      <c r="B101" s="759"/>
      <c r="C101" s="160" t="s">
        <v>116</v>
      </c>
      <c r="D101" s="403" t="str">
        <f>IF(E101='Parametre - Agendové IS'!BM133,"OK","Chyba")</f>
        <v>OK</v>
      </c>
      <c r="E101" s="404">
        <f t="shared" si="2"/>
        <v>0</v>
      </c>
      <c r="F101" s="228"/>
      <c r="G101" s="228"/>
      <c r="H101" s="228"/>
      <c r="I101" s="228"/>
    </row>
    <row r="102" spans="1:9">
      <c r="A102" s="756"/>
      <c r="B102" s="759"/>
      <c r="C102" s="160" t="s">
        <v>117</v>
      </c>
      <c r="D102" s="403" t="str">
        <f>IF(E102='Parametre - Agendové IS'!BM134,"OK","Chyba")</f>
        <v>OK</v>
      </c>
      <c r="E102" s="404">
        <f t="shared" si="2"/>
        <v>0</v>
      </c>
      <c r="F102" s="228"/>
      <c r="G102" s="228"/>
      <c r="H102" s="228"/>
      <c r="I102" s="228"/>
    </row>
    <row r="103" spans="1:9" ht="15" thickBot="1">
      <c r="A103" s="757"/>
      <c r="B103" s="760"/>
      <c r="C103" s="161" t="s">
        <v>118</v>
      </c>
      <c r="D103" s="403" t="str">
        <f>IF(E103='Parametre - Agendové IS'!BM135,"OK","Chyba")</f>
        <v>OK</v>
      </c>
      <c r="E103" s="404">
        <f t="shared" si="2"/>
        <v>0</v>
      </c>
      <c r="F103" s="228"/>
      <c r="G103" s="228"/>
      <c r="H103" s="228"/>
      <c r="I103" s="228"/>
    </row>
    <row r="106" spans="1:9" ht="15" thickBot="1"/>
    <row r="107" spans="1:9">
      <c r="A107" s="761">
        <f>'Parametre - Agendové IS'!BO2</f>
        <v>0</v>
      </c>
      <c r="B107" s="762"/>
      <c r="C107" s="763"/>
      <c r="D107" s="767" t="s">
        <v>75</v>
      </c>
      <c r="E107" s="768"/>
      <c r="F107" s="277" t="s">
        <v>2521</v>
      </c>
      <c r="G107" s="277" t="s">
        <v>2522</v>
      </c>
      <c r="H107" s="277" t="s">
        <v>2523</v>
      </c>
      <c r="I107" s="277" t="s">
        <v>2524</v>
      </c>
    </row>
    <row r="108" spans="1:9" ht="15" thickBot="1">
      <c r="A108" s="764"/>
      <c r="B108" s="765"/>
      <c r="C108" s="766"/>
      <c r="D108" s="399" t="s">
        <v>2525</v>
      </c>
      <c r="E108" s="400" t="s">
        <v>107</v>
      </c>
      <c r="F108" s="162" t="s">
        <v>107</v>
      </c>
      <c r="G108" s="162" t="s">
        <v>107</v>
      </c>
      <c r="H108" s="162" t="s">
        <v>107</v>
      </c>
      <c r="I108" s="162" t="s">
        <v>107</v>
      </c>
    </row>
    <row r="109" spans="1:9">
      <c r="A109" s="755" t="s">
        <v>2526</v>
      </c>
      <c r="B109" s="758" t="s">
        <v>170</v>
      </c>
      <c r="C109" s="163" t="s">
        <v>109</v>
      </c>
      <c r="D109" s="401" t="str">
        <f>IF(E109='Parametre - Agendové IS'!BP86,"OK","Chyba počtu FTE")</f>
        <v>OK</v>
      </c>
      <c r="E109" s="402">
        <f t="shared" ref="E109:E138" si="3">F109+G109+H109+I109</f>
        <v>0</v>
      </c>
      <c r="F109" s="227"/>
      <c r="G109" s="227"/>
      <c r="H109" s="227"/>
      <c r="I109" s="227"/>
    </row>
    <row r="110" spans="1:9">
      <c r="A110" s="756"/>
      <c r="B110" s="759"/>
      <c r="C110" s="160" t="s">
        <v>110</v>
      </c>
      <c r="D110" s="403" t="str">
        <f>IF(E110='Parametre - Agendové IS'!BP87,"OK","Chyba počtu FTE")</f>
        <v>OK</v>
      </c>
      <c r="E110" s="404">
        <f t="shared" si="3"/>
        <v>0</v>
      </c>
      <c r="F110" s="228"/>
      <c r="G110" s="228"/>
      <c r="H110" s="228"/>
      <c r="I110" s="228"/>
    </row>
    <row r="111" spans="1:9">
      <c r="A111" s="756"/>
      <c r="B111" s="759"/>
      <c r="C111" s="160" t="s">
        <v>111</v>
      </c>
      <c r="D111" s="403" t="str">
        <f>IF(E111='Parametre - Agendové IS'!BP88,"OK","Chyba počtu FTE")</f>
        <v>OK</v>
      </c>
      <c r="E111" s="404">
        <f t="shared" si="3"/>
        <v>0</v>
      </c>
      <c r="F111" s="228"/>
      <c r="G111" s="228"/>
      <c r="H111" s="228"/>
      <c r="I111" s="228"/>
    </row>
    <row r="112" spans="1:9">
      <c r="A112" s="756"/>
      <c r="B112" s="759"/>
      <c r="C112" s="160" t="s">
        <v>112</v>
      </c>
      <c r="D112" s="403" t="str">
        <f>IF(E112='Parametre - Agendové IS'!BP89,"OK","Chyba počtu FTE")</f>
        <v>OK</v>
      </c>
      <c r="E112" s="404">
        <f t="shared" si="3"/>
        <v>0</v>
      </c>
      <c r="F112" s="228"/>
      <c r="G112" s="228"/>
      <c r="H112" s="228"/>
      <c r="I112" s="228"/>
    </row>
    <row r="113" spans="1:9">
      <c r="A113" s="756"/>
      <c r="B113" s="759"/>
      <c r="C113" s="160" t="s">
        <v>113</v>
      </c>
      <c r="D113" s="403" t="str">
        <f>IF(E113='Parametre - Agendové IS'!BP90,"OK","Chyba počtu FTE")</f>
        <v>OK</v>
      </c>
      <c r="E113" s="404">
        <f t="shared" si="3"/>
        <v>0</v>
      </c>
      <c r="F113" s="228"/>
      <c r="G113" s="228"/>
      <c r="H113" s="228"/>
      <c r="I113" s="228"/>
    </row>
    <row r="114" spans="1:9">
      <c r="A114" s="756"/>
      <c r="B114" s="759"/>
      <c r="C114" s="160" t="s">
        <v>114</v>
      </c>
      <c r="D114" s="403" t="str">
        <f>IF(E114='Parametre - Agendové IS'!BP91,"OK","Chyba počtu FTE")</f>
        <v>OK</v>
      </c>
      <c r="E114" s="404">
        <f t="shared" si="3"/>
        <v>0</v>
      </c>
      <c r="F114" s="228"/>
      <c r="G114" s="228"/>
      <c r="H114" s="228"/>
      <c r="I114" s="228"/>
    </row>
    <row r="115" spans="1:9">
      <c r="A115" s="756"/>
      <c r="B115" s="759"/>
      <c r="C115" s="160" t="s">
        <v>115</v>
      </c>
      <c r="D115" s="403" t="str">
        <f>IF(E115='Parametre - Agendové IS'!BP92,"OK","Chyba počtu FTE")</f>
        <v>OK</v>
      </c>
      <c r="E115" s="404">
        <f t="shared" si="3"/>
        <v>0</v>
      </c>
      <c r="F115" s="228"/>
      <c r="G115" s="228"/>
      <c r="H115" s="228"/>
      <c r="I115" s="228"/>
    </row>
    <row r="116" spans="1:9">
      <c r="A116" s="756"/>
      <c r="B116" s="759"/>
      <c r="C116" s="160" t="s">
        <v>116</v>
      </c>
      <c r="D116" s="403" t="str">
        <f>IF(E116='Parametre - Agendové IS'!BP93,"OK","Chyba počtu FTE")</f>
        <v>OK</v>
      </c>
      <c r="E116" s="404">
        <f t="shared" si="3"/>
        <v>0</v>
      </c>
      <c r="F116" s="228"/>
      <c r="G116" s="228"/>
      <c r="H116" s="228"/>
      <c r="I116" s="228"/>
    </row>
    <row r="117" spans="1:9">
      <c r="A117" s="756"/>
      <c r="B117" s="759"/>
      <c r="C117" s="160" t="s">
        <v>117</v>
      </c>
      <c r="D117" s="403" t="str">
        <f>IF(E117='Parametre - Agendové IS'!BP94,"OK","Chyba počtu FTE")</f>
        <v>OK</v>
      </c>
      <c r="E117" s="404">
        <f t="shared" si="3"/>
        <v>0</v>
      </c>
      <c r="F117" s="228"/>
      <c r="G117" s="228"/>
      <c r="H117" s="228"/>
      <c r="I117" s="228"/>
    </row>
    <row r="118" spans="1:9" ht="15" thickBot="1">
      <c r="A118" s="756"/>
      <c r="B118" s="759"/>
      <c r="C118" s="160" t="s">
        <v>118</v>
      </c>
      <c r="D118" s="405" t="str">
        <f>IF(E118='Parametre - Agendové IS'!BP95,"OK","Chyba počtu FTE")</f>
        <v>OK</v>
      </c>
      <c r="E118" s="406">
        <f t="shared" si="3"/>
        <v>0</v>
      </c>
      <c r="F118" s="229"/>
      <c r="G118" s="229"/>
      <c r="H118" s="229"/>
      <c r="I118" s="229"/>
    </row>
    <row r="119" spans="1:9">
      <c r="A119" s="755" t="s">
        <v>2527</v>
      </c>
      <c r="B119" s="758" t="s">
        <v>161</v>
      </c>
      <c r="C119" s="163" t="s">
        <v>109</v>
      </c>
      <c r="D119" s="402" t="str">
        <f>IF(E119='Parametre - Agendové IS'!BP5,"OK","Chyba počtu podaní")</f>
        <v>OK</v>
      </c>
      <c r="E119" s="407">
        <f t="shared" si="3"/>
        <v>0</v>
      </c>
      <c r="F119" s="227"/>
      <c r="G119" s="227"/>
      <c r="H119" s="227"/>
      <c r="I119" s="227"/>
    </row>
    <row r="120" spans="1:9">
      <c r="A120" s="756"/>
      <c r="B120" s="759"/>
      <c r="C120" s="160" t="s">
        <v>110</v>
      </c>
      <c r="D120" s="403" t="str">
        <f>IF(E120='Parametre - Agendové IS'!BP6,"OK","Chyba počtu podaní")</f>
        <v>OK</v>
      </c>
      <c r="E120" s="404">
        <f t="shared" si="3"/>
        <v>0</v>
      </c>
      <c r="F120" s="228"/>
      <c r="G120" s="228"/>
      <c r="H120" s="228"/>
      <c r="I120" s="228"/>
    </row>
    <row r="121" spans="1:9">
      <c r="A121" s="756"/>
      <c r="B121" s="759"/>
      <c r="C121" s="160" t="s">
        <v>111</v>
      </c>
      <c r="D121" s="403" t="str">
        <f>IF(E121='Parametre - Agendové IS'!BP7,"OK","Chyba počtu podaní")</f>
        <v>OK</v>
      </c>
      <c r="E121" s="404">
        <f t="shared" si="3"/>
        <v>0</v>
      </c>
      <c r="F121" s="228"/>
      <c r="G121" s="228"/>
      <c r="H121" s="228"/>
      <c r="I121" s="228"/>
    </row>
    <row r="122" spans="1:9">
      <c r="A122" s="756"/>
      <c r="B122" s="759"/>
      <c r="C122" s="160" t="s">
        <v>112</v>
      </c>
      <c r="D122" s="403" t="str">
        <f>IF(E122='Parametre - Agendové IS'!BP8,"OK","Chyba počtu podaní")</f>
        <v>OK</v>
      </c>
      <c r="E122" s="404">
        <f t="shared" si="3"/>
        <v>0</v>
      </c>
      <c r="F122" s="228"/>
      <c r="G122" s="228"/>
      <c r="H122" s="228"/>
      <c r="I122" s="228"/>
    </row>
    <row r="123" spans="1:9">
      <c r="A123" s="756"/>
      <c r="B123" s="759"/>
      <c r="C123" s="160" t="s">
        <v>113</v>
      </c>
      <c r="D123" s="403" t="str">
        <f>IF(E123='Parametre - Agendové IS'!BP9,"OK","Chyba počtu podaní")</f>
        <v>OK</v>
      </c>
      <c r="E123" s="404">
        <f t="shared" si="3"/>
        <v>0</v>
      </c>
      <c r="F123" s="228"/>
      <c r="G123" s="228"/>
      <c r="H123" s="228"/>
      <c r="I123" s="228"/>
    </row>
    <row r="124" spans="1:9">
      <c r="A124" s="756"/>
      <c r="B124" s="759"/>
      <c r="C124" s="160" t="s">
        <v>114</v>
      </c>
      <c r="D124" s="403" t="str">
        <f>IF(E124='Parametre - Agendové IS'!BP10,"OK","Chyba počtu podaní")</f>
        <v>OK</v>
      </c>
      <c r="E124" s="404">
        <f t="shared" si="3"/>
        <v>0</v>
      </c>
      <c r="F124" s="228"/>
      <c r="G124" s="228"/>
      <c r="H124" s="228"/>
      <c r="I124" s="228"/>
    </row>
    <row r="125" spans="1:9">
      <c r="A125" s="756"/>
      <c r="B125" s="759"/>
      <c r="C125" s="160" t="s">
        <v>115</v>
      </c>
      <c r="D125" s="403" t="str">
        <f>IF(E125='Parametre - Agendové IS'!BP11,"OK","Chyba počtu podaní")</f>
        <v>OK</v>
      </c>
      <c r="E125" s="404">
        <f t="shared" si="3"/>
        <v>0</v>
      </c>
      <c r="F125" s="228"/>
      <c r="G125" s="228"/>
      <c r="H125" s="228"/>
      <c r="I125" s="228"/>
    </row>
    <row r="126" spans="1:9">
      <c r="A126" s="756"/>
      <c r="B126" s="759"/>
      <c r="C126" s="160" t="s">
        <v>116</v>
      </c>
      <c r="D126" s="403" t="str">
        <f>IF(E126='Parametre - Agendové IS'!BP12,"OK","Chyba počtu podaní")</f>
        <v>OK</v>
      </c>
      <c r="E126" s="404">
        <f t="shared" si="3"/>
        <v>0</v>
      </c>
      <c r="F126" s="228"/>
      <c r="G126" s="228"/>
      <c r="H126" s="228"/>
      <c r="I126" s="228"/>
    </row>
    <row r="127" spans="1:9">
      <c r="A127" s="756"/>
      <c r="B127" s="759"/>
      <c r="C127" s="160" t="s">
        <v>117</v>
      </c>
      <c r="D127" s="403" t="str">
        <f>IF(E127='Parametre - Agendové IS'!BP13,"OK","Chyba počtu podaní")</f>
        <v>OK</v>
      </c>
      <c r="E127" s="404">
        <f t="shared" si="3"/>
        <v>0</v>
      </c>
      <c r="F127" s="228"/>
      <c r="G127" s="228"/>
      <c r="H127" s="228"/>
      <c r="I127" s="228"/>
    </row>
    <row r="128" spans="1:9" ht="15" thickBot="1">
      <c r="A128" s="757"/>
      <c r="B128" s="760"/>
      <c r="C128" s="161" t="s">
        <v>118</v>
      </c>
      <c r="D128" s="403" t="str">
        <f>IF(E128='Parametre - Agendové IS'!BP14,"OK","Chyba počtu podaní")</f>
        <v>OK</v>
      </c>
      <c r="E128" s="404">
        <f t="shared" si="3"/>
        <v>0</v>
      </c>
      <c r="F128" s="228"/>
      <c r="G128" s="228"/>
      <c r="H128" s="228"/>
      <c r="I128" s="228"/>
    </row>
    <row r="129" spans="1:9">
      <c r="A129" s="755" t="s">
        <v>93</v>
      </c>
      <c r="B129" s="758" t="s">
        <v>163</v>
      </c>
      <c r="C129" s="163" t="s">
        <v>109</v>
      </c>
      <c r="D129" s="402" t="str">
        <f>IF(E129='Parametre - Agendové IS'!BP126,"OK","Chyba")</f>
        <v>OK</v>
      </c>
      <c r="E129" s="407">
        <f t="shared" si="3"/>
        <v>0</v>
      </c>
      <c r="F129" s="227"/>
      <c r="G129" s="227"/>
      <c r="H129" s="227"/>
      <c r="I129" s="227"/>
    </row>
    <row r="130" spans="1:9">
      <c r="A130" s="756"/>
      <c r="B130" s="759"/>
      <c r="C130" s="160" t="s">
        <v>110</v>
      </c>
      <c r="D130" s="403" t="str">
        <f>IF(E130='Parametre - Agendové IS'!BP127,"OK","Chyba")</f>
        <v>OK</v>
      </c>
      <c r="E130" s="404">
        <f t="shared" si="3"/>
        <v>0</v>
      </c>
      <c r="F130" s="228"/>
      <c r="G130" s="228"/>
      <c r="H130" s="228"/>
      <c r="I130" s="228"/>
    </row>
    <row r="131" spans="1:9">
      <c r="A131" s="756"/>
      <c r="B131" s="759"/>
      <c r="C131" s="160" t="s">
        <v>111</v>
      </c>
      <c r="D131" s="403" t="str">
        <f>IF(E131='Parametre - Agendové IS'!BP128,"OK","Chyba")</f>
        <v>OK</v>
      </c>
      <c r="E131" s="404">
        <f t="shared" si="3"/>
        <v>0</v>
      </c>
      <c r="F131" s="228"/>
      <c r="G131" s="228"/>
      <c r="H131" s="228"/>
      <c r="I131" s="228"/>
    </row>
    <row r="132" spans="1:9">
      <c r="A132" s="756"/>
      <c r="B132" s="759"/>
      <c r="C132" s="160" t="s">
        <v>112</v>
      </c>
      <c r="D132" s="403" t="str">
        <f>IF(E132='Parametre - Agendové IS'!BP129,"OK","Chyba")</f>
        <v>OK</v>
      </c>
      <c r="E132" s="404">
        <f t="shared" si="3"/>
        <v>0</v>
      </c>
      <c r="F132" s="228"/>
      <c r="G132" s="228"/>
      <c r="H132" s="228"/>
      <c r="I132" s="228"/>
    </row>
    <row r="133" spans="1:9">
      <c r="A133" s="756"/>
      <c r="B133" s="759"/>
      <c r="C133" s="160" t="s">
        <v>113</v>
      </c>
      <c r="D133" s="403" t="str">
        <f>IF(E133='Parametre - Agendové IS'!BP130,"OK","Chyba")</f>
        <v>OK</v>
      </c>
      <c r="E133" s="404">
        <f t="shared" si="3"/>
        <v>0</v>
      </c>
      <c r="F133" s="228"/>
      <c r="G133" s="228"/>
      <c r="H133" s="228"/>
      <c r="I133" s="228"/>
    </row>
    <row r="134" spans="1:9">
      <c r="A134" s="756"/>
      <c r="B134" s="759"/>
      <c r="C134" s="160" t="s">
        <v>114</v>
      </c>
      <c r="D134" s="403" t="str">
        <f>IF(E134='Parametre - Agendové IS'!BP131,"OK","Chyba")</f>
        <v>OK</v>
      </c>
      <c r="E134" s="404">
        <f t="shared" si="3"/>
        <v>0</v>
      </c>
      <c r="F134" s="228"/>
      <c r="G134" s="228"/>
      <c r="H134" s="228"/>
      <c r="I134" s="228"/>
    </row>
    <row r="135" spans="1:9">
      <c r="A135" s="756"/>
      <c r="B135" s="759"/>
      <c r="C135" s="160" t="s">
        <v>115</v>
      </c>
      <c r="D135" s="403" t="str">
        <f>IF(E135='Parametre - Agendové IS'!BP132,"OK","Chyba")</f>
        <v>OK</v>
      </c>
      <c r="E135" s="404">
        <f t="shared" si="3"/>
        <v>0</v>
      </c>
      <c r="F135" s="228"/>
      <c r="G135" s="228"/>
      <c r="H135" s="228"/>
      <c r="I135" s="228"/>
    </row>
    <row r="136" spans="1:9">
      <c r="A136" s="756"/>
      <c r="B136" s="759"/>
      <c r="C136" s="160" t="s">
        <v>116</v>
      </c>
      <c r="D136" s="403" t="str">
        <f>IF(E136='Parametre - Agendové IS'!BP133,"OK","Chyba")</f>
        <v>OK</v>
      </c>
      <c r="E136" s="404">
        <f t="shared" si="3"/>
        <v>0</v>
      </c>
      <c r="F136" s="228"/>
      <c r="G136" s="228"/>
      <c r="H136" s="228"/>
      <c r="I136" s="228"/>
    </row>
    <row r="137" spans="1:9">
      <c r="A137" s="756"/>
      <c r="B137" s="759"/>
      <c r="C137" s="160" t="s">
        <v>117</v>
      </c>
      <c r="D137" s="403" t="str">
        <f>IF(E137='Parametre - Agendové IS'!BP134,"OK","Chyba")</f>
        <v>OK</v>
      </c>
      <c r="E137" s="404">
        <f t="shared" si="3"/>
        <v>0</v>
      </c>
      <c r="F137" s="228"/>
      <c r="G137" s="228"/>
      <c r="H137" s="228"/>
      <c r="I137" s="228"/>
    </row>
    <row r="138" spans="1:9" ht="15" thickBot="1">
      <c r="A138" s="757"/>
      <c r="B138" s="760"/>
      <c r="C138" s="161" t="s">
        <v>118</v>
      </c>
      <c r="D138" s="403" t="str">
        <f>IF(E138='Parametre - Agendové IS'!BP135,"OK","Chyba")</f>
        <v>OK</v>
      </c>
      <c r="E138" s="404">
        <f t="shared" si="3"/>
        <v>0</v>
      </c>
      <c r="F138" s="228"/>
      <c r="G138" s="228"/>
      <c r="H138" s="228"/>
      <c r="I138" s="228"/>
    </row>
  </sheetData>
  <mergeCells count="32">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 ref="D107:E107"/>
    <mergeCell ref="D72:E72"/>
    <mergeCell ref="D37:E37"/>
    <mergeCell ref="D2:E2"/>
    <mergeCell ref="A2:C3"/>
    <mergeCell ref="B4:B13"/>
    <mergeCell ref="A14:A23"/>
    <mergeCell ref="B14:B23"/>
    <mergeCell ref="A4:A13"/>
    <mergeCell ref="A119:A128"/>
    <mergeCell ref="B119:B128"/>
    <mergeCell ref="A109:A118"/>
    <mergeCell ref="B109:B118"/>
    <mergeCell ref="A84:A93"/>
    <mergeCell ref="B84:B93"/>
    <mergeCell ref="A107:C108"/>
  </mergeCells>
  <pageMargins left="0.7" right="0.7" top="0.75" bottom="0.75" header="0.3" footer="0.3"/>
  <pageSetup paperSize="9" scale="3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rgb="FFFFFFCC"/>
  </sheetPr>
  <dimension ref="A1:DB32"/>
  <sheetViews>
    <sheetView topLeftCell="A3" zoomScale="90" zoomScaleNormal="90" zoomScalePageLayoutView="90" workbookViewId="0">
      <selection activeCell="A28" sqref="A28"/>
    </sheetView>
  </sheetViews>
  <sheetFormatPr defaultColWidth="9.109375" defaultRowHeight="14.4"/>
  <cols>
    <col min="1" max="1" width="9.109375" style="395"/>
    <col min="2" max="2" width="9.109375" style="395" customWidth="1"/>
    <col min="3" max="3" width="32" style="395" customWidth="1"/>
    <col min="4" max="4" width="13.77734375" style="395" bestFit="1" customWidth="1"/>
    <col min="5" max="51" width="13" style="395" customWidth="1"/>
    <col min="52" max="56" width="9.109375" style="395"/>
    <col min="57" max="57" width="32.33203125" style="395" customWidth="1"/>
    <col min="58" max="105" width="13.6640625" style="395" customWidth="1"/>
    <col min="106" max="16384" width="9.109375" style="395"/>
  </cols>
  <sheetData>
    <row r="1" spans="1:105" ht="21.75" customHeight="1">
      <c r="A1" s="551" t="s">
        <v>73</v>
      </c>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394"/>
      <c r="BA1" s="394"/>
      <c r="BB1" s="394"/>
      <c r="BC1" s="551" t="s">
        <v>74</v>
      </c>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row>
    <row r="2" spans="1:105" s="576" customFormat="1" ht="57.6">
      <c r="A2" s="637"/>
      <c r="B2" s="637"/>
      <c r="C2" s="637"/>
      <c r="D2" s="575" t="s">
        <v>75</v>
      </c>
      <c r="E2" s="550" t="str">
        <f>MODULY_CBA!$B3</f>
        <v>Zákonodárne zbory</v>
      </c>
      <c r="F2" s="550" t="str">
        <f>MODULY_CBA!$B4</f>
        <v>Volebné obdobia</v>
      </c>
      <c r="G2" s="550" t="str">
        <f>MODULY_CBA!$B5</f>
        <v>Organizačná štruktúra</v>
      </c>
      <c r="H2" s="550" t="str">
        <f>MODULY_CBA!$B6</f>
        <v>Poslanci</v>
      </c>
      <c r="I2" s="550" t="str">
        <f>MODULY_CBA!$B7</f>
        <v>Poslanecké kluby</v>
      </c>
      <c r="J2" s="550" t="str">
        <f>MODULY_CBA!$B8</f>
        <v>Výbory</v>
      </c>
      <c r="K2" s="550" t="str">
        <f>MODULY_CBA!$B9</f>
        <v>Komisie</v>
      </c>
      <c r="L2" s="550" t="str">
        <f>MODULY_CBA!$B10</f>
        <v>Delegácie</v>
      </c>
      <c r="M2" s="550" t="str">
        <f>MODULY_CBA!$B11</f>
        <v>Skupiny priateľstva</v>
      </c>
      <c r="N2" s="550" t="str">
        <f>MODULY_CBA!$B12</f>
        <v>Asistenti poslancov</v>
      </c>
      <c r="O2" s="550" t="str">
        <f>MODULY_CBA!$B13</f>
        <v>Kancelárie poslancov</v>
      </c>
      <c r="P2" s="550" t="str">
        <f>MODULY_CBA!$B14</f>
        <v>Zahraničné pracovné cesty</v>
      </c>
      <c r="Q2" s="550" t="str">
        <f>MODULY_CBA!$B15</f>
        <v>Účasť poslancov na schôdzach NR SR</v>
      </c>
      <c r="R2" s="550" t="str">
        <f>MODULY_CBA!$B16</f>
        <v>Ospravedlnenia poslancov</v>
      </c>
      <c r="S2" s="550" t="str">
        <f>MODULY_CBA!$B17</f>
        <v>Rozhodnutia predsedu NR SR</v>
      </c>
      <c r="T2" s="550" t="str">
        <f>MODULY_CBA!$B18</f>
        <v>Hodina otázok</v>
      </c>
      <c r="U2" s="550" t="str">
        <f>MODULY_CBA!$B19</f>
        <v>Interpelácie</v>
      </c>
      <c r="V2" s="550" t="str">
        <f>MODULY_CBA!$B20</f>
        <v>Pozmeňovacie návrhy</v>
      </c>
      <c r="W2" s="550" t="str">
        <f>MODULY_CBA!$B21</f>
        <v>Doručovanie materiálov</v>
      </c>
      <c r="X2" s="550" t="str">
        <f>MODULY_CBA!$B22</f>
        <v>Parlamentné tlače</v>
      </c>
      <c r="Y2" s="550" t="str">
        <f>MODULY_CBA!$B23</f>
        <v>Harmonogram schôdze</v>
      </c>
      <c r="Z2" s="550" t="str">
        <f>MODULY_CBA!$B24</f>
        <v>Program schôdze</v>
      </c>
      <c r="AA2" s="550" t="str">
        <f>MODULY_CBA!$B25</f>
        <v>Hlasovanie na schôdzach</v>
      </c>
      <c r="AB2" s="550" t="str">
        <f>MODULY_CBA!$B26</f>
        <v>Uznesenia NR SR</v>
      </c>
      <c r="AC2" s="550" t="str">
        <f>MODULY_CBA!$B27</f>
        <v>Informácia podľa §70 RP</v>
      </c>
      <c r="AD2" s="550" t="str">
        <f>MODULY_CBA!$B28</f>
        <v>Stanoviská LO</v>
      </c>
      <c r="AE2" s="550" t="str">
        <f>MODULY_CBA!$B29</f>
        <v>Schválené zákony</v>
      </c>
      <c r="AF2" s="550" t="str">
        <f>MODULY_CBA!$B30</f>
        <v>Zákony napadnuté na Ústavnom súde</v>
      </c>
      <c r="AG2" s="550" t="str">
        <f>MODULY_CBA!$B31</f>
        <v>Legislatívny proces</v>
      </c>
      <c r="AH2" s="550" t="str">
        <f>MODULY_CBA!$B32</f>
        <v>Agenda výborov</v>
      </c>
      <c r="AI2" s="550" t="str">
        <f>MODULY_CBA!$B33</f>
        <v>Podujatia NR SR</v>
      </c>
      <c r="AJ2" s="550" t="str">
        <f>MODULY_CBA!$B34</f>
        <v>Videodokumentácia</v>
      </c>
      <c r="AK2" s="550" t="str">
        <f>MODULY_CBA!$B35</f>
        <v>Denná informácia</v>
      </c>
      <c r="AL2" s="550" t="str">
        <f>MODULY_CBA!$B36</f>
        <v>Fotodokumentácia</v>
      </c>
      <c r="AM2" s="550" t="str">
        <f>MODULY_CBA!$B37</f>
        <v>E-schôdza</v>
      </c>
      <c r="AN2" s="550" t="str">
        <f>MODULY_CBA!$B38</f>
        <v>Notifikácie</v>
      </c>
      <c r="AO2" s="550" t="str">
        <f>MODULY_CBA!$B39</f>
        <v>Abonentský portál</v>
      </c>
      <c r="AP2" s="550" t="str">
        <f>MODULY_CBA!$B40</f>
        <v>Oprávnenia</v>
      </c>
      <c r="AQ2" s="550" t="str">
        <f>MODULY_CBA!$B41</f>
        <v>Prepojenia modulov</v>
      </c>
      <c r="AR2" s="550" t="str">
        <f>MODULY_CBA!$B42</f>
        <v>Rezervačný sytém podujatí</v>
      </c>
      <c r="AS2" s="550" t="str">
        <f>MODULY_CBA!$B43</f>
        <v>Materiály parlamentného inštitútu</v>
      </c>
      <c r="AT2" s="550" t="str">
        <f>MODULY_CBA!$B44</f>
        <v>Kreačná činnosť NR SR</v>
      </c>
      <c r="AU2" s="550" t="str">
        <f>MODULY_CBA!$B45</f>
        <v>Kontrolná činnosť NR SR</v>
      </c>
      <c r="AV2" s="550" t="str">
        <f>MODULY_CBA!$B46</f>
        <v>Front-end aplikácia</v>
      </c>
      <c r="AW2" s="550" t="str">
        <f>MODULY_CBA!$B47</f>
        <v>Majetkové priznania</v>
      </c>
      <c r="AX2" s="550" t="str">
        <f>MODULY_CBA!$B48</f>
        <v>EUROVAC</v>
      </c>
      <c r="AY2" s="550" t="str">
        <f>MODULY_CBA!$B49</f>
        <v>SSEZ</v>
      </c>
      <c r="BC2" s="637"/>
      <c r="BD2" s="637"/>
      <c r="BE2" s="637"/>
      <c r="BF2" s="575" t="s">
        <v>75</v>
      </c>
      <c r="BG2" s="550" t="str">
        <f>MODULY_CBA!$B3</f>
        <v>Zákonodárne zbory</v>
      </c>
      <c r="BH2" s="550" t="str">
        <f>MODULY_CBA!$B4</f>
        <v>Volebné obdobia</v>
      </c>
      <c r="BI2" s="550" t="str">
        <f>MODULY_CBA!$B5</f>
        <v>Organizačná štruktúra</v>
      </c>
      <c r="BJ2" s="550" t="str">
        <f>MODULY_CBA!$B6</f>
        <v>Poslanci</v>
      </c>
      <c r="BK2" s="550" t="str">
        <f>MODULY_CBA!$B7</f>
        <v>Poslanecké kluby</v>
      </c>
      <c r="BL2" s="550" t="str">
        <f>MODULY_CBA!$B8</f>
        <v>Výbory</v>
      </c>
      <c r="BM2" s="550" t="str">
        <f>MODULY_CBA!$B9</f>
        <v>Komisie</v>
      </c>
      <c r="BN2" s="550" t="str">
        <f>MODULY_CBA!$B10</f>
        <v>Delegácie</v>
      </c>
      <c r="BO2" s="550" t="str">
        <f>MODULY_CBA!$B11</f>
        <v>Skupiny priateľstva</v>
      </c>
      <c r="BP2" s="550" t="str">
        <f>MODULY_CBA!$B12</f>
        <v>Asistenti poslancov</v>
      </c>
      <c r="BQ2" s="550" t="str">
        <f>MODULY_CBA!$B13</f>
        <v>Kancelárie poslancov</v>
      </c>
      <c r="BR2" s="550" t="str">
        <f>MODULY_CBA!$B14</f>
        <v>Zahraničné pracovné cesty</v>
      </c>
      <c r="BS2" s="550" t="str">
        <f>MODULY_CBA!$B15</f>
        <v>Účasť poslancov na schôdzach NR SR</v>
      </c>
      <c r="BT2" s="550" t="str">
        <f>MODULY_CBA!$B16</f>
        <v>Ospravedlnenia poslancov</v>
      </c>
      <c r="BU2" s="550" t="str">
        <f>MODULY_CBA!$B17</f>
        <v>Rozhodnutia predsedu NR SR</v>
      </c>
      <c r="BV2" s="550" t="str">
        <f>MODULY_CBA!$B18</f>
        <v>Hodina otázok</v>
      </c>
      <c r="BW2" s="550" t="str">
        <f>MODULY_CBA!$B19</f>
        <v>Interpelácie</v>
      </c>
      <c r="BX2" s="550" t="str">
        <f>MODULY_CBA!$B20</f>
        <v>Pozmeňovacie návrhy</v>
      </c>
      <c r="BY2" s="550" t="str">
        <f>MODULY_CBA!$B21</f>
        <v>Doručovanie materiálov</v>
      </c>
      <c r="BZ2" s="550" t="str">
        <f>MODULY_CBA!$B22</f>
        <v>Parlamentné tlače</v>
      </c>
      <c r="CA2" s="550" t="str">
        <f>MODULY_CBA!$B23</f>
        <v>Harmonogram schôdze</v>
      </c>
      <c r="CB2" s="550" t="str">
        <f>MODULY_CBA!$B24</f>
        <v>Program schôdze</v>
      </c>
      <c r="CC2" s="550" t="str">
        <f>MODULY_CBA!$B25</f>
        <v>Hlasovanie na schôdzach</v>
      </c>
      <c r="CD2" s="550" t="str">
        <f>MODULY_CBA!$B26</f>
        <v>Uznesenia NR SR</v>
      </c>
      <c r="CE2" s="550" t="str">
        <f>MODULY_CBA!$B27</f>
        <v>Informácia podľa §70 RP</v>
      </c>
      <c r="CF2" s="550" t="str">
        <f>MODULY_CBA!$B28</f>
        <v>Stanoviská LO</v>
      </c>
      <c r="CG2" s="550" t="str">
        <f>MODULY_CBA!$B29</f>
        <v>Schválené zákony</v>
      </c>
      <c r="CH2" s="550" t="str">
        <f>MODULY_CBA!$B30</f>
        <v>Zákony napadnuté na Ústavnom súde</v>
      </c>
      <c r="CI2" s="550" t="str">
        <f>MODULY_CBA!$B31</f>
        <v>Legislatívny proces</v>
      </c>
      <c r="CJ2" s="550" t="str">
        <f>MODULY_CBA!$B32</f>
        <v>Agenda výborov</v>
      </c>
      <c r="CK2" s="550" t="str">
        <f>MODULY_CBA!$B33</f>
        <v>Podujatia NR SR</v>
      </c>
      <c r="CL2" s="550" t="str">
        <f>MODULY_CBA!$B34</f>
        <v>Videodokumentácia</v>
      </c>
      <c r="CM2" s="550" t="str">
        <f>MODULY_CBA!$B35</f>
        <v>Denná informácia</v>
      </c>
      <c r="CN2" s="550" t="str">
        <f>MODULY_CBA!$B36</f>
        <v>Fotodokumentácia</v>
      </c>
      <c r="CO2" s="550" t="str">
        <f>MODULY_CBA!$B37</f>
        <v>E-schôdza</v>
      </c>
      <c r="CP2" s="550" t="str">
        <f>MODULY_CBA!$B38</f>
        <v>Notifikácie</v>
      </c>
      <c r="CQ2" s="550" t="str">
        <f>MODULY_CBA!$B39</f>
        <v>Abonentský portál</v>
      </c>
      <c r="CR2" s="550" t="str">
        <f>MODULY_CBA!$B40</f>
        <v>Oprávnenia</v>
      </c>
      <c r="CS2" s="550" t="str">
        <f>MODULY_CBA!$B41</f>
        <v>Prepojenia modulov</v>
      </c>
      <c r="CT2" s="550" t="str">
        <f>MODULY_CBA!$B42</f>
        <v>Rezervačný sytém podujatí</v>
      </c>
      <c r="CU2" s="550" t="str">
        <f>MODULY_CBA!$B43</f>
        <v>Materiály parlamentného inštitútu</v>
      </c>
      <c r="CV2" s="550" t="str">
        <f>MODULY_CBA!$B44</f>
        <v>Kreačná činnosť NR SR</v>
      </c>
      <c r="CW2" s="550" t="str">
        <f>MODULY_CBA!$B45</f>
        <v>Kontrolná činnosť NR SR</v>
      </c>
      <c r="CX2" s="550" t="str">
        <f>MODULY_CBA!$B46</f>
        <v>Front-end aplikácia</v>
      </c>
      <c r="CY2" s="550" t="str">
        <f>MODULY_CBA!$B47</f>
        <v>Majetkové priznania</v>
      </c>
      <c r="CZ2" s="550" t="str">
        <f>MODULY_CBA!$B48</f>
        <v>EUROVAC</v>
      </c>
      <c r="DA2" s="550" t="str">
        <f>MODULY_CBA!$B49</f>
        <v>SSEZ</v>
      </c>
    </row>
    <row r="3" spans="1:105">
      <c r="A3" s="534" t="s">
        <v>76</v>
      </c>
      <c r="B3" s="534"/>
      <c r="C3" s="534"/>
      <c r="D3" s="535">
        <f>SUM(E3:AY3)</f>
        <v>3824176.4019980649</v>
      </c>
      <c r="E3" s="535">
        <f>E4+E5+E9+E13+E14</f>
        <v>40786.235395501928</v>
      </c>
      <c r="F3" s="535">
        <f t="shared" ref="F3:AY3" si="0">F4+F5+F9+F13+F14</f>
        <v>40786.235395501928</v>
      </c>
      <c r="G3" s="535">
        <f t="shared" si="0"/>
        <v>65621.189279263315</v>
      </c>
      <c r="H3" s="535">
        <f t="shared" si="0"/>
        <v>75603.75341605235</v>
      </c>
      <c r="I3" s="535">
        <f t="shared" si="0"/>
        <v>55708.028832880671</v>
      </c>
      <c r="J3" s="535">
        <f t="shared" si="0"/>
        <v>70629.822270259421</v>
      </c>
      <c r="K3" s="535">
        <f t="shared" si="0"/>
        <v>55708.028832880671</v>
      </c>
      <c r="L3" s="535">
        <f t="shared" si="0"/>
        <v>54412.49327862764</v>
      </c>
      <c r="M3" s="535">
        <f t="shared" si="0"/>
        <v>49554.234950178732</v>
      </c>
      <c r="N3" s="535">
        <f t="shared" si="0"/>
        <v>44695.976621729838</v>
      </c>
      <c r="O3" s="535">
        <f t="shared" si="0"/>
        <v>39837.718293280945</v>
      </c>
      <c r="P3" s="535">
        <f t="shared" si="0"/>
        <v>43194.895421729838</v>
      </c>
      <c r="Q3" s="535">
        <f t="shared" si="0"/>
        <v>45760.166541294835</v>
      </c>
      <c r="R3" s="535">
        <f t="shared" si="0"/>
        <v>75603.75341605235</v>
      </c>
      <c r="S3" s="535">
        <f t="shared" si="0"/>
        <v>75603.75341605235</v>
      </c>
      <c r="T3" s="535">
        <f t="shared" si="0"/>
        <v>53388.788845133051</v>
      </c>
      <c r="U3" s="535">
        <f t="shared" si="0"/>
        <v>58622.983829950004</v>
      </c>
      <c r="V3" s="535">
        <f t="shared" si="0"/>
        <v>71829.399723686613</v>
      </c>
      <c r="W3" s="535">
        <f t="shared" si="0"/>
        <v>27030.346048070071</v>
      </c>
      <c r="X3" s="535">
        <f t="shared" si="0"/>
        <v>65655.891124466492</v>
      </c>
      <c r="Y3" s="535">
        <f t="shared" si="0"/>
        <v>60681.959978673607</v>
      </c>
      <c r="Z3" s="535">
        <f t="shared" si="0"/>
        <v>80577.68456184525</v>
      </c>
      <c r="AA3" s="535">
        <f t="shared" si="0"/>
        <v>80577.68456184525</v>
      </c>
      <c r="AB3" s="535">
        <f t="shared" si="0"/>
        <v>70629.822270259421</v>
      </c>
      <c r="AC3" s="535">
        <f t="shared" si="0"/>
        <v>50734.097687087757</v>
      </c>
      <c r="AD3" s="535">
        <f t="shared" si="0"/>
        <v>45760.166541294835</v>
      </c>
      <c r="AE3" s="535">
        <f t="shared" si="0"/>
        <v>45760.166541294835</v>
      </c>
      <c r="AF3" s="535">
        <f t="shared" si="0"/>
        <v>46537.357567458937</v>
      </c>
      <c r="AG3" s="535">
        <f t="shared" si="0"/>
        <v>535956.53884560487</v>
      </c>
      <c r="AH3" s="535">
        <f t="shared" si="0"/>
        <v>108376.43307666574</v>
      </c>
      <c r="AI3" s="535">
        <f t="shared" si="0"/>
        <v>59270.75160707652</v>
      </c>
      <c r="AJ3" s="535">
        <f t="shared" si="0"/>
        <v>54412.49327862764</v>
      </c>
      <c r="AK3" s="535">
        <f t="shared" si="0"/>
        <v>73845.526592423237</v>
      </c>
      <c r="AL3" s="535">
        <f t="shared" si="0"/>
        <v>54412.49327862764</v>
      </c>
      <c r="AM3" s="535">
        <f t="shared" si="0"/>
        <v>116019.20862692107</v>
      </c>
      <c r="AN3" s="535">
        <f t="shared" si="0"/>
        <v>92571.668992584033</v>
      </c>
      <c r="AO3" s="535">
        <f t="shared" si="0"/>
        <v>25563.69263302871</v>
      </c>
      <c r="AP3" s="535">
        <f t="shared" si="0"/>
        <v>62053.536357666235</v>
      </c>
      <c r="AQ3" s="535">
        <f t="shared" si="0"/>
        <v>104030.09749578698</v>
      </c>
      <c r="AR3" s="535">
        <f t="shared" si="0"/>
        <v>66419.331718937057</v>
      </c>
      <c r="AS3" s="535">
        <f t="shared" si="0"/>
        <v>26165.191283217628</v>
      </c>
      <c r="AT3" s="535">
        <f t="shared" si="0"/>
        <v>56355.796610007201</v>
      </c>
      <c r="AU3" s="535">
        <f t="shared" si="0"/>
        <v>36228.726392147488</v>
      </c>
      <c r="AV3" s="535">
        <f t="shared" si="0"/>
        <v>447922.84289256751</v>
      </c>
      <c r="AW3" s="535">
        <f t="shared" si="0"/>
        <v>185024.09741809644</v>
      </c>
      <c r="AX3" s="535">
        <f t="shared" si="0"/>
        <v>58871.303723939782</v>
      </c>
      <c r="AY3" s="535">
        <f t="shared" si="0"/>
        <v>69384.036531786158</v>
      </c>
      <c r="BC3" s="534" t="s">
        <v>76</v>
      </c>
      <c r="BD3" s="534"/>
      <c r="BE3" s="534"/>
      <c r="BF3" s="535">
        <f>SUM(BG3:DA3)</f>
        <v>2879805.5356809376</v>
      </c>
      <c r="BG3" s="552">
        <f>BG4+BG5+BG9+BG13+BG14</f>
        <v>30203.548514999999</v>
      </c>
      <c r="BH3" s="552">
        <f t="shared" ref="BH3:DA3" si="1">BH4+BH5+BH9+BH13+BH14</f>
        <v>30203.548514999999</v>
      </c>
      <c r="BI3" s="552">
        <f t="shared" si="1"/>
        <v>48594.64853250001</v>
      </c>
      <c r="BJ3" s="552">
        <f t="shared" si="1"/>
        <v>55987.065539999996</v>
      </c>
      <c r="BK3" s="552">
        <f t="shared" si="1"/>
        <v>41253.627239999994</v>
      </c>
      <c r="BL3" s="552">
        <f t="shared" si="1"/>
        <v>52303.705964999986</v>
      </c>
      <c r="BM3" s="552">
        <f t="shared" si="1"/>
        <v>41253.627239999994</v>
      </c>
      <c r="BN3" s="552">
        <f t="shared" si="1"/>
        <v>40294.240559999998</v>
      </c>
      <c r="BO3" s="552">
        <f t="shared" si="1"/>
        <v>36696.540509999992</v>
      </c>
      <c r="BP3" s="552">
        <f t="shared" si="1"/>
        <v>33098.840459999992</v>
      </c>
      <c r="BQ3" s="552">
        <f t="shared" si="1"/>
        <v>29501.140409999996</v>
      </c>
      <c r="BR3" s="552">
        <f t="shared" si="1"/>
        <v>33098.840459999992</v>
      </c>
      <c r="BS3" s="552">
        <f t="shared" si="1"/>
        <v>33886.90808999999</v>
      </c>
      <c r="BT3" s="552">
        <f t="shared" si="1"/>
        <v>55987.065539999996</v>
      </c>
      <c r="BU3" s="552">
        <f t="shared" si="1"/>
        <v>55987.065539999996</v>
      </c>
      <c r="BV3" s="552">
        <f t="shared" si="1"/>
        <v>39536.153763750001</v>
      </c>
      <c r="BW3" s="552">
        <f t="shared" si="1"/>
        <v>43412.247269999993</v>
      </c>
      <c r="BX3" s="552">
        <f t="shared" si="1"/>
        <v>55040.527788749983</v>
      </c>
      <c r="BY3" s="552">
        <f t="shared" si="1"/>
        <v>20712.473144999996</v>
      </c>
      <c r="BZ3" s="552">
        <f t="shared" si="1"/>
        <v>48620.346389999984</v>
      </c>
      <c r="CA3" s="552">
        <f t="shared" si="1"/>
        <v>44936.986815000004</v>
      </c>
      <c r="CB3" s="552">
        <f t="shared" si="1"/>
        <v>59670.425114999984</v>
      </c>
      <c r="CC3" s="552">
        <f t="shared" si="1"/>
        <v>59670.425114999984</v>
      </c>
      <c r="CD3" s="552">
        <f t="shared" si="1"/>
        <v>52303.705964999986</v>
      </c>
      <c r="CE3" s="552">
        <f t="shared" si="1"/>
        <v>37570.267664999992</v>
      </c>
      <c r="CF3" s="552">
        <f t="shared" si="1"/>
        <v>33886.90808999999</v>
      </c>
      <c r="CG3" s="552">
        <f t="shared" si="1"/>
        <v>33886.90808999999</v>
      </c>
      <c r="CH3" s="552">
        <f t="shared" si="1"/>
        <v>35660.060257500001</v>
      </c>
      <c r="CI3" s="552">
        <f t="shared" si="1"/>
        <v>410686.02666000027</v>
      </c>
      <c r="CJ3" s="552">
        <f t="shared" si="1"/>
        <v>80256.312517500031</v>
      </c>
      <c r="CK3" s="552">
        <f t="shared" si="1"/>
        <v>43891.940609999991</v>
      </c>
      <c r="CL3" s="552">
        <f t="shared" si="1"/>
        <v>40294.240559999998</v>
      </c>
      <c r="CM3" s="552">
        <f t="shared" si="1"/>
        <v>54685.040760000004</v>
      </c>
      <c r="CN3" s="552">
        <f t="shared" si="1"/>
        <v>40294.240559999998</v>
      </c>
      <c r="CO3" s="552">
        <f t="shared" si="1"/>
        <v>88901.73802124997</v>
      </c>
      <c r="CP3" s="552">
        <f t="shared" si="1"/>
        <v>70934.652652499979</v>
      </c>
      <c r="CQ3" s="552">
        <f t="shared" si="1"/>
        <v>18930.755024999995</v>
      </c>
      <c r="CR3" s="552">
        <f t="shared" si="1"/>
        <v>47549.60232749999</v>
      </c>
      <c r="CS3" s="552">
        <f t="shared" si="1"/>
        <v>79714.872936562475</v>
      </c>
      <c r="CT3" s="552">
        <f t="shared" si="1"/>
        <v>49185.699255000007</v>
      </c>
      <c r="CU3" s="552">
        <f t="shared" si="1"/>
        <v>19376.184555</v>
      </c>
      <c r="CV3" s="552">
        <f t="shared" si="1"/>
        <v>41733.32058</v>
      </c>
      <c r="CW3" s="552">
        <f t="shared" si="1"/>
        <v>26828.563230000003</v>
      </c>
      <c r="CX3" s="552">
        <f t="shared" si="1"/>
        <v>343228.67483625002</v>
      </c>
      <c r="CY3" s="552">
        <f t="shared" si="1"/>
        <v>141777.935145</v>
      </c>
      <c r="CZ3" s="552">
        <f t="shared" si="1"/>
        <v>45111.161182500015</v>
      </c>
      <c r="DA3" s="552">
        <f t="shared" si="1"/>
        <v>53166.725679374998</v>
      </c>
    </row>
    <row r="4" spans="1:105">
      <c r="A4" s="536"/>
      <c r="B4" s="537" t="s">
        <v>77</v>
      </c>
      <c r="C4" s="537"/>
      <c r="D4" s="538">
        <f>SUM(E4:AY4)</f>
        <v>0</v>
      </c>
      <c r="E4" s="538">
        <f>'Parametre - Agendové IS'!I106+NPV(Faktory!$D$5,'Parametre - Agendové IS'!I107:I115)</f>
        <v>0</v>
      </c>
      <c r="F4" s="538">
        <f>'Parametre - Agendové IS'!J106+NPV(Faktory!$D$5,'Parametre - Agendové IS'!J107:J115)</f>
        <v>0</v>
      </c>
      <c r="G4" s="538">
        <f>'Parametre - Agendové IS'!K106+NPV(Faktory!$D$5,'Parametre - Agendové IS'!K107:K115)</f>
        <v>0</v>
      </c>
      <c r="H4" s="538">
        <f>'Parametre - Agendové IS'!L106+NPV(Faktory!$D$5,'Parametre - Agendové IS'!L107:L115)</f>
        <v>0</v>
      </c>
      <c r="I4" s="538">
        <f>'Parametre - Agendové IS'!M106+NPV(Faktory!$D$5,'Parametre - Agendové IS'!M107:M115)</f>
        <v>0</v>
      </c>
      <c r="J4" s="538">
        <f>'Parametre - Agendové IS'!N106+NPV(Faktory!$D$5,'Parametre - Agendové IS'!N107:N115)</f>
        <v>0</v>
      </c>
      <c r="K4" s="538">
        <f>'Parametre - Agendové IS'!O106+NPV(Faktory!$D$5,'Parametre - Agendové IS'!O107:O115)</f>
        <v>0</v>
      </c>
      <c r="L4" s="538">
        <f>'Parametre - Agendové IS'!P106+NPV(Faktory!$D$5,'Parametre - Agendové IS'!P107:P115)</f>
        <v>0</v>
      </c>
      <c r="M4" s="538">
        <f>'Parametre - Agendové IS'!Q106+NPV(Faktory!$D$5,'Parametre - Agendové IS'!Q107:Q115)</f>
        <v>0</v>
      </c>
      <c r="N4" s="538">
        <f>'Parametre - Agendové IS'!R106+NPV(Faktory!$D$5,'Parametre - Agendové IS'!R107:R115)</f>
        <v>0</v>
      </c>
      <c r="O4" s="538">
        <f>'Parametre - Agendové IS'!S106+NPV(Faktory!$D$5,'Parametre - Agendové IS'!S107:S115)</f>
        <v>0</v>
      </c>
      <c r="P4" s="538">
        <f>'Parametre - Agendové IS'!T106+NPV(Faktory!$D$5,'Parametre - Agendové IS'!T107:T115)</f>
        <v>0</v>
      </c>
      <c r="Q4" s="538">
        <f>'Parametre - Agendové IS'!U106+NPV(Faktory!$D$5,'Parametre - Agendové IS'!U107:U115)</f>
        <v>0</v>
      </c>
      <c r="R4" s="538">
        <f>'Parametre - Agendové IS'!V106+NPV(Faktory!$D$5,'Parametre - Agendové IS'!V107:V115)</f>
        <v>0</v>
      </c>
      <c r="S4" s="538">
        <f>'Parametre - Agendové IS'!W106+NPV(Faktory!$D$5,'Parametre - Agendové IS'!W107:W115)</f>
        <v>0</v>
      </c>
      <c r="T4" s="538">
        <f>'Parametre - Agendové IS'!X106+NPV(Faktory!$D$5,'Parametre - Agendové IS'!X107:X115)</f>
        <v>0</v>
      </c>
      <c r="U4" s="538">
        <f>'Parametre - Agendové IS'!Y106+NPV(Faktory!$D$5,'Parametre - Agendové IS'!Y107:Y115)</f>
        <v>0</v>
      </c>
      <c r="V4" s="538">
        <f>'Parametre - Agendové IS'!Z106+NPV(Faktory!$D$5,'Parametre - Agendové IS'!Z107:Z115)</f>
        <v>0</v>
      </c>
      <c r="W4" s="538">
        <f>'Parametre - Agendové IS'!AA106+NPV(Faktory!$D$5,'Parametre - Agendové IS'!AA107:AA115)</f>
        <v>0</v>
      </c>
      <c r="X4" s="538">
        <f>'Parametre - Agendové IS'!AB106+NPV(Faktory!$D$5,'Parametre - Agendové IS'!AB107:AB115)</f>
        <v>0</v>
      </c>
      <c r="Y4" s="538">
        <f>'Parametre - Agendové IS'!AC106+NPV(Faktory!$D$5,'Parametre - Agendové IS'!AC107:AC115)</f>
        <v>0</v>
      </c>
      <c r="Z4" s="538">
        <f>'Parametre - Agendové IS'!AD106+NPV(Faktory!$D$5,'Parametre - Agendové IS'!AD107:AD115)</f>
        <v>0</v>
      </c>
      <c r="AA4" s="538">
        <f>'Parametre - Agendové IS'!AE106+NPV(Faktory!$D$5,'Parametre - Agendové IS'!AE107:AE115)</f>
        <v>0</v>
      </c>
      <c r="AB4" s="538">
        <f>'Parametre - Agendové IS'!AF106+NPV(Faktory!$D$5,'Parametre - Agendové IS'!AF107:AF115)</f>
        <v>0</v>
      </c>
      <c r="AC4" s="538">
        <f>'Parametre - Agendové IS'!AG106+NPV(Faktory!$D$5,'Parametre - Agendové IS'!AG107:AG115)</f>
        <v>0</v>
      </c>
      <c r="AD4" s="538">
        <f>'Parametre - Agendové IS'!AH106+NPV(Faktory!$D$5,'Parametre - Agendové IS'!AH107:AH115)</f>
        <v>0</v>
      </c>
      <c r="AE4" s="538">
        <f>'Parametre - Agendové IS'!AI106+NPV(Faktory!$D$5,'Parametre - Agendové IS'!AI107:AI115)</f>
        <v>0</v>
      </c>
      <c r="AF4" s="538">
        <f>'Parametre - Agendové IS'!AJ106+NPV(Faktory!$D$5,'Parametre - Agendové IS'!AJ107:AJ115)</f>
        <v>0</v>
      </c>
      <c r="AG4" s="538">
        <f>'Parametre - Agendové IS'!AK106+NPV(Faktory!$D$5,'Parametre - Agendové IS'!AK107:AK115)</f>
        <v>0</v>
      </c>
      <c r="AH4" s="538">
        <f>'Parametre - Agendové IS'!AL106+NPV(Faktory!$D$5,'Parametre - Agendové IS'!AL107:AL115)</f>
        <v>0</v>
      </c>
      <c r="AI4" s="538">
        <f>'Parametre - Agendové IS'!AM106+NPV(Faktory!$D$5,'Parametre - Agendové IS'!AM107:AM115)</f>
        <v>0</v>
      </c>
      <c r="AJ4" s="538">
        <f>'Parametre - Agendové IS'!AN106+NPV(Faktory!$D$5,'Parametre - Agendové IS'!AN107:AN115)</f>
        <v>0</v>
      </c>
      <c r="AK4" s="538">
        <f>'Parametre - Agendové IS'!AO106+NPV(Faktory!$D$5,'Parametre - Agendové IS'!AO107:AO115)</f>
        <v>0</v>
      </c>
      <c r="AL4" s="538">
        <f>'Parametre - Agendové IS'!AP106+NPV(Faktory!$D$5,'Parametre - Agendové IS'!AP107:AP115)</f>
        <v>0</v>
      </c>
      <c r="AM4" s="538">
        <f>'Parametre - Agendové IS'!AQ106+NPV(Faktory!$D$5,'Parametre - Agendové IS'!AQ107:AQ115)</f>
        <v>0</v>
      </c>
      <c r="AN4" s="538">
        <f>'Parametre - Agendové IS'!AR106+NPV(Faktory!$D$5,'Parametre - Agendové IS'!AR107:AR115)</f>
        <v>0</v>
      </c>
      <c r="AO4" s="538">
        <f>'Parametre - Agendové IS'!AS106+NPV(Faktory!$D$5,'Parametre - Agendové IS'!AS107:AS115)</f>
        <v>0</v>
      </c>
      <c r="AP4" s="538">
        <f>'Parametre - Agendové IS'!AT106+NPV(Faktory!$D$5,'Parametre - Agendové IS'!AT107:AT115)</f>
        <v>0</v>
      </c>
      <c r="AQ4" s="538">
        <f>'Parametre - Agendové IS'!AU106+NPV(Faktory!$D$5,'Parametre - Agendové IS'!AU107:AU115)</f>
        <v>0</v>
      </c>
      <c r="AR4" s="538">
        <f>'Parametre - Agendové IS'!AV106+NPV(Faktory!$D$5,'Parametre - Agendové IS'!AV107:AV115)</f>
        <v>0</v>
      </c>
      <c r="AS4" s="538">
        <f>'Parametre - Agendové IS'!AW106+NPV(Faktory!$D$5,'Parametre - Agendové IS'!AW107:AW115)</f>
        <v>0</v>
      </c>
      <c r="AT4" s="538">
        <f>'Parametre - Agendové IS'!AX106+NPV(Faktory!$D$5,'Parametre - Agendové IS'!AX107:AX115)</f>
        <v>0</v>
      </c>
      <c r="AU4" s="538">
        <f>'Parametre - Agendové IS'!AY106+NPV(Faktory!$D$5,'Parametre - Agendové IS'!AY107:AY115)</f>
        <v>0</v>
      </c>
      <c r="AV4" s="538">
        <f>'Parametre - Agendové IS'!AZ106+NPV(Faktory!$D$5,'Parametre - Agendové IS'!AZ107:AZ115)</f>
        <v>0</v>
      </c>
      <c r="AW4" s="538">
        <f>'Parametre - Agendové IS'!BA106+NPV(Faktory!$D$5,'Parametre - Agendové IS'!BA107:BA115)</f>
        <v>0</v>
      </c>
      <c r="AX4" s="538">
        <f>'Parametre - Agendové IS'!BB106+NPV(Faktory!$D$5,'Parametre - Agendové IS'!BB107:BB115)</f>
        <v>0</v>
      </c>
      <c r="AY4" s="538">
        <f>'Parametre - Agendové IS'!BC106+NPV(Faktory!$D$5,'Parametre - Agendové IS'!BC107:BC115)</f>
        <v>0</v>
      </c>
      <c r="BC4" s="536"/>
      <c r="BD4" s="537" t="s">
        <v>77</v>
      </c>
      <c r="BE4" s="537"/>
      <c r="BF4" s="538">
        <f>SUM(BG4:DA4)</f>
        <v>0</v>
      </c>
      <c r="BG4" s="553">
        <f>SUM('Parametre - Agendové IS'!I106:I115)</f>
        <v>0</v>
      </c>
      <c r="BH4" s="553">
        <f>SUM('Parametre - Agendové IS'!J106:J115)</f>
        <v>0</v>
      </c>
      <c r="BI4" s="553">
        <f>SUM('Parametre - Agendové IS'!K106:K115)</f>
        <v>0</v>
      </c>
      <c r="BJ4" s="553">
        <f>SUM('Parametre - Agendové IS'!L106:L115)</f>
        <v>0</v>
      </c>
      <c r="BK4" s="553">
        <f>SUM('Parametre - Agendové IS'!M106:M115)</f>
        <v>0</v>
      </c>
      <c r="BL4" s="553">
        <f>SUM('Parametre - Agendové IS'!N106:N115)</f>
        <v>0</v>
      </c>
      <c r="BM4" s="553">
        <f>SUM('Parametre - Agendové IS'!O106:O115)</f>
        <v>0</v>
      </c>
      <c r="BN4" s="553">
        <f>SUM('Parametre - Agendové IS'!P106:P115)</f>
        <v>0</v>
      </c>
      <c r="BO4" s="553">
        <f>SUM('Parametre - Agendové IS'!Q106:Q115)</f>
        <v>0</v>
      </c>
      <c r="BP4" s="553">
        <f>SUM('Parametre - Agendové IS'!R106:R115)</f>
        <v>0</v>
      </c>
      <c r="BQ4" s="553">
        <f>SUM('Parametre - Agendové IS'!S106:S115)</f>
        <v>0</v>
      </c>
      <c r="BR4" s="553">
        <f>SUM('Parametre - Agendové IS'!T106:T115)</f>
        <v>0</v>
      </c>
      <c r="BS4" s="553">
        <f>SUM('Parametre - Agendové IS'!U106:U115)</f>
        <v>0</v>
      </c>
      <c r="BT4" s="553">
        <f>SUM('Parametre - Agendové IS'!V106:V115)</f>
        <v>0</v>
      </c>
      <c r="BU4" s="553">
        <f>SUM('Parametre - Agendové IS'!W106:W115)</f>
        <v>0</v>
      </c>
      <c r="BV4" s="553">
        <f>SUM('Parametre - Agendové IS'!X106:X115)</f>
        <v>0</v>
      </c>
      <c r="BW4" s="553">
        <f>SUM('Parametre - Agendové IS'!Y106:Y115)</f>
        <v>0</v>
      </c>
      <c r="BX4" s="553">
        <f>SUM('Parametre - Agendové IS'!Z106:Z115)</f>
        <v>0</v>
      </c>
      <c r="BY4" s="553">
        <f>SUM('Parametre - Agendové IS'!AA106:AA115)</f>
        <v>0</v>
      </c>
      <c r="BZ4" s="553">
        <f>SUM('Parametre - Agendové IS'!AB106:AB115)</f>
        <v>0</v>
      </c>
      <c r="CA4" s="553">
        <f>SUM('Parametre - Agendové IS'!AC106:AC115)</f>
        <v>0</v>
      </c>
      <c r="CB4" s="553">
        <f>SUM('Parametre - Agendové IS'!AD106:AD115)</f>
        <v>0</v>
      </c>
      <c r="CC4" s="553">
        <f>SUM('Parametre - Agendové IS'!AE106:AE115)</f>
        <v>0</v>
      </c>
      <c r="CD4" s="553">
        <f>SUM('Parametre - Agendové IS'!AF106:AF115)</f>
        <v>0</v>
      </c>
      <c r="CE4" s="553">
        <f>SUM('Parametre - Agendové IS'!AG106:AG115)</f>
        <v>0</v>
      </c>
      <c r="CF4" s="553">
        <f>SUM('Parametre - Agendové IS'!AH106:AH115)</f>
        <v>0</v>
      </c>
      <c r="CG4" s="553">
        <f>SUM('Parametre - Agendové IS'!AI106:AI115)</f>
        <v>0</v>
      </c>
      <c r="CH4" s="553">
        <f>SUM('Parametre - Agendové IS'!AJ106:AJ115)</f>
        <v>0</v>
      </c>
      <c r="CI4" s="553">
        <f>SUM('Parametre - Agendové IS'!AK106:AK115)</f>
        <v>0</v>
      </c>
      <c r="CJ4" s="553">
        <f>SUM('Parametre - Agendové IS'!AL106:AL115)</f>
        <v>0</v>
      </c>
      <c r="CK4" s="553">
        <f>SUM('Parametre - Agendové IS'!AM106:AM115)</f>
        <v>0</v>
      </c>
      <c r="CL4" s="553">
        <f>SUM('Parametre - Agendové IS'!AN106:AN115)</f>
        <v>0</v>
      </c>
      <c r="CM4" s="553">
        <f>SUM('Parametre - Agendové IS'!AO106:AO115)</f>
        <v>0</v>
      </c>
      <c r="CN4" s="553">
        <f>SUM('Parametre - Agendové IS'!AP106:AP115)</f>
        <v>0</v>
      </c>
      <c r="CO4" s="553">
        <f>SUM('Parametre - Agendové IS'!AQ106:AQ115)</f>
        <v>0</v>
      </c>
      <c r="CP4" s="553">
        <f>SUM('Parametre - Agendové IS'!AR106:AR115)</f>
        <v>0</v>
      </c>
      <c r="CQ4" s="553">
        <f>SUM('Parametre - Agendové IS'!AS106:AS115)</f>
        <v>0</v>
      </c>
      <c r="CR4" s="553">
        <f>SUM('Parametre - Agendové IS'!AT106:AT115)</f>
        <v>0</v>
      </c>
      <c r="CS4" s="553">
        <f>SUM('Parametre - Agendové IS'!AU106:AU115)</f>
        <v>0</v>
      </c>
      <c r="CT4" s="553">
        <f>SUM('Parametre - Agendové IS'!AV106:AV115)</f>
        <v>0</v>
      </c>
      <c r="CU4" s="553">
        <f>SUM('Parametre - Agendové IS'!AW106:AW115)</f>
        <v>0</v>
      </c>
      <c r="CV4" s="553">
        <f>SUM('Parametre - Agendové IS'!AX106:AX115)</f>
        <v>0</v>
      </c>
      <c r="CW4" s="553">
        <f>SUM('Parametre - Agendové IS'!AY106:AY115)</f>
        <v>0</v>
      </c>
      <c r="CX4" s="553">
        <f>SUM('Parametre - Agendové IS'!AZ106:AZ115)</f>
        <v>0</v>
      </c>
      <c r="CY4" s="553">
        <f>SUM('Parametre - Agendové IS'!BA106:BA115)</f>
        <v>0</v>
      </c>
      <c r="CZ4" s="553">
        <f>SUM('Parametre - Agendové IS'!BB106:BB115)</f>
        <v>0</v>
      </c>
      <c r="DA4" s="553">
        <f>SUM('Parametre - Agendové IS'!BC106:BC115)</f>
        <v>0</v>
      </c>
    </row>
    <row r="5" spans="1:105">
      <c r="A5" s="536"/>
      <c r="B5" s="537" t="s">
        <v>78</v>
      </c>
      <c r="C5" s="537"/>
      <c r="D5" s="538">
        <f>SUM(E5:AY5)</f>
        <v>2678019.635292857</v>
      </c>
      <c r="E5" s="538">
        <f>SUM(E6:E8)</f>
        <v>28765.284299999999</v>
      </c>
      <c r="F5" s="538">
        <f t="shared" ref="F5:AY5" si="2">SUM(F6:F8)</f>
        <v>28765.284299999999</v>
      </c>
      <c r="G5" s="538">
        <f t="shared" si="2"/>
        <v>46280.617650000007</v>
      </c>
      <c r="H5" s="538">
        <f t="shared" si="2"/>
        <v>53321.014799999997</v>
      </c>
      <c r="I5" s="538">
        <f t="shared" si="2"/>
        <v>39289.168799999992</v>
      </c>
      <c r="J5" s="538">
        <f t="shared" si="2"/>
        <v>49813.053299999985</v>
      </c>
      <c r="K5" s="538">
        <f t="shared" si="2"/>
        <v>39289.168799999992</v>
      </c>
      <c r="L5" s="538">
        <f t="shared" si="2"/>
        <v>38375.467199999999</v>
      </c>
      <c r="M5" s="538">
        <f t="shared" si="2"/>
        <v>34949.086199999991</v>
      </c>
      <c r="N5" s="538">
        <f t="shared" si="2"/>
        <v>31522.705199999993</v>
      </c>
      <c r="O5" s="538">
        <f t="shared" si="2"/>
        <v>28096.324199999995</v>
      </c>
      <c r="P5" s="538">
        <f t="shared" si="2"/>
        <v>30021.623999999993</v>
      </c>
      <c r="Q5" s="538">
        <f t="shared" si="2"/>
        <v>32273.245799999993</v>
      </c>
      <c r="R5" s="538">
        <f t="shared" si="2"/>
        <v>53321.014799999997</v>
      </c>
      <c r="S5" s="538">
        <f t="shared" si="2"/>
        <v>53321.014799999997</v>
      </c>
      <c r="T5" s="538">
        <f t="shared" si="2"/>
        <v>37653.479775</v>
      </c>
      <c r="U5" s="538">
        <f t="shared" si="2"/>
        <v>41344.997399999993</v>
      </c>
      <c r="V5" s="538">
        <f t="shared" si="2"/>
        <v>49923.381214285699</v>
      </c>
      <c r="W5" s="538">
        <f t="shared" si="2"/>
        <v>18786.823714285711</v>
      </c>
      <c r="X5" s="538">
        <f t="shared" si="2"/>
        <v>46305.091799999987</v>
      </c>
      <c r="Y5" s="538">
        <f t="shared" si="2"/>
        <v>42797.130300000004</v>
      </c>
      <c r="Z5" s="538">
        <f t="shared" si="2"/>
        <v>56828.976299999988</v>
      </c>
      <c r="AA5" s="538">
        <f t="shared" si="2"/>
        <v>56828.976299999988</v>
      </c>
      <c r="AB5" s="538">
        <f t="shared" si="2"/>
        <v>49813.053299999985</v>
      </c>
      <c r="AC5" s="538">
        <f t="shared" si="2"/>
        <v>35781.207299999995</v>
      </c>
      <c r="AD5" s="538">
        <f t="shared" si="2"/>
        <v>32273.245799999993</v>
      </c>
      <c r="AE5" s="538">
        <f t="shared" si="2"/>
        <v>32273.245799999993</v>
      </c>
      <c r="AF5" s="538">
        <f t="shared" si="2"/>
        <v>32344.725857142854</v>
      </c>
      <c r="AG5" s="538">
        <f t="shared" si="2"/>
        <v>372504.33257142879</v>
      </c>
      <c r="AH5" s="538">
        <f t="shared" si="2"/>
        <v>76434.58335000003</v>
      </c>
      <c r="AI5" s="538">
        <f t="shared" si="2"/>
        <v>41801.848199999993</v>
      </c>
      <c r="AJ5" s="538">
        <f t="shared" si="2"/>
        <v>38375.467199999999</v>
      </c>
      <c r="AK5" s="538">
        <f t="shared" si="2"/>
        <v>52080.991200000004</v>
      </c>
      <c r="AL5" s="538">
        <f t="shared" si="2"/>
        <v>38375.467199999999</v>
      </c>
      <c r="AM5" s="538">
        <f t="shared" si="2"/>
        <v>80636.49707142853</v>
      </c>
      <c r="AN5" s="538">
        <f t="shared" si="2"/>
        <v>64339.820999999974</v>
      </c>
      <c r="AO5" s="538">
        <f t="shared" si="2"/>
        <v>18029.290499999996</v>
      </c>
      <c r="AP5" s="538">
        <f t="shared" si="2"/>
        <v>43128.890999999989</v>
      </c>
      <c r="AQ5" s="538">
        <f t="shared" si="2"/>
        <v>72303.739624999973</v>
      </c>
      <c r="AR5" s="538">
        <f t="shared" si="2"/>
        <v>46843.523100000006</v>
      </c>
      <c r="AS5" s="538">
        <f t="shared" si="2"/>
        <v>18453.509099999999</v>
      </c>
      <c r="AT5" s="538">
        <f t="shared" si="2"/>
        <v>39746.0196</v>
      </c>
      <c r="AU5" s="538">
        <f t="shared" si="2"/>
        <v>25551.012600000002</v>
      </c>
      <c r="AV5" s="538">
        <f t="shared" si="2"/>
        <v>311318.52592857141</v>
      </c>
      <c r="AW5" s="538">
        <f t="shared" si="2"/>
        <v>128596.76657142857</v>
      </c>
      <c r="AX5" s="538">
        <f t="shared" si="2"/>
        <v>40917.153000000006</v>
      </c>
      <c r="AY5" s="538">
        <f t="shared" si="2"/>
        <v>48223.787464285713</v>
      </c>
      <c r="BC5" s="536"/>
      <c r="BD5" s="537" t="s">
        <v>78</v>
      </c>
      <c r="BE5" s="537"/>
      <c r="BF5" s="538">
        <f>SUM(BG5:DA5)</f>
        <v>2742671.9387437501</v>
      </c>
      <c r="BG5" s="553">
        <f>SUM(BG6:BG8)</f>
        <v>28765.284299999999</v>
      </c>
      <c r="BH5" s="553">
        <f t="shared" ref="BH5:DA5" si="3">SUM(BH6:BH8)</f>
        <v>28765.284299999999</v>
      </c>
      <c r="BI5" s="553">
        <f t="shared" si="3"/>
        <v>46280.617650000007</v>
      </c>
      <c r="BJ5" s="553">
        <f t="shared" si="3"/>
        <v>53321.014799999997</v>
      </c>
      <c r="BK5" s="553">
        <f t="shared" si="3"/>
        <v>39289.168799999992</v>
      </c>
      <c r="BL5" s="553">
        <f t="shared" si="3"/>
        <v>49813.053299999985</v>
      </c>
      <c r="BM5" s="553">
        <f t="shared" si="3"/>
        <v>39289.168799999992</v>
      </c>
      <c r="BN5" s="553">
        <f t="shared" si="3"/>
        <v>38375.467199999999</v>
      </c>
      <c r="BO5" s="553">
        <f t="shared" si="3"/>
        <v>34949.086199999991</v>
      </c>
      <c r="BP5" s="553">
        <f t="shared" si="3"/>
        <v>31522.705199999993</v>
      </c>
      <c r="BQ5" s="553">
        <f t="shared" si="3"/>
        <v>28096.324199999995</v>
      </c>
      <c r="BR5" s="553">
        <f t="shared" si="3"/>
        <v>31522.705199999993</v>
      </c>
      <c r="BS5" s="553">
        <f t="shared" si="3"/>
        <v>32273.245799999993</v>
      </c>
      <c r="BT5" s="553">
        <f t="shared" si="3"/>
        <v>53321.014799999997</v>
      </c>
      <c r="BU5" s="553">
        <f t="shared" si="3"/>
        <v>53321.014799999997</v>
      </c>
      <c r="BV5" s="553">
        <f t="shared" si="3"/>
        <v>37653.479775</v>
      </c>
      <c r="BW5" s="553">
        <f t="shared" si="3"/>
        <v>41344.997399999993</v>
      </c>
      <c r="BX5" s="553">
        <f t="shared" si="3"/>
        <v>52419.550274999987</v>
      </c>
      <c r="BY5" s="553">
        <f t="shared" si="3"/>
        <v>19726.164899999996</v>
      </c>
      <c r="BZ5" s="553">
        <f t="shared" si="3"/>
        <v>46305.091799999987</v>
      </c>
      <c r="CA5" s="553">
        <f t="shared" si="3"/>
        <v>42797.130300000004</v>
      </c>
      <c r="CB5" s="553">
        <f t="shared" si="3"/>
        <v>56828.976299999988</v>
      </c>
      <c r="CC5" s="553">
        <f t="shared" si="3"/>
        <v>56828.976299999988</v>
      </c>
      <c r="CD5" s="553">
        <f t="shared" si="3"/>
        <v>49813.053299999985</v>
      </c>
      <c r="CE5" s="553">
        <f t="shared" si="3"/>
        <v>35781.207299999995</v>
      </c>
      <c r="CF5" s="553">
        <f t="shared" si="3"/>
        <v>32273.245799999993</v>
      </c>
      <c r="CG5" s="553">
        <f t="shared" si="3"/>
        <v>32273.245799999993</v>
      </c>
      <c r="CH5" s="553">
        <f t="shared" si="3"/>
        <v>33961.962149999999</v>
      </c>
      <c r="CI5" s="553">
        <f t="shared" si="3"/>
        <v>391129.54920000024</v>
      </c>
      <c r="CJ5" s="553">
        <f t="shared" si="3"/>
        <v>76434.58335000003</v>
      </c>
      <c r="CK5" s="553">
        <f t="shared" si="3"/>
        <v>41801.848199999993</v>
      </c>
      <c r="CL5" s="553">
        <f t="shared" si="3"/>
        <v>38375.467199999999</v>
      </c>
      <c r="CM5" s="553">
        <f t="shared" si="3"/>
        <v>52080.991200000004</v>
      </c>
      <c r="CN5" s="553">
        <f t="shared" si="3"/>
        <v>38375.467199999999</v>
      </c>
      <c r="CO5" s="553">
        <f t="shared" si="3"/>
        <v>84668.321924999967</v>
      </c>
      <c r="CP5" s="553">
        <f t="shared" si="3"/>
        <v>67556.812049999979</v>
      </c>
      <c r="CQ5" s="553">
        <f t="shared" si="3"/>
        <v>18029.290499999996</v>
      </c>
      <c r="CR5" s="553">
        <f t="shared" si="3"/>
        <v>45285.335549999989</v>
      </c>
      <c r="CS5" s="553">
        <f t="shared" si="3"/>
        <v>75918.926606249981</v>
      </c>
      <c r="CT5" s="553">
        <f t="shared" si="3"/>
        <v>46843.523100000006</v>
      </c>
      <c r="CU5" s="553">
        <f t="shared" si="3"/>
        <v>18453.509099999999</v>
      </c>
      <c r="CV5" s="553">
        <f t="shared" si="3"/>
        <v>39746.0196</v>
      </c>
      <c r="CW5" s="553">
        <f t="shared" si="3"/>
        <v>25551.012600000002</v>
      </c>
      <c r="CX5" s="553">
        <f t="shared" si="3"/>
        <v>326884.45222500002</v>
      </c>
      <c r="CY5" s="553">
        <f t="shared" si="3"/>
        <v>135026.60490000001</v>
      </c>
      <c r="CZ5" s="553">
        <f t="shared" si="3"/>
        <v>42963.010650000011</v>
      </c>
      <c r="DA5" s="553">
        <f t="shared" si="3"/>
        <v>50634.976837499999</v>
      </c>
    </row>
    <row r="6" spans="1:105">
      <c r="A6" s="539"/>
      <c r="B6" s="539"/>
      <c r="C6" s="540" t="s">
        <v>79</v>
      </c>
      <c r="D6" s="558">
        <f>SUM(E6:AY6)</f>
        <v>2678019.635292857</v>
      </c>
      <c r="E6" s="558">
        <f>('TCO TO BE- SW'!F37+NPV(Faktory!$D$5,'TCO TO BE- SW'!F38:F46)+'TCO TO BE- SW'!F47+NPV(Faktory!$D$5,'TCO TO BE- SW'!F48:F56)+'TCO TO BE- SW'!F57+NPV(Faktory!$D$5,'TCO TO BE- SW'!F58:F66)+'TCO TO BE- SW'!F67+NPV(Faktory!$D$5,'TCO TO BE- SW'!F68:F76))</f>
        <v>28765.284299999999</v>
      </c>
      <c r="F6" s="558">
        <f>('TCO TO BE- SW'!G37+NPV(Faktory!$D$5,'TCO TO BE- SW'!G38:G46)+'TCO TO BE- SW'!G47+NPV(Faktory!$D$5,'TCO TO BE- SW'!G48:G56)+'TCO TO BE- SW'!G57+NPV(Faktory!$D$5,'TCO TO BE- SW'!G58:G66)+'TCO TO BE- SW'!G67+NPV(Faktory!$D$5,'TCO TO BE- SW'!G68:G76))</f>
        <v>28765.284299999999</v>
      </c>
      <c r="G6" s="558">
        <f>('TCO TO BE- SW'!H37+NPV(Faktory!$D$5,'TCO TO BE- SW'!H38:H46)+'TCO TO BE- SW'!H47+NPV(Faktory!$D$5,'TCO TO BE- SW'!H48:H56)+'TCO TO BE- SW'!H57+NPV(Faktory!$D$5,'TCO TO BE- SW'!H58:H66)+'TCO TO BE- SW'!H67+NPV(Faktory!$D$5,'TCO TO BE- SW'!H68:H76))</f>
        <v>46280.617650000007</v>
      </c>
      <c r="H6" s="558">
        <f>('TCO TO BE- SW'!I37+NPV(Faktory!$D$5,'TCO TO BE- SW'!I38:I46)+'TCO TO BE- SW'!I47+NPV(Faktory!$D$5,'TCO TO BE- SW'!I48:I56)+'TCO TO BE- SW'!I57+NPV(Faktory!$D$5,'TCO TO BE- SW'!I58:I66)+'TCO TO BE- SW'!I67+NPV(Faktory!$D$5,'TCO TO BE- SW'!I68:I76))</f>
        <v>53321.014799999997</v>
      </c>
      <c r="I6" s="558">
        <f>('TCO TO BE- SW'!J37+NPV(Faktory!$D$5,'TCO TO BE- SW'!J38:J46)+'TCO TO BE- SW'!J47+NPV(Faktory!$D$5,'TCO TO BE- SW'!J48:J56)+'TCO TO BE- SW'!J57+NPV(Faktory!$D$5,'TCO TO BE- SW'!J58:J66)+'TCO TO BE- SW'!J67+NPV(Faktory!$D$5,'TCO TO BE- SW'!J68:J76))</f>
        <v>39289.168799999992</v>
      </c>
      <c r="J6" s="558">
        <f>('TCO TO BE- SW'!K37+NPV(Faktory!$D$5,'TCO TO BE- SW'!K38:K46)+'TCO TO BE- SW'!K47+NPV(Faktory!$D$5,'TCO TO BE- SW'!K48:K56)+'TCO TO BE- SW'!K57+NPV(Faktory!$D$5,'TCO TO BE- SW'!K58:K66)+'TCO TO BE- SW'!K67+NPV(Faktory!$D$5,'TCO TO BE- SW'!K68:K76))</f>
        <v>49813.053299999985</v>
      </c>
      <c r="K6" s="558">
        <f>('TCO TO BE- SW'!L37+NPV(Faktory!$D$5,'TCO TO BE- SW'!L38:L46)+'TCO TO BE- SW'!L47+NPV(Faktory!$D$5,'TCO TO BE- SW'!L48:L56)+'TCO TO BE- SW'!L57+NPV(Faktory!$D$5,'TCO TO BE- SW'!L58:L66)+'TCO TO BE- SW'!L67+NPV(Faktory!$D$5,'TCO TO BE- SW'!L68:L76))</f>
        <v>39289.168799999992</v>
      </c>
      <c r="L6" s="558">
        <f>('TCO TO BE- SW'!M37+NPV(Faktory!$D$5,'TCO TO BE- SW'!M38:M46)+'TCO TO BE- SW'!M47+NPV(Faktory!$D$5,'TCO TO BE- SW'!M48:M56)+'TCO TO BE- SW'!M57+NPV(Faktory!$D$5,'TCO TO BE- SW'!M58:M66)+'TCO TO BE- SW'!M67+NPV(Faktory!$D$5,'TCO TO BE- SW'!M68:M76))</f>
        <v>38375.467199999999</v>
      </c>
      <c r="M6" s="558">
        <f>('TCO TO BE- SW'!N37+NPV(Faktory!$D$5,'TCO TO BE- SW'!N38:N46)+'TCO TO BE- SW'!N47+NPV(Faktory!$D$5,'TCO TO BE- SW'!N48:N56)+'TCO TO BE- SW'!N57+NPV(Faktory!$D$5,'TCO TO BE- SW'!N58:N66)+'TCO TO BE- SW'!N67+NPV(Faktory!$D$5,'TCO TO BE- SW'!N68:N76))</f>
        <v>34949.086199999991</v>
      </c>
      <c r="N6" s="558">
        <f>('TCO TO BE- SW'!O37+NPV(Faktory!$D$5,'TCO TO BE- SW'!O38:O46)+'TCO TO BE- SW'!O47+NPV(Faktory!$D$5,'TCO TO BE- SW'!O48:O56)+'TCO TO BE- SW'!O57+NPV(Faktory!$D$5,'TCO TO BE- SW'!O58:O66)+'TCO TO BE- SW'!O67+NPV(Faktory!$D$5,'TCO TO BE- SW'!O68:O76))</f>
        <v>31522.705199999993</v>
      </c>
      <c r="O6" s="558">
        <f>('TCO TO BE- SW'!P37+NPV(Faktory!$D$5,'TCO TO BE- SW'!P38:P46)+'TCO TO BE- SW'!P47+NPV(Faktory!$D$5,'TCO TO BE- SW'!P48:P56)+'TCO TO BE- SW'!P57+NPV(Faktory!$D$5,'TCO TO BE- SW'!P58:P66)+'TCO TO BE- SW'!P67+NPV(Faktory!$D$5,'TCO TO BE- SW'!P68:P76))</f>
        <v>28096.324199999995</v>
      </c>
      <c r="P6" s="558">
        <f>('TCO TO BE- SW'!Q37+NPV(Faktory!$D$5,'TCO TO BE- SW'!Q38:Q46)+'TCO TO BE- SW'!Q47+NPV(Faktory!$D$5,'TCO TO BE- SW'!Q48:Q56)+'TCO TO BE- SW'!Q57+NPV(Faktory!$D$5,'TCO TO BE- SW'!Q58:Q66)+'TCO TO BE- SW'!Q67+NPV(Faktory!$D$5,'TCO TO BE- SW'!Q68:Q76))</f>
        <v>30021.623999999993</v>
      </c>
      <c r="Q6" s="558">
        <f>('TCO TO BE- SW'!R37+NPV(Faktory!$D$5,'TCO TO BE- SW'!R38:R46)+'TCO TO BE- SW'!R47+NPV(Faktory!$D$5,'TCO TO BE- SW'!R48:R56)+'TCO TO BE- SW'!R57+NPV(Faktory!$D$5,'TCO TO BE- SW'!R58:R66)+'TCO TO BE- SW'!R67+NPV(Faktory!$D$5,'TCO TO BE- SW'!R68:R76))</f>
        <v>32273.245799999993</v>
      </c>
      <c r="R6" s="558">
        <f>('TCO TO BE- SW'!S37+NPV(Faktory!$D$5,'TCO TO BE- SW'!S38:S46)+'TCO TO BE- SW'!S47+NPV(Faktory!$D$5,'TCO TO BE- SW'!S48:S56)+'TCO TO BE- SW'!S57+NPV(Faktory!$D$5,'TCO TO BE- SW'!S58:S66)+'TCO TO BE- SW'!S67+NPV(Faktory!$D$5,'TCO TO BE- SW'!S68:S76))</f>
        <v>53321.014799999997</v>
      </c>
      <c r="S6" s="558">
        <f>('TCO TO BE- SW'!T37+NPV(Faktory!$D$5,'TCO TO BE- SW'!T38:T46)+'TCO TO BE- SW'!T47+NPV(Faktory!$D$5,'TCO TO BE- SW'!T48:T56)+'TCO TO BE- SW'!T57+NPV(Faktory!$D$5,'TCO TO BE- SW'!T58:T66)+'TCO TO BE- SW'!T67+NPV(Faktory!$D$5,'TCO TO BE- SW'!T68:T76))</f>
        <v>53321.014799999997</v>
      </c>
      <c r="T6" s="558">
        <f>('TCO TO BE- SW'!U37+NPV(Faktory!$D$5,'TCO TO BE- SW'!U38:U46)+'TCO TO BE- SW'!U47+NPV(Faktory!$D$5,'TCO TO BE- SW'!U48:U56)+'TCO TO BE- SW'!U57+NPV(Faktory!$D$5,'TCO TO BE- SW'!U58:U66)+'TCO TO BE- SW'!U67+NPV(Faktory!$D$5,'TCO TO BE- SW'!U68:U76))</f>
        <v>37653.479775</v>
      </c>
      <c r="U6" s="558">
        <f>('TCO TO BE- SW'!V37+NPV(Faktory!$D$5,'TCO TO BE- SW'!V38:V46)+'TCO TO BE- SW'!V47+NPV(Faktory!$D$5,'TCO TO BE- SW'!V48:V56)+'TCO TO BE- SW'!V57+NPV(Faktory!$D$5,'TCO TO BE- SW'!V58:V66)+'TCO TO BE- SW'!V67+NPV(Faktory!$D$5,'TCO TO BE- SW'!V68:V76))</f>
        <v>41344.997399999993</v>
      </c>
      <c r="V6" s="558">
        <f>('TCO TO BE- SW'!W37+NPV(Faktory!$D$5,'TCO TO BE- SW'!W38:W46)+'TCO TO BE- SW'!W47+NPV(Faktory!$D$5,'TCO TO BE- SW'!W48:W56)+'TCO TO BE- SW'!W57+NPV(Faktory!$D$5,'TCO TO BE- SW'!W58:W66)+'TCO TO BE- SW'!W67+NPV(Faktory!$D$5,'TCO TO BE- SW'!W68:W76))</f>
        <v>49923.381214285699</v>
      </c>
      <c r="W6" s="558">
        <f>('TCO TO BE- SW'!X37+NPV(Faktory!$D$5,'TCO TO BE- SW'!X38:X46)+'TCO TO BE- SW'!X47+NPV(Faktory!$D$5,'TCO TO BE- SW'!X48:X56)+'TCO TO BE- SW'!X57+NPV(Faktory!$D$5,'TCO TO BE- SW'!X58:X66)+'TCO TO BE- SW'!X67+NPV(Faktory!$D$5,'TCO TO BE- SW'!X68:X76))</f>
        <v>18786.823714285711</v>
      </c>
      <c r="X6" s="558">
        <f>('TCO TO BE- SW'!Y37+NPV(Faktory!$D$5,'TCO TO BE- SW'!Y38:Y46)+'TCO TO BE- SW'!Y47+NPV(Faktory!$D$5,'TCO TO BE- SW'!Y48:Y56)+'TCO TO BE- SW'!Y57+NPV(Faktory!$D$5,'TCO TO BE- SW'!Y58:Y66)+'TCO TO BE- SW'!Y67+NPV(Faktory!$D$5,'TCO TO BE- SW'!Y68:Y76))</f>
        <v>46305.091799999987</v>
      </c>
      <c r="Y6" s="558">
        <f>('TCO TO BE- SW'!Z37+NPV(Faktory!$D$5,'TCO TO BE- SW'!Z38:Z46)+'TCO TO BE- SW'!Z47+NPV(Faktory!$D$5,'TCO TO BE- SW'!Z48:Z56)+'TCO TO BE- SW'!Z57+NPV(Faktory!$D$5,'TCO TO BE- SW'!Z58:Z66)+'TCO TO BE- SW'!Z67+NPV(Faktory!$D$5,'TCO TO BE- SW'!Z68:Z76))</f>
        <v>42797.130300000004</v>
      </c>
      <c r="Z6" s="558">
        <f>('TCO TO BE- SW'!AA37+NPV(Faktory!$D$5,'TCO TO BE- SW'!AA38:AA46)+'TCO TO BE- SW'!AA47+NPV(Faktory!$D$5,'TCO TO BE- SW'!AA48:AA56)+'TCO TO BE- SW'!AA57+NPV(Faktory!$D$5,'TCO TO BE- SW'!AA58:AA66)+'TCO TO BE- SW'!AA67+NPV(Faktory!$D$5,'TCO TO BE- SW'!AA68:AA76))</f>
        <v>56828.976299999988</v>
      </c>
      <c r="AA6" s="558">
        <f>('TCO TO BE- SW'!AB37+NPV(Faktory!$D$5,'TCO TO BE- SW'!AB38:AB46)+'TCO TO BE- SW'!AB47+NPV(Faktory!$D$5,'TCO TO BE- SW'!AB48:AB56)+'TCO TO BE- SW'!AB57+NPV(Faktory!$D$5,'TCO TO BE- SW'!AB58:AB66)+'TCO TO BE- SW'!AB67+NPV(Faktory!$D$5,'TCO TO BE- SW'!AB68:AB76))</f>
        <v>56828.976299999988</v>
      </c>
      <c r="AB6" s="558">
        <f>('TCO TO BE- SW'!AC37+NPV(Faktory!$D$5,'TCO TO BE- SW'!AC38:AC46)+'TCO TO BE- SW'!AC47+NPV(Faktory!$D$5,'TCO TO BE- SW'!AC48:AC56)+'TCO TO BE- SW'!AC57+NPV(Faktory!$D$5,'TCO TO BE- SW'!AC58:AC66)+'TCO TO BE- SW'!AC67+NPV(Faktory!$D$5,'TCO TO BE- SW'!AC68:AC76))</f>
        <v>49813.053299999985</v>
      </c>
      <c r="AC6" s="558">
        <f>('TCO TO BE- SW'!AD37+NPV(Faktory!$D$5,'TCO TO BE- SW'!AD38:AD46)+'TCO TO BE- SW'!AD47+NPV(Faktory!$D$5,'TCO TO BE- SW'!AD48:AD56)+'TCO TO BE- SW'!AD57+NPV(Faktory!$D$5,'TCO TO BE- SW'!AD58:AD66)+'TCO TO BE- SW'!AD67+NPV(Faktory!$D$5,'TCO TO BE- SW'!AD68:AD76))</f>
        <v>35781.207299999995</v>
      </c>
      <c r="AD6" s="558">
        <f>('TCO TO BE- SW'!AE37+NPV(Faktory!$D$5,'TCO TO BE- SW'!AE38:AE46)+'TCO TO BE- SW'!AE47+NPV(Faktory!$D$5,'TCO TO BE- SW'!AE48:AE56)+'TCO TO BE- SW'!AE57+NPV(Faktory!$D$5,'TCO TO BE- SW'!AE58:AE66)+'TCO TO BE- SW'!AE67+NPV(Faktory!$D$5,'TCO TO BE- SW'!AE68:AE76))</f>
        <v>32273.245799999993</v>
      </c>
      <c r="AE6" s="558">
        <f>('TCO TO BE- SW'!AF37+NPV(Faktory!$D$5,'TCO TO BE- SW'!AF38:AF46)+'TCO TO BE- SW'!AF47+NPV(Faktory!$D$5,'TCO TO BE- SW'!AF48:AF56)+'TCO TO BE- SW'!AF57+NPV(Faktory!$D$5,'TCO TO BE- SW'!AF58:AF66)+'TCO TO BE- SW'!AF67+NPV(Faktory!$D$5,'TCO TO BE- SW'!AF68:AF76))</f>
        <v>32273.245799999993</v>
      </c>
      <c r="AF6" s="558">
        <f>('TCO TO BE- SW'!AG37+NPV(Faktory!$D$5,'TCO TO BE- SW'!AG38:AG46)+'TCO TO BE- SW'!AG47+NPV(Faktory!$D$5,'TCO TO BE- SW'!AG48:AG56)+'TCO TO BE- SW'!AG57+NPV(Faktory!$D$5,'TCO TO BE- SW'!AG58:AG66)+'TCO TO BE- SW'!AG67+NPV(Faktory!$D$5,'TCO TO BE- SW'!AG68:AG76))</f>
        <v>32344.725857142854</v>
      </c>
      <c r="AG6" s="558">
        <f>('TCO TO BE- SW'!AH37+NPV(Faktory!$D$5,'TCO TO BE- SW'!AH38:AH46)+'TCO TO BE- SW'!AH47+NPV(Faktory!$D$5,'TCO TO BE- SW'!AH48:AH56)+'TCO TO BE- SW'!AH57+NPV(Faktory!$D$5,'TCO TO BE- SW'!AH58:AH66)+'TCO TO BE- SW'!AH67+NPV(Faktory!$D$5,'TCO TO BE- SW'!AH68:AH76))</f>
        <v>372504.33257142879</v>
      </c>
      <c r="AH6" s="558">
        <f>('TCO TO BE- SW'!AI37+NPV(Faktory!$D$5,'TCO TO BE- SW'!AI38:AI46)+'TCO TO BE- SW'!AI47+NPV(Faktory!$D$5,'TCO TO BE- SW'!AI48:AI56)+'TCO TO BE- SW'!AI57+NPV(Faktory!$D$5,'TCO TO BE- SW'!AI58:AI66)+'TCO TO BE- SW'!AI67+NPV(Faktory!$D$5,'TCO TO BE- SW'!AI68:AI76))</f>
        <v>76434.58335000003</v>
      </c>
      <c r="AI6" s="558">
        <f>('TCO TO BE- SW'!AJ37+NPV(Faktory!$D$5,'TCO TO BE- SW'!AJ38:AJ46)+'TCO TO BE- SW'!AJ47+NPV(Faktory!$D$5,'TCO TO BE- SW'!AJ48:AJ56)+'TCO TO BE- SW'!AJ57+NPV(Faktory!$D$5,'TCO TO BE- SW'!AJ58:AJ66)+'TCO TO BE- SW'!AJ67+NPV(Faktory!$D$5,'TCO TO BE- SW'!AJ68:AJ76))</f>
        <v>41801.848199999993</v>
      </c>
      <c r="AJ6" s="558">
        <f>('TCO TO BE- SW'!AK37+NPV(Faktory!$D$5,'TCO TO BE- SW'!AK38:AK46)+'TCO TO BE- SW'!AK47+NPV(Faktory!$D$5,'TCO TO BE- SW'!AK48:AK56)+'TCO TO BE- SW'!AK57+NPV(Faktory!$D$5,'TCO TO BE- SW'!AK58:AK66)+'TCO TO BE- SW'!AK67+NPV(Faktory!$D$5,'TCO TO BE- SW'!AK68:AK76))</f>
        <v>38375.467199999999</v>
      </c>
      <c r="AK6" s="558">
        <f>('TCO TO BE- SW'!AL37+NPV(Faktory!$D$5,'TCO TO BE- SW'!AL38:AL46)+'TCO TO BE- SW'!AL47+NPV(Faktory!$D$5,'TCO TO BE- SW'!AL48:AL56)+'TCO TO BE- SW'!AL57+NPV(Faktory!$D$5,'TCO TO BE- SW'!AL58:AL66)+'TCO TO BE- SW'!AL67+NPV(Faktory!$D$5,'TCO TO BE- SW'!AL68:AL76))</f>
        <v>52080.991200000004</v>
      </c>
      <c r="AL6" s="558">
        <f>('TCO TO BE- SW'!AM37+NPV(Faktory!$D$5,'TCO TO BE- SW'!AM38:AM46)+'TCO TO BE- SW'!AM47+NPV(Faktory!$D$5,'TCO TO BE- SW'!AM48:AM56)+'TCO TO BE- SW'!AM57+NPV(Faktory!$D$5,'TCO TO BE- SW'!AM58:AM66)+'TCO TO BE- SW'!AM67+NPV(Faktory!$D$5,'TCO TO BE- SW'!AM68:AM76))</f>
        <v>38375.467199999999</v>
      </c>
      <c r="AM6" s="558">
        <f>('TCO TO BE- SW'!AN37+NPV(Faktory!$D$5,'TCO TO BE- SW'!AN38:AN46)+'TCO TO BE- SW'!AN47+NPV(Faktory!$D$5,'TCO TO BE- SW'!AN48:AN56)+'TCO TO BE- SW'!AN57+NPV(Faktory!$D$5,'TCO TO BE- SW'!AN58:AN66)+'TCO TO BE- SW'!AN67+NPV(Faktory!$D$5,'TCO TO BE- SW'!AN68:AN76))</f>
        <v>80636.49707142853</v>
      </c>
      <c r="AN6" s="558">
        <f>('TCO TO BE- SW'!AO37+NPV(Faktory!$D$5,'TCO TO BE- SW'!AO38:AO46)+'TCO TO BE- SW'!AO47+NPV(Faktory!$D$5,'TCO TO BE- SW'!AO48:AO56)+'TCO TO BE- SW'!AO57+NPV(Faktory!$D$5,'TCO TO BE- SW'!AO58:AO66)+'TCO TO BE- SW'!AO67+NPV(Faktory!$D$5,'TCO TO BE- SW'!AO68:AO76))</f>
        <v>64339.820999999974</v>
      </c>
      <c r="AO6" s="558">
        <f>('TCO TO BE- SW'!AP37+NPV(Faktory!$D$5,'TCO TO BE- SW'!AP38:AP46)+'TCO TO BE- SW'!AP47+NPV(Faktory!$D$5,'TCO TO BE- SW'!AP48:AP56)+'TCO TO BE- SW'!AP57+NPV(Faktory!$D$5,'TCO TO BE- SW'!AP58:AP66)+'TCO TO BE- SW'!AP67+NPV(Faktory!$D$5,'TCO TO BE- SW'!AP68:AP76))</f>
        <v>18029.290499999996</v>
      </c>
      <c r="AP6" s="558">
        <f>('TCO TO BE- SW'!AQ37+NPV(Faktory!$D$5,'TCO TO BE- SW'!AQ38:AQ46)+'TCO TO BE- SW'!AQ47+NPV(Faktory!$D$5,'TCO TO BE- SW'!AQ48:AQ56)+'TCO TO BE- SW'!AQ57+NPV(Faktory!$D$5,'TCO TO BE- SW'!AQ58:AQ66)+'TCO TO BE- SW'!AQ67+NPV(Faktory!$D$5,'TCO TO BE- SW'!AQ68:AQ76))</f>
        <v>43128.890999999989</v>
      </c>
      <c r="AQ6" s="558">
        <f>('TCO TO BE- SW'!AR37+NPV(Faktory!$D$5,'TCO TO BE- SW'!AR38:AR46)+'TCO TO BE- SW'!AR47+NPV(Faktory!$D$5,'TCO TO BE- SW'!AR48:AR56)+'TCO TO BE- SW'!AR57+NPV(Faktory!$D$5,'TCO TO BE- SW'!AR58:AR66)+'TCO TO BE- SW'!AR67+NPV(Faktory!$D$5,'TCO TO BE- SW'!AR68:AR76))</f>
        <v>72303.739624999973</v>
      </c>
      <c r="AR6" s="558">
        <f>('TCO TO BE- SW'!AS37+NPV(Faktory!$D$5,'TCO TO BE- SW'!AS38:AS46)+'TCO TO BE- SW'!AS47+NPV(Faktory!$D$5,'TCO TO BE- SW'!AS48:AS56)+'TCO TO BE- SW'!AS57+NPV(Faktory!$D$5,'TCO TO BE- SW'!AS58:AS66)+'TCO TO BE- SW'!AS67+NPV(Faktory!$D$5,'TCO TO BE- SW'!AS68:AS76))</f>
        <v>46843.523100000006</v>
      </c>
      <c r="AS6" s="558">
        <f>('TCO TO BE- SW'!AT37+NPV(Faktory!$D$5,'TCO TO BE- SW'!AT38:AT46)+'TCO TO BE- SW'!AT47+NPV(Faktory!$D$5,'TCO TO BE- SW'!AT48:AT56)+'TCO TO BE- SW'!AT57+NPV(Faktory!$D$5,'TCO TO BE- SW'!AT58:AT66)+'TCO TO BE- SW'!AT67+NPV(Faktory!$D$5,'TCO TO BE- SW'!AT68:AT76))</f>
        <v>18453.509099999999</v>
      </c>
      <c r="AT6" s="558">
        <f>('TCO TO BE- SW'!AU37+NPV(Faktory!$D$5,'TCO TO BE- SW'!AU38:AU46)+'TCO TO BE- SW'!AU47+NPV(Faktory!$D$5,'TCO TO BE- SW'!AU48:AU56)+'TCO TO BE- SW'!AU57+NPV(Faktory!$D$5,'TCO TO BE- SW'!AU58:AU66)+'TCO TO BE- SW'!AU67+NPV(Faktory!$D$5,'TCO TO BE- SW'!AU68:AU76))</f>
        <v>39746.0196</v>
      </c>
      <c r="AU6" s="558">
        <f>('TCO TO BE- SW'!AV37+NPV(Faktory!$D$5,'TCO TO BE- SW'!AV38:AV46)+'TCO TO BE- SW'!AV47+NPV(Faktory!$D$5,'TCO TO BE- SW'!AV48:AV56)+'TCO TO BE- SW'!AV57+NPV(Faktory!$D$5,'TCO TO BE- SW'!AV58:AV66)+'TCO TO BE- SW'!AV67+NPV(Faktory!$D$5,'TCO TO BE- SW'!AV68:AV76))</f>
        <v>25551.012600000002</v>
      </c>
      <c r="AV6" s="558">
        <f>('TCO TO BE- SW'!AW37+NPV(Faktory!$D$5,'TCO TO BE- SW'!AW38:AW46)+'TCO TO BE- SW'!AW47+NPV(Faktory!$D$5,'TCO TO BE- SW'!AW48:AW56)+'TCO TO BE- SW'!AW57+NPV(Faktory!$D$5,'TCO TO BE- SW'!AW58:AW66)+'TCO TO BE- SW'!AW67+NPV(Faktory!$D$5,'TCO TO BE- SW'!AW68:AW76))</f>
        <v>311318.52592857141</v>
      </c>
      <c r="AW6" s="558">
        <f>('TCO TO BE- SW'!AX37+NPV(Faktory!$D$5,'TCO TO BE- SW'!AX38:AX46)+'TCO TO BE- SW'!AX47+NPV(Faktory!$D$5,'TCO TO BE- SW'!AX48:AX56)+'TCO TO BE- SW'!AX57+NPV(Faktory!$D$5,'TCO TO BE- SW'!AX58:AX66)+'TCO TO BE- SW'!AX67+NPV(Faktory!$D$5,'TCO TO BE- SW'!AX68:AX76))</f>
        <v>128596.76657142857</v>
      </c>
      <c r="AX6" s="558">
        <f>('TCO TO BE- SW'!AY37+NPV(Faktory!$D$5,'TCO TO BE- SW'!AY38:AY46)+'TCO TO BE- SW'!AY47+NPV(Faktory!$D$5,'TCO TO BE- SW'!AY48:AY56)+'TCO TO BE- SW'!AY57+NPV(Faktory!$D$5,'TCO TO BE- SW'!AY58:AY66)+'TCO TO BE- SW'!AY67+NPV(Faktory!$D$5,'TCO TO BE- SW'!AY68:AY76))</f>
        <v>40917.153000000006</v>
      </c>
      <c r="AY6" s="558">
        <f>('TCO TO BE- SW'!AZ37+NPV(Faktory!$D$5,'TCO TO BE- SW'!AZ38:AZ46)+'TCO TO BE- SW'!AZ47+NPV(Faktory!$D$5,'TCO TO BE- SW'!AZ48:AZ56)+'TCO TO BE- SW'!AZ57+NPV(Faktory!$D$5,'TCO TO BE- SW'!AZ58:AZ66)+'TCO TO BE- SW'!AZ67+NPV(Faktory!$D$5,'TCO TO BE- SW'!AZ68:AZ76))</f>
        <v>48223.787464285713</v>
      </c>
      <c r="BC6" s="539"/>
      <c r="BD6" s="539"/>
      <c r="BE6" s="540" t="s">
        <v>79</v>
      </c>
      <c r="BF6" s="558">
        <f>SUM(BG6:DA6)</f>
        <v>2742671.9387437501</v>
      </c>
      <c r="BG6" s="562">
        <f>'TCO TO BE- SW'!F36</f>
        <v>28765.284299999999</v>
      </c>
      <c r="BH6" s="562">
        <f>'TCO TO BE- SW'!G36</f>
        <v>28765.284299999999</v>
      </c>
      <c r="BI6" s="562">
        <f>'TCO TO BE- SW'!H36</f>
        <v>46280.617650000007</v>
      </c>
      <c r="BJ6" s="562">
        <f>'TCO TO BE- SW'!I36</f>
        <v>53321.014799999997</v>
      </c>
      <c r="BK6" s="562">
        <f>'TCO TO BE- SW'!J36</f>
        <v>39289.168799999992</v>
      </c>
      <c r="BL6" s="562">
        <f>'TCO TO BE- SW'!K36</f>
        <v>49813.053299999985</v>
      </c>
      <c r="BM6" s="562">
        <f>'TCO TO BE- SW'!L36</f>
        <v>39289.168799999992</v>
      </c>
      <c r="BN6" s="562">
        <f>'TCO TO BE- SW'!M36</f>
        <v>38375.467199999999</v>
      </c>
      <c r="BO6" s="562">
        <f>'TCO TO BE- SW'!N36</f>
        <v>34949.086199999991</v>
      </c>
      <c r="BP6" s="562">
        <f>'TCO TO BE- SW'!O36</f>
        <v>31522.705199999993</v>
      </c>
      <c r="BQ6" s="562">
        <f>'TCO TO BE- SW'!P36</f>
        <v>28096.324199999995</v>
      </c>
      <c r="BR6" s="562">
        <f>'TCO TO BE- SW'!Q36</f>
        <v>31522.705199999993</v>
      </c>
      <c r="BS6" s="562">
        <f>'TCO TO BE- SW'!R36</f>
        <v>32273.245799999993</v>
      </c>
      <c r="BT6" s="562">
        <f>'TCO TO BE- SW'!S36</f>
        <v>53321.014799999997</v>
      </c>
      <c r="BU6" s="562">
        <f>'TCO TO BE- SW'!T36</f>
        <v>53321.014799999997</v>
      </c>
      <c r="BV6" s="562">
        <f>'TCO TO BE- SW'!U36</f>
        <v>37653.479775</v>
      </c>
      <c r="BW6" s="562">
        <f>'TCO TO BE- SW'!V36</f>
        <v>41344.997399999993</v>
      </c>
      <c r="BX6" s="562">
        <f>'TCO TO BE- SW'!W36</f>
        <v>52419.550274999987</v>
      </c>
      <c r="BY6" s="562">
        <f>'TCO TO BE- SW'!X36</f>
        <v>19726.164899999996</v>
      </c>
      <c r="BZ6" s="562">
        <f>'TCO TO BE- SW'!Y36</f>
        <v>46305.091799999987</v>
      </c>
      <c r="CA6" s="562">
        <f>'TCO TO BE- SW'!Z36</f>
        <v>42797.130300000004</v>
      </c>
      <c r="CB6" s="562">
        <f>'TCO TO BE- SW'!AA36</f>
        <v>56828.976299999988</v>
      </c>
      <c r="CC6" s="562">
        <f>'TCO TO BE- SW'!AB36</f>
        <v>56828.976299999988</v>
      </c>
      <c r="CD6" s="562">
        <f>'TCO TO BE- SW'!AC36</f>
        <v>49813.053299999985</v>
      </c>
      <c r="CE6" s="562">
        <f>'TCO TO BE- SW'!AD36</f>
        <v>35781.207299999995</v>
      </c>
      <c r="CF6" s="562">
        <f>'TCO TO BE- SW'!AE36</f>
        <v>32273.245799999993</v>
      </c>
      <c r="CG6" s="562">
        <f>'TCO TO BE- SW'!AF36</f>
        <v>32273.245799999993</v>
      </c>
      <c r="CH6" s="562">
        <f>'TCO TO BE- SW'!AG36</f>
        <v>33961.962149999999</v>
      </c>
      <c r="CI6" s="562">
        <f>'TCO TO BE- SW'!AH36</f>
        <v>391129.54920000024</v>
      </c>
      <c r="CJ6" s="562">
        <f>'TCO TO BE- SW'!AI36</f>
        <v>76434.58335000003</v>
      </c>
      <c r="CK6" s="562">
        <f>'TCO TO BE- SW'!AJ36</f>
        <v>41801.848199999993</v>
      </c>
      <c r="CL6" s="562">
        <f>'TCO TO BE- SW'!AK36</f>
        <v>38375.467199999999</v>
      </c>
      <c r="CM6" s="562">
        <f>'TCO TO BE- SW'!AL36</f>
        <v>52080.991200000004</v>
      </c>
      <c r="CN6" s="562">
        <f>'TCO TO BE- SW'!AM36</f>
        <v>38375.467199999999</v>
      </c>
      <c r="CO6" s="562">
        <f>'TCO TO BE- SW'!AN36</f>
        <v>84668.321924999967</v>
      </c>
      <c r="CP6" s="562">
        <f>'TCO TO BE- SW'!AO36</f>
        <v>67556.812049999979</v>
      </c>
      <c r="CQ6" s="562">
        <f>'TCO TO BE- SW'!AP36</f>
        <v>18029.290499999996</v>
      </c>
      <c r="CR6" s="562">
        <f>'TCO TO BE- SW'!AQ36</f>
        <v>45285.335549999989</v>
      </c>
      <c r="CS6" s="562">
        <f>'TCO TO BE- SW'!AR36</f>
        <v>75918.926606249981</v>
      </c>
      <c r="CT6" s="562">
        <f>'TCO TO BE- SW'!AS36</f>
        <v>46843.523100000006</v>
      </c>
      <c r="CU6" s="562">
        <f>'TCO TO BE- SW'!AT36</f>
        <v>18453.509099999999</v>
      </c>
      <c r="CV6" s="562">
        <f>'TCO TO BE- SW'!AU36</f>
        <v>39746.0196</v>
      </c>
      <c r="CW6" s="562">
        <f>'TCO TO BE- SW'!AV36</f>
        <v>25551.012600000002</v>
      </c>
      <c r="CX6" s="562">
        <f>'TCO TO BE- SW'!AW36</f>
        <v>326884.45222500002</v>
      </c>
      <c r="CY6" s="562">
        <f>'TCO TO BE- SW'!AX36</f>
        <v>135026.60490000001</v>
      </c>
      <c r="CZ6" s="562">
        <f>'TCO TO BE- SW'!AY36</f>
        <v>42963.010650000011</v>
      </c>
      <c r="DA6" s="562">
        <f>'TCO TO BE- SW'!AZ36</f>
        <v>50634.976837499999</v>
      </c>
    </row>
    <row r="7" spans="1:105">
      <c r="A7" s="539"/>
      <c r="B7" s="539"/>
      <c r="C7" s="540" t="s">
        <v>80</v>
      </c>
      <c r="D7" s="558">
        <f>SUM(E7:AY7)</f>
        <v>0</v>
      </c>
      <c r="E7" s="558">
        <f>('TCO TO BE- SW'!F6+NPV(Faktory!$D$5,'TCO TO BE- SW'!F7:F15)+'TCO TO BE- SW'!F16+NPV(Faktory!$D$5,'TCO TO BE- SW'!F17:F25)+'TCO TO BE- SW'!F26+NPV(Faktory!$D$5,'TCO TO BE- SW'!F27:F35))</f>
        <v>0</v>
      </c>
      <c r="F7" s="558">
        <f>('TCO TO BE- SW'!G6+NPV(Faktory!$D$5,'TCO TO BE- SW'!G7:G15)+'TCO TO BE- SW'!G16+NPV(Faktory!$D$5,'TCO TO BE- SW'!G17:G25)+'TCO TO BE- SW'!G26+NPV(Faktory!$D$5,'TCO TO BE- SW'!G27:G35))</f>
        <v>0</v>
      </c>
      <c r="G7" s="558">
        <f>('TCO TO BE- SW'!H6+NPV(Faktory!$D$5,'TCO TO BE- SW'!H7:H15)+'TCO TO BE- SW'!H16+NPV(Faktory!$D$5,'TCO TO BE- SW'!H17:H25)+'TCO TO BE- SW'!H26+NPV(Faktory!$D$5,'TCO TO BE- SW'!H27:H35))</f>
        <v>0</v>
      </c>
      <c r="H7" s="558">
        <f>('TCO TO BE- SW'!I6+NPV(Faktory!$D$5,'TCO TO BE- SW'!I7:I15)+'TCO TO BE- SW'!I16+NPV(Faktory!$D$5,'TCO TO BE- SW'!I17:I25)+'TCO TO BE- SW'!I26+NPV(Faktory!$D$5,'TCO TO BE- SW'!I27:I35))</f>
        <v>0</v>
      </c>
      <c r="I7" s="558">
        <f>('TCO TO BE- SW'!J6+NPV(Faktory!$D$5,'TCO TO BE- SW'!J7:J15)+'TCO TO BE- SW'!J16+NPV(Faktory!$D$5,'TCO TO BE- SW'!J17:J25)+'TCO TO BE- SW'!J26+NPV(Faktory!$D$5,'TCO TO BE- SW'!J27:J35))</f>
        <v>0</v>
      </c>
      <c r="J7" s="558">
        <f>('TCO TO BE- SW'!K6+NPV(Faktory!$D$5,'TCO TO BE- SW'!K7:K15)+'TCO TO BE- SW'!K16+NPV(Faktory!$D$5,'TCO TO BE- SW'!K17:K25)+'TCO TO BE- SW'!K26+NPV(Faktory!$D$5,'TCO TO BE- SW'!K27:K35))</f>
        <v>0</v>
      </c>
      <c r="K7" s="558">
        <f>('TCO TO BE- SW'!L6+NPV(Faktory!$D$5,'TCO TO BE- SW'!L7:L15)+'TCO TO BE- SW'!L16+NPV(Faktory!$D$5,'TCO TO BE- SW'!L17:L25)+'TCO TO BE- SW'!L26+NPV(Faktory!$D$5,'TCO TO BE- SW'!L27:L35))</f>
        <v>0</v>
      </c>
      <c r="L7" s="558">
        <f>('TCO TO BE- SW'!M6+NPV(Faktory!$D$5,'TCO TO BE- SW'!M7:M15)+'TCO TO BE- SW'!M16+NPV(Faktory!$D$5,'TCO TO BE- SW'!M17:M25)+'TCO TO BE- SW'!M26+NPV(Faktory!$D$5,'TCO TO BE- SW'!M27:M35))</f>
        <v>0</v>
      </c>
      <c r="M7" s="558">
        <f>('TCO TO BE- SW'!N6+NPV(Faktory!$D$5,'TCO TO BE- SW'!N7:N15)+'TCO TO BE- SW'!N16+NPV(Faktory!$D$5,'TCO TO BE- SW'!N17:N25)+'TCO TO BE- SW'!N26+NPV(Faktory!$D$5,'TCO TO BE- SW'!N27:N35))</f>
        <v>0</v>
      </c>
      <c r="N7" s="558">
        <f>('TCO TO BE- SW'!O6+NPV(Faktory!$D$5,'TCO TO BE- SW'!O7:O15)+'TCO TO BE- SW'!O16+NPV(Faktory!$D$5,'TCO TO BE- SW'!O17:O25)+'TCO TO BE- SW'!O26+NPV(Faktory!$D$5,'TCO TO BE- SW'!O27:O35))</f>
        <v>0</v>
      </c>
      <c r="O7" s="558">
        <f>('TCO TO BE- SW'!P6+NPV(Faktory!$D$5,'TCO TO BE- SW'!P7:P15)+'TCO TO BE- SW'!P16+NPV(Faktory!$D$5,'TCO TO BE- SW'!P17:P25)+'TCO TO BE- SW'!P26+NPV(Faktory!$D$5,'TCO TO BE- SW'!P27:P35))</f>
        <v>0</v>
      </c>
      <c r="P7" s="558">
        <f>('TCO TO BE- SW'!Q6+NPV(Faktory!$D$5,'TCO TO BE- SW'!Q7:Q15)+'TCO TO BE- SW'!Q16+NPV(Faktory!$D$5,'TCO TO BE- SW'!Q17:Q25)+'TCO TO BE- SW'!Q26+NPV(Faktory!$D$5,'TCO TO BE- SW'!Q27:Q35))</f>
        <v>0</v>
      </c>
      <c r="Q7" s="558">
        <f>('TCO TO BE- SW'!R6+NPV(Faktory!$D$5,'TCO TO BE- SW'!R7:R15)+'TCO TO BE- SW'!R16+NPV(Faktory!$D$5,'TCO TO BE- SW'!R17:R25)+'TCO TO BE- SW'!R26+NPV(Faktory!$D$5,'TCO TO BE- SW'!R27:R35))</f>
        <v>0</v>
      </c>
      <c r="R7" s="558">
        <f>('TCO TO BE- SW'!S6+NPV(Faktory!$D$5,'TCO TO BE- SW'!S7:S15)+'TCO TO BE- SW'!S16+NPV(Faktory!$D$5,'TCO TO BE- SW'!S17:S25)+'TCO TO BE- SW'!S26+NPV(Faktory!$D$5,'TCO TO BE- SW'!S27:S35))</f>
        <v>0</v>
      </c>
      <c r="S7" s="558">
        <f>('TCO TO BE- SW'!T6+NPV(Faktory!$D$5,'TCO TO BE- SW'!T7:T15)+'TCO TO BE- SW'!T16+NPV(Faktory!$D$5,'TCO TO BE- SW'!T17:T25)+'TCO TO BE- SW'!T26+NPV(Faktory!$D$5,'TCO TO BE- SW'!T27:T35))</f>
        <v>0</v>
      </c>
      <c r="T7" s="558">
        <f>('TCO TO BE- SW'!U6+NPV(Faktory!$D$5,'TCO TO BE- SW'!U7:U15)+'TCO TO BE- SW'!U16+NPV(Faktory!$D$5,'TCO TO BE- SW'!U17:U25)+'TCO TO BE- SW'!U26+NPV(Faktory!$D$5,'TCO TO BE- SW'!U27:U35))</f>
        <v>0</v>
      </c>
      <c r="U7" s="558">
        <f>('TCO TO BE- SW'!V6+NPV(Faktory!$D$5,'TCO TO BE- SW'!V7:V15)+'TCO TO BE- SW'!V16+NPV(Faktory!$D$5,'TCO TO BE- SW'!V17:V25)+'TCO TO BE- SW'!V26+NPV(Faktory!$D$5,'TCO TO BE- SW'!V27:V35))</f>
        <v>0</v>
      </c>
      <c r="V7" s="558">
        <f>('TCO TO BE- SW'!W6+NPV(Faktory!$D$5,'TCO TO BE- SW'!W7:W15)+'TCO TO BE- SW'!W16+NPV(Faktory!$D$5,'TCO TO BE- SW'!W17:W25)+'TCO TO BE- SW'!W26+NPV(Faktory!$D$5,'TCO TO BE- SW'!W27:W35))</f>
        <v>0</v>
      </c>
      <c r="W7" s="558">
        <f>('TCO TO BE- SW'!X6+NPV(Faktory!$D$5,'TCO TO BE- SW'!X7:X15)+'TCO TO BE- SW'!X16+NPV(Faktory!$D$5,'TCO TO BE- SW'!X17:X25)+'TCO TO BE- SW'!X26+NPV(Faktory!$D$5,'TCO TO BE- SW'!X27:X35))</f>
        <v>0</v>
      </c>
      <c r="X7" s="558">
        <f>('TCO TO BE- SW'!Y6+NPV(Faktory!$D$5,'TCO TO BE- SW'!Y7:Y15)+'TCO TO BE- SW'!Y16+NPV(Faktory!$D$5,'TCO TO BE- SW'!Y17:Y25)+'TCO TO BE- SW'!Y26+NPV(Faktory!$D$5,'TCO TO BE- SW'!Y27:Y35))</f>
        <v>0</v>
      </c>
      <c r="Y7" s="558">
        <f>('TCO TO BE- SW'!Z6+NPV(Faktory!$D$5,'TCO TO BE- SW'!Z7:Z15)+'TCO TO BE- SW'!Z16+NPV(Faktory!$D$5,'TCO TO BE- SW'!Z17:Z25)+'TCO TO BE- SW'!Z26+NPV(Faktory!$D$5,'TCO TO BE- SW'!Z27:Z35))</f>
        <v>0</v>
      </c>
      <c r="Z7" s="558">
        <f>('TCO TO BE- SW'!AA6+NPV(Faktory!$D$5,'TCO TO BE- SW'!AA7:AA15)+'TCO TO BE- SW'!AA16+NPV(Faktory!$D$5,'TCO TO BE- SW'!AA17:AA25)+'TCO TO BE- SW'!AA26+NPV(Faktory!$D$5,'TCO TO BE- SW'!AA27:AA35))</f>
        <v>0</v>
      </c>
      <c r="AA7" s="558">
        <f>('TCO TO BE- SW'!AB6+NPV(Faktory!$D$5,'TCO TO BE- SW'!AB7:AB15)+'TCO TO BE- SW'!AB16+NPV(Faktory!$D$5,'TCO TO BE- SW'!AB17:AB25)+'TCO TO BE- SW'!AB26+NPV(Faktory!$D$5,'TCO TO BE- SW'!AB27:AB35))</f>
        <v>0</v>
      </c>
      <c r="AB7" s="558">
        <f>('TCO TO BE- SW'!AC6+NPV(Faktory!$D$5,'TCO TO BE- SW'!AC7:AC15)+'TCO TO BE- SW'!AC16+NPV(Faktory!$D$5,'TCO TO BE- SW'!AC17:AC25)+'TCO TO BE- SW'!AC26+NPV(Faktory!$D$5,'TCO TO BE- SW'!AC27:AC35))</f>
        <v>0</v>
      </c>
      <c r="AC7" s="558">
        <f>('TCO TO BE- SW'!AD6+NPV(Faktory!$D$5,'TCO TO BE- SW'!AD7:AD15)+'TCO TO BE- SW'!AD16+NPV(Faktory!$D$5,'TCO TO BE- SW'!AD17:AD25)+'TCO TO BE- SW'!AD26+NPV(Faktory!$D$5,'TCO TO BE- SW'!AD27:AD35))</f>
        <v>0</v>
      </c>
      <c r="AD7" s="558">
        <f>('TCO TO BE- SW'!AE6+NPV(Faktory!$D$5,'TCO TO BE- SW'!AE7:AE15)+'TCO TO BE- SW'!AE16+NPV(Faktory!$D$5,'TCO TO BE- SW'!AE17:AE25)+'TCO TO BE- SW'!AE26+NPV(Faktory!$D$5,'TCO TO BE- SW'!AE27:AE35))</f>
        <v>0</v>
      </c>
      <c r="AE7" s="558">
        <f>('TCO TO BE- SW'!AF6+NPV(Faktory!$D$5,'TCO TO BE- SW'!AF7:AF15)+'TCO TO BE- SW'!AF16+NPV(Faktory!$D$5,'TCO TO BE- SW'!AF17:AF25)+'TCO TO BE- SW'!AF26+NPV(Faktory!$D$5,'TCO TO BE- SW'!AF27:AF35))</f>
        <v>0</v>
      </c>
      <c r="AF7" s="558">
        <f>('TCO TO BE- SW'!AG6+NPV(Faktory!$D$5,'TCO TO BE- SW'!AG7:AG15)+'TCO TO BE- SW'!AG16+NPV(Faktory!$D$5,'TCO TO BE- SW'!AG17:AG25)+'TCO TO BE- SW'!AG26+NPV(Faktory!$D$5,'TCO TO BE- SW'!AG27:AG35))</f>
        <v>0</v>
      </c>
      <c r="AG7" s="558">
        <f>('TCO TO BE- SW'!AH6+NPV(Faktory!$D$5,'TCO TO BE- SW'!AH7:AH15)+'TCO TO BE- SW'!AH16+NPV(Faktory!$D$5,'TCO TO BE- SW'!AH17:AH25)+'TCO TO BE- SW'!AH26+NPV(Faktory!$D$5,'TCO TO BE- SW'!AH27:AH35))</f>
        <v>0</v>
      </c>
      <c r="AH7" s="558">
        <f>('TCO TO BE- SW'!AI6+NPV(Faktory!$D$5,'TCO TO BE- SW'!AI7:AI15)+'TCO TO BE- SW'!AI16+NPV(Faktory!$D$5,'TCO TO BE- SW'!AI17:AI25)+'TCO TO BE- SW'!AI26+NPV(Faktory!$D$5,'TCO TO BE- SW'!AI27:AI35))</f>
        <v>0</v>
      </c>
      <c r="AI7" s="558">
        <f>('TCO TO BE- SW'!AJ6+NPV(Faktory!$D$5,'TCO TO BE- SW'!AJ7:AJ15)+'TCO TO BE- SW'!AJ16+NPV(Faktory!$D$5,'TCO TO BE- SW'!AJ17:AJ25)+'TCO TO BE- SW'!AJ26+NPV(Faktory!$D$5,'TCO TO BE- SW'!AJ27:AJ35))</f>
        <v>0</v>
      </c>
      <c r="AJ7" s="558">
        <f>('TCO TO BE- SW'!AK6+NPV(Faktory!$D$5,'TCO TO BE- SW'!AK7:AK15)+'TCO TO BE- SW'!AK16+NPV(Faktory!$D$5,'TCO TO BE- SW'!AK17:AK25)+'TCO TO BE- SW'!AK26+NPV(Faktory!$D$5,'TCO TO BE- SW'!AK27:AK35))</f>
        <v>0</v>
      </c>
      <c r="AK7" s="558">
        <f>('TCO TO BE- SW'!AL6+NPV(Faktory!$D$5,'TCO TO BE- SW'!AL7:AL15)+'TCO TO BE- SW'!AL16+NPV(Faktory!$D$5,'TCO TO BE- SW'!AL17:AL25)+'TCO TO BE- SW'!AL26+NPV(Faktory!$D$5,'TCO TO BE- SW'!AL27:AL35))</f>
        <v>0</v>
      </c>
      <c r="AL7" s="558">
        <f>('TCO TO BE- SW'!AM6+NPV(Faktory!$D$5,'TCO TO BE- SW'!AM7:AM15)+'TCO TO BE- SW'!AM16+NPV(Faktory!$D$5,'TCO TO BE- SW'!AM17:AM25)+'TCO TO BE- SW'!AM26+NPV(Faktory!$D$5,'TCO TO BE- SW'!AM27:AM35))</f>
        <v>0</v>
      </c>
      <c r="AM7" s="558">
        <f>('TCO TO BE- SW'!AN6+NPV(Faktory!$D$5,'TCO TO BE- SW'!AN7:AN15)+'TCO TO BE- SW'!AN16+NPV(Faktory!$D$5,'TCO TO BE- SW'!AN17:AN25)+'TCO TO BE- SW'!AN26+NPV(Faktory!$D$5,'TCO TO BE- SW'!AN27:AN35))</f>
        <v>0</v>
      </c>
      <c r="AN7" s="558">
        <f>('TCO TO BE- SW'!AO6+NPV(Faktory!$D$5,'TCO TO BE- SW'!AO7:AO15)+'TCO TO BE- SW'!AO16+NPV(Faktory!$D$5,'TCO TO BE- SW'!AO17:AO25)+'TCO TO BE- SW'!AO26+NPV(Faktory!$D$5,'TCO TO BE- SW'!AO27:AO35))</f>
        <v>0</v>
      </c>
      <c r="AO7" s="558">
        <f>('TCO TO BE- SW'!AP6+NPV(Faktory!$D$5,'TCO TO BE- SW'!AP7:AP15)+'TCO TO BE- SW'!AP16+NPV(Faktory!$D$5,'TCO TO BE- SW'!AP17:AP25)+'TCO TO BE- SW'!AP26+NPV(Faktory!$D$5,'TCO TO BE- SW'!AP27:AP35))</f>
        <v>0</v>
      </c>
      <c r="AP7" s="558">
        <f>('TCO TO BE- SW'!AQ6+NPV(Faktory!$D$5,'TCO TO BE- SW'!AQ7:AQ15)+'TCO TO BE- SW'!AQ16+NPV(Faktory!$D$5,'TCO TO BE- SW'!AQ17:AQ25)+'TCO TO BE- SW'!AQ26+NPV(Faktory!$D$5,'TCO TO BE- SW'!AQ27:AQ35))</f>
        <v>0</v>
      </c>
      <c r="AQ7" s="558">
        <f>('TCO TO BE- SW'!AR6+NPV(Faktory!$D$5,'TCO TO BE- SW'!AR7:AR15)+'TCO TO BE- SW'!AR16+NPV(Faktory!$D$5,'TCO TO BE- SW'!AR17:AR25)+'TCO TO BE- SW'!AR26+NPV(Faktory!$D$5,'TCO TO BE- SW'!AR27:AR35))</f>
        <v>0</v>
      </c>
      <c r="AR7" s="558">
        <f>('TCO TO BE- SW'!AS6+NPV(Faktory!$D$5,'TCO TO BE- SW'!AS7:AS15)+'TCO TO BE- SW'!AS16+NPV(Faktory!$D$5,'TCO TO BE- SW'!AS17:AS25)+'TCO TO BE- SW'!AS26+NPV(Faktory!$D$5,'TCO TO BE- SW'!AS27:AS35))</f>
        <v>0</v>
      </c>
      <c r="AS7" s="558">
        <f>('TCO TO BE- SW'!AT6+NPV(Faktory!$D$5,'TCO TO BE- SW'!AT7:AT15)+'TCO TO BE- SW'!AT16+NPV(Faktory!$D$5,'TCO TO BE- SW'!AT17:AT25)+'TCO TO BE- SW'!AT26+NPV(Faktory!$D$5,'TCO TO BE- SW'!AT27:AT35))</f>
        <v>0</v>
      </c>
      <c r="AT7" s="558">
        <f>('TCO TO BE- SW'!AU6+NPV(Faktory!$D$5,'TCO TO BE- SW'!AU7:AU15)+'TCO TO BE- SW'!AU16+NPV(Faktory!$D$5,'TCO TO BE- SW'!AU17:AU25)+'TCO TO BE- SW'!AU26+NPV(Faktory!$D$5,'TCO TO BE- SW'!AU27:AU35))</f>
        <v>0</v>
      </c>
      <c r="AU7" s="558">
        <f>('TCO TO BE- SW'!AV6+NPV(Faktory!$D$5,'TCO TO BE- SW'!AV7:AV15)+'TCO TO BE- SW'!AV16+NPV(Faktory!$D$5,'TCO TO BE- SW'!AV17:AV25)+'TCO TO BE- SW'!AV26+NPV(Faktory!$D$5,'TCO TO BE- SW'!AV27:AV35))</f>
        <v>0</v>
      </c>
      <c r="AV7" s="558">
        <f>('TCO TO BE- SW'!AW6+NPV(Faktory!$D$5,'TCO TO BE- SW'!AW7:AW15)+'TCO TO BE- SW'!AW16+NPV(Faktory!$D$5,'TCO TO BE- SW'!AW17:AW25)+'TCO TO BE- SW'!AW26+NPV(Faktory!$D$5,'TCO TO BE- SW'!AW27:AW35))</f>
        <v>0</v>
      </c>
      <c r="AW7" s="558">
        <f>('TCO TO BE- SW'!AX6+NPV(Faktory!$D$5,'TCO TO BE- SW'!AX7:AX15)+'TCO TO BE- SW'!AX16+NPV(Faktory!$D$5,'TCO TO BE- SW'!AX17:AX25)+'TCO TO BE- SW'!AX26+NPV(Faktory!$D$5,'TCO TO BE- SW'!AX27:AX35))</f>
        <v>0</v>
      </c>
      <c r="AX7" s="558">
        <f>('TCO TO BE- SW'!AY6+NPV(Faktory!$D$5,'TCO TO BE- SW'!AY7:AY15)+'TCO TO BE- SW'!AY16+NPV(Faktory!$D$5,'TCO TO BE- SW'!AY17:AY25)+'TCO TO BE- SW'!AY26+NPV(Faktory!$D$5,'TCO TO BE- SW'!AY27:AY35))</f>
        <v>0</v>
      </c>
      <c r="AY7" s="558">
        <f>('TCO TO BE- SW'!AZ6+NPV(Faktory!$D$5,'TCO TO BE- SW'!AZ7:AZ15)+'TCO TO BE- SW'!AZ16+NPV(Faktory!$D$5,'TCO TO BE- SW'!AZ17:AZ25)+'TCO TO BE- SW'!AZ26+NPV(Faktory!$D$5,'TCO TO BE- SW'!AZ27:AZ35))</f>
        <v>0</v>
      </c>
      <c r="BC7" s="539"/>
      <c r="BD7" s="539"/>
      <c r="BE7" s="540" t="s">
        <v>80</v>
      </c>
      <c r="BF7" s="558">
        <f>SUM(BG7:DA7)</f>
        <v>0</v>
      </c>
      <c r="BG7" s="562">
        <f>'TCO TO BE- SW'!F5</f>
        <v>0</v>
      </c>
      <c r="BH7" s="562">
        <f>'TCO TO BE- SW'!G5</f>
        <v>0</v>
      </c>
      <c r="BI7" s="562">
        <f>'TCO TO BE- SW'!H5</f>
        <v>0</v>
      </c>
      <c r="BJ7" s="562">
        <f>'TCO TO BE- SW'!I5</f>
        <v>0</v>
      </c>
      <c r="BK7" s="562">
        <f>'TCO TO BE- SW'!J5</f>
        <v>0</v>
      </c>
      <c r="BL7" s="562">
        <f>'TCO TO BE- SW'!K5</f>
        <v>0</v>
      </c>
      <c r="BM7" s="562">
        <f>'TCO TO BE- SW'!L5</f>
        <v>0</v>
      </c>
      <c r="BN7" s="562">
        <f>'TCO TO BE- SW'!M5</f>
        <v>0</v>
      </c>
      <c r="BO7" s="562">
        <f>'TCO TO BE- SW'!N5</f>
        <v>0</v>
      </c>
      <c r="BP7" s="562">
        <f>'TCO TO BE- SW'!O5</f>
        <v>0</v>
      </c>
      <c r="BQ7" s="562">
        <f>'TCO TO BE- SW'!P5</f>
        <v>0</v>
      </c>
      <c r="BR7" s="562">
        <f>'TCO TO BE- SW'!Q5</f>
        <v>0</v>
      </c>
      <c r="BS7" s="562">
        <f>'TCO TO BE- SW'!R5</f>
        <v>0</v>
      </c>
      <c r="BT7" s="562">
        <f>'TCO TO BE- SW'!S5</f>
        <v>0</v>
      </c>
      <c r="BU7" s="562">
        <f>'TCO TO BE- SW'!T5</f>
        <v>0</v>
      </c>
      <c r="BV7" s="562">
        <f>'TCO TO BE- SW'!U5</f>
        <v>0</v>
      </c>
      <c r="BW7" s="562">
        <f>'TCO TO BE- SW'!V5</f>
        <v>0</v>
      </c>
      <c r="BX7" s="562">
        <f>'TCO TO BE- SW'!W5</f>
        <v>0</v>
      </c>
      <c r="BY7" s="562">
        <f>'TCO TO BE- SW'!X5</f>
        <v>0</v>
      </c>
      <c r="BZ7" s="562">
        <f>'TCO TO BE- SW'!Y5</f>
        <v>0</v>
      </c>
      <c r="CA7" s="562">
        <f>'TCO TO BE- SW'!Z5</f>
        <v>0</v>
      </c>
      <c r="CB7" s="562">
        <f>'TCO TO BE- SW'!AA5</f>
        <v>0</v>
      </c>
      <c r="CC7" s="562">
        <f>'TCO TO BE- SW'!AB5</f>
        <v>0</v>
      </c>
      <c r="CD7" s="562">
        <f>'TCO TO BE- SW'!AC5</f>
        <v>0</v>
      </c>
      <c r="CE7" s="562">
        <f>'TCO TO BE- SW'!AD5</f>
        <v>0</v>
      </c>
      <c r="CF7" s="562">
        <f>'TCO TO BE- SW'!AE5</f>
        <v>0</v>
      </c>
      <c r="CG7" s="562">
        <f>'TCO TO BE- SW'!AF5</f>
        <v>0</v>
      </c>
      <c r="CH7" s="562">
        <f>'TCO TO BE- SW'!AG5</f>
        <v>0</v>
      </c>
      <c r="CI7" s="562">
        <f>'TCO TO BE- SW'!AH5</f>
        <v>0</v>
      </c>
      <c r="CJ7" s="562">
        <f>'TCO TO BE- SW'!AI5</f>
        <v>0</v>
      </c>
      <c r="CK7" s="562">
        <f>'TCO TO BE- SW'!AJ5</f>
        <v>0</v>
      </c>
      <c r="CL7" s="562">
        <f>'TCO TO BE- SW'!AK5</f>
        <v>0</v>
      </c>
      <c r="CM7" s="562">
        <f>'TCO TO BE- SW'!AL5</f>
        <v>0</v>
      </c>
      <c r="CN7" s="562">
        <f>'TCO TO BE- SW'!AM5</f>
        <v>0</v>
      </c>
      <c r="CO7" s="562">
        <f>'TCO TO BE- SW'!AN5</f>
        <v>0</v>
      </c>
      <c r="CP7" s="562">
        <f>'TCO TO BE- SW'!AO5</f>
        <v>0</v>
      </c>
      <c r="CQ7" s="562">
        <f>'TCO TO BE- SW'!AP5</f>
        <v>0</v>
      </c>
      <c r="CR7" s="562">
        <f>'TCO TO BE- SW'!AQ5</f>
        <v>0</v>
      </c>
      <c r="CS7" s="562">
        <f>'TCO TO BE- SW'!AR5</f>
        <v>0</v>
      </c>
      <c r="CT7" s="562">
        <f>'TCO TO BE- SW'!AS5</f>
        <v>0</v>
      </c>
      <c r="CU7" s="562">
        <f>'TCO TO BE- SW'!AT5</f>
        <v>0</v>
      </c>
      <c r="CV7" s="562">
        <f>'TCO TO BE- SW'!AU5</f>
        <v>0</v>
      </c>
      <c r="CW7" s="562">
        <f>'TCO TO BE- SW'!AV5</f>
        <v>0</v>
      </c>
      <c r="CX7" s="562">
        <f>'TCO TO BE- SW'!AW5</f>
        <v>0</v>
      </c>
      <c r="CY7" s="562">
        <f>'TCO TO BE- SW'!AX5</f>
        <v>0</v>
      </c>
      <c r="CZ7" s="562">
        <f>'TCO TO BE- SW'!AY5</f>
        <v>0</v>
      </c>
      <c r="DA7" s="562">
        <f>'TCO TO BE- SW'!AZ5</f>
        <v>0</v>
      </c>
    </row>
    <row r="8" spans="1:105">
      <c r="A8" s="539"/>
      <c r="B8" s="539"/>
      <c r="C8" s="540" t="s">
        <v>81</v>
      </c>
      <c r="D8" s="558">
        <f>SUM(E8:AM8)</f>
        <v>0</v>
      </c>
      <c r="E8" s="558">
        <f>('TCO TO BE - HW'!F5+NPV(Faktory!$D$5,'TCO TO BE - HW'!F6:F14)+'TCO TO BE - HW'!F15+NPV(Faktory!$D$5,'TCO TO BE - HW'!F16:F24)+'TCO TO BE - HW'!F25+NPV(Faktory!$D$5,'TCO TO BE - HW'!F26:F34))</f>
        <v>0</v>
      </c>
      <c r="F8" s="558">
        <f>('TCO TO BE - HW'!G5+NPV(Faktory!$D$5,'TCO TO BE - HW'!G6:G14)+'TCO TO BE - HW'!G15+NPV(Faktory!$D$5,'TCO TO BE - HW'!G16:G24)+'TCO TO BE - HW'!G25+NPV(Faktory!$D$5,'TCO TO BE - HW'!G26:G34))</f>
        <v>0</v>
      </c>
      <c r="G8" s="558">
        <f>('TCO TO BE - HW'!H5+NPV(Faktory!$D$5,'TCO TO BE - HW'!H6:H14)+'TCO TO BE - HW'!H15+NPV(Faktory!$D$5,'TCO TO BE - HW'!H16:H24)+'TCO TO BE - HW'!H25+NPV(Faktory!$D$5,'TCO TO BE - HW'!H26:H34))</f>
        <v>0</v>
      </c>
      <c r="H8" s="558">
        <f>('TCO TO BE - HW'!I5+NPV(Faktory!$D$5,'TCO TO BE - HW'!I6:I14)+'TCO TO BE - HW'!I15+NPV(Faktory!$D$5,'TCO TO BE - HW'!I16:I24)+'TCO TO BE - HW'!I25+NPV(Faktory!$D$5,'TCO TO BE - HW'!I26:I34))</f>
        <v>0</v>
      </c>
      <c r="I8" s="558">
        <f>('TCO TO BE - HW'!J5+NPV(Faktory!$D$5,'TCO TO BE - HW'!J6:J14)+'TCO TO BE - HW'!J15+NPV(Faktory!$D$5,'TCO TO BE - HW'!J16:J24)+'TCO TO BE - HW'!J25+NPV(Faktory!$D$5,'TCO TO BE - HW'!J26:J34))</f>
        <v>0</v>
      </c>
      <c r="J8" s="558">
        <f>('TCO TO BE - HW'!K5+NPV(Faktory!$D$5,'TCO TO BE - HW'!K6:K14)+'TCO TO BE - HW'!K15+NPV(Faktory!$D$5,'TCO TO BE - HW'!K16:K24)+'TCO TO BE - HW'!K25+NPV(Faktory!$D$5,'TCO TO BE - HW'!K26:K34))</f>
        <v>0</v>
      </c>
      <c r="K8" s="558">
        <f>('TCO TO BE - HW'!L5+NPV(Faktory!$D$5,'TCO TO BE - HW'!L6:L14)+'TCO TO BE - HW'!L15+NPV(Faktory!$D$5,'TCO TO BE - HW'!L16:L24)+'TCO TO BE - HW'!L25+NPV(Faktory!$D$5,'TCO TO BE - HW'!L26:L34))</f>
        <v>0</v>
      </c>
      <c r="L8" s="558">
        <f>('TCO TO BE - HW'!M5+NPV(Faktory!$D$5,'TCO TO BE - HW'!M6:M14)+'TCO TO BE - HW'!M15+NPV(Faktory!$D$5,'TCO TO BE - HW'!M16:M24)+'TCO TO BE - HW'!M25+NPV(Faktory!$D$5,'TCO TO BE - HW'!M26:M34))</f>
        <v>0</v>
      </c>
      <c r="M8" s="558">
        <f>('TCO TO BE - HW'!N5+NPV(Faktory!$D$5,'TCO TO BE - HW'!N6:N14)+'TCO TO BE - HW'!N15+NPV(Faktory!$D$5,'TCO TO BE - HW'!N16:N24)+'TCO TO BE - HW'!N25+NPV(Faktory!$D$5,'TCO TO BE - HW'!N26:N34))</f>
        <v>0</v>
      </c>
      <c r="N8" s="558">
        <f>('TCO TO BE - HW'!O5+NPV(Faktory!$D$5,'TCO TO BE - HW'!O6:O14)+'TCO TO BE - HW'!O15+NPV(Faktory!$D$5,'TCO TO BE - HW'!O16:O24)+'TCO TO BE - HW'!O25+NPV(Faktory!$D$5,'TCO TO BE - HW'!O26:O34))</f>
        <v>0</v>
      </c>
      <c r="O8" s="558">
        <f>('TCO TO BE - HW'!P5+NPV(Faktory!$D$5,'TCO TO BE - HW'!P6:P14)+'TCO TO BE - HW'!P15+NPV(Faktory!$D$5,'TCO TO BE - HW'!P16:P24)+'TCO TO BE - HW'!P25+NPV(Faktory!$D$5,'TCO TO BE - HW'!P26:P34))</f>
        <v>0</v>
      </c>
      <c r="P8" s="558">
        <f>('TCO TO BE - HW'!Q5+NPV(Faktory!$D$5,'TCO TO BE - HW'!Q6:Q14)+'TCO TO BE - HW'!Q15+NPV(Faktory!$D$5,'TCO TO BE - HW'!Q16:Q24)+'TCO TO BE - HW'!Q25+NPV(Faktory!$D$5,'TCO TO BE - HW'!Q26:Q34))</f>
        <v>0</v>
      </c>
      <c r="Q8" s="558">
        <f>('TCO TO BE - HW'!R5+NPV(Faktory!$D$5,'TCO TO BE - HW'!R6:R14)+'TCO TO BE - HW'!R15+NPV(Faktory!$D$5,'TCO TO BE - HW'!R16:R24)+'TCO TO BE - HW'!R25+NPV(Faktory!$D$5,'TCO TO BE - HW'!R26:R34))</f>
        <v>0</v>
      </c>
      <c r="R8" s="558">
        <f>('TCO TO BE - HW'!S5+NPV(Faktory!$D$5,'TCO TO BE - HW'!S6:S14)+'TCO TO BE - HW'!S15+NPV(Faktory!$D$5,'TCO TO BE - HW'!S16:S24)+'TCO TO BE - HW'!S25+NPV(Faktory!$D$5,'TCO TO BE - HW'!S26:S34))</f>
        <v>0</v>
      </c>
      <c r="S8" s="558">
        <f>('TCO TO BE - HW'!T5+NPV(Faktory!$D$5,'TCO TO BE - HW'!T6:T14)+'TCO TO BE - HW'!T15+NPV(Faktory!$D$5,'TCO TO BE - HW'!T16:T24)+'TCO TO BE - HW'!T25+NPV(Faktory!$D$5,'TCO TO BE - HW'!T26:T34))</f>
        <v>0</v>
      </c>
      <c r="T8" s="558">
        <f>('TCO TO BE - HW'!U5+NPV(Faktory!$D$5,'TCO TO BE - HW'!U6:U14)+'TCO TO BE - HW'!U15+NPV(Faktory!$D$5,'TCO TO BE - HW'!U16:U24)+'TCO TO BE - HW'!U25+NPV(Faktory!$D$5,'TCO TO BE - HW'!U26:U34))</f>
        <v>0</v>
      </c>
      <c r="U8" s="558">
        <f>('TCO TO BE - HW'!V5+NPV(Faktory!$D$5,'TCO TO BE - HW'!V6:V14)+'TCO TO BE - HW'!V15+NPV(Faktory!$D$5,'TCO TO BE - HW'!V16:V24)+'TCO TO BE - HW'!V25+NPV(Faktory!$D$5,'TCO TO BE - HW'!V26:V34))</f>
        <v>0</v>
      </c>
      <c r="V8" s="558">
        <f>('TCO TO BE - HW'!W5+NPV(Faktory!$D$5,'TCO TO BE - HW'!W6:W14)+'TCO TO BE - HW'!W15+NPV(Faktory!$D$5,'TCO TO BE - HW'!W16:W24)+'TCO TO BE - HW'!W25+NPV(Faktory!$D$5,'TCO TO BE - HW'!W26:W34))</f>
        <v>0</v>
      </c>
      <c r="W8" s="558">
        <f>('TCO TO BE - HW'!X5+NPV(Faktory!$D$5,'TCO TO BE - HW'!X6:X14)+'TCO TO BE - HW'!X15+NPV(Faktory!$D$5,'TCO TO BE - HW'!X16:X24)+'TCO TO BE - HW'!X25+NPV(Faktory!$D$5,'TCO TO BE - HW'!X26:X34))</f>
        <v>0</v>
      </c>
      <c r="X8" s="558">
        <f>('TCO TO BE - HW'!Y5+NPV(Faktory!$D$5,'TCO TO BE - HW'!Y6:Y14)+'TCO TO BE - HW'!Y15+NPV(Faktory!$D$5,'TCO TO BE - HW'!Y16:Y24)+'TCO TO BE - HW'!Y25+NPV(Faktory!$D$5,'TCO TO BE - HW'!Y26:Y34))</f>
        <v>0</v>
      </c>
      <c r="Y8" s="558">
        <f>('TCO TO BE - HW'!Z5+NPV(Faktory!$D$5,'TCO TO BE - HW'!Z6:Z14)+'TCO TO BE - HW'!Z15+NPV(Faktory!$D$5,'TCO TO BE - HW'!Z16:Z24)+'TCO TO BE - HW'!Z25+NPV(Faktory!$D$5,'TCO TO BE - HW'!Z26:Z34))</f>
        <v>0</v>
      </c>
      <c r="Z8" s="558">
        <f>('TCO TO BE - HW'!AA5+NPV(Faktory!$D$5,'TCO TO BE - HW'!AA6:AA14)+'TCO TO BE - HW'!AA15+NPV(Faktory!$D$5,'TCO TO BE - HW'!AA16:AA24)+'TCO TO BE - HW'!AA25+NPV(Faktory!$D$5,'TCO TO BE - HW'!AA26:AA34))</f>
        <v>0</v>
      </c>
      <c r="AA8" s="558">
        <f>('TCO TO BE - HW'!AB5+NPV(Faktory!$D$5,'TCO TO BE - HW'!AB6:AB14)+'TCO TO BE - HW'!AB15+NPV(Faktory!$D$5,'TCO TO BE - HW'!AB16:AB24)+'TCO TO BE - HW'!AB25+NPV(Faktory!$D$5,'TCO TO BE - HW'!AB26:AB34))</f>
        <v>0</v>
      </c>
      <c r="AB8" s="558">
        <f>('TCO TO BE - HW'!AC5+NPV(Faktory!$D$5,'TCO TO BE - HW'!AC6:AC14)+'TCO TO BE - HW'!AC15+NPV(Faktory!$D$5,'TCO TO BE - HW'!AC16:AC24)+'TCO TO BE - HW'!AC25+NPV(Faktory!$D$5,'TCO TO BE - HW'!AC26:AC34))</f>
        <v>0</v>
      </c>
      <c r="AC8" s="558">
        <f>('TCO TO BE - HW'!AD5+NPV(Faktory!$D$5,'TCO TO BE - HW'!AD6:AD14)+'TCO TO BE - HW'!AD15+NPV(Faktory!$D$5,'TCO TO BE - HW'!AD16:AD24)+'TCO TO BE - HW'!AD25+NPV(Faktory!$D$5,'TCO TO BE - HW'!AD26:AD34))</f>
        <v>0</v>
      </c>
      <c r="AD8" s="558">
        <f>('TCO TO BE - HW'!AE5+NPV(Faktory!$D$5,'TCO TO BE - HW'!AE6:AE14)+'TCO TO BE - HW'!AE15+NPV(Faktory!$D$5,'TCO TO BE - HW'!AE16:AE24)+'TCO TO BE - HW'!AE25+NPV(Faktory!$D$5,'TCO TO BE - HW'!AE26:AE34))</f>
        <v>0</v>
      </c>
      <c r="AE8" s="558">
        <f>('TCO TO BE - HW'!AF5+NPV(Faktory!$D$5,'TCO TO BE - HW'!AF6:AF14)+'TCO TO BE - HW'!AF15+NPV(Faktory!$D$5,'TCO TO BE - HW'!AF16:AF24)+'TCO TO BE - HW'!AF25+NPV(Faktory!$D$5,'TCO TO BE - HW'!AF26:AF34))</f>
        <v>0</v>
      </c>
      <c r="AF8" s="558">
        <f>('TCO TO BE - HW'!AG5+NPV(Faktory!$D$5,'TCO TO BE - HW'!AG6:AG14)+'TCO TO BE - HW'!AG15+NPV(Faktory!$D$5,'TCO TO BE - HW'!AG16:AG24)+'TCO TO BE - HW'!AG25+NPV(Faktory!$D$5,'TCO TO BE - HW'!AG26:AG34))</f>
        <v>0</v>
      </c>
      <c r="AG8" s="558">
        <f>('TCO TO BE - HW'!AH5+NPV(Faktory!$D$5,'TCO TO BE - HW'!AH6:AH14)+'TCO TO BE - HW'!AH15+NPV(Faktory!$D$5,'TCO TO BE - HW'!AH16:AH24)+'TCO TO BE - HW'!AH25+NPV(Faktory!$D$5,'TCO TO BE - HW'!AH26:AH34))</f>
        <v>0</v>
      </c>
      <c r="AH8" s="558">
        <f>('TCO TO BE - HW'!AI5+NPV(Faktory!$D$5,'TCO TO BE - HW'!AI6:AI14)+'TCO TO BE - HW'!AI15+NPV(Faktory!$D$5,'TCO TO BE - HW'!AI16:AI24)+'TCO TO BE - HW'!AI25+NPV(Faktory!$D$5,'TCO TO BE - HW'!AI26:AI34))</f>
        <v>0</v>
      </c>
      <c r="AI8" s="558">
        <f>('TCO TO BE - HW'!AJ5+NPV(Faktory!$D$5,'TCO TO BE - HW'!AJ6:AJ14)+'TCO TO BE - HW'!AJ15+NPV(Faktory!$D$5,'TCO TO BE - HW'!AJ16:AJ24)+'TCO TO BE - HW'!AJ25+NPV(Faktory!$D$5,'TCO TO BE - HW'!AJ26:AJ34))</f>
        <v>0</v>
      </c>
      <c r="AJ8" s="558">
        <f>('TCO TO BE - HW'!AK5+NPV(Faktory!$D$5,'TCO TO BE - HW'!AK6:AK14)+'TCO TO BE - HW'!AK15+NPV(Faktory!$D$5,'TCO TO BE - HW'!AK16:AK24)+'TCO TO BE - HW'!AK25+NPV(Faktory!$D$5,'TCO TO BE - HW'!AK26:AK34))</f>
        <v>0</v>
      </c>
      <c r="AK8" s="558">
        <f>('TCO TO BE - HW'!AL5+NPV(Faktory!$D$5,'TCO TO BE - HW'!AL6:AL14)+'TCO TO BE - HW'!AL15+NPV(Faktory!$D$5,'TCO TO BE - HW'!AL16:AL24)+'TCO TO BE - HW'!AL25+NPV(Faktory!$D$5,'TCO TO BE - HW'!AL26:AL34))</f>
        <v>0</v>
      </c>
      <c r="AL8" s="558">
        <f>('TCO TO BE - HW'!AM5+NPV(Faktory!$D$5,'TCO TO BE - HW'!AM6:AM14)+'TCO TO BE - HW'!AM15+NPV(Faktory!$D$5,'TCO TO BE - HW'!AM16:AM24)+'TCO TO BE - HW'!AM25+NPV(Faktory!$D$5,'TCO TO BE - HW'!AM26:AM34))</f>
        <v>0</v>
      </c>
      <c r="AM8" s="558">
        <f>('TCO TO BE - HW'!AN5+NPV(Faktory!$D$5,'TCO TO BE - HW'!AN6:AN14)+'TCO TO BE - HW'!AN15+NPV(Faktory!$D$5,'TCO TO BE - HW'!AN16:AN24)+'TCO TO BE - HW'!AN25+NPV(Faktory!$D$5,'TCO TO BE - HW'!AN26:AN34))</f>
        <v>0</v>
      </c>
      <c r="AN8" s="558">
        <f>('TCO TO BE - HW'!AO5+NPV(Faktory!$D$5,'TCO TO BE - HW'!AO6:AO14)+'TCO TO BE - HW'!AO15+NPV(Faktory!$D$5,'TCO TO BE - HW'!AO16:AO24)+'TCO TO BE - HW'!AO25+NPV(Faktory!$D$5,'TCO TO BE - HW'!AO26:AO34))</f>
        <v>0</v>
      </c>
      <c r="AO8" s="558">
        <f>('TCO TO BE - HW'!AP5+NPV(Faktory!$D$5,'TCO TO BE - HW'!AP6:AP14)+'TCO TO BE - HW'!AP15+NPV(Faktory!$D$5,'TCO TO BE - HW'!AP16:AP24)+'TCO TO BE - HW'!AP25+NPV(Faktory!$D$5,'TCO TO BE - HW'!AP26:AP34))</f>
        <v>0</v>
      </c>
      <c r="AP8" s="558">
        <f>('TCO TO BE - HW'!AQ5+NPV(Faktory!$D$5,'TCO TO BE - HW'!AQ6:AQ14)+'TCO TO BE - HW'!AQ15+NPV(Faktory!$D$5,'TCO TO BE - HW'!AQ16:AQ24)+'TCO TO BE - HW'!AQ25+NPV(Faktory!$D$5,'TCO TO BE - HW'!AQ26:AQ34))</f>
        <v>0</v>
      </c>
      <c r="AQ8" s="558">
        <f>('TCO TO BE - HW'!AR5+NPV(Faktory!$D$5,'TCO TO BE - HW'!AR6:AR14)+'TCO TO BE - HW'!AR15+NPV(Faktory!$D$5,'TCO TO BE - HW'!AR16:AR24)+'TCO TO BE - HW'!AR25+NPV(Faktory!$D$5,'TCO TO BE - HW'!AR26:AR34))</f>
        <v>0</v>
      </c>
      <c r="AR8" s="558">
        <f>('TCO TO BE - HW'!AS5+NPV(Faktory!$D$5,'TCO TO BE - HW'!AS6:AS14)+'TCO TO BE - HW'!AS15+NPV(Faktory!$D$5,'TCO TO BE - HW'!AS16:AS24)+'TCO TO BE - HW'!AS25+NPV(Faktory!$D$5,'TCO TO BE - HW'!AS26:AS34))</f>
        <v>0</v>
      </c>
      <c r="AS8" s="558">
        <f>('TCO TO BE - HW'!AT5+NPV(Faktory!$D$5,'TCO TO BE - HW'!AT6:AT14)+'TCO TO BE - HW'!AT15+NPV(Faktory!$D$5,'TCO TO BE - HW'!AT16:AT24)+'TCO TO BE - HW'!AT25+NPV(Faktory!$D$5,'TCO TO BE - HW'!AT26:AT34))</f>
        <v>0</v>
      </c>
      <c r="AT8" s="558">
        <f>('TCO TO BE - HW'!AU5+NPV(Faktory!$D$5,'TCO TO BE - HW'!AU6:AU14)+'TCO TO BE - HW'!AU15+NPV(Faktory!$D$5,'TCO TO BE - HW'!AU16:AU24)+'TCO TO BE - HW'!AU25+NPV(Faktory!$D$5,'TCO TO BE - HW'!AU26:AU34))</f>
        <v>0</v>
      </c>
      <c r="AU8" s="558">
        <f>('TCO TO BE - HW'!AV5+NPV(Faktory!$D$5,'TCO TO BE - HW'!AV6:AV14)+'TCO TO BE - HW'!AV15+NPV(Faktory!$D$5,'TCO TO BE - HW'!AV16:AV24)+'TCO TO BE - HW'!AV25+NPV(Faktory!$D$5,'TCO TO BE - HW'!AV26:AV34))</f>
        <v>0</v>
      </c>
      <c r="AV8" s="558">
        <f>('TCO TO BE - HW'!AW5+NPV(Faktory!$D$5,'TCO TO BE - HW'!AW6:AW14)+'TCO TO BE - HW'!AW15+NPV(Faktory!$D$5,'TCO TO BE - HW'!AW16:AW24)+'TCO TO BE - HW'!AW25+NPV(Faktory!$D$5,'TCO TO BE - HW'!AW26:AW34))</f>
        <v>0</v>
      </c>
      <c r="AW8" s="558">
        <f>('TCO TO BE - HW'!AX5+NPV(Faktory!$D$5,'TCO TO BE - HW'!AX6:AX14)+'TCO TO BE - HW'!AX15+NPV(Faktory!$D$5,'TCO TO BE - HW'!AX16:AX24)+'TCO TO BE - HW'!AX25+NPV(Faktory!$D$5,'TCO TO BE - HW'!AX26:AX34))</f>
        <v>0</v>
      </c>
      <c r="AX8" s="558">
        <f>('TCO TO BE - HW'!AY5+NPV(Faktory!$D$5,'TCO TO BE - HW'!AY6:AY14)+'TCO TO BE - HW'!AY15+NPV(Faktory!$D$5,'TCO TO BE - HW'!AY16:AY24)+'TCO TO BE - HW'!AY25+NPV(Faktory!$D$5,'TCO TO BE - HW'!AY26:AY34))</f>
        <v>0</v>
      </c>
      <c r="AY8" s="558">
        <f>('TCO TO BE - HW'!AZ5+NPV(Faktory!$D$5,'TCO TO BE - HW'!AZ6:AZ14)+'TCO TO BE - HW'!AZ15+NPV(Faktory!$D$5,'TCO TO BE - HW'!AZ16:AZ24)+'TCO TO BE - HW'!AZ25+NPV(Faktory!$D$5,'TCO TO BE - HW'!AZ26:AZ34))</f>
        <v>0</v>
      </c>
      <c r="BC8" s="539"/>
      <c r="BD8" s="539"/>
      <c r="BE8" s="540" t="s">
        <v>81</v>
      </c>
      <c r="BF8" s="558">
        <f>SUM(BG8:CZ8)</f>
        <v>0</v>
      </c>
      <c r="BG8" s="562">
        <f>'TCO TO BE - HW'!F4</f>
        <v>0</v>
      </c>
      <c r="BH8" s="562">
        <f>'TCO TO BE - HW'!G4</f>
        <v>0</v>
      </c>
      <c r="BI8" s="562">
        <f>'TCO TO BE - HW'!H4</f>
        <v>0</v>
      </c>
      <c r="BJ8" s="562">
        <f>'TCO TO BE - HW'!I4</f>
        <v>0</v>
      </c>
      <c r="BK8" s="562">
        <f>'TCO TO BE - HW'!J4</f>
        <v>0</v>
      </c>
      <c r="BL8" s="562">
        <f>'TCO TO BE - HW'!K4</f>
        <v>0</v>
      </c>
      <c r="BM8" s="562">
        <f>'TCO TO BE - HW'!L4</f>
        <v>0</v>
      </c>
      <c r="BN8" s="562">
        <f>'TCO TO BE - HW'!M4</f>
        <v>0</v>
      </c>
      <c r="BO8" s="562">
        <f>'TCO TO BE - HW'!N4</f>
        <v>0</v>
      </c>
      <c r="BP8" s="562">
        <f>'TCO TO BE - HW'!O4</f>
        <v>0</v>
      </c>
      <c r="BQ8" s="562">
        <f>'TCO TO BE - HW'!P4</f>
        <v>0</v>
      </c>
      <c r="BR8" s="562">
        <f>'TCO TO BE - HW'!Q4</f>
        <v>0</v>
      </c>
      <c r="BS8" s="562">
        <f>'TCO TO BE - HW'!R4</f>
        <v>0</v>
      </c>
      <c r="BT8" s="562">
        <f>'TCO TO BE - HW'!S4</f>
        <v>0</v>
      </c>
      <c r="BU8" s="562">
        <f>'TCO TO BE - HW'!T4</f>
        <v>0</v>
      </c>
      <c r="BV8" s="562">
        <f>'TCO TO BE - HW'!U4</f>
        <v>0</v>
      </c>
      <c r="BW8" s="562">
        <f>'TCO TO BE - HW'!V4</f>
        <v>0</v>
      </c>
      <c r="BX8" s="562">
        <f>'TCO TO BE - HW'!W4</f>
        <v>0</v>
      </c>
      <c r="BY8" s="562">
        <f>'TCO TO BE - HW'!X4</f>
        <v>0</v>
      </c>
      <c r="BZ8" s="562">
        <f>'TCO TO BE - HW'!Y4</f>
        <v>0</v>
      </c>
      <c r="CA8" s="562">
        <f>'TCO TO BE - HW'!Z4</f>
        <v>0</v>
      </c>
      <c r="CB8" s="562">
        <f>'TCO TO BE - HW'!AA4</f>
        <v>0</v>
      </c>
      <c r="CC8" s="562">
        <f>'TCO TO BE - HW'!AB4</f>
        <v>0</v>
      </c>
      <c r="CD8" s="562">
        <f>'TCO TO BE - HW'!AC4</f>
        <v>0</v>
      </c>
      <c r="CE8" s="562">
        <f>'TCO TO BE - HW'!AD4</f>
        <v>0</v>
      </c>
      <c r="CF8" s="562">
        <f>'TCO TO BE - HW'!AE4</f>
        <v>0</v>
      </c>
      <c r="CG8" s="562">
        <f>'TCO TO BE - HW'!AF4</f>
        <v>0</v>
      </c>
      <c r="CH8" s="562">
        <f>'TCO TO BE - HW'!AG4</f>
        <v>0</v>
      </c>
      <c r="CI8" s="562">
        <f>'TCO TO BE - HW'!AH4</f>
        <v>0</v>
      </c>
      <c r="CJ8" s="562">
        <f>'TCO TO BE - HW'!AI4</f>
        <v>0</v>
      </c>
      <c r="CK8" s="562">
        <f>'TCO TO BE - HW'!AJ4</f>
        <v>0</v>
      </c>
      <c r="CL8" s="562">
        <f>'TCO TO BE - HW'!AK4</f>
        <v>0</v>
      </c>
      <c r="CM8" s="562">
        <f>'TCO TO BE - HW'!AL4</f>
        <v>0</v>
      </c>
      <c r="CN8" s="562">
        <f>'TCO TO BE - HW'!AM4</f>
        <v>0</v>
      </c>
      <c r="CO8" s="562">
        <f>'TCO TO BE - HW'!AN4</f>
        <v>0</v>
      </c>
      <c r="CP8" s="562">
        <f>'TCO TO BE - HW'!AO4</f>
        <v>0</v>
      </c>
      <c r="CQ8" s="562">
        <f>'TCO TO BE - HW'!AP4</f>
        <v>0</v>
      </c>
      <c r="CR8" s="562">
        <f>'TCO TO BE - HW'!AQ4</f>
        <v>0</v>
      </c>
      <c r="CS8" s="562">
        <f>'TCO TO BE - HW'!AR4</f>
        <v>0</v>
      </c>
      <c r="CT8" s="562">
        <f>'TCO TO BE - HW'!AS4</f>
        <v>0</v>
      </c>
      <c r="CU8" s="562">
        <f>'TCO TO BE - HW'!AT4</f>
        <v>0</v>
      </c>
      <c r="CV8" s="562">
        <f>'TCO TO BE - HW'!AU4</f>
        <v>0</v>
      </c>
      <c r="CW8" s="562">
        <f>'TCO TO BE - HW'!AV4</f>
        <v>0</v>
      </c>
      <c r="CX8" s="562">
        <f>'TCO TO BE - HW'!AW4</f>
        <v>0</v>
      </c>
      <c r="CY8" s="562">
        <f>'TCO TO BE - HW'!AX4</f>
        <v>0</v>
      </c>
      <c r="CZ8" s="562">
        <f>'TCO TO BE - HW'!AY4</f>
        <v>0</v>
      </c>
      <c r="DA8" s="562">
        <f>'TCO TO BE - HW'!AZ4</f>
        <v>0</v>
      </c>
    </row>
    <row r="9" spans="1:105">
      <c r="A9" s="536"/>
      <c r="B9" s="537" t="s">
        <v>82</v>
      </c>
      <c r="C9" s="537"/>
      <c r="D9" s="538">
        <f>SUM(E9:AY9)</f>
        <v>1012941.2725376539</v>
      </c>
      <c r="E9" s="538">
        <f t="shared" ref="E9" si="4">SUM(E10:E12)</f>
        <v>10623.780143787639</v>
      </c>
      <c r="F9" s="538">
        <f t="shared" ref="F9:AY9" si="5">SUM(F10:F12)</f>
        <v>10623.780143787639</v>
      </c>
      <c r="G9" s="538">
        <f t="shared" si="5"/>
        <v>17092.655914834741</v>
      </c>
      <c r="H9" s="538">
        <f t="shared" si="5"/>
        <v>19692.860754338064</v>
      </c>
      <c r="I9" s="538">
        <f t="shared" si="5"/>
        <v>14510.528976880678</v>
      </c>
      <c r="J9" s="538">
        <f t="shared" si="5"/>
        <v>18397.277809973715</v>
      </c>
      <c r="K9" s="538">
        <f t="shared" si="5"/>
        <v>14510.528976880678</v>
      </c>
      <c r="L9" s="538">
        <f t="shared" si="5"/>
        <v>14173.074814627638</v>
      </c>
      <c r="M9" s="538">
        <f t="shared" si="5"/>
        <v>12907.621706178739</v>
      </c>
      <c r="N9" s="538">
        <f t="shared" si="5"/>
        <v>11642.168597729844</v>
      </c>
      <c r="O9" s="538">
        <f t="shared" si="5"/>
        <v>10376.715489280949</v>
      </c>
      <c r="P9" s="538">
        <f t="shared" si="5"/>
        <v>11642.168597729844</v>
      </c>
      <c r="Q9" s="538">
        <f t="shared" si="5"/>
        <v>11919.363088151982</v>
      </c>
      <c r="R9" s="538">
        <f t="shared" si="5"/>
        <v>19692.860754338064</v>
      </c>
      <c r="S9" s="538">
        <f t="shared" si="5"/>
        <v>19692.860754338064</v>
      </c>
      <c r="T9" s="538">
        <f t="shared" si="5"/>
        <v>13906.425766775907</v>
      </c>
      <c r="U9" s="538">
        <f t="shared" si="5"/>
        <v>15269.800841950013</v>
      </c>
      <c r="V9" s="538">
        <f t="shared" si="5"/>
        <v>19359.926067472337</v>
      </c>
      <c r="W9" s="538">
        <f t="shared" si="5"/>
        <v>7285.3943243557878</v>
      </c>
      <c r="X9" s="538">
        <f t="shared" si="5"/>
        <v>17101.694865609363</v>
      </c>
      <c r="Y9" s="538">
        <f t="shared" si="5"/>
        <v>15806.111921245028</v>
      </c>
      <c r="Z9" s="538">
        <f t="shared" si="5"/>
        <v>20988.443698702406</v>
      </c>
      <c r="AA9" s="538">
        <f t="shared" si="5"/>
        <v>20988.443698702406</v>
      </c>
      <c r="AB9" s="538">
        <f t="shared" si="5"/>
        <v>18397.277809973715</v>
      </c>
      <c r="AC9" s="538">
        <f t="shared" si="5"/>
        <v>13214.946032516329</v>
      </c>
      <c r="AD9" s="538">
        <f t="shared" si="5"/>
        <v>11919.363088151982</v>
      </c>
      <c r="AE9" s="538">
        <f t="shared" si="5"/>
        <v>11919.363088151982</v>
      </c>
      <c r="AF9" s="538">
        <f t="shared" si="5"/>
        <v>12543.050691601798</v>
      </c>
      <c r="AG9" s="538">
        <f t="shared" si="5"/>
        <v>144454.48531303319</v>
      </c>
      <c r="AH9" s="538">
        <f t="shared" si="5"/>
        <v>28229.312821094278</v>
      </c>
      <c r="AI9" s="538">
        <f t="shared" si="5"/>
        <v>15438.527923076534</v>
      </c>
      <c r="AJ9" s="538">
        <f t="shared" si="5"/>
        <v>14173.074814627638</v>
      </c>
      <c r="AK9" s="538">
        <f t="shared" si="5"/>
        <v>19234.887248423227</v>
      </c>
      <c r="AL9" s="538">
        <f t="shared" si="5"/>
        <v>14173.074814627638</v>
      </c>
      <c r="AM9" s="538">
        <f t="shared" si="5"/>
        <v>31270.250204849683</v>
      </c>
      <c r="AN9" s="538">
        <f t="shared" si="5"/>
        <v>24950.517121584067</v>
      </c>
      <c r="AO9" s="538">
        <f t="shared" si="5"/>
        <v>6658.6937373144292</v>
      </c>
      <c r="AP9" s="538">
        <f t="shared" si="5"/>
        <v>16725.071916666246</v>
      </c>
      <c r="AQ9" s="538">
        <f t="shared" si="5"/>
        <v>28038.86714991201</v>
      </c>
      <c r="AR9" s="538">
        <f t="shared" si="5"/>
        <v>17300.551782651339</v>
      </c>
      <c r="AS9" s="538">
        <f t="shared" si="5"/>
        <v>6815.3688840747718</v>
      </c>
      <c r="AT9" s="538">
        <f t="shared" si="5"/>
        <v>14679.2560580072</v>
      </c>
      <c r="AU9" s="538">
        <f t="shared" si="5"/>
        <v>9436.6646087189147</v>
      </c>
      <c r="AV9" s="538">
        <f t="shared" si="5"/>
        <v>120727.07214163897</v>
      </c>
      <c r="AW9" s="538">
        <f t="shared" si="5"/>
        <v>49868.895751525008</v>
      </c>
      <c r="AX9" s="538">
        <f t="shared" si="5"/>
        <v>15867.375920939778</v>
      </c>
      <c r="AY9" s="538">
        <f t="shared" si="5"/>
        <v>18700.835906821874</v>
      </c>
      <c r="BC9" s="536"/>
      <c r="BD9" s="537" t="s">
        <v>82</v>
      </c>
      <c r="BE9" s="537"/>
      <c r="BF9" s="538">
        <f>SUM(BG9:DA9)</f>
        <v>0</v>
      </c>
      <c r="BG9" s="553">
        <f>SUM(CH9:DA9)</f>
        <v>0</v>
      </c>
      <c r="BH9" s="553">
        <f t="shared" ref="BH9:DA9" si="6">SUM(CI9:DB9)</f>
        <v>0</v>
      </c>
      <c r="BI9" s="553">
        <f t="shared" si="6"/>
        <v>0</v>
      </c>
      <c r="BJ9" s="553">
        <f t="shared" si="6"/>
        <v>0</v>
      </c>
      <c r="BK9" s="553">
        <f t="shared" si="6"/>
        <v>0</v>
      </c>
      <c r="BL9" s="553">
        <f t="shared" si="6"/>
        <v>0</v>
      </c>
      <c r="BM9" s="553">
        <f t="shared" si="6"/>
        <v>0</v>
      </c>
      <c r="BN9" s="553">
        <f t="shared" si="6"/>
        <v>0</v>
      </c>
      <c r="BO9" s="553">
        <f t="shared" si="6"/>
        <v>0</v>
      </c>
      <c r="BP9" s="553">
        <f t="shared" si="6"/>
        <v>0</v>
      </c>
      <c r="BQ9" s="553">
        <f t="shared" si="6"/>
        <v>0</v>
      </c>
      <c r="BR9" s="553">
        <f t="shared" si="6"/>
        <v>0</v>
      </c>
      <c r="BS9" s="553">
        <f t="shared" si="6"/>
        <v>0</v>
      </c>
      <c r="BT9" s="553">
        <f t="shared" si="6"/>
        <v>0</v>
      </c>
      <c r="BU9" s="553">
        <f t="shared" si="6"/>
        <v>0</v>
      </c>
      <c r="BV9" s="553">
        <f t="shared" si="6"/>
        <v>0</v>
      </c>
      <c r="BW9" s="553">
        <f t="shared" si="6"/>
        <v>0</v>
      </c>
      <c r="BX9" s="553">
        <f t="shared" si="6"/>
        <v>0</v>
      </c>
      <c r="BY9" s="553">
        <f t="shared" si="6"/>
        <v>0</v>
      </c>
      <c r="BZ9" s="553">
        <f t="shared" si="6"/>
        <v>0</v>
      </c>
      <c r="CA9" s="553">
        <f t="shared" si="6"/>
        <v>0</v>
      </c>
      <c r="CB9" s="553">
        <f t="shared" si="6"/>
        <v>0</v>
      </c>
      <c r="CC9" s="553">
        <f t="shared" si="6"/>
        <v>0</v>
      </c>
      <c r="CD9" s="553">
        <f t="shared" si="6"/>
        <v>0</v>
      </c>
      <c r="CE9" s="553">
        <f t="shared" si="6"/>
        <v>0</v>
      </c>
      <c r="CF9" s="553">
        <f t="shared" si="6"/>
        <v>0</v>
      </c>
      <c r="CG9" s="553">
        <f t="shared" si="6"/>
        <v>0</v>
      </c>
      <c r="CH9" s="553">
        <f t="shared" si="6"/>
        <v>0</v>
      </c>
      <c r="CI9" s="553">
        <f t="shared" si="6"/>
        <v>0</v>
      </c>
      <c r="CJ9" s="553">
        <f t="shared" si="6"/>
        <v>0</v>
      </c>
      <c r="CK9" s="553">
        <f t="shared" si="6"/>
        <v>0</v>
      </c>
      <c r="CL9" s="553">
        <f t="shared" si="6"/>
        <v>0</v>
      </c>
      <c r="CM9" s="553">
        <f t="shared" si="6"/>
        <v>0</v>
      </c>
      <c r="CN9" s="553">
        <f t="shared" si="6"/>
        <v>0</v>
      </c>
      <c r="CO9" s="553">
        <f t="shared" si="6"/>
        <v>0</v>
      </c>
      <c r="CP9" s="553">
        <f t="shared" si="6"/>
        <v>0</v>
      </c>
      <c r="CQ9" s="553">
        <f t="shared" si="6"/>
        <v>0</v>
      </c>
      <c r="CR9" s="553">
        <f t="shared" si="6"/>
        <v>0</v>
      </c>
      <c r="CS9" s="553">
        <f t="shared" si="6"/>
        <v>0</v>
      </c>
      <c r="CT9" s="553">
        <f t="shared" si="6"/>
        <v>0</v>
      </c>
      <c r="CU9" s="553">
        <f t="shared" si="6"/>
        <v>0</v>
      </c>
      <c r="CV9" s="553">
        <f t="shared" si="6"/>
        <v>0</v>
      </c>
      <c r="CW9" s="553">
        <f t="shared" si="6"/>
        <v>0</v>
      </c>
      <c r="CX9" s="553">
        <f t="shared" si="6"/>
        <v>0</v>
      </c>
      <c r="CY9" s="553">
        <f t="shared" si="6"/>
        <v>0</v>
      </c>
      <c r="CZ9" s="553">
        <f t="shared" si="6"/>
        <v>0</v>
      </c>
      <c r="DA9" s="553">
        <f t="shared" si="6"/>
        <v>0</v>
      </c>
    </row>
    <row r="10" spans="1:105">
      <c r="A10" s="539"/>
      <c r="B10" s="539"/>
      <c r="C10" s="540" t="s">
        <v>79</v>
      </c>
      <c r="D10" s="559">
        <f>SUM(E10:AY10)</f>
        <v>1012941.2725376539</v>
      </c>
      <c r="E10" s="558">
        <f>('TCO TO BE- SW'!F100+NPV(Faktory!$D$5,'TCO TO BE- SW'!F101:F109)+'TCO TO BE- SW'!F110+NPV(Faktory!$D$5,'TCO TO BE- SW'!F111:F119)+'TCO TO BE- SW'!F120+NPV(Faktory!$D$5,'TCO TO BE- SW'!F121:F129)+'TCO TO BE- SW'!F130+NPV(Faktory!$D$5,'TCO TO BE- SW'!F131:F139)+'TCO TO BE- SW'!F140+NPV(Faktory!$D$5,'TCO TO BE- SW'!F141:F149))</f>
        <v>10623.780143787639</v>
      </c>
      <c r="F10" s="558">
        <f>('TCO TO BE- SW'!G100+NPV(Faktory!$D$5,'TCO TO BE- SW'!G101:G109)+'TCO TO BE- SW'!G110+NPV(Faktory!$D$5,'TCO TO BE- SW'!G111:G119)+'TCO TO BE- SW'!G120+NPV(Faktory!$D$5,'TCO TO BE- SW'!G121:G129)+'TCO TO BE- SW'!G130+NPV(Faktory!$D$5,'TCO TO BE- SW'!G131:G139)+'TCO TO BE- SW'!G140+NPV(Faktory!$D$5,'TCO TO BE- SW'!G141:G149))</f>
        <v>10623.780143787639</v>
      </c>
      <c r="G10" s="558">
        <f>('TCO TO BE- SW'!H100+NPV(Faktory!$D$5,'TCO TO BE- SW'!H101:H109)+'TCO TO BE- SW'!H110+NPV(Faktory!$D$5,'TCO TO BE- SW'!H111:H119)+'TCO TO BE- SW'!H120+NPV(Faktory!$D$5,'TCO TO BE- SW'!H121:H129)+'TCO TO BE- SW'!H130+NPV(Faktory!$D$5,'TCO TO BE- SW'!H131:H139)+'TCO TO BE- SW'!H140+NPV(Faktory!$D$5,'TCO TO BE- SW'!H141:H149))</f>
        <v>17092.655914834741</v>
      </c>
      <c r="H10" s="558">
        <f>('TCO TO BE- SW'!I100+NPV(Faktory!$D$5,'TCO TO BE- SW'!I101:I109)+'TCO TO BE- SW'!I110+NPV(Faktory!$D$5,'TCO TO BE- SW'!I111:I119)+'TCO TO BE- SW'!I120+NPV(Faktory!$D$5,'TCO TO BE- SW'!I121:I129)+'TCO TO BE- SW'!I130+NPV(Faktory!$D$5,'TCO TO BE- SW'!I131:I139)+'TCO TO BE- SW'!I140+NPV(Faktory!$D$5,'TCO TO BE- SW'!I141:I149))</f>
        <v>19692.860754338064</v>
      </c>
      <c r="I10" s="558">
        <f>('TCO TO BE- SW'!J100+NPV(Faktory!$D$5,'TCO TO BE- SW'!J101:J109)+'TCO TO BE- SW'!J110+NPV(Faktory!$D$5,'TCO TO BE- SW'!J111:J119)+'TCO TO BE- SW'!J120+NPV(Faktory!$D$5,'TCO TO BE- SW'!J121:J129)+'TCO TO BE- SW'!J130+NPV(Faktory!$D$5,'TCO TO BE- SW'!J131:J139)+'TCO TO BE- SW'!J140+NPV(Faktory!$D$5,'TCO TO BE- SW'!J141:J149))</f>
        <v>14510.528976880678</v>
      </c>
      <c r="J10" s="558">
        <f>('TCO TO BE- SW'!K100+NPV(Faktory!$D$5,'TCO TO BE- SW'!K101:K109)+'TCO TO BE- SW'!K110+NPV(Faktory!$D$5,'TCO TO BE- SW'!K111:K119)+'TCO TO BE- SW'!K120+NPV(Faktory!$D$5,'TCO TO BE- SW'!K121:K129)+'TCO TO BE- SW'!K130+NPV(Faktory!$D$5,'TCO TO BE- SW'!K131:K139)+'TCO TO BE- SW'!K140+NPV(Faktory!$D$5,'TCO TO BE- SW'!K141:K149))</f>
        <v>18397.277809973715</v>
      </c>
      <c r="K10" s="558">
        <f>('TCO TO BE- SW'!L100+NPV(Faktory!$D$5,'TCO TO BE- SW'!L101:L109)+'TCO TO BE- SW'!L110+NPV(Faktory!$D$5,'TCO TO BE- SW'!L111:L119)+'TCO TO BE- SW'!L120+NPV(Faktory!$D$5,'TCO TO BE- SW'!L121:L129)+'TCO TO BE- SW'!L130+NPV(Faktory!$D$5,'TCO TO BE- SW'!L131:L139)+'TCO TO BE- SW'!L140+NPV(Faktory!$D$5,'TCO TO BE- SW'!L141:L149))</f>
        <v>14510.528976880678</v>
      </c>
      <c r="L10" s="558">
        <f>('TCO TO BE- SW'!M100+NPV(Faktory!$D$5,'TCO TO BE- SW'!M101:M109)+'TCO TO BE- SW'!M110+NPV(Faktory!$D$5,'TCO TO BE- SW'!M111:M119)+'TCO TO BE- SW'!M120+NPV(Faktory!$D$5,'TCO TO BE- SW'!M121:M129)+'TCO TO BE- SW'!M130+NPV(Faktory!$D$5,'TCO TO BE- SW'!M131:M139)+'TCO TO BE- SW'!M140+NPV(Faktory!$D$5,'TCO TO BE- SW'!M141:M149))</f>
        <v>14173.074814627638</v>
      </c>
      <c r="M10" s="558">
        <f>('TCO TO BE- SW'!N100+NPV(Faktory!$D$5,'TCO TO BE- SW'!N101:N109)+'TCO TO BE- SW'!N110+NPV(Faktory!$D$5,'TCO TO BE- SW'!N111:N119)+'TCO TO BE- SW'!N120+NPV(Faktory!$D$5,'TCO TO BE- SW'!N121:N129)+'TCO TO BE- SW'!N130+NPV(Faktory!$D$5,'TCO TO BE- SW'!N131:N139)+'TCO TO BE- SW'!N140+NPV(Faktory!$D$5,'TCO TO BE- SW'!N141:N149))</f>
        <v>12907.621706178739</v>
      </c>
      <c r="N10" s="558">
        <f>('TCO TO BE- SW'!O100+NPV(Faktory!$D$5,'TCO TO BE- SW'!O101:O109)+'TCO TO BE- SW'!O110+NPV(Faktory!$D$5,'TCO TO BE- SW'!O111:O119)+'TCO TO BE- SW'!O120+NPV(Faktory!$D$5,'TCO TO BE- SW'!O121:O129)+'TCO TO BE- SW'!O130+NPV(Faktory!$D$5,'TCO TO BE- SW'!O131:O139)+'TCO TO BE- SW'!O140+NPV(Faktory!$D$5,'TCO TO BE- SW'!O141:O149))</f>
        <v>11642.168597729844</v>
      </c>
      <c r="O10" s="558">
        <f>('TCO TO BE- SW'!P100+NPV(Faktory!$D$5,'TCO TO BE- SW'!P101:P109)+'TCO TO BE- SW'!P110+NPV(Faktory!$D$5,'TCO TO BE- SW'!P111:P119)+'TCO TO BE- SW'!P120+NPV(Faktory!$D$5,'TCO TO BE- SW'!P121:P129)+'TCO TO BE- SW'!P130+NPV(Faktory!$D$5,'TCO TO BE- SW'!P131:P139)+'TCO TO BE- SW'!P140+NPV(Faktory!$D$5,'TCO TO BE- SW'!P141:P149))</f>
        <v>10376.715489280949</v>
      </c>
      <c r="P10" s="558">
        <f>('TCO TO BE- SW'!Q100+NPV(Faktory!$D$5,'TCO TO BE- SW'!Q101:Q109)+'TCO TO BE- SW'!Q110+NPV(Faktory!$D$5,'TCO TO BE- SW'!Q111:Q119)+'TCO TO BE- SW'!Q120+NPV(Faktory!$D$5,'TCO TO BE- SW'!Q121:Q129)+'TCO TO BE- SW'!Q130+NPV(Faktory!$D$5,'TCO TO BE- SW'!Q131:Q139)+'TCO TO BE- SW'!Q140+NPV(Faktory!$D$5,'TCO TO BE- SW'!Q141:Q149))</f>
        <v>11642.168597729844</v>
      </c>
      <c r="Q10" s="558">
        <f>('TCO TO BE- SW'!R100+NPV(Faktory!$D$5,'TCO TO BE- SW'!R101:R109)+'TCO TO BE- SW'!R110+NPV(Faktory!$D$5,'TCO TO BE- SW'!R111:R119)+'TCO TO BE- SW'!R120+NPV(Faktory!$D$5,'TCO TO BE- SW'!R121:R129)+'TCO TO BE- SW'!R130+NPV(Faktory!$D$5,'TCO TO BE- SW'!R131:R139)+'TCO TO BE- SW'!R140+NPV(Faktory!$D$5,'TCO TO BE- SW'!R141:R149))</f>
        <v>11919.363088151982</v>
      </c>
      <c r="R10" s="558">
        <f>('TCO TO BE- SW'!S100+NPV(Faktory!$D$5,'TCO TO BE- SW'!S101:S109)+'TCO TO BE- SW'!S110+NPV(Faktory!$D$5,'TCO TO BE- SW'!S111:S119)+'TCO TO BE- SW'!S120+NPV(Faktory!$D$5,'TCO TO BE- SW'!S121:S129)+'TCO TO BE- SW'!S130+NPV(Faktory!$D$5,'TCO TO BE- SW'!S131:S139)+'TCO TO BE- SW'!S140+NPV(Faktory!$D$5,'TCO TO BE- SW'!S141:S149))</f>
        <v>19692.860754338064</v>
      </c>
      <c r="S10" s="558">
        <f>('TCO TO BE- SW'!T100+NPV(Faktory!$D$5,'TCO TO BE- SW'!T101:T109)+'TCO TO BE- SW'!T110+NPV(Faktory!$D$5,'TCO TO BE- SW'!T111:T119)+'TCO TO BE- SW'!T120+NPV(Faktory!$D$5,'TCO TO BE- SW'!T121:T129)+'TCO TO BE- SW'!T130+NPV(Faktory!$D$5,'TCO TO BE- SW'!T131:T139)+'TCO TO BE- SW'!T140+NPV(Faktory!$D$5,'TCO TO BE- SW'!T141:T149))</f>
        <v>19692.860754338064</v>
      </c>
      <c r="T10" s="558">
        <f>('TCO TO BE- SW'!U100+NPV(Faktory!$D$5,'TCO TO BE- SW'!U101:U109)+'TCO TO BE- SW'!U110+NPV(Faktory!$D$5,'TCO TO BE- SW'!U111:U119)+'TCO TO BE- SW'!U120+NPV(Faktory!$D$5,'TCO TO BE- SW'!U121:U129)+'TCO TO BE- SW'!U130+NPV(Faktory!$D$5,'TCO TO BE- SW'!U131:U139)+'TCO TO BE- SW'!U140+NPV(Faktory!$D$5,'TCO TO BE- SW'!U141:U149))</f>
        <v>13906.425766775907</v>
      </c>
      <c r="U10" s="558">
        <f>('TCO TO BE- SW'!V100+NPV(Faktory!$D$5,'TCO TO BE- SW'!V101:V109)+'TCO TO BE- SW'!V110+NPV(Faktory!$D$5,'TCO TO BE- SW'!V111:V119)+'TCO TO BE- SW'!V120+NPV(Faktory!$D$5,'TCO TO BE- SW'!V121:V129)+'TCO TO BE- SW'!V130+NPV(Faktory!$D$5,'TCO TO BE- SW'!V131:V139)+'TCO TO BE- SW'!V140+NPV(Faktory!$D$5,'TCO TO BE- SW'!V141:V149))</f>
        <v>15269.800841950013</v>
      </c>
      <c r="V10" s="558">
        <f>('TCO TO BE- SW'!W100+NPV(Faktory!$D$5,'TCO TO BE- SW'!W101:W109)+'TCO TO BE- SW'!W110+NPV(Faktory!$D$5,'TCO TO BE- SW'!W111:W119)+'TCO TO BE- SW'!W120+NPV(Faktory!$D$5,'TCO TO BE- SW'!W121:W129)+'TCO TO BE- SW'!W130+NPV(Faktory!$D$5,'TCO TO BE- SW'!W131:W139)+'TCO TO BE- SW'!W140+NPV(Faktory!$D$5,'TCO TO BE- SW'!W141:W149))</f>
        <v>19359.926067472337</v>
      </c>
      <c r="W10" s="558">
        <f>('TCO TO BE- SW'!X100+NPV(Faktory!$D$5,'TCO TO BE- SW'!X101:X109)+'TCO TO BE- SW'!X110+NPV(Faktory!$D$5,'TCO TO BE- SW'!X111:X119)+'TCO TO BE- SW'!X120+NPV(Faktory!$D$5,'TCO TO BE- SW'!X121:X129)+'TCO TO BE- SW'!X130+NPV(Faktory!$D$5,'TCO TO BE- SW'!X131:X139)+'TCO TO BE- SW'!X140+NPV(Faktory!$D$5,'TCO TO BE- SW'!X141:X149))</f>
        <v>7285.3943243557878</v>
      </c>
      <c r="X10" s="558">
        <f>('TCO TO BE- SW'!Y100+NPV(Faktory!$D$5,'TCO TO BE- SW'!Y101:Y109)+'TCO TO BE- SW'!Y110+NPV(Faktory!$D$5,'TCO TO BE- SW'!Y111:Y119)+'TCO TO BE- SW'!Y120+NPV(Faktory!$D$5,'TCO TO BE- SW'!Y121:Y129)+'TCO TO BE- SW'!Y130+NPV(Faktory!$D$5,'TCO TO BE- SW'!Y131:Y139)+'TCO TO BE- SW'!Y140+NPV(Faktory!$D$5,'TCO TO BE- SW'!Y141:Y149))</f>
        <v>17101.694865609363</v>
      </c>
      <c r="Y10" s="558">
        <f>('TCO TO BE- SW'!Z100+NPV(Faktory!$D$5,'TCO TO BE- SW'!Z101:Z109)+'TCO TO BE- SW'!Z110+NPV(Faktory!$D$5,'TCO TO BE- SW'!Z111:Z119)+'TCO TO BE- SW'!Z120+NPV(Faktory!$D$5,'TCO TO BE- SW'!Z121:Z129)+'TCO TO BE- SW'!Z130+NPV(Faktory!$D$5,'TCO TO BE- SW'!Z131:Z139)+'TCO TO BE- SW'!Z140+NPV(Faktory!$D$5,'TCO TO BE- SW'!Z141:Z149))</f>
        <v>15806.111921245028</v>
      </c>
      <c r="Z10" s="558">
        <f>('TCO TO BE- SW'!AA100+NPV(Faktory!$D$5,'TCO TO BE- SW'!AA101:AA109)+'TCO TO BE- SW'!AA110+NPV(Faktory!$D$5,'TCO TO BE- SW'!AA111:AA119)+'TCO TO BE- SW'!AA120+NPV(Faktory!$D$5,'TCO TO BE- SW'!AA121:AA129)+'TCO TO BE- SW'!AA130+NPV(Faktory!$D$5,'TCO TO BE- SW'!AA131:AA139)+'TCO TO BE- SW'!AA140+NPV(Faktory!$D$5,'TCO TO BE- SW'!AA141:AA149))</f>
        <v>20988.443698702406</v>
      </c>
      <c r="AA10" s="558">
        <f>('TCO TO BE- SW'!AB100+NPV(Faktory!$D$5,'TCO TO BE- SW'!AB101:AB109)+'TCO TO BE- SW'!AB110+NPV(Faktory!$D$5,'TCO TO BE- SW'!AB111:AB119)+'TCO TO BE- SW'!AB120+NPV(Faktory!$D$5,'TCO TO BE- SW'!AB121:AB129)+'TCO TO BE- SW'!AB130+NPV(Faktory!$D$5,'TCO TO BE- SW'!AB131:AB139)+'TCO TO BE- SW'!AB140+NPV(Faktory!$D$5,'TCO TO BE- SW'!AB141:AB149))</f>
        <v>20988.443698702406</v>
      </c>
      <c r="AB10" s="558">
        <f>('TCO TO BE- SW'!AC100+NPV(Faktory!$D$5,'TCO TO BE- SW'!AC101:AC109)+'TCO TO BE- SW'!AC110+NPV(Faktory!$D$5,'TCO TO BE- SW'!AC111:AC119)+'TCO TO BE- SW'!AC120+NPV(Faktory!$D$5,'TCO TO BE- SW'!AC121:AC129)+'TCO TO BE- SW'!AC130+NPV(Faktory!$D$5,'TCO TO BE- SW'!AC131:AC139)+'TCO TO BE- SW'!AC140+NPV(Faktory!$D$5,'TCO TO BE- SW'!AC141:AC149))</f>
        <v>18397.277809973715</v>
      </c>
      <c r="AC10" s="558">
        <f>('TCO TO BE- SW'!AD100+NPV(Faktory!$D$5,'TCO TO BE- SW'!AD101:AD109)+'TCO TO BE- SW'!AD110+NPV(Faktory!$D$5,'TCO TO BE- SW'!AD111:AD119)+'TCO TO BE- SW'!AD120+NPV(Faktory!$D$5,'TCO TO BE- SW'!AD121:AD129)+'TCO TO BE- SW'!AD130+NPV(Faktory!$D$5,'TCO TO BE- SW'!AD131:AD139)+'TCO TO BE- SW'!AD140+NPV(Faktory!$D$5,'TCO TO BE- SW'!AD141:AD149))</f>
        <v>13214.946032516329</v>
      </c>
      <c r="AD10" s="558">
        <f>('TCO TO BE- SW'!AE100+NPV(Faktory!$D$5,'TCO TO BE- SW'!AE101:AE109)+'TCO TO BE- SW'!AE110+NPV(Faktory!$D$5,'TCO TO BE- SW'!AE111:AE119)+'TCO TO BE- SW'!AE120+NPV(Faktory!$D$5,'TCO TO BE- SW'!AE121:AE129)+'TCO TO BE- SW'!AE130+NPV(Faktory!$D$5,'TCO TO BE- SW'!AE131:AE139)+'TCO TO BE- SW'!AE140+NPV(Faktory!$D$5,'TCO TO BE- SW'!AE141:AE149))</f>
        <v>11919.363088151982</v>
      </c>
      <c r="AE10" s="558">
        <f>('TCO TO BE- SW'!AF100+NPV(Faktory!$D$5,'TCO TO BE- SW'!AF101:AF109)+'TCO TO BE- SW'!AF110+NPV(Faktory!$D$5,'TCO TO BE- SW'!AF111:AF119)+'TCO TO BE- SW'!AF120+NPV(Faktory!$D$5,'TCO TO BE- SW'!AF121:AF129)+'TCO TO BE- SW'!AF130+NPV(Faktory!$D$5,'TCO TO BE- SW'!AF131:AF139)+'TCO TO BE- SW'!AF140+NPV(Faktory!$D$5,'TCO TO BE- SW'!AF141:AF149))</f>
        <v>11919.363088151982</v>
      </c>
      <c r="AF10" s="558">
        <f>('TCO TO BE- SW'!AG100+NPV(Faktory!$D$5,'TCO TO BE- SW'!AG101:AG109)+'TCO TO BE- SW'!AG110+NPV(Faktory!$D$5,'TCO TO BE- SW'!AG111:AG119)+'TCO TO BE- SW'!AG120+NPV(Faktory!$D$5,'TCO TO BE- SW'!AG121:AG129)+'TCO TO BE- SW'!AG130+NPV(Faktory!$D$5,'TCO TO BE- SW'!AG131:AG139)+'TCO TO BE- SW'!AG140+NPV(Faktory!$D$5,'TCO TO BE- SW'!AG141:AG149))</f>
        <v>12543.050691601798</v>
      </c>
      <c r="AG10" s="558">
        <f>('TCO TO BE- SW'!AH100+NPV(Faktory!$D$5,'TCO TO BE- SW'!AH101:AH109)+'TCO TO BE- SW'!AH110+NPV(Faktory!$D$5,'TCO TO BE- SW'!AH111:AH119)+'TCO TO BE- SW'!AH120+NPV(Faktory!$D$5,'TCO TO BE- SW'!AH121:AH129)+'TCO TO BE- SW'!AH130+NPV(Faktory!$D$5,'TCO TO BE- SW'!AH131:AH139)+'TCO TO BE- SW'!AH140+NPV(Faktory!$D$5,'TCO TO BE- SW'!AH141:AH149))</f>
        <v>144454.48531303319</v>
      </c>
      <c r="AH10" s="558">
        <f>('TCO TO BE- SW'!AI100+NPV(Faktory!$D$5,'TCO TO BE- SW'!AI101:AI109)+'TCO TO BE- SW'!AI110+NPV(Faktory!$D$5,'TCO TO BE- SW'!AI111:AI119)+'TCO TO BE- SW'!AI120+NPV(Faktory!$D$5,'TCO TO BE- SW'!AI121:AI129)+'TCO TO BE- SW'!AI130+NPV(Faktory!$D$5,'TCO TO BE- SW'!AI131:AI139)+'TCO TO BE- SW'!AI140+NPV(Faktory!$D$5,'TCO TO BE- SW'!AI141:AI149))</f>
        <v>28229.312821094278</v>
      </c>
      <c r="AI10" s="558">
        <f>('TCO TO BE- SW'!AJ100+NPV(Faktory!$D$5,'TCO TO BE- SW'!AJ101:AJ109)+'TCO TO BE- SW'!AJ110+NPV(Faktory!$D$5,'TCO TO BE- SW'!AJ111:AJ119)+'TCO TO BE- SW'!AJ120+NPV(Faktory!$D$5,'TCO TO BE- SW'!AJ121:AJ129)+'TCO TO BE- SW'!AJ130+NPV(Faktory!$D$5,'TCO TO BE- SW'!AJ131:AJ139)+'TCO TO BE- SW'!AJ140+NPV(Faktory!$D$5,'TCO TO BE- SW'!AJ141:AJ149))</f>
        <v>15438.527923076534</v>
      </c>
      <c r="AJ10" s="558">
        <f>('TCO TO BE- SW'!AK100+NPV(Faktory!$D$5,'TCO TO BE- SW'!AK101:AK109)+'TCO TO BE- SW'!AK110+NPV(Faktory!$D$5,'TCO TO BE- SW'!AK111:AK119)+'TCO TO BE- SW'!AK120+NPV(Faktory!$D$5,'TCO TO BE- SW'!AK121:AK129)+'TCO TO BE- SW'!AK130+NPV(Faktory!$D$5,'TCO TO BE- SW'!AK131:AK139)+'TCO TO BE- SW'!AK140+NPV(Faktory!$D$5,'TCO TO BE- SW'!AK141:AK149))</f>
        <v>14173.074814627638</v>
      </c>
      <c r="AK10" s="558">
        <f>('TCO TO BE- SW'!AL100+NPV(Faktory!$D$5,'TCO TO BE- SW'!AL101:AL109)+'TCO TO BE- SW'!AL110+NPV(Faktory!$D$5,'TCO TO BE- SW'!AL111:AL119)+'TCO TO BE- SW'!AL120+NPV(Faktory!$D$5,'TCO TO BE- SW'!AL121:AL129)+'TCO TO BE- SW'!AL130+NPV(Faktory!$D$5,'TCO TO BE- SW'!AL131:AL139)+'TCO TO BE- SW'!AL140+NPV(Faktory!$D$5,'TCO TO BE- SW'!AL141:AL149))</f>
        <v>19234.887248423227</v>
      </c>
      <c r="AL10" s="558">
        <f>('TCO TO BE- SW'!AM100+NPV(Faktory!$D$5,'TCO TO BE- SW'!AM101:AM109)+'TCO TO BE- SW'!AM110+NPV(Faktory!$D$5,'TCO TO BE- SW'!AM111:AM119)+'TCO TO BE- SW'!AM120+NPV(Faktory!$D$5,'TCO TO BE- SW'!AM121:AM129)+'TCO TO BE- SW'!AM130+NPV(Faktory!$D$5,'TCO TO BE- SW'!AM131:AM139)+'TCO TO BE- SW'!AM140+NPV(Faktory!$D$5,'TCO TO BE- SW'!AM141:AM149))</f>
        <v>14173.074814627638</v>
      </c>
      <c r="AM10" s="558">
        <f>('TCO TO BE- SW'!AN100+NPV(Faktory!$D$5,'TCO TO BE- SW'!AN101:AN109)+'TCO TO BE- SW'!AN110+NPV(Faktory!$D$5,'TCO TO BE- SW'!AN111:AN119)+'TCO TO BE- SW'!AN120+NPV(Faktory!$D$5,'TCO TO BE- SW'!AN121:AN129)+'TCO TO BE- SW'!AN130+NPV(Faktory!$D$5,'TCO TO BE- SW'!AN131:AN139)+'TCO TO BE- SW'!AN140+NPV(Faktory!$D$5,'TCO TO BE- SW'!AN141:AN149))</f>
        <v>31270.250204849683</v>
      </c>
      <c r="AN10" s="558">
        <f>('TCO TO BE- SW'!AO100+NPV(Faktory!$D$5,'TCO TO BE- SW'!AO101:AO109)+'TCO TO BE- SW'!AO110+NPV(Faktory!$D$5,'TCO TO BE- SW'!AO111:AO119)+'TCO TO BE- SW'!AO120+NPV(Faktory!$D$5,'TCO TO BE- SW'!AO121:AO129)+'TCO TO BE- SW'!AO130+NPV(Faktory!$D$5,'TCO TO BE- SW'!AO131:AO139)+'TCO TO BE- SW'!AO140+NPV(Faktory!$D$5,'TCO TO BE- SW'!AO141:AO149))</f>
        <v>24950.517121584067</v>
      </c>
      <c r="AO10" s="558">
        <f>('TCO TO BE- SW'!AP100+NPV(Faktory!$D$5,'TCO TO BE- SW'!AP101:AP109)+'TCO TO BE- SW'!AP110+NPV(Faktory!$D$5,'TCO TO BE- SW'!AP111:AP119)+'TCO TO BE- SW'!AP120+NPV(Faktory!$D$5,'TCO TO BE- SW'!AP121:AP129)+'TCO TO BE- SW'!AP130+NPV(Faktory!$D$5,'TCO TO BE- SW'!AP131:AP139)+'TCO TO BE- SW'!AP140+NPV(Faktory!$D$5,'TCO TO BE- SW'!AP141:AP149))</f>
        <v>6658.6937373144292</v>
      </c>
      <c r="AP10" s="558">
        <f>('TCO TO BE- SW'!AQ100+NPV(Faktory!$D$5,'TCO TO BE- SW'!AQ101:AQ109)+'TCO TO BE- SW'!AQ110+NPV(Faktory!$D$5,'TCO TO BE- SW'!AQ111:AQ119)+'TCO TO BE- SW'!AQ120+NPV(Faktory!$D$5,'TCO TO BE- SW'!AQ121:AQ129)+'TCO TO BE- SW'!AQ130+NPV(Faktory!$D$5,'TCO TO BE- SW'!AQ131:AQ139)+'TCO TO BE- SW'!AQ140+NPV(Faktory!$D$5,'TCO TO BE- SW'!AQ141:AQ149))</f>
        <v>16725.071916666246</v>
      </c>
      <c r="AQ10" s="558">
        <f>('TCO TO BE- SW'!AR100+NPV(Faktory!$D$5,'TCO TO BE- SW'!AR101:AR109)+'TCO TO BE- SW'!AR110+NPV(Faktory!$D$5,'TCO TO BE- SW'!AR111:AR119)+'TCO TO BE- SW'!AR120+NPV(Faktory!$D$5,'TCO TO BE- SW'!AR121:AR129)+'TCO TO BE- SW'!AR130+NPV(Faktory!$D$5,'TCO TO BE- SW'!AR131:AR139)+'TCO TO BE- SW'!AR140+NPV(Faktory!$D$5,'TCO TO BE- SW'!AR141:AR149))</f>
        <v>28038.86714991201</v>
      </c>
      <c r="AR10" s="558">
        <f>('TCO TO BE- SW'!AS100+NPV(Faktory!$D$5,'TCO TO BE- SW'!AS101:AS109)+'TCO TO BE- SW'!AS110+NPV(Faktory!$D$5,'TCO TO BE- SW'!AS111:AS119)+'TCO TO BE- SW'!AS120+NPV(Faktory!$D$5,'TCO TO BE- SW'!AS121:AS129)+'TCO TO BE- SW'!AS130+NPV(Faktory!$D$5,'TCO TO BE- SW'!AS131:AS139)+'TCO TO BE- SW'!AS140+NPV(Faktory!$D$5,'TCO TO BE- SW'!AS141:AS149))</f>
        <v>17300.551782651339</v>
      </c>
      <c r="AS10" s="558">
        <f>('TCO TO BE- SW'!AT100+NPV(Faktory!$D$5,'TCO TO BE- SW'!AT101:AT109)+'TCO TO BE- SW'!AT110+NPV(Faktory!$D$5,'TCO TO BE- SW'!AT111:AT119)+'TCO TO BE- SW'!AT120+NPV(Faktory!$D$5,'TCO TO BE- SW'!AT121:AT129)+'TCO TO BE- SW'!AT130+NPV(Faktory!$D$5,'TCO TO BE- SW'!AT131:AT139)+'TCO TO BE- SW'!AT140+NPV(Faktory!$D$5,'TCO TO BE- SW'!AT141:AT149))</f>
        <v>6815.3688840747718</v>
      </c>
      <c r="AT10" s="558">
        <f>('TCO TO BE- SW'!AU100+NPV(Faktory!$D$5,'TCO TO BE- SW'!AU101:AU109)+'TCO TO BE- SW'!AU110+NPV(Faktory!$D$5,'TCO TO BE- SW'!AU111:AU119)+'TCO TO BE- SW'!AU120+NPV(Faktory!$D$5,'TCO TO BE- SW'!AU121:AU129)+'TCO TO BE- SW'!AU130+NPV(Faktory!$D$5,'TCO TO BE- SW'!AU131:AU139)+'TCO TO BE- SW'!AU140+NPV(Faktory!$D$5,'TCO TO BE- SW'!AU141:AU149))</f>
        <v>14679.2560580072</v>
      </c>
      <c r="AU10" s="558">
        <f>('TCO TO BE- SW'!AV100+NPV(Faktory!$D$5,'TCO TO BE- SW'!AV101:AV109)+'TCO TO BE- SW'!AV110+NPV(Faktory!$D$5,'TCO TO BE- SW'!AV111:AV119)+'TCO TO BE- SW'!AV120+NPV(Faktory!$D$5,'TCO TO BE- SW'!AV121:AV129)+'TCO TO BE- SW'!AV130+NPV(Faktory!$D$5,'TCO TO BE- SW'!AV131:AV139)+'TCO TO BE- SW'!AV140+NPV(Faktory!$D$5,'TCO TO BE- SW'!AV141:AV149))</f>
        <v>9436.6646087189147</v>
      </c>
      <c r="AV10" s="558">
        <f>('TCO TO BE- SW'!AW100+NPV(Faktory!$D$5,'TCO TO BE- SW'!AW101:AW109)+'TCO TO BE- SW'!AW110+NPV(Faktory!$D$5,'TCO TO BE- SW'!AW111:AW119)+'TCO TO BE- SW'!AW120+NPV(Faktory!$D$5,'TCO TO BE- SW'!AW121:AW129)+'TCO TO BE- SW'!AW130+NPV(Faktory!$D$5,'TCO TO BE- SW'!AW131:AW139)+'TCO TO BE- SW'!AW140+NPV(Faktory!$D$5,'TCO TO BE- SW'!AW141:AW149))</f>
        <v>120727.07214163897</v>
      </c>
      <c r="AW10" s="558">
        <f>('TCO TO BE- SW'!AX100+NPV(Faktory!$D$5,'TCO TO BE- SW'!AX101:AX109)+'TCO TO BE- SW'!AX110+NPV(Faktory!$D$5,'TCO TO BE- SW'!AX111:AX119)+'TCO TO BE- SW'!AX120+NPV(Faktory!$D$5,'TCO TO BE- SW'!AX121:AX129)+'TCO TO BE- SW'!AX130+NPV(Faktory!$D$5,'TCO TO BE- SW'!AX131:AX139)+'TCO TO BE- SW'!AX140+NPV(Faktory!$D$5,'TCO TO BE- SW'!AX141:AX149))</f>
        <v>49868.895751525008</v>
      </c>
      <c r="AX10" s="558">
        <f>('TCO TO BE- SW'!AY100+NPV(Faktory!$D$5,'TCO TO BE- SW'!AY101:AY109)+'TCO TO BE- SW'!AY110+NPV(Faktory!$D$5,'TCO TO BE- SW'!AY111:AY119)+'TCO TO BE- SW'!AY120+NPV(Faktory!$D$5,'TCO TO BE- SW'!AY121:AY129)+'TCO TO BE- SW'!AY130+NPV(Faktory!$D$5,'TCO TO BE- SW'!AY131:AY139)+'TCO TO BE- SW'!AY140+NPV(Faktory!$D$5,'TCO TO BE- SW'!AY141:AY149))</f>
        <v>15867.375920939778</v>
      </c>
      <c r="AY10" s="558">
        <f>('TCO TO BE- SW'!AZ100+NPV(Faktory!$D$5,'TCO TO BE- SW'!AZ101:AZ109)+'TCO TO BE- SW'!AZ110+NPV(Faktory!$D$5,'TCO TO BE- SW'!AZ111:AZ119)+'TCO TO BE- SW'!AZ120+NPV(Faktory!$D$5,'TCO TO BE- SW'!AZ121:AZ129)+'TCO TO BE- SW'!AZ130+NPV(Faktory!$D$5,'TCO TO BE- SW'!AZ131:AZ139)+'TCO TO BE- SW'!AZ140+NPV(Faktory!$D$5,'TCO TO BE- SW'!AZ141:AZ149))</f>
        <v>18700.835906821874</v>
      </c>
      <c r="BC10" s="539"/>
      <c r="BD10" s="539"/>
      <c r="BE10" s="540" t="s">
        <v>79</v>
      </c>
      <c r="BF10" s="563">
        <f>SUM(BG10:DA10)</f>
        <v>1316482.5305969999</v>
      </c>
      <c r="BG10" s="564">
        <f>'TCO TO BE- SW'!F99</f>
        <v>13807.336463999995</v>
      </c>
      <c r="BH10" s="564">
        <f>'TCO TO BE- SW'!G99</f>
        <v>13807.336463999995</v>
      </c>
      <c r="BI10" s="564">
        <f>'TCO TO BE- SW'!H99</f>
        <v>22214.696472</v>
      </c>
      <c r="BJ10" s="564">
        <f>'TCO TO BE- SW'!I99</f>
        <v>25594.087103999995</v>
      </c>
      <c r="BK10" s="564">
        <f>'TCO TO BE- SW'!J99</f>
        <v>18858.801023999993</v>
      </c>
      <c r="BL10" s="564">
        <f>'TCO TO BE- SW'!K99</f>
        <v>23910.265583999986</v>
      </c>
      <c r="BM10" s="564">
        <f>'TCO TO BE- SW'!L99</f>
        <v>18858.801023999993</v>
      </c>
      <c r="BN10" s="564">
        <f>'TCO TO BE- SW'!M99</f>
        <v>18420.224255999994</v>
      </c>
      <c r="BO10" s="564">
        <f>'TCO TO BE- SW'!N99</f>
        <v>16775.561375999994</v>
      </c>
      <c r="BP10" s="564">
        <f>'TCO TO BE- SW'!O99</f>
        <v>15130.898496000002</v>
      </c>
      <c r="BQ10" s="564">
        <f>'TCO TO BE- SW'!P99</f>
        <v>13486.235615999993</v>
      </c>
      <c r="BR10" s="564">
        <f>'TCO TO BE- SW'!Q99</f>
        <v>15130.898496000002</v>
      </c>
      <c r="BS10" s="564">
        <f>'TCO TO BE- SW'!R99</f>
        <v>15491.157983999992</v>
      </c>
      <c r="BT10" s="564">
        <f>'TCO TO BE- SW'!S99</f>
        <v>25594.087103999995</v>
      </c>
      <c r="BU10" s="564">
        <f>'TCO TO BE- SW'!T99</f>
        <v>25594.087103999995</v>
      </c>
      <c r="BV10" s="564">
        <f>'TCO TO BE- SW'!U99</f>
        <v>18073.670291999999</v>
      </c>
      <c r="BW10" s="564">
        <f>'TCO TO BE- SW'!V99</f>
        <v>19845.598751999998</v>
      </c>
      <c r="BX10" s="564">
        <f>'TCO TO BE- SW'!W99</f>
        <v>25161.384131999985</v>
      </c>
      <c r="BY10" s="564">
        <f>'TCO TO BE- SW'!X99</f>
        <v>9468.5591519999998</v>
      </c>
      <c r="BZ10" s="564">
        <f>'TCO TO BE- SW'!Y99</f>
        <v>22226.444063999985</v>
      </c>
      <c r="CA10" s="564">
        <f>'TCO TO BE- SW'!Z99</f>
        <v>20542.622544000002</v>
      </c>
      <c r="CB10" s="564">
        <f>'TCO TO BE- SW'!AA99</f>
        <v>27277.908623999989</v>
      </c>
      <c r="CC10" s="564">
        <f>'TCO TO BE- SW'!AB99</f>
        <v>27277.908623999989</v>
      </c>
      <c r="CD10" s="564">
        <f>'TCO TO BE- SW'!AC99</f>
        <v>23910.265583999986</v>
      </c>
      <c r="CE10" s="564">
        <f>'TCO TO BE- SW'!AD99</f>
        <v>17174.979503999992</v>
      </c>
      <c r="CF10" s="564">
        <f>'TCO TO BE- SW'!AE99</f>
        <v>15491.157983999992</v>
      </c>
      <c r="CG10" s="564">
        <f>'TCO TO BE- SW'!AF99</f>
        <v>15491.157983999992</v>
      </c>
      <c r="CH10" s="564">
        <f>'TCO TO BE- SW'!AG99</f>
        <v>16301.741832</v>
      </c>
      <c r="CI10" s="564">
        <f>'TCO TO BE- SW'!AH99</f>
        <v>187742.18361600017</v>
      </c>
      <c r="CJ10" s="564">
        <f>'TCO TO BE- SW'!AI99</f>
        <v>36688.600008000023</v>
      </c>
      <c r="CK10" s="564">
        <f>'TCO TO BE- SW'!AJ99</f>
        <v>20064.887135999998</v>
      </c>
      <c r="CL10" s="564">
        <f>'TCO TO BE- SW'!AK99</f>
        <v>18420.224255999994</v>
      </c>
      <c r="CM10" s="564">
        <f>'TCO TO BE- SW'!AL99</f>
        <v>24998.875775999993</v>
      </c>
      <c r="CN10" s="564">
        <f>'TCO TO BE- SW'!AM99</f>
        <v>18420.224255999994</v>
      </c>
      <c r="CO10" s="564">
        <f>'TCO TO BE- SW'!AN99</f>
        <v>40640.794523999983</v>
      </c>
      <c r="CP10" s="564">
        <f>'TCO TO BE- SW'!AO99</f>
        <v>32427.269784</v>
      </c>
      <c r="CQ10" s="564">
        <f>'TCO TO BE- SW'!AP99</f>
        <v>8654.0594399999973</v>
      </c>
      <c r="CR10" s="564">
        <f>'TCO TO BE- SW'!AQ99</f>
        <v>21736.961063999996</v>
      </c>
      <c r="CS10" s="564">
        <f>'TCO TO BE- SW'!AR99</f>
        <v>36441.08477099998</v>
      </c>
      <c r="CT10" s="564">
        <f>'TCO TO BE- SW'!AS99</f>
        <v>22484.891087999993</v>
      </c>
      <c r="CU10" s="564">
        <f>'TCO TO BE- SW'!AT99</f>
        <v>8857.6843680000002</v>
      </c>
      <c r="CV10" s="564">
        <f>'TCO TO BE- SW'!AU99</f>
        <v>19078.089408</v>
      </c>
      <c r="CW10" s="564">
        <f>'TCO TO BE- SW'!AV99</f>
        <v>12264.486047999999</v>
      </c>
      <c r="CX10" s="564">
        <f>'TCO TO BE- SW'!AW99</f>
        <v>156904.53706800003</v>
      </c>
      <c r="CY10" s="564">
        <f>'TCO TO BE- SW'!AX99</f>
        <v>64812.770352000014</v>
      </c>
      <c r="CZ10" s="564">
        <f>'TCO TO BE- SW'!AY99</f>
        <v>20622.245112000011</v>
      </c>
      <c r="DA10" s="564">
        <f>'TCO TO BE- SW'!AZ99</f>
        <v>24304.788882000004</v>
      </c>
    </row>
    <row r="11" spans="1:105">
      <c r="A11" s="539"/>
      <c r="B11" s="539"/>
      <c r="C11" s="540" t="s">
        <v>80</v>
      </c>
      <c r="D11" s="558">
        <f>SUM(E11:AY11)</f>
        <v>0</v>
      </c>
      <c r="E11" s="558">
        <f>('TCO TO BE- SW'!F79+NPV(Faktory!$D$5,'TCO TO BE- SW'!F80:F88)+'TCO TO BE- SW'!F89+NPV(Faktory!$D$5,'TCO TO BE- SW'!F90:F98))</f>
        <v>0</v>
      </c>
      <c r="F11" s="558">
        <f>('TCO TO BE- SW'!G79+NPV(Faktory!$D$5,'TCO TO BE- SW'!G80:G88)+'TCO TO BE- SW'!G89+NPV(Faktory!$D$5,'TCO TO BE- SW'!G90:G98))</f>
        <v>0</v>
      </c>
      <c r="G11" s="558">
        <f>('TCO TO BE- SW'!H79+NPV(Faktory!$D$5,'TCO TO BE- SW'!H80:H88)+'TCO TO BE- SW'!H89+NPV(Faktory!$D$5,'TCO TO BE- SW'!H90:H98))</f>
        <v>0</v>
      </c>
      <c r="H11" s="558">
        <f>('TCO TO BE- SW'!I79+NPV(Faktory!$D$5,'TCO TO BE- SW'!I80:I88)+'TCO TO BE- SW'!I89+NPV(Faktory!$D$5,'TCO TO BE- SW'!I90:I98))</f>
        <v>0</v>
      </c>
      <c r="I11" s="558">
        <f>('TCO TO BE- SW'!J79+NPV(Faktory!$D$5,'TCO TO BE- SW'!J80:J88)+'TCO TO BE- SW'!J89+NPV(Faktory!$D$5,'TCO TO BE- SW'!J90:J98))</f>
        <v>0</v>
      </c>
      <c r="J11" s="558">
        <f>('TCO TO BE- SW'!K79+NPV(Faktory!$D$5,'TCO TO BE- SW'!K80:K88)+'TCO TO BE- SW'!K89+NPV(Faktory!$D$5,'TCO TO BE- SW'!K90:K98))</f>
        <v>0</v>
      </c>
      <c r="K11" s="558">
        <f>('TCO TO BE- SW'!L79+NPV(Faktory!$D$5,'TCO TO BE- SW'!L80:L88)+'TCO TO BE- SW'!L89+NPV(Faktory!$D$5,'TCO TO BE- SW'!L90:L98))</f>
        <v>0</v>
      </c>
      <c r="L11" s="558">
        <f>('TCO TO BE- SW'!M79+NPV(Faktory!$D$5,'TCO TO BE- SW'!M80:M88)+'TCO TO BE- SW'!M89+NPV(Faktory!$D$5,'TCO TO BE- SW'!M90:M98))</f>
        <v>0</v>
      </c>
      <c r="M11" s="558">
        <f>('TCO TO BE- SW'!N79+NPV(Faktory!$D$5,'TCO TO BE- SW'!N80:N88)+'TCO TO BE- SW'!N89+NPV(Faktory!$D$5,'TCO TO BE- SW'!N90:N98))</f>
        <v>0</v>
      </c>
      <c r="N11" s="558">
        <f>('TCO TO BE- SW'!O79+NPV(Faktory!$D$5,'TCO TO BE- SW'!O80:O88)+'TCO TO BE- SW'!O89+NPV(Faktory!$D$5,'TCO TO BE- SW'!O90:O98))</f>
        <v>0</v>
      </c>
      <c r="O11" s="558">
        <f>('TCO TO BE- SW'!P79+NPV(Faktory!$D$5,'TCO TO BE- SW'!P80:P88)+'TCO TO BE- SW'!P89+NPV(Faktory!$D$5,'TCO TO BE- SW'!P90:P98))</f>
        <v>0</v>
      </c>
      <c r="P11" s="558">
        <f>('TCO TO BE- SW'!Q79+NPV(Faktory!$D$5,'TCO TO BE- SW'!Q80:Q88)+'TCO TO BE- SW'!Q89+NPV(Faktory!$D$5,'TCO TO BE- SW'!Q90:Q98))</f>
        <v>0</v>
      </c>
      <c r="Q11" s="558">
        <f>('TCO TO BE- SW'!R79+NPV(Faktory!$D$5,'TCO TO BE- SW'!R80:R88)+'TCO TO BE- SW'!R89+NPV(Faktory!$D$5,'TCO TO BE- SW'!R90:R98))</f>
        <v>0</v>
      </c>
      <c r="R11" s="558">
        <f>('TCO TO BE- SW'!S79+NPV(Faktory!$D$5,'TCO TO BE- SW'!S80:S88)+'TCO TO BE- SW'!S89+NPV(Faktory!$D$5,'TCO TO BE- SW'!S90:S98))</f>
        <v>0</v>
      </c>
      <c r="S11" s="558">
        <f>('TCO TO BE- SW'!T79+NPV(Faktory!$D$5,'TCO TO BE- SW'!T80:T88)+'TCO TO BE- SW'!T89+NPV(Faktory!$D$5,'TCO TO BE- SW'!T90:T98))</f>
        <v>0</v>
      </c>
      <c r="T11" s="558">
        <f>('TCO TO BE- SW'!U79+NPV(Faktory!$D$5,'TCO TO BE- SW'!U80:U88)+'TCO TO BE- SW'!U89+NPV(Faktory!$D$5,'TCO TO BE- SW'!U90:U98))</f>
        <v>0</v>
      </c>
      <c r="U11" s="558">
        <f>('TCO TO BE- SW'!V79+NPV(Faktory!$D$5,'TCO TO BE- SW'!V80:V88)+'TCO TO BE- SW'!V89+NPV(Faktory!$D$5,'TCO TO BE- SW'!V90:V98))</f>
        <v>0</v>
      </c>
      <c r="V11" s="558">
        <f>('TCO TO BE- SW'!W79+NPV(Faktory!$D$5,'TCO TO BE- SW'!W80:W88)+'TCO TO BE- SW'!W89+NPV(Faktory!$D$5,'TCO TO BE- SW'!W90:W98))</f>
        <v>0</v>
      </c>
      <c r="W11" s="558">
        <f>('TCO TO BE- SW'!X79+NPV(Faktory!$D$5,'TCO TO BE- SW'!X80:X88)+'TCO TO BE- SW'!X89+NPV(Faktory!$D$5,'TCO TO BE- SW'!X90:X98))</f>
        <v>0</v>
      </c>
      <c r="X11" s="558">
        <f>('TCO TO BE- SW'!Y79+NPV(Faktory!$D$5,'TCO TO BE- SW'!Y80:Y88)+'TCO TO BE- SW'!Y89+NPV(Faktory!$D$5,'TCO TO BE- SW'!Y90:Y98))</f>
        <v>0</v>
      </c>
      <c r="Y11" s="558">
        <f>('TCO TO BE- SW'!Z79+NPV(Faktory!$D$5,'TCO TO BE- SW'!Z80:Z88)+'TCO TO BE- SW'!Z89+NPV(Faktory!$D$5,'TCO TO BE- SW'!Z90:Z98))</f>
        <v>0</v>
      </c>
      <c r="Z11" s="558">
        <f>('TCO TO BE- SW'!AA79+NPV(Faktory!$D$5,'TCO TO BE- SW'!AA80:AA88)+'TCO TO BE- SW'!AA89+NPV(Faktory!$D$5,'TCO TO BE- SW'!AA90:AA98))</f>
        <v>0</v>
      </c>
      <c r="AA11" s="558">
        <f>('TCO TO BE- SW'!AB79+NPV(Faktory!$D$5,'TCO TO BE- SW'!AB80:AB88)+'TCO TO BE- SW'!AB89+NPV(Faktory!$D$5,'TCO TO BE- SW'!AB90:AB98))</f>
        <v>0</v>
      </c>
      <c r="AB11" s="558">
        <f>('TCO TO BE- SW'!AC79+NPV(Faktory!$D$5,'TCO TO BE- SW'!AC80:AC88)+'TCO TO BE- SW'!AC89+NPV(Faktory!$D$5,'TCO TO BE- SW'!AC90:AC98))</f>
        <v>0</v>
      </c>
      <c r="AC11" s="558">
        <f>('TCO TO BE- SW'!AD79+NPV(Faktory!$D$5,'TCO TO BE- SW'!AD80:AD88)+'TCO TO BE- SW'!AD89+NPV(Faktory!$D$5,'TCO TO BE- SW'!AD90:AD98))</f>
        <v>0</v>
      </c>
      <c r="AD11" s="558">
        <f>('TCO TO BE- SW'!AE79+NPV(Faktory!$D$5,'TCO TO BE- SW'!AE80:AE88)+'TCO TO BE- SW'!AE89+NPV(Faktory!$D$5,'TCO TO BE- SW'!AE90:AE98))</f>
        <v>0</v>
      </c>
      <c r="AE11" s="558">
        <f>('TCO TO BE- SW'!AF79+NPV(Faktory!$D$5,'TCO TO BE- SW'!AF80:AF88)+'TCO TO BE- SW'!AF89+NPV(Faktory!$D$5,'TCO TO BE- SW'!AF90:AF98))</f>
        <v>0</v>
      </c>
      <c r="AF11" s="558">
        <f>('TCO TO BE- SW'!AG79+NPV(Faktory!$D$5,'TCO TO BE- SW'!AG80:AG88)+'TCO TO BE- SW'!AG89+NPV(Faktory!$D$5,'TCO TO BE- SW'!AG90:AG98))</f>
        <v>0</v>
      </c>
      <c r="AG11" s="558">
        <f>('TCO TO BE- SW'!AH79+NPV(Faktory!$D$5,'TCO TO BE- SW'!AH80:AH88)+'TCO TO BE- SW'!AH89+NPV(Faktory!$D$5,'TCO TO BE- SW'!AH90:AH98))</f>
        <v>0</v>
      </c>
      <c r="AH11" s="558">
        <f>('TCO TO BE- SW'!AI79+NPV(Faktory!$D$5,'TCO TO BE- SW'!AI80:AI88)+'TCO TO BE- SW'!AI89+NPV(Faktory!$D$5,'TCO TO BE- SW'!AI90:AI98))</f>
        <v>0</v>
      </c>
      <c r="AI11" s="558">
        <f>('TCO TO BE- SW'!AJ79+NPV(Faktory!$D$5,'TCO TO BE- SW'!AJ80:AJ88)+'TCO TO BE- SW'!AJ89+NPV(Faktory!$D$5,'TCO TO BE- SW'!AJ90:AJ98))</f>
        <v>0</v>
      </c>
      <c r="AJ11" s="558">
        <f>('TCO TO BE- SW'!AK79+NPV(Faktory!$D$5,'TCO TO BE- SW'!AK80:AK88)+'TCO TO BE- SW'!AK89+NPV(Faktory!$D$5,'TCO TO BE- SW'!AK90:AK98))</f>
        <v>0</v>
      </c>
      <c r="AK11" s="558">
        <f>('TCO TO BE- SW'!AL79+NPV(Faktory!$D$5,'TCO TO BE- SW'!AL80:AL88)+'TCO TO BE- SW'!AL89+NPV(Faktory!$D$5,'TCO TO BE- SW'!AL90:AL98))</f>
        <v>0</v>
      </c>
      <c r="AL11" s="558">
        <f>('TCO TO BE- SW'!AM79+NPV(Faktory!$D$5,'TCO TO BE- SW'!AM80:AM88)+'TCO TO BE- SW'!AM89+NPV(Faktory!$D$5,'TCO TO BE- SW'!AM90:AM98))</f>
        <v>0</v>
      </c>
      <c r="AM11" s="558">
        <f>('TCO TO BE- SW'!AN79+NPV(Faktory!$D$5,'TCO TO BE- SW'!AN80:AN88)+'TCO TO BE- SW'!AN89+NPV(Faktory!$D$5,'TCO TO BE- SW'!AN90:AN98))</f>
        <v>0</v>
      </c>
      <c r="AN11" s="558">
        <f>('TCO TO BE- SW'!AO79+NPV(Faktory!$D$5,'TCO TO BE- SW'!AO80:AO88)+'TCO TO BE- SW'!AO89+NPV(Faktory!$D$5,'TCO TO BE- SW'!AO90:AO98))</f>
        <v>0</v>
      </c>
      <c r="AO11" s="558">
        <f>('TCO TO BE- SW'!AP79+NPV(Faktory!$D$5,'TCO TO BE- SW'!AP80:AP88)+'TCO TO BE- SW'!AP89+NPV(Faktory!$D$5,'TCO TO BE- SW'!AP90:AP98))</f>
        <v>0</v>
      </c>
      <c r="AP11" s="558">
        <f>('TCO TO BE- SW'!AQ79+NPV(Faktory!$D$5,'TCO TO BE- SW'!AQ80:AQ88)+'TCO TO BE- SW'!AQ89+NPV(Faktory!$D$5,'TCO TO BE- SW'!AQ90:AQ98))</f>
        <v>0</v>
      </c>
      <c r="AQ11" s="558">
        <f>('TCO TO BE- SW'!AR79+NPV(Faktory!$D$5,'TCO TO BE- SW'!AR80:AR88)+'TCO TO BE- SW'!AR89+NPV(Faktory!$D$5,'TCO TO BE- SW'!AR90:AR98))</f>
        <v>0</v>
      </c>
      <c r="AR11" s="558">
        <f>('TCO TO BE- SW'!AS79+NPV(Faktory!$D$5,'TCO TO BE- SW'!AS80:AS88)+'TCO TO BE- SW'!AS89+NPV(Faktory!$D$5,'TCO TO BE- SW'!AS90:AS98))</f>
        <v>0</v>
      </c>
      <c r="AS11" s="558">
        <f>('TCO TO BE- SW'!AT79+NPV(Faktory!$D$5,'TCO TO BE- SW'!AT80:AT88)+'TCO TO BE- SW'!AT89+NPV(Faktory!$D$5,'TCO TO BE- SW'!AT90:AT98))</f>
        <v>0</v>
      </c>
      <c r="AT11" s="558">
        <f>('TCO TO BE- SW'!AU79+NPV(Faktory!$D$5,'TCO TO BE- SW'!AU80:AU88)+'TCO TO BE- SW'!AU89+NPV(Faktory!$D$5,'TCO TO BE- SW'!AU90:AU98))</f>
        <v>0</v>
      </c>
      <c r="AU11" s="558">
        <f>('TCO TO BE- SW'!AV79+NPV(Faktory!$D$5,'TCO TO BE- SW'!AV80:AV88)+'TCO TO BE- SW'!AV89+NPV(Faktory!$D$5,'TCO TO BE- SW'!AV90:AV98))</f>
        <v>0</v>
      </c>
      <c r="AV11" s="558">
        <f>('TCO TO BE- SW'!AW79+NPV(Faktory!$D$5,'TCO TO BE- SW'!AW80:AW88)+'TCO TO BE- SW'!AW89+NPV(Faktory!$D$5,'TCO TO BE- SW'!AW90:AW98))</f>
        <v>0</v>
      </c>
      <c r="AW11" s="558">
        <f>('TCO TO BE- SW'!AX79+NPV(Faktory!$D$5,'TCO TO BE- SW'!AX80:AX88)+'TCO TO BE- SW'!AX89+NPV(Faktory!$D$5,'TCO TO BE- SW'!AX90:AX98))</f>
        <v>0</v>
      </c>
      <c r="AX11" s="558">
        <f>('TCO TO BE- SW'!AY79+NPV(Faktory!$D$5,'TCO TO BE- SW'!AY80:AY88)+'TCO TO BE- SW'!AY89+NPV(Faktory!$D$5,'TCO TO BE- SW'!AY90:AY98))</f>
        <v>0</v>
      </c>
      <c r="AY11" s="558">
        <f>('TCO TO BE- SW'!AZ79+NPV(Faktory!$D$5,'TCO TO BE- SW'!AZ80:AZ88)+'TCO TO BE- SW'!AZ89+NPV(Faktory!$D$5,'TCO TO BE- SW'!AZ90:AZ98))</f>
        <v>0</v>
      </c>
      <c r="BC11" s="539"/>
      <c r="BD11" s="539"/>
      <c r="BE11" s="540" t="s">
        <v>80</v>
      </c>
      <c r="BF11" s="565">
        <f>SUM(BG11:DA11)</f>
        <v>0</v>
      </c>
      <c r="BG11" s="564">
        <f>'TCO TO BE- SW'!F78</f>
        <v>0</v>
      </c>
      <c r="BH11" s="564">
        <f>'TCO TO BE- SW'!G78</f>
        <v>0</v>
      </c>
      <c r="BI11" s="564">
        <f>'TCO TO BE- SW'!H78</f>
        <v>0</v>
      </c>
      <c r="BJ11" s="564">
        <f>'TCO TO BE- SW'!I78</f>
        <v>0</v>
      </c>
      <c r="BK11" s="564">
        <f>'TCO TO BE- SW'!J78</f>
        <v>0</v>
      </c>
      <c r="BL11" s="564">
        <f>'TCO TO BE- SW'!K78</f>
        <v>0</v>
      </c>
      <c r="BM11" s="564">
        <f>'TCO TO BE- SW'!L78</f>
        <v>0</v>
      </c>
      <c r="BN11" s="564">
        <f>'TCO TO BE- SW'!M78</f>
        <v>0</v>
      </c>
      <c r="BO11" s="564">
        <f>'TCO TO BE- SW'!N78</f>
        <v>0</v>
      </c>
      <c r="BP11" s="564">
        <f>'TCO TO BE- SW'!O78</f>
        <v>0</v>
      </c>
      <c r="BQ11" s="564">
        <f>'TCO TO BE- SW'!P78</f>
        <v>0</v>
      </c>
      <c r="BR11" s="564">
        <f>'TCO TO BE- SW'!Q78</f>
        <v>0</v>
      </c>
      <c r="BS11" s="564">
        <f>'TCO TO BE- SW'!R78</f>
        <v>0</v>
      </c>
      <c r="BT11" s="564">
        <f>'TCO TO BE- SW'!S78</f>
        <v>0</v>
      </c>
      <c r="BU11" s="564">
        <f>'TCO TO BE- SW'!T78</f>
        <v>0</v>
      </c>
      <c r="BV11" s="564">
        <f>'TCO TO BE- SW'!U78</f>
        <v>0</v>
      </c>
      <c r="BW11" s="564">
        <f>'TCO TO BE- SW'!V78</f>
        <v>0</v>
      </c>
      <c r="BX11" s="564">
        <f>'TCO TO BE- SW'!W78</f>
        <v>0</v>
      </c>
      <c r="BY11" s="564">
        <f>'TCO TO BE- SW'!X78</f>
        <v>0</v>
      </c>
      <c r="BZ11" s="564">
        <f>'TCO TO BE- SW'!Y78</f>
        <v>0</v>
      </c>
      <c r="CA11" s="564">
        <f>'TCO TO BE- SW'!Z78</f>
        <v>0</v>
      </c>
      <c r="CB11" s="564">
        <f>'TCO TO BE- SW'!AA78</f>
        <v>0</v>
      </c>
      <c r="CC11" s="564">
        <f>'TCO TO BE- SW'!AB78</f>
        <v>0</v>
      </c>
      <c r="CD11" s="564">
        <f>'TCO TO BE- SW'!AC78</f>
        <v>0</v>
      </c>
      <c r="CE11" s="564">
        <f>'TCO TO BE- SW'!AD78</f>
        <v>0</v>
      </c>
      <c r="CF11" s="564">
        <f>'TCO TO BE- SW'!AE78</f>
        <v>0</v>
      </c>
      <c r="CG11" s="564">
        <f>'TCO TO BE- SW'!AF78</f>
        <v>0</v>
      </c>
      <c r="CH11" s="564">
        <f>'TCO TO BE- SW'!AG78</f>
        <v>0</v>
      </c>
      <c r="CI11" s="564">
        <f>'TCO TO BE- SW'!AH78</f>
        <v>0</v>
      </c>
      <c r="CJ11" s="564">
        <f>'TCO TO BE- SW'!AI78</f>
        <v>0</v>
      </c>
      <c r="CK11" s="564">
        <f>'TCO TO BE- SW'!AJ78</f>
        <v>0</v>
      </c>
      <c r="CL11" s="564">
        <f>'TCO TO BE- SW'!AK78</f>
        <v>0</v>
      </c>
      <c r="CM11" s="564">
        <f>'TCO TO BE- SW'!AL78</f>
        <v>0</v>
      </c>
      <c r="CN11" s="564">
        <f>'TCO TO BE- SW'!AM78</f>
        <v>0</v>
      </c>
      <c r="CO11" s="564">
        <f>'TCO TO BE- SW'!AN78</f>
        <v>0</v>
      </c>
      <c r="CP11" s="564">
        <f>'TCO TO BE- SW'!AO78</f>
        <v>0</v>
      </c>
      <c r="CQ11" s="564">
        <f>'TCO TO BE- SW'!AP78</f>
        <v>0</v>
      </c>
      <c r="CR11" s="564">
        <f>'TCO TO BE- SW'!AQ78</f>
        <v>0</v>
      </c>
      <c r="CS11" s="564">
        <f>'TCO TO BE- SW'!AR78</f>
        <v>0</v>
      </c>
      <c r="CT11" s="564">
        <f>'TCO TO BE- SW'!AS78</f>
        <v>0</v>
      </c>
      <c r="CU11" s="564">
        <f>'TCO TO BE- SW'!AT78</f>
        <v>0</v>
      </c>
      <c r="CV11" s="564">
        <f>'TCO TO BE- SW'!AU78</f>
        <v>0</v>
      </c>
      <c r="CW11" s="564">
        <f>'TCO TO BE- SW'!AV78</f>
        <v>0</v>
      </c>
      <c r="CX11" s="564">
        <f>'TCO TO BE- SW'!AW78</f>
        <v>0</v>
      </c>
      <c r="CY11" s="564">
        <f>'TCO TO BE- SW'!AX78</f>
        <v>0</v>
      </c>
      <c r="CZ11" s="564">
        <f>'TCO TO BE- SW'!AY78</f>
        <v>0</v>
      </c>
      <c r="DA11" s="564">
        <f>'TCO TO BE- SW'!AZ78</f>
        <v>0</v>
      </c>
    </row>
    <row r="12" spans="1:105">
      <c r="A12" s="539"/>
      <c r="B12" s="539"/>
      <c r="C12" s="540" t="s">
        <v>81</v>
      </c>
      <c r="D12" s="558">
        <f>SUM(E12:AM12)</f>
        <v>0</v>
      </c>
      <c r="E12" s="558">
        <f>('TCO TO BE - HW'!F36+NPV(Faktory!$D$5,'TCO TO BE - HW'!F37:F45)+'TCO TO BE - HW'!F46+NPV(Faktory!$D$5,'TCO TO BE - HW'!F47:F55)+'TCO TO BE - HW'!F56+NPV(Faktory!$D$5,'TCO TO BE - HW'!F57:F65)+'TCO TO BE - HW'!F66+NPV(Faktory!$D$5,'TCO TO BE - HW'!F67:F75)+'TCO TO BE - HW'!F76+NPV(Faktory!$D$5,'TCO TO BE - HW'!F77:F85))</f>
        <v>0</v>
      </c>
      <c r="F12" s="558">
        <f>('TCO TO BE - HW'!G36+NPV(Faktory!$D$5,'TCO TO BE - HW'!G37:G45)+'TCO TO BE - HW'!G46+NPV(Faktory!$D$5,'TCO TO BE - HW'!G47:G55)+'TCO TO BE - HW'!G56+NPV(Faktory!$D$5,'TCO TO BE - HW'!G57:G65)+'TCO TO BE - HW'!G66+NPV(Faktory!$D$5,'TCO TO BE - HW'!G67:G75)+'TCO TO BE - HW'!G76+NPV(Faktory!$D$5,'TCO TO BE - HW'!G77:G85))</f>
        <v>0</v>
      </c>
      <c r="G12" s="558">
        <f>('TCO TO BE - HW'!H36+NPV(Faktory!$D$5,'TCO TO BE - HW'!H37:H45)+'TCO TO BE - HW'!H46+NPV(Faktory!$D$5,'TCO TO BE - HW'!H47:H55)+'TCO TO BE - HW'!H56+NPV(Faktory!$D$5,'TCO TO BE - HW'!H57:H65)+'TCO TO BE - HW'!H66+NPV(Faktory!$D$5,'TCO TO BE - HW'!H67:H75)+'TCO TO BE - HW'!H76+NPV(Faktory!$D$5,'TCO TO BE - HW'!H77:H85))</f>
        <v>0</v>
      </c>
      <c r="H12" s="558">
        <f>('TCO TO BE - HW'!I36+NPV(Faktory!$D$5,'TCO TO BE - HW'!I37:I45)+'TCO TO BE - HW'!I46+NPV(Faktory!$D$5,'TCO TO BE - HW'!I47:I55)+'TCO TO BE - HW'!I56+NPV(Faktory!$D$5,'TCO TO BE - HW'!I57:I65)+'TCO TO BE - HW'!I66+NPV(Faktory!$D$5,'TCO TO BE - HW'!I67:I75)+'TCO TO BE - HW'!I76+NPV(Faktory!$D$5,'TCO TO BE - HW'!I77:I85))</f>
        <v>0</v>
      </c>
      <c r="I12" s="558">
        <f>('TCO TO BE - HW'!J36+NPV(Faktory!$D$5,'TCO TO BE - HW'!J37:J45)+'TCO TO BE - HW'!J46+NPV(Faktory!$D$5,'TCO TO BE - HW'!J47:J55)+'TCO TO BE - HW'!J56+NPV(Faktory!$D$5,'TCO TO BE - HW'!J57:J65)+'TCO TO BE - HW'!J66+NPV(Faktory!$D$5,'TCO TO BE - HW'!J67:J75)+'TCO TO BE - HW'!J76+NPV(Faktory!$D$5,'TCO TO BE - HW'!J77:J85))</f>
        <v>0</v>
      </c>
      <c r="J12" s="558">
        <f>('TCO TO BE - HW'!K36+NPV(Faktory!$D$5,'TCO TO BE - HW'!K37:K45)+'TCO TO BE - HW'!K46+NPV(Faktory!$D$5,'TCO TO BE - HW'!K47:K55)+'TCO TO BE - HW'!K56+NPV(Faktory!$D$5,'TCO TO BE - HW'!K57:K65)+'TCO TO BE - HW'!K66+NPV(Faktory!$D$5,'TCO TO BE - HW'!K67:K75)+'TCO TO BE - HW'!K76+NPV(Faktory!$D$5,'TCO TO BE - HW'!K77:K85))</f>
        <v>0</v>
      </c>
      <c r="K12" s="558">
        <f>('TCO TO BE - HW'!L36+NPV(Faktory!$D$5,'TCO TO BE - HW'!L37:L45)+'TCO TO BE - HW'!L46+NPV(Faktory!$D$5,'TCO TO BE - HW'!L47:L55)+'TCO TO BE - HW'!L56+NPV(Faktory!$D$5,'TCO TO BE - HW'!L57:L65)+'TCO TO BE - HW'!L66+NPV(Faktory!$D$5,'TCO TO BE - HW'!L67:L75)+'TCO TO BE - HW'!L76+NPV(Faktory!$D$5,'TCO TO BE - HW'!L77:L85))</f>
        <v>0</v>
      </c>
      <c r="L12" s="558">
        <f>('TCO TO BE - HW'!M36+NPV(Faktory!$D$5,'TCO TO BE - HW'!M37:M45)+'TCO TO BE - HW'!M46+NPV(Faktory!$D$5,'TCO TO BE - HW'!M47:M55)+'TCO TO BE - HW'!M56+NPV(Faktory!$D$5,'TCO TO BE - HW'!M57:M65)+'TCO TO BE - HW'!M66+NPV(Faktory!$D$5,'TCO TO BE - HW'!M67:M75)+'TCO TO BE - HW'!M76+NPV(Faktory!$D$5,'TCO TO BE - HW'!M77:M85))</f>
        <v>0</v>
      </c>
      <c r="M12" s="558">
        <f>('TCO TO BE - HW'!N36+NPV(Faktory!$D$5,'TCO TO BE - HW'!N37:N45)+'TCO TO BE - HW'!N46+NPV(Faktory!$D$5,'TCO TO BE - HW'!N47:N55)+'TCO TO BE - HW'!N56+NPV(Faktory!$D$5,'TCO TO BE - HW'!N57:N65)+'TCO TO BE - HW'!N66+NPV(Faktory!$D$5,'TCO TO BE - HW'!N67:N75)+'TCO TO BE - HW'!N76+NPV(Faktory!$D$5,'TCO TO BE - HW'!N77:N85))</f>
        <v>0</v>
      </c>
      <c r="N12" s="558">
        <f>('TCO TO BE - HW'!O36+NPV(Faktory!$D$5,'TCO TO BE - HW'!O37:O45)+'TCO TO BE - HW'!O46+NPV(Faktory!$D$5,'TCO TO BE - HW'!O47:O55)+'TCO TO BE - HW'!O56+NPV(Faktory!$D$5,'TCO TO BE - HW'!O57:O65)+'TCO TO BE - HW'!O66+NPV(Faktory!$D$5,'TCO TO BE - HW'!O67:O75)+'TCO TO BE - HW'!O76+NPV(Faktory!$D$5,'TCO TO BE - HW'!O77:O85))</f>
        <v>0</v>
      </c>
      <c r="O12" s="558">
        <f>('TCO TO BE - HW'!P36+NPV(Faktory!$D$5,'TCO TO BE - HW'!P37:P45)+'TCO TO BE - HW'!P46+NPV(Faktory!$D$5,'TCO TO BE - HW'!P47:P55)+'TCO TO BE - HW'!P56+NPV(Faktory!$D$5,'TCO TO BE - HW'!P57:P65)+'TCO TO BE - HW'!P66+NPV(Faktory!$D$5,'TCO TO BE - HW'!P67:P75)+'TCO TO BE - HW'!P76+NPV(Faktory!$D$5,'TCO TO BE - HW'!P77:P85))</f>
        <v>0</v>
      </c>
      <c r="P12" s="558">
        <f>('TCO TO BE - HW'!Q36+NPV(Faktory!$D$5,'TCO TO BE - HW'!Q37:Q45)+'TCO TO BE - HW'!Q46+NPV(Faktory!$D$5,'TCO TO BE - HW'!Q47:Q55)+'TCO TO BE - HW'!Q56+NPV(Faktory!$D$5,'TCO TO BE - HW'!Q57:Q65)+'TCO TO BE - HW'!Q66+NPV(Faktory!$D$5,'TCO TO BE - HW'!Q67:Q75)+'TCO TO BE - HW'!Q76+NPV(Faktory!$D$5,'TCO TO BE - HW'!Q77:Q85))</f>
        <v>0</v>
      </c>
      <c r="Q12" s="558">
        <f>('TCO TO BE - HW'!R36+NPV(Faktory!$D$5,'TCO TO BE - HW'!R37:R45)+'TCO TO BE - HW'!R46+NPV(Faktory!$D$5,'TCO TO BE - HW'!R47:R55)+'TCO TO BE - HW'!R56+NPV(Faktory!$D$5,'TCO TO BE - HW'!R57:R65)+'TCO TO BE - HW'!R66+NPV(Faktory!$D$5,'TCO TO BE - HW'!R67:R75)+'TCO TO BE - HW'!R76+NPV(Faktory!$D$5,'TCO TO BE - HW'!R77:R85))</f>
        <v>0</v>
      </c>
      <c r="R12" s="558">
        <f>('TCO TO BE - HW'!S36+NPV(Faktory!$D$5,'TCO TO BE - HW'!S37:S45)+'TCO TO BE - HW'!S46+NPV(Faktory!$D$5,'TCO TO BE - HW'!S47:S55)+'TCO TO BE - HW'!S56+NPV(Faktory!$D$5,'TCO TO BE - HW'!S57:S65)+'TCO TO BE - HW'!S66+NPV(Faktory!$D$5,'TCO TO BE - HW'!S67:S75)+'TCO TO BE - HW'!S76+NPV(Faktory!$D$5,'TCO TO BE - HW'!S77:S85))</f>
        <v>0</v>
      </c>
      <c r="S12" s="558">
        <f>('TCO TO BE - HW'!T36+NPV(Faktory!$D$5,'TCO TO BE - HW'!T37:T45)+'TCO TO BE - HW'!T46+NPV(Faktory!$D$5,'TCO TO BE - HW'!T47:T55)+'TCO TO BE - HW'!T56+NPV(Faktory!$D$5,'TCO TO BE - HW'!T57:T65)+'TCO TO BE - HW'!T66+NPV(Faktory!$D$5,'TCO TO BE - HW'!T67:T75)+'TCO TO BE - HW'!T76+NPV(Faktory!$D$5,'TCO TO BE - HW'!T77:T85))</f>
        <v>0</v>
      </c>
      <c r="T12" s="558">
        <f>('TCO TO BE - HW'!U36+NPV(Faktory!$D$5,'TCO TO BE - HW'!U37:U45)+'TCO TO BE - HW'!U46+NPV(Faktory!$D$5,'TCO TO BE - HW'!U47:U55)+'TCO TO BE - HW'!U56+NPV(Faktory!$D$5,'TCO TO BE - HW'!U57:U65)+'TCO TO BE - HW'!U66+NPV(Faktory!$D$5,'TCO TO BE - HW'!U67:U75)+'TCO TO BE - HW'!U76+NPV(Faktory!$D$5,'TCO TO BE - HW'!U77:U85))</f>
        <v>0</v>
      </c>
      <c r="U12" s="558">
        <f>('TCO TO BE - HW'!V36+NPV(Faktory!$D$5,'TCO TO BE - HW'!V37:V45)+'TCO TO BE - HW'!V46+NPV(Faktory!$D$5,'TCO TO BE - HW'!V47:V55)+'TCO TO BE - HW'!V56+NPV(Faktory!$D$5,'TCO TO BE - HW'!V57:V65)+'TCO TO BE - HW'!V66+NPV(Faktory!$D$5,'TCO TO BE - HW'!V67:V75)+'TCO TO BE - HW'!V76+NPV(Faktory!$D$5,'TCO TO BE - HW'!V77:V85))</f>
        <v>0</v>
      </c>
      <c r="V12" s="558">
        <f>('TCO TO BE - HW'!W36+NPV(Faktory!$D$5,'TCO TO BE - HW'!W37:W45)+'TCO TO BE - HW'!W46+NPV(Faktory!$D$5,'TCO TO BE - HW'!W47:W55)+'TCO TO BE - HW'!W56+NPV(Faktory!$D$5,'TCO TO BE - HW'!W57:W65)+'TCO TO BE - HW'!W66+NPV(Faktory!$D$5,'TCO TO BE - HW'!W67:W75)+'TCO TO BE - HW'!W76+NPV(Faktory!$D$5,'TCO TO BE - HW'!W77:W85))</f>
        <v>0</v>
      </c>
      <c r="W12" s="558">
        <f>('TCO TO BE - HW'!X36+NPV(Faktory!$D$5,'TCO TO BE - HW'!X37:X45)+'TCO TO BE - HW'!X46+NPV(Faktory!$D$5,'TCO TO BE - HW'!X47:X55)+'TCO TO BE - HW'!X56+NPV(Faktory!$D$5,'TCO TO BE - HW'!X57:X65)+'TCO TO BE - HW'!X66+NPV(Faktory!$D$5,'TCO TO BE - HW'!X67:X75)+'TCO TO BE - HW'!X76+NPV(Faktory!$D$5,'TCO TO BE - HW'!X77:X85))</f>
        <v>0</v>
      </c>
      <c r="X12" s="558">
        <f>('TCO TO BE - HW'!Y36+NPV(Faktory!$D$5,'TCO TO BE - HW'!Y37:Y45)+'TCO TO BE - HW'!Y46+NPV(Faktory!$D$5,'TCO TO BE - HW'!Y47:Y55)+'TCO TO BE - HW'!Y56+NPV(Faktory!$D$5,'TCO TO BE - HW'!Y57:Y65)+'TCO TO BE - HW'!Y66+NPV(Faktory!$D$5,'TCO TO BE - HW'!Y67:Y75)+'TCO TO BE - HW'!Y76+NPV(Faktory!$D$5,'TCO TO BE - HW'!Y77:Y85))</f>
        <v>0</v>
      </c>
      <c r="Y12" s="558">
        <f>('TCO TO BE - HW'!Z36+NPV(Faktory!$D$5,'TCO TO BE - HW'!Z37:Z45)+'TCO TO BE - HW'!Z46+NPV(Faktory!$D$5,'TCO TO BE - HW'!Z47:Z55)+'TCO TO BE - HW'!Z56+NPV(Faktory!$D$5,'TCO TO BE - HW'!Z57:Z65)+'TCO TO BE - HW'!Z66+NPV(Faktory!$D$5,'TCO TO BE - HW'!Z67:Z75)+'TCO TO BE - HW'!Z76+NPV(Faktory!$D$5,'TCO TO BE - HW'!Z77:Z85))</f>
        <v>0</v>
      </c>
      <c r="Z12" s="558">
        <f>('TCO TO BE - HW'!AA36+NPV(Faktory!$D$5,'TCO TO BE - HW'!AA37:AA45)+'TCO TO BE - HW'!AA46+NPV(Faktory!$D$5,'TCO TO BE - HW'!AA47:AA55)+'TCO TO BE - HW'!AA56+NPV(Faktory!$D$5,'TCO TO BE - HW'!AA57:AA65)+'TCO TO BE - HW'!AA66+NPV(Faktory!$D$5,'TCO TO BE - HW'!AA67:AA75)+'TCO TO BE - HW'!AA76+NPV(Faktory!$D$5,'TCO TO BE - HW'!AA77:AA85))</f>
        <v>0</v>
      </c>
      <c r="AA12" s="558">
        <f>('TCO TO BE - HW'!AB36+NPV(Faktory!$D$5,'TCO TO BE - HW'!AB37:AB45)+'TCO TO BE - HW'!AB46+NPV(Faktory!$D$5,'TCO TO BE - HW'!AB47:AB55)+'TCO TO BE - HW'!AB56+NPV(Faktory!$D$5,'TCO TO BE - HW'!AB57:AB65)+'TCO TO BE - HW'!AB66+NPV(Faktory!$D$5,'TCO TO BE - HW'!AB67:AB75)+'TCO TO BE - HW'!AB76+NPV(Faktory!$D$5,'TCO TO BE - HW'!AB77:AB85))</f>
        <v>0</v>
      </c>
      <c r="AB12" s="558">
        <f>('TCO TO BE - HW'!AC36+NPV(Faktory!$D$5,'TCO TO BE - HW'!AC37:AC45)+'TCO TO BE - HW'!AC46+NPV(Faktory!$D$5,'TCO TO BE - HW'!AC47:AC55)+'TCO TO BE - HW'!AC56+NPV(Faktory!$D$5,'TCO TO BE - HW'!AC57:AC65)+'TCO TO BE - HW'!AC66+NPV(Faktory!$D$5,'TCO TO BE - HW'!AC67:AC75)+'TCO TO BE - HW'!AC76+NPV(Faktory!$D$5,'TCO TO BE - HW'!AC77:AC85))</f>
        <v>0</v>
      </c>
      <c r="AC12" s="558">
        <f>('TCO TO BE - HW'!AD36+NPV(Faktory!$D$5,'TCO TO BE - HW'!AD37:AD45)+'TCO TO BE - HW'!AD46+NPV(Faktory!$D$5,'TCO TO BE - HW'!AD47:AD55)+'TCO TO BE - HW'!AD56+NPV(Faktory!$D$5,'TCO TO BE - HW'!AD57:AD65)+'TCO TO BE - HW'!AD66+NPV(Faktory!$D$5,'TCO TO BE - HW'!AD67:AD75)+'TCO TO BE - HW'!AD76+NPV(Faktory!$D$5,'TCO TO BE - HW'!AD77:AD85))</f>
        <v>0</v>
      </c>
      <c r="AD12" s="558">
        <f>('TCO TO BE - HW'!AE36+NPV(Faktory!$D$5,'TCO TO BE - HW'!AE37:AE45)+'TCO TO BE - HW'!AE46+NPV(Faktory!$D$5,'TCO TO BE - HW'!AE47:AE55)+'TCO TO BE - HW'!AE56+NPV(Faktory!$D$5,'TCO TO BE - HW'!AE57:AE65)+'TCO TO BE - HW'!AE66+NPV(Faktory!$D$5,'TCO TO BE - HW'!AE67:AE75)+'TCO TO BE - HW'!AE76+NPV(Faktory!$D$5,'TCO TO BE - HW'!AE77:AE85))</f>
        <v>0</v>
      </c>
      <c r="AE12" s="558">
        <f>('TCO TO BE - HW'!AF36+NPV(Faktory!$D$5,'TCO TO BE - HW'!AF37:AF45)+'TCO TO BE - HW'!AF46+NPV(Faktory!$D$5,'TCO TO BE - HW'!AF47:AF55)+'TCO TO BE - HW'!AF56+NPV(Faktory!$D$5,'TCO TO BE - HW'!AF57:AF65)+'TCO TO BE - HW'!AF66+NPV(Faktory!$D$5,'TCO TO BE - HW'!AF67:AF75)+'TCO TO BE - HW'!AF76+NPV(Faktory!$D$5,'TCO TO BE - HW'!AF77:AF85))</f>
        <v>0</v>
      </c>
      <c r="AF12" s="558">
        <f>('TCO TO BE - HW'!AG36+NPV(Faktory!$D$5,'TCO TO BE - HW'!AG37:AG45)+'TCO TO BE - HW'!AG46+NPV(Faktory!$D$5,'TCO TO BE - HW'!AG47:AG55)+'TCO TO BE - HW'!AG56+NPV(Faktory!$D$5,'TCO TO BE - HW'!AG57:AG65)+'TCO TO BE - HW'!AG66+NPV(Faktory!$D$5,'TCO TO BE - HW'!AG67:AG75)+'TCO TO BE - HW'!AG76+NPV(Faktory!$D$5,'TCO TO BE - HW'!AG77:AG85))</f>
        <v>0</v>
      </c>
      <c r="AG12" s="558">
        <f>('TCO TO BE - HW'!AH36+NPV(Faktory!$D$5,'TCO TO BE - HW'!AH37:AH45)+'TCO TO BE - HW'!AH46+NPV(Faktory!$D$5,'TCO TO BE - HW'!AH47:AH55)+'TCO TO BE - HW'!AH56+NPV(Faktory!$D$5,'TCO TO BE - HW'!AH57:AH65)+'TCO TO BE - HW'!AH66+NPV(Faktory!$D$5,'TCO TO BE - HW'!AH67:AH75)+'TCO TO BE - HW'!AH76+NPV(Faktory!$D$5,'TCO TO BE - HW'!AH77:AH85))</f>
        <v>0</v>
      </c>
      <c r="AH12" s="558">
        <f>('TCO TO BE - HW'!AI36+NPV(Faktory!$D$5,'TCO TO BE - HW'!AI37:AI45)+'TCO TO BE - HW'!AI46+NPV(Faktory!$D$5,'TCO TO BE - HW'!AI47:AI55)+'TCO TO BE - HW'!AI56+NPV(Faktory!$D$5,'TCO TO BE - HW'!AI57:AI65)+'TCO TO BE - HW'!AI66+NPV(Faktory!$D$5,'TCO TO BE - HW'!AI67:AI75)+'TCO TO BE - HW'!AI76+NPV(Faktory!$D$5,'TCO TO BE - HW'!AI77:AI85))</f>
        <v>0</v>
      </c>
      <c r="AI12" s="558">
        <f>('TCO TO BE - HW'!AJ36+NPV(Faktory!$D$5,'TCO TO BE - HW'!AJ37:AJ45)+'TCO TO BE - HW'!AJ46+NPV(Faktory!$D$5,'TCO TO BE - HW'!AJ47:AJ55)+'TCO TO BE - HW'!AJ56+NPV(Faktory!$D$5,'TCO TO BE - HW'!AJ57:AJ65)+'TCO TO BE - HW'!AJ66+NPV(Faktory!$D$5,'TCO TO BE - HW'!AJ67:AJ75)+'TCO TO BE - HW'!AJ76+NPV(Faktory!$D$5,'TCO TO BE - HW'!AJ77:AJ85))</f>
        <v>0</v>
      </c>
      <c r="AJ12" s="558">
        <f>('TCO TO BE - HW'!AK36+NPV(Faktory!$D$5,'TCO TO BE - HW'!AK37:AK45)+'TCO TO BE - HW'!AK46+NPV(Faktory!$D$5,'TCO TO BE - HW'!AK47:AK55)+'TCO TO BE - HW'!AK56+NPV(Faktory!$D$5,'TCO TO BE - HW'!AK57:AK65)+'TCO TO BE - HW'!AK66+NPV(Faktory!$D$5,'TCO TO BE - HW'!AK67:AK75)+'TCO TO BE - HW'!AK76+NPV(Faktory!$D$5,'TCO TO BE - HW'!AK77:AK85))</f>
        <v>0</v>
      </c>
      <c r="AK12" s="558">
        <f>('TCO TO BE - HW'!AL36+NPV(Faktory!$D$5,'TCO TO BE - HW'!AL37:AL45)+'TCO TO BE - HW'!AL46+NPV(Faktory!$D$5,'TCO TO BE - HW'!AL47:AL55)+'TCO TO BE - HW'!AL56+NPV(Faktory!$D$5,'TCO TO BE - HW'!AL57:AL65)+'TCO TO BE - HW'!AL66+NPV(Faktory!$D$5,'TCO TO BE - HW'!AL67:AL75)+'TCO TO BE - HW'!AL76+NPV(Faktory!$D$5,'TCO TO BE - HW'!AL77:AL85))</f>
        <v>0</v>
      </c>
      <c r="AL12" s="558">
        <f>('TCO TO BE - HW'!AM36+NPV(Faktory!$D$5,'TCO TO BE - HW'!AM37:AM45)+'TCO TO BE - HW'!AM46+NPV(Faktory!$D$5,'TCO TO BE - HW'!AM47:AM55)+'TCO TO BE - HW'!AM56+NPV(Faktory!$D$5,'TCO TO BE - HW'!AM57:AM65)+'TCO TO BE - HW'!AM66+NPV(Faktory!$D$5,'TCO TO BE - HW'!AM67:AM75)+'TCO TO BE - HW'!AM76+NPV(Faktory!$D$5,'TCO TO BE - HW'!AM77:AM85))</f>
        <v>0</v>
      </c>
      <c r="AM12" s="558">
        <f>('TCO TO BE - HW'!AN36+NPV(Faktory!$D$5,'TCO TO BE - HW'!AN37:AN45)+'TCO TO BE - HW'!AN46+NPV(Faktory!$D$5,'TCO TO BE - HW'!AN47:AN55)+'TCO TO BE - HW'!AN56+NPV(Faktory!$D$5,'TCO TO BE - HW'!AN57:AN65)+'TCO TO BE - HW'!AN66+NPV(Faktory!$D$5,'TCO TO BE - HW'!AN67:AN75)+'TCO TO BE - HW'!AN76+NPV(Faktory!$D$5,'TCO TO BE - HW'!AN77:AN85))</f>
        <v>0</v>
      </c>
      <c r="AN12" s="558">
        <f>('TCO TO BE - HW'!AO36+NPV(Faktory!$D$5,'TCO TO BE - HW'!AO37:AO45)+'TCO TO BE - HW'!AO46+NPV(Faktory!$D$5,'TCO TO BE - HW'!AO47:AO55)+'TCO TO BE - HW'!AO56+NPV(Faktory!$D$5,'TCO TO BE - HW'!AO57:AO65)+'TCO TO BE - HW'!AO66+NPV(Faktory!$D$5,'TCO TO BE - HW'!AO67:AO75)+'TCO TO BE - HW'!AO76+NPV(Faktory!$D$5,'TCO TO BE - HW'!AO77:AO85))</f>
        <v>0</v>
      </c>
      <c r="AO12" s="558">
        <f>('TCO TO BE - HW'!AP36+NPV(Faktory!$D$5,'TCO TO BE - HW'!AP37:AP45)+'TCO TO BE - HW'!AP46+NPV(Faktory!$D$5,'TCO TO BE - HW'!AP47:AP55)+'TCO TO BE - HW'!AP56+NPV(Faktory!$D$5,'TCO TO BE - HW'!AP57:AP65)+'TCO TO BE - HW'!AP66+NPV(Faktory!$D$5,'TCO TO BE - HW'!AP67:AP75)+'TCO TO BE - HW'!AP76+NPV(Faktory!$D$5,'TCO TO BE - HW'!AP77:AP85))</f>
        <v>0</v>
      </c>
      <c r="AP12" s="558">
        <f>('TCO TO BE - HW'!AQ36+NPV(Faktory!$D$5,'TCO TO BE - HW'!AQ37:AQ45)+'TCO TO BE - HW'!AQ46+NPV(Faktory!$D$5,'TCO TO BE - HW'!AQ47:AQ55)+'TCO TO BE - HW'!AQ56+NPV(Faktory!$D$5,'TCO TO BE - HW'!AQ57:AQ65)+'TCO TO BE - HW'!AQ66+NPV(Faktory!$D$5,'TCO TO BE - HW'!AQ67:AQ75)+'TCO TO BE - HW'!AQ76+NPV(Faktory!$D$5,'TCO TO BE - HW'!AQ77:AQ85))</f>
        <v>0</v>
      </c>
      <c r="AQ12" s="558">
        <f>('TCO TO BE - HW'!AR36+NPV(Faktory!$D$5,'TCO TO BE - HW'!AR37:AR45)+'TCO TO BE - HW'!AR46+NPV(Faktory!$D$5,'TCO TO BE - HW'!AR47:AR55)+'TCO TO BE - HW'!AR56+NPV(Faktory!$D$5,'TCO TO BE - HW'!AR57:AR65)+'TCO TO BE - HW'!AR66+NPV(Faktory!$D$5,'TCO TO BE - HW'!AR67:AR75)+'TCO TO BE - HW'!AR76+NPV(Faktory!$D$5,'TCO TO BE - HW'!AR77:AR85))</f>
        <v>0</v>
      </c>
      <c r="AR12" s="558">
        <f>('TCO TO BE - HW'!AS36+NPV(Faktory!$D$5,'TCO TO BE - HW'!AS37:AS45)+'TCO TO BE - HW'!AS46+NPV(Faktory!$D$5,'TCO TO BE - HW'!AS47:AS55)+'TCO TO BE - HW'!AS56+NPV(Faktory!$D$5,'TCO TO BE - HW'!AS57:AS65)+'TCO TO BE - HW'!AS66+NPV(Faktory!$D$5,'TCO TO BE - HW'!AS67:AS75)+'TCO TO BE - HW'!AS76+NPV(Faktory!$D$5,'TCO TO BE - HW'!AS77:AS85))</f>
        <v>0</v>
      </c>
      <c r="AS12" s="558">
        <f>('TCO TO BE - HW'!AT36+NPV(Faktory!$D$5,'TCO TO BE - HW'!AT37:AT45)+'TCO TO BE - HW'!AT46+NPV(Faktory!$D$5,'TCO TO BE - HW'!AT47:AT55)+'TCO TO BE - HW'!AT56+NPV(Faktory!$D$5,'TCO TO BE - HW'!AT57:AT65)+'TCO TO BE - HW'!AT66+NPV(Faktory!$D$5,'TCO TO BE - HW'!AT67:AT75)+'TCO TO BE - HW'!AT76+NPV(Faktory!$D$5,'TCO TO BE - HW'!AT77:AT85))</f>
        <v>0</v>
      </c>
      <c r="AT12" s="558">
        <f>('TCO TO BE - HW'!AU36+NPV(Faktory!$D$5,'TCO TO BE - HW'!AU37:AU45)+'TCO TO BE - HW'!AU46+NPV(Faktory!$D$5,'TCO TO BE - HW'!AU47:AU55)+'TCO TO BE - HW'!AU56+NPV(Faktory!$D$5,'TCO TO BE - HW'!AU57:AU65)+'TCO TO BE - HW'!AU66+NPV(Faktory!$D$5,'TCO TO BE - HW'!AU67:AU75)+'TCO TO BE - HW'!AU76+NPV(Faktory!$D$5,'TCO TO BE - HW'!AU77:AU85))</f>
        <v>0</v>
      </c>
      <c r="AU12" s="558">
        <f>('TCO TO BE - HW'!AV36+NPV(Faktory!$D$5,'TCO TO BE - HW'!AV37:AV45)+'TCO TO BE - HW'!AV46+NPV(Faktory!$D$5,'TCO TO BE - HW'!AV47:AV55)+'TCO TO BE - HW'!AV56+NPV(Faktory!$D$5,'TCO TO BE - HW'!AV57:AV65)+'TCO TO BE - HW'!AV66+NPV(Faktory!$D$5,'TCO TO BE - HW'!AV67:AV75)+'TCO TO BE - HW'!AV76+NPV(Faktory!$D$5,'TCO TO BE - HW'!AV77:AV85))</f>
        <v>0</v>
      </c>
      <c r="AV12" s="558">
        <f>('TCO TO BE - HW'!AW36+NPV(Faktory!$D$5,'TCO TO BE - HW'!AW37:AW45)+'TCO TO BE - HW'!AW46+NPV(Faktory!$D$5,'TCO TO BE - HW'!AW47:AW55)+'TCO TO BE - HW'!AW56+NPV(Faktory!$D$5,'TCO TO BE - HW'!AW57:AW65)+'TCO TO BE - HW'!AW66+NPV(Faktory!$D$5,'TCO TO BE - HW'!AW67:AW75)+'TCO TO BE - HW'!AW76+NPV(Faktory!$D$5,'TCO TO BE - HW'!AW77:AW85))</f>
        <v>0</v>
      </c>
      <c r="AW12" s="558">
        <f>('TCO TO BE - HW'!AX36+NPV(Faktory!$D$5,'TCO TO BE - HW'!AX37:AX45)+'TCO TO BE - HW'!AX46+NPV(Faktory!$D$5,'TCO TO BE - HW'!AX47:AX55)+'TCO TO BE - HW'!AX56+NPV(Faktory!$D$5,'TCO TO BE - HW'!AX57:AX65)+'TCO TO BE - HW'!AX66+NPV(Faktory!$D$5,'TCO TO BE - HW'!AX67:AX75)+'TCO TO BE - HW'!AX76+NPV(Faktory!$D$5,'TCO TO BE - HW'!AX77:AX85))</f>
        <v>0</v>
      </c>
      <c r="AX12" s="558">
        <f>('TCO TO BE - HW'!AY36+NPV(Faktory!$D$5,'TCO TO BE - HW'!AY37:AY45)+'TCO TO BE - HW'!AY46+NPV(Faktory!$D$5,'TCO TO BE - HW'!AY47:AY55)+'TCO TO BE - HW'!AY56+NPV(Faktory!$D$5,'TCO TO BE - HW'!AY57:AY65)+'TCO TO BE - HW'!AY66+NPV(Faktory!$D$5,'TCO TO BE - HW'!AY67:AY75)+'TCO TO BE - HW'!AY76+NPV(Faktory!$D$5,'TCO TO BE - HW'!AY77:AY85))</f>
        <v>0</v>
      </c>
      <c r="AY12" s="558">
        <f>('TCO TO BE - HW'!AZ36+NPV(Faktory!$D$5,'TCO TO BE - HW'!AZ37:AZ45)+'TCO TO BE - HW'!AZ46+NPV(Faktory!$D$5,'TCO TO BE - HW'!AZ47:AZ55)+'TCO TO BE - HW'!AZ56+NPV(Faktory!$D$5,'TCO TO BE - HW'!AZ57:AZ65)+'TCO TO BE - HW'!AZ66+NPV(Faktory!$D$5,'TCO TO BE - HW'!AZ67:AZ75)+'TCO TO BE - HW'!AZ76+NPV(Faktory!$D$5,'TCO TO BE - HW'!AZ77:AZ85))</f>
        <v>0</v>
      </c>
      <c r="BC12" s="539"/>
      <c r="BD12" s="539"/>
      <c r="BE12" s="540" t="s">
        <v>81</v>
      </c>
      <c r="BF12" s="565">
        <f>SUM(BG12:CZ12)</f>
        <v>0</v>
      </c>
      <c r="BG12" s="564">
        <f>'TCO TO BE - HW'!F35</f>
        <v>0</v>
      </c>
      <c r="BH12" s="564">
        <f>'TCO TO BE - HW'!G35</f>
        <v>0</v>
      </c>
      <c r="BI12" s="564">
        <f>'TCO TO BE - HW'!H35</f>
        <v>0</v>
      </c>
      <c r="BJ12" s="564">
        <f>'TCO TO BE - HW'!I35</f>
        <v>0</v>
      </c>
      <c r="BK12" s="564">
        <f>'TCO TO BE - HW'!J35</f>
        <v>0</v>
      </c>
      <c r="BL12" s="564">
        <f>'TCO TO BE - HW'!K35</f>
        <v>0</v>
      </c>
      <c r="BM12" s="564">
        <f>'TCO TO BE - HW'!L35</f>
        <v>0</v>
      </c>
      <c r="BN12" s="564">
        <f>'TCO TO BE - HW'!M35</f>
        <v>0</v>
      </c>
      <c r="BO12" s="564">
        <f>'TCO TO BE - HW'!N35</f>
        <v>0</v>
      </c>
      <c r="BP12" s="564">
        <f>'TCO TO BE - HW'!O35</f>
        <v>0</v>
      </c>
      <c r="BQ12" s="564">
        <f>'TCO TO BE - HW'!P35</f>
        <v>0</v>
      </c>
      <c r="BR12" s="564">
        <f>'TCO TO BE - HW'!Q35</f>
        <v>0</v>
      </c>
      <c r="BS12" s="564">
        <f>'TCO TO BE - HW'!R35</f>
        <v>0</v>
      </c>
      <c r="BT12" s="564">
        <f>'TCO TO BE - HW'!S35</f>
        <v>0</v>
      </c>
      <c r="BU12" s="564">
        <f>'TCO TO BE - HW'!T35</f>
        <v>0</v>
      </c>
      <c r="BV12" s="564">
        <f>'TCO TO BE - HW'!U35</f>
        <v>0</v>
      </c>
      <c r="BW12" s="564">
        <f>'TCO TO BE - HW'!V35</f>
        <v>0</v>
      </c>
      <c r="BX12" s="564">
        <f>'TCO TO BE - HW'!W35</f>
        <v>0</v>
      </c>
      <c r="BY12" s="564">
        <f>'TCO TO BE - HW'!X35</f>
        <v>0</v>
      </c>
      <c r="BZ12" s="564">
        <f>'TCO TO BE - HW'!Y35</f>
        <v>0</v>
      </c>
      <c r="CA12" s="564">
        <f>'TCO TO BE - HW'!Z35</f>
        <v>0</v>
      </c>
      <c r="CB12" s="564">
        <f>'TCO TO BE - HW'!AA35</f>
        <v>0</v>
      </c>
      <c r="CC12" s="564">
        <f>'TCO TO BE - HW'!AB35</f>
        <v>0</v>
      </c>
      <c r="CD12" s="564">
        <f>'TCO TO BE - HW'!AC35</f>
        <v>0</v>
      </c>
      <c r="CE12" s="564">
        <f>'TCO TO BE - HW'!AD35</f>
        <v>0</v>
      </c>
      <c r="CF12" s="564">
        <f>'TCO TO BE - HW'!AE35</f>
        <v>0</v>
      </c>
      <c r="CG12" s="564">
        <f>'TCO TO BE - HW'!AF35</f>
        <v>0</v>
      </c>
      <c r="CH12" s="564">
        <f>'TCO TO BE - HW'!AG35</f>
        <v>0</v>
      </c>
      <c r="CI12" s="564">
        <f>'TCO TO BE - HW'!AH35</f>
        <v>0</v>
      </c>
      <c r="CJ12" s="564">
        <f>'TCO TO BE - HW'!AI35</f>
        <v>0</v>
      </c>
      <c r="CK12" s="564">
        <f>'TCO TO BE - HW'!AJ35</f>
        <v>0</v>
      </c>
      <c r="CL12" s="564">
        <f>'TCO TO BE - HW'!AK35</f>
        <v>0</v>
      </c>
      <c r="CM12" s="564">
        <f>'TCO TO BE - HW'!AL35</f>
        <v>0</v>
      </c>
      <c r="CN12" s="564">
        <f>'TCO TO BE - HW'!AM35</f>
        <v>0</v>
      </c>
      <c r="CO12" s="564">
        <f>'TCO TO BE - HW'!AN35</f>
        <v>0</v>
      </c>
      <c r="CP12" s="564">
        <f>'TCO TO BE - HW'!AO35</f>
        <v>0</v>
      </c>
      <c r="CQ12" s="564">
        <f>'TCO TO BE - HW'!AP35</f>
        <v>0</v>
      </c>
      <c r="CR12" s="564">
        <f>'TCO TO BE - HW'!AQ35</f>
        <v>0</v>
      </c>
      <c r="CS12" s="564">
        <f>'TCO TO BE - HW'!AR35</f>
        <v>0</v>
      </c>
      <c r="CT12" s="564">
        <f>'TCO TO BE - HW'!AS35</f>
        <v>0</v>
      </c>
      <c r="CU12" s="564">
        <f>'TCO TO BE - HW'!AT35</f>
        <v>0</v>
      </c>
      <c r="CV12" s="564">
        <f>'TCO TO BE - HW'!AU35</f>
        <v>0</v>
      </c>
      <c r="CW12" s="564">
        <f>'TCO TO BE - HW'!AV35</f>
        <v>0</v>
      </c>
      <c r="CX12" s="564">
        <f>'TCO TO BE - HW'!AW35</f>
        <v>0</v>
      </c>
      <c r="CY12" s="564">
        <f>'TCO TO BE - HW'!AX35</f>
        <v>0</v>
      </c>
      <c r="CZ12" s="564">
        <f>'TCO TO BE - HW'!AY35</f>
        <v>0</v>
      </c>
      <c r="DA12" s="564">
        <f>'TCO TO BE - HW'!AZ35</f>
        <v>0</v>
      </c>
    </row>
    <row r="13" spans="1:105">
      <c r="A13" s="539"/>
      <c r="B13" s="537" t="s">
        <v>83</v>
      </c>
      <c r="C13" s="537"/>
      <c r="D13" s="538">
        <f>SUM(E13:AY13)</f>
        <v>133215.49416755364</v>
      </c>
      <c r="E13" s="541">
        <f>'TCO TO BE- SW'!F151+NPV(0.05,'TCO TO BE- SW'!F152:F160)+'TCO TO BE- SW'!F161+NPV(0.05,'TCO TO BE- SW'!F162:F170)</f>
        <v>1397.1709517142858</v>
      </c>
      <c r="F13" s="541">
        <f>'TCO TO BE- SW'!G151+NPV(0.05,'TCO TO BE- SW'!G152:G160)+'TCO TO BE- SW'!G161+NPV(0.05,'TCO TO BE- SW'!G162:G170)</f>
        <v>1397.1709517142858</v>
      </c>
      <c r="G13" s="541">
        <f>'TCO TO BE- SW'!H151+NPV(0.05,'TCO TO BE- SW'!H152:H160)+'TCO TO BE- SW'!H161+NPV(0.05,'TCO TO BE- SW'!H162:H170)</f>
        <v>2247.9157144285718</v>
      </c>
      <c r="H13" s="541">
        <f>'TCO TO BE- SW'!I151+NPV(0.05,'TCO TO BE- SW'!I152:I160)+'TCO TO BE- SW'!I161+NPV(0.05,'TCO TO BE- SW'!I162:I170)</f>
        <v>2589.8778617142857</v>
      </c>
      <c r="I13" s="541">
        <f>'TCO TO BE- SW'!J151+NPV(0.05,'TCO TO BE- SW'!J152:J160)+'TCO TO BE- SW'!J161+NPV(0.05,'TCO TO BE- SW'!J162:J170)</f>
        <v>1908.3310559999998</v>
      </c>
      <c r="J13" s="541">
        <f>'TCO TO BE- SW'!K151+NPV(0.05,'TCO TO BE- SW'!K152:K160)+'TCO TO BE- SW'!K161+NPV(0.05,'TCO TO BE- SW'!K162:K170)</f>
        <v>2419.4911602857132</v>
      </c>
      <c r="K13" s="541">
        <f>'TCO TO BE- SW'!L151+NPV(0.05,'TCO TO BE- SW'!L152:L160)+'TCO TO BE- SW'!L161+NPV(0.05,'TCO TO BE- SW'!L162:L170)</f>
        <v>1908.3310559999998</v>
      </c>
      <c r="L13" s="541">
        <f>'TCO TO BE- SW'!M151+NPV(0.05,'TCO TO BE- SW'!M152:M160)+'TCO TO BE- SW'!M161+NPV(0.05,'TCO TO BE- SW'!M162:M170)</f>
        <v>1863.951264</v>
      </c>
      <c r="M13" s="541">
        <f>'TCO TO BE- SW'!N151+NPV(0.05,'TCO TO BE- SW'!N152:N160)+'TCO TO BE- SW'!N161+NPV(0.05,'TCO TO BE- SW'!N162:N170)</f>
        <v>1697.5270439999997</v>
      </c>
      <c r="N13" s="541">
        <f>'TCO TO BE- SW'!O151+NPV(0.05,'TCO TO BE- SW'!O152:O160)+'TCO TO BE- SW'!O161+NPV(0.05,'TCO TO BE- SW'!O162:O170)</f>
        <v>1531.1028239999998</v>
      </c>
      <c r="O13" s="541">
        <f>'TCO TO BE- SW'!P151+NPV(0.05,'TCO TO BE- SW'!P152:P160)+'TCO TO BE- SW'!P161+NPV(0.05,'TCO TO BE- SW'!P162:P170)</f>
        <v>1364.678604</v>
      </c>
      <c r="P13" s="541">
        <f>'TCO TO BE- SW'!Q151+NPV(0.05,'TCO TO BE- SW'!Q152:Q160)+'TCO TO BE- SW'!Q161+NPV(0.05,'TCO TO BE- SW'!Q162:Q170)</f>
        <v>1531.1028239999998</v>
      </c>
      <c r="Q13" s="541">
        <f>'TCO TO BE- SW'!R151+NPV(0.05,'TCO TO BE- SW'!R152:R160)+'TCO TO BE- SW'!R161+NPV(0.05,'TCO TO BE- SW'!R162:R170)</f>
        <v>1567.5576531428569</v>
      </c>
      <c r="R13" s="541">
        <f>'TCO TO BE- SW'!S151+NPV(0.05,'TCO TO BE- SW'!S152:S160)+'TCO TO BE- SW'!S161+NPV(0.05,'TCO TO BE- SW'!S162:S170)</f>
        <v>2589.8778617142857</v>
      </c>
      <c r="S13" s="541">
        <f>'TCO TO BE- SW'!T151+NPV(0.05,'TCO TO BE- SW'!T152:T160)+'TCO TO BE- SW'!T161+NPV(0.05,'TCO TO BE- SW'!T162:T170)</f>
        <v>2589.8778617142857</v>
      </c>
      <c r="T13" s="541">
        <f>'TCO TO BE- SW'!U151+NPV(0.05,'TCO TO BE- SW'!U152:U160)+'TCO TO BE- SW'!U161+NPV(0.05,'TCO TO BE- SW'!U162:U170)</f>
        <v>1828.8833033571427</v>
      </c>
      <c r="U13" s="541">
        <f>'TCO TO BE- SW'!V151+NPV(0.05,'TCO TO BE- SW'!V152:V160)+'TCO TO BE- SW'!V161+NPV(0.05,'TCO TO BE- SW'!V162:V170)</f>
        <v>2008.1855879999998</v>
      </c>
      <c r="V13" s="541">
        <f>'TCO TO BE- SW'!W151+NPV(0.05,'TCO TO BE- SW'!W152:W160)+'TCO TO BE- SW'!W161+NPV(0.05,'TCO TO BE- SW'!W162:W170)</f>
        <v>2546.0924419285707</v>
      </c>
      <c r="W13" s="541">
        <f>'TCO TO BE- SW'!X151+NPV(0.05,'TCO TO BE- SW'!X152:X160)+'TCO TO BE- SW'!X161+NPV(0.05,'TCO TO BE- SW'!X162:X170)</f>
        <v>958.12800942857132</v>
      </c>
      <c r="X13" s="541">
        <f>'TCO TO BE- SW'!Y151+NPV(0.05,'TCO TO BE- SW'!Y152:Y160)+'TCO TO BE- SW'!Y161+NPV(0.05,'TCO TO BE- SW'!Y162:Y170)</f>
        <v>2249.1044588571422</v>
      </c>
      <c r="Y13" s="541">
        <f>'TCO TO BE- SW'!Z151+NPV(0.05,'TCO TO BE- SW'!Z152:Z160)+'TCO TO BE- SW'!Z161+NPV(0.05,'TCO TO BE- SW'!Z162:Z170)</f>
        <v>2078.7177574285715</v>
      </c>
      <c r="Z13" s="541">
        <f>'TCO TO BE- SW'!AA151+NPV(0.05,'TCO TO BE- SW'!AA152:AA160)+'TCO TO BE- SW'!AA161+NPV(0.05,'TCO TO BE- SW'!AA162:AA170)</f>
        <v>2760.2645631428568</v>
      </c>
      <c r="AA13" s="541">
        <f>'TCO TO BE- SW'!AB151+NPV(0.05,'TCO TO BE- SW'!AB152:AB160)+'TCO TO BE- SW'!AB161+NPV(0.05,'TCO TO BE- SW'!AB162:AB170)</f>
        <v>2760.2645631428568</v>
      </c>
      <c r="AB13" s="541">
        <f>'TCO TO BE- SW'!AC151+NPV(0.05,'TCO TO BE- SW'!AC152:AC160)+'TCO TO BE- SW'!AC161+NPV(0.05,'TCO TO BE- SW'!AC162:AC170)</f>
        <v>2419.4911602857132</v>
      </c>
      <c r="AC13" s="541">
        <f>'TCO TO BE- SW'!AD151+NPV(0.05,'TCO TO BE- SW'!AD152:AD160)+'TCO TO BE- SW'!AD161+NPV(0.05,'TCO TO BE- SW'!AD162:AD170)</f>
        <v>1737.9443545714282</v>
      </c>
      <c r="AD13" s="541">
        <f>'TCO TO BE- SW'!AE151+NPV(0.05,'TCO TO BE- SW'!AE152:AE160)+'TCO TO BE- SW'!AE161+NPV(0.05,'TCO TO BE- SW'!AE162:AE170)</f>
        <v>1567.5576531428569</v>
      </c>
      <c r="AE13" s="541">
        <f>'TCO TO BE- SW'!AF151+NPV(0.05,'TCO TO BE- SW'!AF152:AF160)+'TCO TO BE- SW'!AF161+NPV(0.05,'TCO TO BE- SW'!AF162:AF170)</f>
        <v>1567.5576531428569</v>
      </c>
      <c r="AF13" s="541">
        <f>'TCO TO BE- SW'!AG151+NPV(0.05,'TCO TO BE- SW'!AG152:AG160)+'TCO TO BE- SW'!AG161+NPV(0.05,'TCO TO BE- SW'!AG162:AG170)</f>
        <v>1649.5810187142858</v>
      </c>
      <c r="AG13" s="541">
        <f>'TCO TO BE- SW'!AH151+NPV(0.05,'TCO TO BE- SW'!AH152:AH160)+'TCO TO BE- SW'!AH161+NPV(0.05,'TCO TO BE- SW'!AH162:AH170)</f>
        <v>18997.72096114287</v>
      </c>
      <c r="AH13" s="541">
        <f>'TCO TO BE- SW'!AI151+NPV(0.05,'TCO TO BE- SW'!AI152:AI160)+'TCO TO BE- SW'!AI161+NPV(0.05,'TCO TO BE- SW'!AI162:AI170)</f>
        <v>3712.53690557143</v>
      </c>
      <c r="AI13" s="541">
        <f>'TCO TO BE- SW'!AJ151+NPV(0.05,'TCO TO BE- SW'!AJ152:AJ160)+'TCO TO BE- SW'!AJ161+NPV(0.05,'TCO TO BE- SW'!AJ162:AJ170)</f>
        <v>2030.3754839999999</v>
      </c>
      <c r="AJ13" s="541">
        <f>'TCO TO BE- SW'!AK151+NPV(0.05,'TCO TO BE- SW'!AK152:AK160)+'TCO TO BE- SW'!AK161+NPV(0.05,'TCO TO BE- SW'!AK162:AK170)</f>
        <v>1863.951264</v>
      </c>
      <c r="AK13" s="541">
        <f>'TCO TO BE- SW'!AL151+NPV(0.05,'TCO TO BE- SW'!AL152:AL160)+'TCO TO BE- SW'!AL161+NPV(0.05,'TCO TO BE- SW'!AL162:AL170)</f>
        <v>2529.6481440000002</v>
      </c>
      <c r="AL13" s="541">
        <f>'TCO TO BE- SW'!AM151+NPV(0.05,'TCO TO BE- SW'!AM152:AM160)+'TCO TO BE- SW'!AM161+NPV(0.05,'TCO TO BE- SW'!AM162:AM170)</f>
        <v>1863.951264</v>
      </c>
      <c r="AM13" s="541">
        <f>'TCO TO BE- SW'!AN151+NPV(0.05,'TCO TO BE- SW'!AN152:AN160)+'TCO TO BE- SW'!AN161+NPV(0.05,'TCO TO BE- SW'!AN162:AN170)</f>
        <v>4112.4613506428559</v>
      </c>
      <c r="AN13" s="541">
        <f>'TCO TO BE- SW'!AO151+NPV(0.05,'TCO TO BE- SW'!AO152:AO160)+'TCO TO BE- SW'!AO161+NPV(0.05,'TCO TO BE- SW'!AO162:AO170)</f>
        <v>3281.3308709999992</v>
      </c>
      <c r="AO13" s="541">
        <f>'TCO TO BE- SW'!AP151+NPV(0.05,'TCO TO BE- SW'!AP152:AP160)+'TCO TO BE- SW'!AP161+NPV(0.05,'TCO TO BE- SW'!AP162:AP170)</f>
        <v>875.70839571428553</v>
      </c>
      <c r="AP13" s="541">
        <f>'TCO TO BE- SW'!AQ151+NPV(0.05,'TCO TO BE- SW'!AQ152:AQ160)+'TCO TO BE- SW'!AQ161+NPV(0.05,'TCO TO BE- SW'!AQ162:AQ170)</f>
        <v>2199.5734409999995</v>
      </c>
      <c r="AQ13" s="541">
        <f>'TCO TO BE- SW'!AR151+NPV(0.05,'TCO TO BE- SW'!AR152:AR160)+'TCO TO BE- SW'!AR161+NPV(0.05,'TCO TO BE- SW'!AR162:AR170)</f>
        <v>3687.4907208749992</v>
      </c>
      <c r="AR13" s="541">
        <f>'TCO TO BE- SW'!AS151+NPV(0.05,'TCO TO BE- SW'!AS152:AS160)+'TCO TO BE- SW'!AS161+NPV(0.05,'TCO TO BE- SW'!AS162:AS170)</f>
        <v>2275.2568362857141</v>
      </c>
      <c r="AS13" s="541">
        <f>'TCO TO BE- SW'!AT151+NPV(0.05,'TCO TO BE- SW'!AT152:AT160)+'TCO TO BE- SW'!AT161+NPV(0.05,'TCO TO BE- SW'!AT162:AT170)</f>
        <v>896.3132991428572</v>
      </c>
      <c r="AT13" s="541">
        <f>'TCO TO BE- SW'!AU151+NPV(0.05,'TCO TO BE- SW'!AU152:AU160)+'TCO TO BE- SW'!AU161+NPV(0.05,'TCO TO BE- SW'!AU162:AU170)</f>
        <v>1930.5209519999999</v>
      </c>
      <c r="AU13" s="541">
        <f>'TCO TO BE- SW'!AV151+NPV(0.05,'TCO TO BE- SW'!AV152:AV160)+'TCO TO BE- SW'!AV161+NPV(0.05,'TCO TO BE- SW'!AV162:AV170)</f>
        <v>1241.0491834285715</v>
      </c>
      <c r="AV13" s="541">
        <f>'TCO TO BE- SW'!AW151+NPV(0.05,'TCO TO BE- SW'!AW152:AW160)+'TCO TO BE- SW'!AW161+NPV(0.05,'TCO TO BE- SW'!AW162:AW170)</f>
        <v>15877.244822357145</v>
      </c>
      <c r="AW13" s="541">
        <f>'TCO TO BE- SW'!AX151+NPV(0.05,'TCO TO BE- SW'!AX152:AX160)+'TCO TO BE- SW'!AX161+NPV(0.05,'TCO TO BE- SW'!AX162:AX170)</f>
        <v>6558.4350951428569</v>
      </c>
      <c r="AX13" s="541">
        <f>'TCO TO BE- SW'!AY151+NPV(0.05,'TCO TO BE- SW'!AY152:AY160)+'TCO TO BE- SW'!AY161+NPV(0.05,'TCO TO BE- SW'!AY162:AY170)</f>
        <v>2086.7748030000002</v>
      </c>
      <c r="AY13" s="541">
        <f>'TCO TO BE- SW'!AZ151+NPV(0.05,'TCO TO BE- SW'!AZ152:AZ160)+'TCO TO BE- SW'!AZ161+NPV(0.05,'TCO TO BE- SW'!AZ162:AZ170)</f>
        <v>2459.4131606785713</v>
      </c>
      <c r="BC13" s="539"/>
      <c r="BD13" s="537" t="s">
        <v>83</v>
      </c>
      <c r="BE13" s="537"/>
      <c r="BF13" s="538">
        <f>SUM(BG13:DA13)</f>
        <v>137133.59693718751</v>
      </c>
      <c r="BG13" s="553">
        <f>'TCO TO BE- SW'!F150</f>
        <v>1438.2642150000001</v>
      </c>
      <c r="BH13" s="553">
        <f>'TCO TO BE- SW'!G150</f>
        <v>1438.2642150000001</v>
      </c>
      <c r="BI13" s="553">
        <f>'TCO TO BE- SW'!H150</f>
        <v>2314.0308825000006</v>
      </c>
      <c r="BJ13" s="553">
        <f>'TCO TO BE- SW'!I150</f>
        <v>2666.0507400000001</v>
      </c>
      <c r="BK13" s="553">
        <f>'TCO TO BE- SW'!J150</f>
        <v>1964.4584399999997</v>
      </c>
      <c r="BL13" s="553">
        <f>'TCO TO BE- SW'!K150</f>
        <v>2490.6526649999992</v>
      </c>
      <c r="BM13" s="553">
        <f>'TCO TO BE- SW'!L150</f>
        <v>1964.4584399999997</v>
      </c>
      <c r="BN13" s="553">
        <f>'TCO TO BE- SW'!M150</f>
        <v>1918.7733600000001</v>
      </c>
      <c r="BO13" s="553">
        <f>'TCO TO BE- SW'!N150</f>
        <v>1747.4543099999996</v>
      </c>
      <c r="BP13" s="553">
        <f>'TCO TO BE- SW'!O150</f>
        <v>1576.1352599999998</v>
      </c>
      <c r="BQ13" s="553">
        <f>'TCO TO BE- SW'!P150</f>
        <v>1404.81621</v>
      </c>
      <c r="BR13" s="553">
        <f>'TCO TO BE- SW'!Q150</f>
        <v>1576.1352599999998</v>
      </c>
      <c r="BS13" s="553">
        <f>'TCO TO BE- SW'!R150</f>
        <v>1613.6622899999998</v>
      </c>
      <c r="BT13" s="553">
        <f>'TCO TO BE- SW'!S150</f>
        <v>2666.0507400000001</v>
      </c>
      <c r="BU13" s="553">
        <f>'TCO TO BE- SW'!T150</f>
        <v>2666.0507400000001</v>
      </c>
      <c r="BV13" s="553">
        <f>'TCO TO BE- SW'!U150</f>
        <v>1882.67398875</v>
      </c>
      <c r="BW13" s="553">
        <f>'TCO TO BE- SW'!V150</f>
        <v>2067.2498699999996</v>
      </c>
      <c r="BX13" s="553">
        <f>'TCO TO BE- SW'!W150</f>
        <v>2620.9775137499992</v>
      </c>
      <c r="BY13" s="553">
        <f>'TCO TO BE- SW'!X150</f>
        <v>986.30824499999994</v>
      </c>
      <c r="BZ13" s="553">
        <f>'TCO TO BE- SW'!Y150</f>
        <v>2315.2545899999996</v>
      </c>
      <c r="CA13" s="553">
        <f>'TCO TO BE- SW'!Z150</f>
        <v>2139.8565150000004</v>
      </c>
      <c r="CB13" s="553">
        <f>'TCO TO BE- SW'!AA150</f>
        <v>2841.4488149999993</v>
      </c>
      <c r="CC13" s="553">
        <f>'TCO TO BE- SW'!AB150</f>
        <v>2841.4488149999993</v>
      </c>
      <c r="CD13" s="553">
        <f>'TCO TO BE- SW'!AC150</f>
        <v>2490.6526649999992</v>
      </c>
      <c r="CE13" s="553">
        <f>'TCO TO BE- SW'!AD150</f>
        <v>1789.0603649999998</v>
      </c>
      <c r="CF13" s="553">
        <f>'TCO TO BE- SW'!AE150</f>
        <v>1613.6622899999998</v>
      </c>
      <c r="CG13" s="553">
        <f>'TCO TO BE- SW'!AF150</f>
        <v>1613.6622899999998</v>
      </c>
      <c r="CH13" s="553">
        <f>'TCO TO BE- SW'!AG150</f>
        <v>1698.0981075</v>
      </c>
      <c r="CI13" s="553">
        <f>'TCO TO BE- SW'!AH150</f>
        <v>19556.477460000013</v>
      </c>
      <c r="CJ13" s="553">
        <f>'TCO TO BE- SW'!AI150</f>
        <v>3821.7291675000019</v>
      </c>
      <c r="CK13" s="553">
        <f>'TCO TO BE- SW'!AJ150</f>
        <v>2090.0924099999997</v>
      </c>
      <c r="CL13" s="553">
        <f>'TCO TO BE- SW'!AK150</f>
        <v>1918.7733600000001</v>
      </c>
      <c r="CM13" s="553">
        <f>'TCO TO BE- SW'!AL150</f>
        <v>2604.0495600000004</v>
      </c>
      <c r="CN13" s="553">
        <f>'TCO TO BE- SW'!AM150</f>
        <v>1918.7733600000001</v>
      </c>
      <c r="CO13" s="553">
        <f>'TCO TO BE- SW'!AN150</f>
        <v>4233.4160962499982</v>
      </c>
      <c r="CP13" s="553">
        <f>'TCO TO BE- SW'!AO150</f>
        <v>3377.8406024999995</v>
      </c>
      <c r="CQ13" s="553">
        <f>'TCO TO BE- SW'!AP150</f>
        <v>901.46452499999987</v>
      </c>
      <c r="CR13" s="553">
        <f>'TCO TO BE- SW'!AQ150</f>
        <v>2264.2667774999995</v>
      </c>
      <c r="CS13" s="553">
        <f>'TCO TO BE- SW'!AR150</f>
        <v>3795.946330312499</v>
      </c>
      <c r="CT13" s="553">
        <f>'TCO TO BE- SW'!AS150</f>
        <v>2342.1761550000001</v>
      </c>
      <c r="CU13" s="553">
        <f>'TCO TO BE- SW'!AT150</f>
        <v>922.67545499999994</v>
      </c>
      <c r="CV13" s="553">
        <f>'TCO TO BE- SW'!AU150</f>
        <v>1987.30098</v>
      </c>
      <c r="CW13" s="553">
        <f>'TCO TO BE- SW'!AV150</f>
        <v>1277.5506300000002</v>
      </c>
      <c r="CX13" s="553">
        <f>'TCO TO BE- SW'!AW150</f>
        <v>16344.222611250003</v>
      </c>
      <c r="CY13" s="553">
        <f>'TCO TO BE- SW'!AX150</f>
        <v>6751.3302450000001</v>
      </c>
      <c r="CZ13" s="553">
        <f>'TCO TO BE- SW'!AY150</f>
        <v>2148.1505325000007</v>
      </c>
      <c r="DA13" s="553">
        <f>'TCO TO BE- SW'!AZ150</f>
        <v>2531.7488418749999</v>
      </c>
    </row>
    <row r="14" spans="1:105">
      <c r="A14" s="539"/>
      <c r="B14" s="537" t="s">
        <v>84</v>
      </c>
      <c r="C14" s="537"/>
      <c r="D14" s="538">
        <f>SUM(E14:AY14)</f>
        <v>0</v>
      </c>
      <c r="E14" s="541">
        <f>'TCO TO BE- SW'!F172+NPV(0.05,'TCO TO BE- SW'!F173:F181)+'TCO TO BE- SW'!F182+NPV(0.05,'TCO TO BE- SW'!F183:F191)</f>
        <v>0</v>
      </c>
      <c r="F14" s="541">
        <f>'TCO TO BE- SW'!G172+NPV(0.05,'TCO TO BE- SW'!G173:G181)+'TCO TO BE- SW'!G182+NPV(0.05,'TCO TO BE- SW'!G183:G191)</f>
        <v>0</v>
      </c>
      <c r="G14" s="541">
        <f>'TCO TO BE- SW'!H172+NPV(0.05,'TCO TO BE- SW'!H173:H181)+'TCO TO BE- SW'!H182+NPV(0.05,'TCO TO BE- SW'!H183:H191)</f>
        <v>0</v>
      </c>
      <c r="H14" s="541">
        <f>'TCO TO BE- SW'!I172+NPV(0.05,'TCO TO BE- SW'!I173:I181)+'TCO TO BE- SW'!I182+NPV(0.05,'TCO TO BE- SW'!I183:I191)</f>
        <v>0</v>
      </c>
      <c r="I14" s="541">
        <f>'TCO TO BE- SW'!J172+NPV(0.05,'TCO TO BE- SW'!J173:J181)+'TCO TO BE- SW'!J182+NPV(0.05,'TCO TO BE- SW'!J183:J191)</f>
        <v>0</v>
      </c>
      <c r="J14" s="541">
        <f>'TCO TO BE- SW'!K172+NPV(0.05,'TCO TO BE- SW'!K173:K181)+'TCO TO BE- SW'!K182+NPV(0.05,'TCO TO BE- SW'!K183:K191)</f>
        <v>0</v>
      </c>
      <c r="K14" s="541">
        <f>'TCO TO BE- SW'!L172+NPV(0.05,'TCO TO BE- SW'!L173:L181)+'TCO TO BE- SW'!L182+NPV(0.05,'TCO TO BE- SW'!L183:L191)</f>
        <v>0</v>
      </c>
      <c r="L14" s="541">
        <f>'TCO TO BE- SW'!M172+NPV(0.05,'TCO TO BE- SW'!M173:M181)+'TCO TO BE- SW'!M182+NPV(0.05,'TCO TO BE- SW'!M183:M191)</f>
        <v>0</v>
      </c>
      <c r="M14" s="541">
        <f>'TCO TO BE- SW'!N172+NPV(0.05,'TCO TO BE- SW'!N173:N181)+'TCO TO BE- SW'!N182+NPV(0.05,'TCO TO BE- SW'!N183:N191)</f>
        <v>0</v>
      </c>
      <c r="N14" s="541">
        <f>'TCO TO BE- SW'!O172+NPV(0.05,'TCO TO BE- SW'!O173:O181)+'TCO TO BE- SW'!O182+NPV(0.05,'TCO TO BE- SW'!O183:O191)</f>
        <v>0</v>
      </c>
      <c r="O14" s="541">
        <f>'TCO TO BE- SW'!P172+NPV(0.05,'TCO TO BE- SW'!P173:P181)+'TCO TO BE- SW'!P182+NPV(0.05,'TCO TO BE- SW'!P183:P191)</f>
        <v>0</v>
      </c>
      <c r="P14" s="541">
        <f>'TCO TO BE- SW'!Q172+NPV(0.05,'TCO TO BE- SW'!Q173:Q181)+'TCO TO BE- SW'!Q182+NPV(0.05,'TCO TO BE- SW'!Q183:Q191)</f>
        <v>0</v>
      </c>
      <c r="Q14" s="541">
        <f>'TCO TO BE- SW'!R172+NPV(0.05,'TCO TO BE- SW'!R173:R181)+'TCO TO BE- SW'!R182+NPV(0.05,'TCO TO BE- SW'!R183:R191)</f>
        <v>0</v>
      </c>
      <c r="R14" s="541">
        <f>'TCO TO BE- SW'!S172+NPV(0.05,'TCO TO BE- SW'!S173:S181)+'TCO TO BE- SW'!S182+NPV(0.05,'TCO TO BE- SW'!S183:S191)</f>
        <v>0</v>
      </c>
      <c r="S14" s="541">
        <f>'TCO TO BE- SW'!T172+NPV(0.05,'TCO TO BE- SW'!T173:T181)+'TCO TO BE- SW'!T182+NPV(0.05,'TCO TO BE- SW'!T183:T191)</f>
        <v>0</v>
      </c>
      <c r="T14" s="541">
        <f>'TCO TO BE- SW'!U172+NPV(0.05,'TCO TO BE- SW'!U173:U181)+'TCO TO BE- SW'!U182+NPV(0.05,'TCO TO BE- SW'!U183:U191)</f>
        <v>0</v>
      </c>
      <c r="U14" s="541">
        <f>'TCO TO BE- SW'!V172+NPV(0.05,'TCO TO BE- SW'!V173:V181)+'TCO TO BE- SW'!V182+NPV(0.05,'TCO TO BE- SW'!V183:V191)</f>
        <v>0</v>
      </c>
      <c r="V14" s="541">
        <f>'TCO TO BE- SW'!W172+NPV(0.05,'TCO TO BE- SW'!W173:W181)+'TCO TO BE- SW'!W182+NPV(0.05,'TCO TO BE- SW'!W183:W191)</f>
        <v>0</v>
      </c>
      <c r="W14" s="541">
        <f>'TCO TO BE- SW'!X172+NPV(0.05,'TCO TO BE- SW'!X173:X181)+'TCO TO BE- SW'!X182+NPV(0.05,'TCO TO BE- SW'!X183:X191)</f>
        <v>0</v>
      </c>
      <c r="X14" s="541">
        <f>'TCO TO BE- SW'!Y172+NPV(0.05,'TCO TO BE- SW'!Y173:Y181)+'TCO TO BE- SW'!Y182+NPV(0.05,'TCO TO BE- SW'!Y183:Y191)</f>
        <v>0</v>
      </c>
      <c r="Y14" s="541">
        <f>'TCO TO BE- SW'!Z172+NPV(0.05,'TCO TO BE- SW'!Z173:Z181)+'TCO TO BE- SW'!Z182+NPV(0.05,'TCO TO BE- SW'!Z183:Z191)</f>
        <v>0</v>
      </c>
      <c r="Z14" s="541">
        <f>'TCO TO BE- SW'!AA172+NPV(0.05,'TCO TO BE- SW'!AA173:AA181)+'TCO TO BE- SW'!AA182+NPV(0.05,'TCO TO BE- SW'!AA183:AA191)</f>
        <v>0</v>
      </c>
      <c r="AA14" s="541">
        <f>'TCO TO BE- SW'!AB172+NPV(0.05,'TCO TO BE- SW'!AB173:AB181)+'TCO TO BE- SW'!AB182+NPV(0.05,'TCO TO BE- SW'!AB183:AB191)</f>
        <v>0</v>
      </c>
      <c r="AB14" s="541">
        <f>'TCO TO BE- SW'!AC172+NPV(0.05,'TCO TO BE- SW'!AC173:AC181)+'TCO TO BE- SW'!AC182+NPV(0.05,'TCO TO BE- SW'!AC183:AC191)</f>
        <v>0</v>
      </c>
      <c r="AC14" s="541">
        <f>'TCO TO BE- SW'!AD172+NPV(0.05,'TCO TO BE- SW'!AD173:AD181)+'TCO TO BE- SW'!AD182+NPV(0.05,'TCO TO BE- SW'!AD183:AD191)</f>
        <v>0</v>
      </c>
      <c r="AD14" s="541">
        <f>'TCO TO BE- SW'!AE172+NPV(0.05,'TCO TO BE- SW'!AE173:AE181)+'TCO TO BE- SW'!AE182+NPV(0.05,'TCO TO BE- SW'!AE183:AE191)</f>
        <v>0</v>
      </c>
      <c r="AE14" s="541">
        <f>'TCO TO BE- SW'!AF172+NPV(0.05,'TCO TO BE- SW'!AF173:AF181)+'TCO TO BE- SW'!AF182+NPV(0.05,'TCO TO BE- SW'!AF183:AF191)</f>
        <v>0</v>
      </c>
      <c r="AF14" s="541">
        <f>'TCO TO BE- SW'!AG172+NPV(0.05,'TCO TO BE- SW'!AG173:AG181)+'TCO TO BE- SW'!AG182+NPV(0.05,'TCO TO BE- SW'!AG183:AG191)</f>
        <v>0</v>
      </c>
      <c r="AG14" s="541">
        <f>'TCO TO BE- SW'!AH172+NPV(0.05,'TCO TO BE- SW'!AH173:AH181)+'TCO TO BE- SW'!AH182+NPV(0.05,'TCO TO BE- SW'!AH183:AH191)</f>
        <v>0</v>
      </c>
      <c r="AH14" s="541">
        <f>'TCO TO BE- SW'!AI172+NPV(0.05,'TCO TO BE- SW'!AI173:AI181)+'TCO TO BE- SW'!AI182+NPV(0.05,'TCO TO BE- SW'!AI183:AI191)</f>
        <v>0</v>
      </c>
      <c r="AI14" s="541">
        <f>'TCO TO BE- SW'!AJ172+NPV(0.05,'TCO TO BE- SW'!AJ173:AJ181)+'TCO TO BE- SW'!AJ182+NPV(0.05,'TCO TO BE- SW'!AJ183:AJ191)</f>
        <v>0</v>
      </c>
      <c r="AJ14" s="541">
        <f>'TCO TO BE- SW'!AK172+NPV(0.05,'TCO TO BE- SW'!AK173:AK181)+'TCO TO BE- SW'!AK182+NPV(0.05,'TCO TO BE- SW'!AK183:AK191)</f>
        <v>0</v>
      </c>
      <c r="AK14" s="541">
        <f>'TCO TO BE- SW'!AL172+NPV(0.05,'TCO TO BE- SW'!AL173:AL181)+'TCO TO BE- SW'!AL182+NPV(0.05,'TCO TO BE- SW'!AL183:AL191)</f>
        <v>0</v>
      </c>
      <c r="AL14" s="541">
        <f>'TCO TO BE- SW'!AM172+NPV(0.05,'TCO TO BE- SW'!AM173:AM181)+'TCO TO BE- SW'!AM182+NPV(0.05,'TCO TO BE- SW'!AM183:AM191)</f>
        <v>0</v>
      </c>
      <c r="AM14" s="541">
        <f>'TCO TO BE- SW'!AN172+NPV(0.05,'TCO TO BE- SW'!AN173:AN181)+'TCO TO BE- SW'!AN182+NPV(0.05,'TCO TO BE- SW'!AN183:AN191)</f>
        <v>0</v>
      </c>
      <c r="AN14" s="541">
        <f>'TCO TO BE- SW'!AO172+NPV(0.05,'TCO TO BE- SW'!AO173:AO181)+'TCO TO BE- SW'!AO182+NPV(0.05,'TCO TO BE- SW'!AO183:AO191)</f>
        <v>0</v>
      </c>
      <c r="AO14" s="541">
        <f>'TCO TO BE- SW'!AP172+NPV(0.05,'TCO TO BE- SW'!AP173:AP181)+'TCO TO BE- SW'!AP182+NPV(0.05,'TCO TO BE- SW'!AP183:AP191)</f>
        <v>0</v>
      </c>
      <c r="AP14" s="541">
        <f>'TCO TO BE- SW'!AQ172+NPV(0.05,'TCO TO BE- SW'!AQ173:AQ181)+'TCO TO BE- SW'!AQ182+NPV(0.05,'TCO TO BE- SW'!AQ183:AQ191)</f>
        <v>0</v>
      </c>
      <c r="AQ14" s="541">
        <f>'TCO TO BE- SW'!AR172+NPV(0.05,'TCO TO BE- SW'!AR173:AR181)+'TCO TO BE- SW'!AR182+NPV(0.05,'TCO TO BE- SW'!AR183:AR191)</f>
        <v>0</v>
      </c>
      <c r="AR14" s="541">
        <f>'TCO TO BE- SW'!AS172+NPV(0.05,'TCO TO BE- SW'!AS173:AS181)+'TCO TO BE- SW'!AS182+NPV(0.05,'TCO TO BE- SW'!AS183:AS191)</f>
        <v>0</v>
      </c>
      <c r="AS14" s="541">
        <f>'TCO TO BE- SW'!AT172+NPV(0.05,'TCO TO BE- SW'!AT173:AT181)+'TCO TO BE- SW'!AT182+NPV(0.05,'TCO TO BE- SW'!AT183:AT191)</f>
        <v>0</v>
      </c>
      <c r="AT14" s="541">
        <f>'TCO TO BE- SW'!AU172+NPV(0.05,'TCO TO BE- SW'!AU173:AU181)+'TCO TO BE- SW'!AU182+NPV(0.05,'TCO TO BE- SW'!AU183:AU191)</f>
        <v>0</v>
      </c>
      <c r="AU14" s="541">
        <f>'TCO TO BE- SW'!AV172+NPV(0.05,'TCO TO BE- SW'!AV173:AV181)+'TCO TO BE- SW'!AV182+NPV(0.05,'TCO TO BE- SW'!AV183:AV191)</f>
        <v>0</v>
      </c>
      <c r="AV14" s="541">
        <f>'TCO TO BE- SW'!AW172+NPV(0.05,'TCO TO BE- SW'!AW173:AW181)+'TCO TO BE- SW'!AW182+NPV(0.05,'TCO TO BE- SW'!AW183:AW191)</f>
        <v>0</v>
      </c>
      <c r="AW14" s="541">
        <f>'TCO TO BE- SW'!AX172+NPV(0.05,'TCO TO BE- SW'!AX173:AX181)+'TCO TO BE- SW'!AX182+NPV(0.05,'TCO TO BE- SW'!AX183:AX191)</f>
        <v>0</v>
      </c>
      <c r="AX14" s="541">
        <f>'TCO TO BE- SW'!AY172+NPV(0.05,'TCO TO BE- SW'!AY173:AY181)+'TCO TO BE- SW'!AY182+NPV(0.05,'TCO TO BE- SW'!AY183:AY191)</f>
        <v>0</v>
      </c>
      <c r="AY14" s="541">
        <f>'TCO TO BE- SW'!AZ172+NPV(0.05,'TCO TO BE- SW'!AZ173:AZ181)+'TCO TO BE- SW'!AZ182+NPV(0.05,'TCO TO BE- SW'!AZ183:AZ191)</f>
        <v>0</v>
      </c>
      <c r="BC14" s="539"/>
      <c r="BD14" s="537" t="s">
        <v>84</v>
      </c>
      <c r="BE14" s="537"/>
      <c r="BF14" s="538">
        <f>SUM(BG14:DA14)</f>
        <v>0</v>
      </c>
      <c r="BG14" s="553">
        <f>'TCO TO BE- SW'!F171</f>
        <v>0</v>
      </c>
      <c r="BH14" s="553">
        <f>'TCO TO BE- SW'!G171</f>
        <v>0</v>
      </c>
      <c r="BI14" s="553">
        <f>'TCO TO BE- SW'!H171</f>
        <v>0</v>
      </c>
      <c r="BJ14" s="553">
        <f>'TCO TO BE- SW'!I171</f>
        <v>0</v>
      </c>
      <c r="BK14" s="553">
        <f>'TCO TO BE- SW'!J171</f>
        <v>0</v>
      </c>
      <c r="BL14" s="553">
        <f>'TCO TO BE- SW'!K171</f>
        <v>0</v>
      </c>
      <c r="BM14" s="553">
        <f>'TCO TO BE- SW'!L171</f>
        <v>0</v>
      </c>
      <c r="BN14" s="553">
        <f>'TCO TO BE- SW'!M171</f>
        <v>0</v>
      </c>
      <c r="BO14" s="553">
        <f>'TCO TO BE- SW'!N171</f>
        <v>0</v>
      </c>
      <c r="BP14" s="553">
        <f>'TCO TO BE- SW'!O171</f>
        <v>0</v>
      </c>
      <c r="BQ14" s="553">
        <f>'TCO TO BE- SW'!P171</f>
        <v>0</v>
      </c>
      <c r="BR14" s="553">
        <f>'TCO TO BE- SW'!Q171</f>
        <v>0</v>
      </c>
      <c r="BS14" s="553">
        <f>'TCO TO BE- SW'!R171</f>
        <v>0</v>
      </c>
      <c r="BT14" s="553">
        <f>'TCO TO BE- SW'!S171</f>
        <v>0</v>
      </c>
      <c r="BU14" s="553">
        <f>'TCO TO BE- SW'!T171</f>
        <v>0</v>
      </c>
      <c r="BV14" s="553">
        <f>'TCO TO BE- SW'!U171</f>
        <v>0</v>
      </c>
      <c r="BW14" s="553">
        <f>'TCO TO BE- SW'!V171</f>
        <v>0</v>
      </c>
      <c r="BX14" s="553">
        <f>'TCO TO BE- SW'!W171</f>
        <v>0</v>
      </c>
      <c r="BY14" s="553">
        <f>'TCO TO BE- SW'!X171</f>
        <v>0</v>
      </c>
      <c r="BZ14" s="553">
        <f>'TCO TO BE- SW'!Y171</f>
        <v>0</v>
      </c>
      <c r="CA14" s="553">
        <f>'TCO TO BE- SW'!Z171</f>
        <v>0</v>
      </c>
      <c r="CB14" s="553">
        <f>'TCO TO BE- SW'!AA171</f>
        <v>0</v>
      </c>
      <c r="CC14" s="553">
        <f>'TCO TO BE- SW'!AB171</f>
        <v>0</v>
      </c>
      <c r="CD14" s="553">
        <f>'TCO TO BE- SW'!AC171</f>
        <v>0</v>
      </c>
      <c r="CE14" s="553">
        <f>'TCO TO BE- SW'!AD171</f>
        <v>0</v>
      </c>
      <c r="CF14" s="553">
        <f>'TCO TO BE- SW'!AE171</f>
        <v>0</v>
      </c>
      <c r="CG14" s="553">
        <f>'TCO TO BE- SW'!AF171</f>
        <v>0</v>
      </c>
      <c r="CH14" s="553">
        <f>'TCO TO BE- SW'!AG171</f>
        <v>0</v>
      </c>
      <c r="CI14" s="553">
        <f>'TCO TO BE- SW'!AH171</f>
        <v>0</v>
      </c>
      <c r="CJ14" s="553">
        <f>'TCO TO BE- SW'!AI171</f>
        <v>0</v>
      </c>
      <c r="CK14" s="553">
        <f>'TCO TO BE- SW'!AJ171</f>
        <v>0</v>
      </c>
      <c r="CL14" s="553">
        <f>'TCO TO BE- SW'!AK171</f>
        <v>0</v>
      </c>
      <c r="CM14" s="553">
        <f>'TCO TO BE- SW'!AL171</f>
        <v>0</v>
      </c>
      <c r="CN14" s="553">
        <f>'TCO TO BE- SW'!AM171</f>
        <v>0</v>
      </c>
      <c r="CO14" s="553">
        <f>'TCO TO BE- SW'!AN171</f>
        <v>0</v>
      </c>
      <c r="CP14" s="553">
        <f>'TCO TO BE- SW'!AO171</f>
        <v>0</v>
      </c>
      <c r="CQ14" s="553">
        <f>'TCO TO BE- SW'!AP171</f>
        <v>0</v>
      </c>
      <c r="CR14" s="553">
        <f>'TCO TO BE- SW'!AQ171</f>
        <v>0</v>
      </c>
      <c r="CS14" s="553">
        <f>'TCO TO BE- SW'!AR171</f>
        <v>0</v>
      </c>
      <c r="CT14" s="553">
        <f>'TCO TO BE- SW'!AS171</f>
        <v>0</v>
      </c>
      <c r="CU14" s="553">
        <f>'TCO TO BE- SW'!AT171</f>
        <v>0</v>
      </c>
      <c r="CV14" s="553">
        <f>'TCO TO BE- SW'!AU171</f>
        <v>0</v>
      </c>
      <c r="CW14" s="553">
        <f>'TCO TO BE- SW'!AV171</f>
        <v>0</v>
      </c>
      <c r="CX14" s="553">
        <f>'TCO TO BE- SW'!AW171</f>
        <v>0</v>
      </c>
      <c r="CY14" s="553">
        <f>'TCO TO BE- SW'!AX171</f>
        <v>0</v>
      </c>
      <c r="CZ14" s="553">
        <f>'TCO TO BE- SW'!AY171</f>
        <v>0</v>
      </c>
      <c r="DA14" s="553">
        <f>'TCO TO BE- SW'!AZ171</f>
        <v>0</v>
      </c>
    </row>
    <row r="15" spans="1:105">
      <c r="A15" s="534" t="s">
        <v>33</v>
      </c>
      <c r="B15" s="534"/>
      <c r="C15" s="534"/>
      <c r="D15" s="542">
        <f>SUM(E15:AM15)</f>
        <v>4979277.5761841554</v>
      </c>
      <c r="E15" s="542">
        <f>E16+E19</f>
        <v>4979277.5761841554</v>
      </c>
      <c r="F15" s="542">
        <f t="shared" ref="F15:AY15" si="7">F16+F19</f>
        <v>0</v>
      </c>
      <c r="G15" s="542">
        <f t="shared" si="7"/>
        <v>0</v>
      </c>
      <c r="H15" s="542">
        <f t="shared" si="7"/>
        <v>0</v>
      </c>
      <c r="I15" s="542">
        <f t="shared" si="7"/>
        <v>0</v>
      </c>
      <c r="J15" s="542">
        <f t="shared" si="7"/>
        <v>0</v>
      </c>
      <c r="K15" s="542">
        <f t="shared" si="7"/>
        <v>0</v>
      </c>
      <c r="L15" s="542">
        <f t="shared" si="7"/>
        <v>0</v>
      </c>
      <c r="M15" s="542">
        <f t="shared" si="7"/>
        <v>0</v>
      </c>
      <c r="N15" s="542">
        <f t="shared" si="7"/>
        <v>0</v>
      </c>
      <c r="O15" s="542">
        <f t="shared" si="7"/>
        <v>0</v>
      </c>
      <c r="P15" s="542">
        <f t="shared" si="7"/>
        <v>0</v>
      </c>
      <c r="Q15" s="542">
        <f t="shared" si="7"/>
        <v>0</v>
      </c>
      <c r="R15" s="542">
        <f t="shared" si="7"/>
        <v>0</v>
      </c>
      <c r="S15" s="542">
        <f t="shared" si="7"/>
        <v>0</v>
      </c>
      <c r="T15" s="542">
        <f t="shared" si="7"/>
        <v>0</v>
      </c>
      <c r="U15" s="542">
        <f t="shared" si="7"/>
        <v>0</v>
      </c>
      <c r="V15" s="542">
        <f t="shared" si="7"/>
        <v>0</v>
      </c>
      <c r="W15" s="542">
        <f t="shared" si="7"/>
        <v>0</v>
      </c>
      <c r="X15" s="542">
        <f t="shared" si="7"/>
        <v>0</v>
      </c>
      <c r="Y15" s="542">
        <f t="shared" si="7"/>
        <v>0</v>
      </c>
      <c r="Z15" s="542">
        <f t="shared" si="7"/>
        <v>0</v>
      </c>
      <c r="AA15" s="542">
        <f t="shared" si="7"/>
        <v>0</v>
      </c>
      <c r="AB15" s="542">
        <f t="shared" si="7"/>
        <v>0</v>
      </c>
      <c r="AC15" s="542">
        <f t="shared" si="7"/>
        <v>0</v>
      </c>
      <c r="AD15" s="542">
        <f t="shared" si="7"/>
        <v>0</v>
      </c>
      <c r="AE15" s="542">
        <f t="shared" si="7"/>
        <v>0</v>
      </c>
      <c r="AF15" s="542">
        <f t="shared" si="7"/>
        <v>0</v>
      </c>
      <c r="AG15" s="542">
        <f t="shared" si="7"/>
        <v>0</v>
      </c>
      <c r="AH15" s="542">
        <f t="shared" si="7"/>
        <v>0</v>
      </c>
      <c r="AI15" s="542">
        <f t="shared" si="7"/>
        <v>0</v>
      </c>
      <c r="AJ15" s="542">
        <f t="shared" si="7"/>
        <v>0</v>
      </c>
      <c r="AK15" s="542">
        <f t="shared" si="7"/>
        <v>0</v>
      </c>
      <c r="AL15" s="542">
        <f t="shared" si="7"/>
        <v>0</v>
      </c>
      <c r="AM15" s="542">
        <f t="shared" si="7"/>
        <v>0</v>
      </c>
      <c r="AN15" s="542">
        <f t="shared" si="7"/>
        <v>0</v>
      </c>
      <c r="AO15" s="542">
        <f t="shared" si="7"/>
        <v>0</v>
      </c>
      <c r="AP15" s="542">
        <f t="shared" si="7"/>
        <v>0</v>
      </c>
      <c r="AQ15" s="542">
        <f t="shared" si="7"/>
        <v>0</v>
      </c>
      <c r="AR15" s="542">
        <f t="shared" si="7"/>
        <v>0</v>
      </c>
      <c r="AS15" s="542">
        <f t="shared" si="7"/>
        <v>0</v>
      </c>
      <c r="AT15" s="542">
        <f t="shared" si="7"/>
        <v>0</v>
      </c>
      <c r="AU15" s="542">
        <f t="shared" si="7"/>
        <v>0</v>
      </c>
      <c r="AV15" s="542">
        <f t="shared" si="7"/>
        <v>0</v>
      </c>
      <c r="AW15" s="542">
        <f t="shared" si="7"/>
        <v>0</v>
      </c>
      <c r="AX15" s="542">
        <f t="shared" si="7"/>
        <v>0</v>
      </c>
      <c r="AY15" s="542">
        <f t="shared" si="7"/>
        <v>0</v>
      </c>
      <c r="BC15" s="534" t="s">
        <v>33</v>
      </c>
      <c r="BD15" s="534"/>
      <c r="BE15" s="534"/>
      <c r="BF15" s="542">
        <f>SUM(BG15:CZ15)</f>
        <v>6471384</v>
      </c>
      <c r="BG15" s="552">
        <f>BG16+BG19</f>
        <v>6471384</v>
      </c>
      <c r="BH15" s="552">
        <f t="shared" ref="BH15:DA15" si="8">BH16+BH19</f>
        <v>0</v>
      </c>
      <c r="BI15" s="552">
        <f t="shared" si="8"/>
        <v>0</v>
      </c>
      <c r="BJ15" s="552">
        <f t="shared" si="8"/>
        <v>0</v>
      </c>
      <c r="BK15" s="552">
        <f t="shared" si="8"/>
        <v>0</v>
      </c>
      <c r="BL15" s="552">
        <f t="shared" si="8"/>
        <v>0</v>
      </c>
      <c r="BM15" s="552">
        <f t="shared" si="8"/>
        <v>0</v>
      </c>
      <c r="BN15" s="552">
        <f t="shared" si="8"/>
        <v>0</v>
      </c>
      <c r="BO15" s="552">
        <f t="shared" si="8"/>
        <v>0</v>
      </c>
      <c r="BP15" s="552">
        <f t="shared" si="8"/>
        <v>0</v>
      </c>
      <c r="BQ15" s="552">
        <f t="shared" si="8"/>
        <v>0</v>
      </c>
      <c r="BR15" s="552">
        <f t="shared" si="8"/>
        <v>0</v>
      </c>
      <c r="BS15" s="552">
        <f t="shared" si="8"/>
        <v>0</v>
      </c>
      <c r="BT15" s="552">
        <f t="shared" si="8"/>
        <v>0</v>
      </c>
      <c r="BU15" s="552">
        <f t="shared" si="8"/>
        <v>0</v>
      </c>
      <c r="BV15" s="552">
        <f t="shared" si="8"/>
        <v>0</v>
      </c>
      <c r="BW15" s="552">
        <f t="shared" si="8"/>
        <v>0</v>
      </c>
      <c r="BX15" s="552">
        <f t="shared" si="8"/>
        <v>0</v>
      </c>
      <c r="BY15" s="552">
        <f t="shared" si="8"/>
        <v>0</v>
      </c>
      <c r="BZ15" s="552">
        <f t="shared" si="8"/>
        <v>0</v>
      </c>
      <c r="CA15" s="552">
        <f t="shared" si="8"/>
        <v>0</v>
      </c>
      <c r="CB15" s="552">
        <f t="shared" si="8"/>
        <v>0</v>
      </c>
      <c r="CC15" s="552">
        <f t="shared" si="8"/>
        <v>0</v>
      </c>
      <c r="CD15" s="552">
        <f t="shared" si="8"/>
        <v>0</v>
      </c>
      <c r="CE15" s="552">
        <f t="shared" si="8"/>
        <v>0</v>
      </c>
      <c r="CF15" s="552">
        <f t="shared" si="8"/>
        <v>0</v>
      </c>
      <c r="CG15" s="552">
        <f t="shared" si="8"/>
        <v>0</v>
      </c>
      <c r="CH15" s="552">
        <f t="shared" si="8"/>
        <v>0</v>
      </c>
      <c r="CI15" s="552">
        <f t="shared" si="8"/>
        <v>0</v>
      </c>
      <c r="CJ15" s="552">
        <f t="shared" si="8"/>
        <v>0</v>
      </c>
      <c r="CK15" s="552">
        <f t="shared" si="8"/>
        <v>0</v>
      </c>
      <c r="CL15" s="552">
        <f t="shared" si="8"/>
        <v>0</v>
      </c>
      <c r="CM15" s="552">
        <f t="shared" si="8"/>
        <v>0</v>
      </c>
      <c r="CN15" s="552">
        <f t="shared" si="8"/>
        <v>0</v>
      </c>
      <c r="CO15" s="552">
        <f t="shared" si="8"/>
        <v>0</v>
      </c>
      <c r="CP15" s="552">
        <f t="shared" si="8"/>
        <v>0</v>
      </c>
      <c r="CQ15" s="552">
        <f t="shared" si="8"/>
        <v>0</v>
      </c>
      <c r="CR15" s="552">
        <f t="shared" si="8"/>
        <v>0</v>
      </c>
      <c r="CS15" s="552">
        <f t="shared" si="8"/>
        <v>0</v>
      </c>
      <c r="CT15" s="552">
        <f t="shared" si="8"/>
        <v>0</v>
      </c>
      <c r="CU15" s="552">
        <f t="shared" si="8"/>
        <v>0</v>
      </c>
      <c r="CV15" s="552">
        <f t="shared" si="8"/>
        <v>0</v>
      </c>
      <c r="CW15" s="552">
        <f t="shared" si="8"/>
        <v>0</v>
      </c>
      <c r="CX15" s="552">
        <f t="shared" si="8"/>
        <v>0</v>
      </c>
      <c r="CY15" s="552">
        <f t="shared" si="8"/>
        <v>0</v>
      </c>
      <c r="CZ15" s="552">
        <f t="shared" si="8"/>
        <v>0</v>
      </c>
      <c r="DA15" s="552">
        <f t="shared" si="8"/>
        <v>0</v>
      </c>
    </row>
    <row r="16" spans="1:105">
      <c r="A16" s="536"/>
      <c r="B16" s="537" t="s">
        <v>85</v>
      </c>
      <c r="C16" s="537"/>
      <c r="D16" s="538">
        <f>SUM(E16:AM16)</f>
        <v>0</v>
      </c>
      <c r="E16" s="538">
        <f>E17+E18</f>
        <v>0</v>
      </c>
      <c r="F16" s="538">
        <f t="shared" ref="F16:AY16" si="9">F17+F18</f>
        <v>0</v>
      </c>
      <c r="G16" s="538">
        <f t="shared" si="9"/>
        <v>0</v>
      </c>
      <c r="H16" s="538">
        <f t="shared" si="9"/>
        <v>0</v>
      </c>
      <c r="I16" s="538">
        <f t="shared" si="9"/>
        <v>0</v>
      </c>
      <c r="J16" s="538">
        <f t="shared" si="9"/>
        <v>0</v>
      </c>
      <c r="K16" s="538">
        <f t="shared" si="9"/>
        <v>0</v>
      </c>
      <c r="L16" s="538">
        <f t="shared" si="9"/>
        <v>0</v>
      </c>
      <c r="M16" s="538">
        <f t="shared" si="9"/>
        <v>0</v>
      </c>
      <c r="N16" s="538">
        <f t="shared" si="9"/>
        <v>0</v>
      </c>
      <c r="O16" s="538">
        <f t="shared" si="9"/>
        <v>0</v>
      </c>
      <c r="P16" s="538">
        <f t="shared" si="9"/>
        <v>0</v>
      </c>
      <c r="Q16" s="538">
        <f t="shared" si="9"/>
        <v>0</v>
      </c>
      <c r="R16" s="538">
        <f t="shared" si="9"/>
        <v>0</v>
      </c>
      <c r="S16" s="538">
        <f t="shared" si="9"/>
        <v>0</v>
      </c>
      <c r="T16" s="538">
        <f t="shared" si="9"/>
        <v>0</v>
      </c>
      <c r="U16" s="538">
        <f t="shared" si="9"/>
        <v>0</v>
      </c>
      <c r="V16" s="538">
        <f t="shared" si="9"/>
        <v>0</v>
      </c>
      <c r="W16" s="538">
        <f t="shared" si="9"/>
        <v>0</v>
      </c>
      <c r="X16" s="538">
        <f t="shared" si="9"/>
        <v>0</v>
      </c>
      <c r="Y16" s="538">
        <f t="shared" si="9"/>
        <v>0</v>
      </c>
      <c r="Z16" s="538">
        <f t="shared" si="9"/>
        <v>0</v>
      </c>
      <c r="AA16" s="538">
        <f t="shared" si="9"/>
        <v>0</v>
      </c>
      <c r="AB16" s="538">
        <f t="shared" si="9"/>
        <v>0</v>
      </c>
      <c r="AC16" s="538">
        <f t="shared" si="9"/>
        <v>0</v>
      </c>
      <c r="AD16" s="538">
        <f t="shared" si="9"/>
        <v>0</v>
      </c>
      <c r="AE16" s="538">
        <f t="shared" si="9"/>
        <v>0</v>
      </c>
      <c r="AF16" s="538">
        <f t="shared" si="9"/>
        <v>0</v>
      </c>
      <c r="AG16" s="538">
        <f t="shared" si="9"/>
        <v>0</v>
      </c>
      <c r="AH16" s="538">
        <f t="shared" si="9"/>
        <v>0</v>
      </c>
      <c r="AI16" s="538">
        <f t="shared" si="9"/>
        <v>0</v>
      </c>
      <c r="AJ16" s="538">
        <f t="shared" si="9"/>
        <v>0</v>
      </c>
      <c r="AK16" s="538">
        <f t="shared" si="9"/>
        <v>0</v>
      </c>
      <c r="AL16" s="538">
        <f t="shared" si="9"/>
        <v>0</v>
      </c>
      <c r="AM16" s="538">
        <f t="shared" si="9"/>
        <v>0</v>
      </c>
      <c r="AN16" s="538">
        <f t="shared" si="9"/>
        <v>0</v>
      </c>
      <c r="AO16" s="538">
        <f t="shared" si="9"/>
        <v>0</v>
      </c>
      <c r="AP16" s="538">
        <f t="shared" si="9"/>
        <v>0</v>
      </c>
      <c r="AQ16" s="538">
        <f t="shared" si="9"/>
        <v>0</v>
      </c>
      <c r="AR16" s="538">
        <f t="shared" si="9"/>
        <v>0</v>
      </c>
      <c r="AS16" s="538">
        <f t="shared" si="9"/>
        <v>0</v>
      </c>
      <c r="AT16" s="538">
        <f t="shared" si="9"/>
        <v>0</v>
      </c>
      <c r="AU16" s="538">
        <f t="shared" si="9"/>
        <v>0</v>
      </c>
      <c r="AV16" s="538">
        <f t="shared" si="9"/>
        <v>0</v>
      </c>
      <c r="AW16" s="538">
        <f t="shared" si="9"/>
        <v>0</v>
      </c>
      <c r="AX16" s="538">
        <f t="shared" si="9"/>
        <v>0</v>
      </c>
      <c r="AY16" s="538">
        <f t="shared" si="9"/>
        <v>0</v>
      </c>
      <c r="BC16" s="536"/>
      <c r="BD16" s="537" t="s">
        <v>85</v>
      </c>
      <c r="BE16" s="537"/>
      <c r="BF16" s="538">
        <f>SUM(BG16:CZ16)</f>
        <v>0</v>
      </c>
      <c r="BG16" s="553">
        <f>BG17+BG18</f>
        <v>0</v>
      </c>
      <c r="BH16" s="553">
        <f t="shared" ref="BH16:DA16" si="10">BH17+BH18</f>
        <v>0</v>
      </c>
      <c r="BI16" s="553">
        <f t="shared" si="10"/>
        <v>0</v>
      </c>
      <c r="BJ16" s="553">
        <f t="shared" si="10"/>
        <v>0</v>
      </c>
      <c r="BK16" s="553">
        <f t="shared" si="10"/>
        <v>0</v>
      </c>
      <c r="BL16" s="553">
        <f t="shared" si="10"/>
        <v>0</v>
      </c>
      <c r="BM16" s="553">
        <f t="shared" si="10"/>
        <v>0</v>
      </c>
      <c r="BN16" s="553">
        <f t="shared" si="10"/>
        <v>0</v>
      </c>
      <c r="BO16" s="553">
        <f t="shared" si="10"/>
        <v>0</v>
      </c>
      <c r="BP16" s="553">
        <f t="shared" si="10"/>
        <v>0</v>
      </c>
      <c r="BQ16" s="553">
        <f t="shared" si="10"/>
        <v>0</v>
      </c>
      <c r="BR16" s="553">
        <f t="shared" si="10"/>
        <v>0</v>
      </c>
      <c r="BS16" s="553">
        <f t="shared" si="10"/>
        <v>0</v>
      </c>
      <c r="BT16" s="553">
        <f t="shared" si="10"/>
        <v>0</v>
      </c>
      <c r="BU16" s="553">
        <f t="shared" si="10"/>
        <v>0</v>
      </c>
      <c r="BV16" s="553">
        <f t="shared" si="10"/>
        <v>0</v>
      </c>
      <c r="BW16" s="553">
        <f t="shared" si="10"/>
        <v>0</v>
      </c>
      <c r="BX16" s="553">
        <f t="shared" si="10"/>
        <v>0</v>
      </c>
      <c r="BY16" s="553">
        <f t="shared" si="10"/>
        <v>0</v>
      </c>
      <c r="BZ16" s="553">
        <f t="shared" si="10"/>
        <v>0</v>
      </c>
      <c r="CA16" s="553">
        <f t="shared" si="10"/>
        <v>0</v>
      </c>
      <c r="CB16" s="553">
        <f t="shared" si="10"/>
        <v>0</v>
      </c>
      <c r="CC16" s="553">
        <f t="shared" si="10"/>
        <v>0</v>
      </c>
      <c r="CD16" s="553">
        <f t="shared" si="10"/>
        <v>0</v>
      </c>
      <c r="CE16" s="553">
        <f t="shared" si="10"/>
        <v>0</v>
      </c>
      <c r="CF16" s="553">
        <f t="shared" si="10"/>
        <v>0</v>
      </c>
      <c r="CG16" s="553">
        <f t="shared" si="10"/>
        <v>0</v>
      </c>
      <c r="CH16" s="553">
        <f t="shared" si="10"/>
        <v>0</v>
      </c>
      <c r="CI16" s="553">
        <f t="shared" si="10"/>
        <v>0</v>
      </c>
      <c r="CJ16" s="553">
        <f t="shared" si="10"/>
        <v>0</v>
      </c>
      <c r="CK16" s="553">
        <f t="shared" si="10"/>
        <v>0</v>
      </c>
      <c r="CL16" s="553">
        <f t="shared" si="10"/>
        <v>0</v>
      </c>
      <c r="CM16" s="553">
        <f t="shared" si="10"/>
        <v>0</v>
      </c>
      <c r="CN16" s="553">
        <f t="shared" si="10"/>
        <v>0</v>
      </c>
      <c r="CO16" s="553">
        <f t="shared" si="10"/>
        <v>0</v>
      </c>
      <c r="CP16" s="553">
        <f t="shared" si="10"/>
        <v>0</v>
      </c>
      <c r="CQ16" s="553">
        <f t="shared" si="10"/>
        <v>0</v>
      </c>
      <c r="CR16" s="553">
        <f t="shared" si="10"/>
        <v>0</v>
      </c>
      <c r="CS16" s="553">
        <f t="shared" si="10"/>
        <v>0</v>
      </c>
      <c r="CT16" s="553">
        <f t="shared" si="10"/>
        <v>0</v>
      </c>
      <c r="CU16" s="553">
        <f t="shared" si="10"/>
        <v>0</v>
      </c>
      <c r="CV16" s="553">
        <f t="shared" si="10"/>
        <v>0</v>
      </c>
      <c r="CW16" s="553">
        <f t="shared" si="10"/>
        <v>0</v>
      </c>
      <c r="CX16" s="553">
        <f t="shared" si="10"/>
        <v>0</v>
      </c>
      <c r="CY16" s="553">
        <f t="shared" si="10"/>
        <v>0</v>
      </c>
      <c r="CZ16" s="553">
        <f t="shared" si="10"/>
        <v>0</v>
      </c>
      <c r="DA16" s="553">
        <f t="shared" si="10"/>
        <v>0</v>
      </c>
    </row>
    <row r="17" spans="1:106">
      <c r="A17" s="539"/>
      <c r="B17" s="539"/>
      <c r="C17" s="540" t="s">
        <v>86</v>
      </c>
      <c r="D17" s="558">
        <f>SUM(E17:AM17)</f>
        <v>0</v>
      </c>
      <c r="E17" s="558">
        <f>'Parametre - Agendové IS'!I116+NPV(Faktory!$D$3,'Parametre - Agendové IS'!I117:I125)</f>
        <v>0</v>
      </c>
      <c r="F17" s="558">
        <f>'Parametre - Agendové IS'!J116+NPV(Faktory!$D$3,'Parametre - Agendové IS'!J117:J125)</f>
        <v>0</v>
      </c>
      <c r="G17" s="558">
        <f>'Parametre - Agendové IS'!K116+NPV(Faktory!$D$3,'Parametre - Agendové IS'!K117:K125)</f>
        <v>0</v>
      </c>
      <c r="H17" s="558">
        <f>'Parametre - Agendové IS'!L116+NPV(Faktory!$D$3,'Parametre - Agendové IS'!L117:L125)</f>
        <v>0</v>
      </c>
      <c r="I17" s="558">
        <f>'Parametre - Agendové IS'!M116+NPV(Faktory!$D$3,'Parametre - Agendové IS'!M117:M125)</f>
        <v>0</v>
      </c>
      <c r="J17" s="558">
        <f>'Parametre - Agendové IS'!N116+NPV(Faktory!$D$3,'Parametre - Agendové IS'!N117:N125)</f>
        <v>0</v>
      </c>
      <c r="K17" s="558">
        <f>'Parametre - Agendové IS'!O116+NPV(Faktory!$D$3,'Parametre - Agendové IS'!O117:O125)</f>
        <v>0</v>
      </c>
      <c r="L17" s="558">
        <f>'Parametre - Agendové IS'!P116+NPV(Faktory!$D$3,'Parametre - Agendové IS'!P117:P125)</f>
        <v>0</v>
      </c>
      <c r="M17" s="558">
        <f>'Parametre - Agendové IS'!Q116+NPV(Faktory!$D$3,'Parametre - Agendové IS'!Q117:Q125)</f>
        <v>0</v>
      </c>
      <c r="N17" s="558">
        <f>'Parametre - Agendové IS'!R116+NPV(Faktory!$D$3,'Parametre - Agendové IS'!R117:R125)</f>
        <v>0</v>
      </c>
      <c r="O17" s="558">
        <f>'Parametre - Agendové IS'!S116+NPV(Faktory!$D$3,'Parametre - Agendové IS'!S117:S125)</f>
        <v>0</v>
      </c>
      <c r="P17" s="558">
        <f>'Parametre - Agendové IS'!T116+NPV(Faktory!$D$3,'Parametre - Agendové IS'!T117:T125)</f>
        <v>0</v>
      </c>
      <c r="Q17" s="558">
        <f>'Parametre - Agendové IS'!U116+NPV(Faktory!$D$3,'Parametre - Agendové IS'!U117:U125)</f>
        <v>0</v>
      </c>
      <c r="R17" s="558">
        <f>'Parametre - Agendové IS'!V116+NPV(Faktory!$D$3,'Parametre - Agendové IS'!V117:V125)</f>
        <v>0</v>
      </c>
      <c r="S17" s="558">
        <f>'Parametre - Agendové IS'!W116+NPV(Faktory!$D$3,'Parametre - Agendové IS'!W117:W125)</f>
        <v>0</v>
      </c>
      <c r="T17" s="558">
        <f>'Parametre - Agendové IS'!X116+NPV(Faktory!$D$3,'Parametre - Agendové IS'!X117:X125)</f>
        <v>0</v>
      </c>
      <c r="U17" s="558">
        <f>'Parametre - Agendové IS'!Y116+NPV(Faktory!$D$3,'Parametre - Agendové IS'!Y117:Y125)</f>
        <v>0</v>
      </c>
      <c r="V17" s="558">
        <f>'Parametre - Agendové IS'!Z116+NPV(Faktory!$D$3,'Parametre - Agendové IS'!Z117:Z125)</f>
        <v>0</v>
      </c>
      <c r="W17" s="558">
        <f>'Parametre - Agendové IS'!AA116+NPV(Faktory!$D$3,'Parametre - Agendové IS'!AA117:AA125)</f>
        <v>0</v>
      </c>
      <c r="X17" s="558">
        <f>'Parametre - Agendové IS'!AB116+NPV(Faktory!$D$3,'Parametre - Agendové IS'!AB117:AB125)</f>
        <v>0</v>
      </c>
      <c r="Y17" s="558">
        <f>'Parametre - Agendové IS'!AC116+NPV(Faktory!$D$3,'Parametre - Agendové IS'!AC117:AC125)</f>
        <v>0</v>
      </c>
      <c r="Z17" s="558">
        <f>'Parametre - Agendové IS'!AD116+NPV(Faktory!$D$3,'Parametre - Agendové IS'!AD117:AD125)</f>
        <v>0</v>
      </c>
      <c r="AA17" s="558">
        <f>'Parametre - Agendové IS'!AE116+NPV(Faktory!$D$3,'Parametre - Agendové IS'!AE117:AE125)</f>
        <v>0</v>
      </c>
      <c r="AB17" s="558">
        <f>'Parametre - Agendové IS'!AF116+NPV(Faktory!$D$3,'Parametre - Agendové IS'!AF117:AF125)</f>
        <v>0</v>
      </c>
      <c r="AC17" s="558">
        <f>'Parametre - Agendové IS'!AG116+NPV(Faktory!$D$3,'Parametre - Agendové IS'!AG117:AG125)</f>
        <v>0</v>
      </c>
      <c r="AD17" s="558">
        <f>'Parametre - Agendové IS'!AH116+NPV(Faktory!$D$3,'Parametre - Agendové IS'!AH117:AH125)</f>
        <v>0</v>
      </c>
      <c r="AE17" s="558">
        <f>'Parametre - Agendové IS'!AI116+NPV(Faktory!$D$3,'Parametre - Agendové IS'!AI117:AI125)</f>
        <v>0</v>
      </c>
      <c r="AF17" s="558">
        <f>'Parametre - Agendové IS'!AJ116+NPV(Faktory!$D$3,'Parametre - Agendové IS'!AJ117:AJ125)</f>
        <v>0</v>
      </c>
      <c r="AG17" s="558">
        <f>'Parametre - Agendové IS'!AK116+NPV(Faktory!$D$3,'Parametre - Agendové IS'!AK117:AK125)</f>
        <v>0</v>
      </c>
      <c r="AH17" s="558">
        <f>'Parametre - Agendové IS'!AL116+NPV(Faktory!$D$3,'Parametre - Agendové IS'!AL117:AL125)</f>
        <v>0</v>
      </c>
      <c r="AI17" s="558">
        <f>'Parametre - Agendové IS'!AM116+NPV(Faktory!$D$3,'Parametre - Agendové IS'!AM117:AM125)</f>
        <v>0</v>
      </c>
      <c r="AJ17" s="558">
        <f>'Parametre - Agendové IS'!AN116+NPV(Faktory!$D$3,'Parametre - Agendové IS'!AN117:AN125)</f>
        <v>0</v>
      </c>
      <c r="AK17" s="558">
        <f>'Parametre - Agendové IS'!AO116+NPV(Faktory!$D$3,'Parametre - Agendové IS'!AO117:AO125)</f>
        <v>0</v>
      </c>
      <c r="AL17" s="558">
        <f>'Parametre - Agendové IS'!AP116+NPV(Faktory!$D$3,'Parametre - Agendové IS'!AP117:AP125)</f>
        <v>0</v>
      </c>
      <c r="AM17" s="558">
        <f>'Parametre - Agendové IS'!AQ116+NPV(Faktory!$D$3,'Parametre - Agendové IS'!AQ117:AQ125)</f>
        <v>0</v>
      </c>
      <c r="AN17" s="558">
        <f>'Parametre - Agendové IS'!AR116+NPV(Faktory!$D$3,'Parametre - Agendové IS'!AR117:AR125)</f>
        <v>0</v>
      </c>
      <c r="AO17" s="558">
        <f>'Parametre - Agendové IS'!AS116+NPV(Faktory!$D$3,'Parametre - Agendové IS'!AS117:AS125)</f>
        <v>0</v>
      </c>
      <c r="AP17" s="558">
        <f>'Parametre - Agendové IS'!AT116+NPV(Faktory!$D$3,'Parametre - Agendové IS'!AT117:AT125)</f>
        <v>0</v>
      </c>
      <c r="AQ17" s="558">
        <f>'Parametre - Agendové IS'!AU116+NPV(Faktory!$D$3,'Parametre - Agendové IS'!AU117:AU125)</f>
        <v>0</v>
      </c>
      <c r="AR17" s="558">
        <f>'Parametre - Agendové IS'!AV116+NPV(Faktory!$D$3,'Parametre - Agendové IS'!AV117:AV125)</f>
        <v>0</v>
      </c>
      <c r="AS17" s="558">
        <f>'Parametre - Agendové IS'!AW116+NPV(Faktory!$D$3,'Parametre - Agendové IS'!AW117:AW125)</f>
        <v>0</v>
      </c>
      <c r="AT17" s="558">
        <f>'Parametre - Agendové IS'!AX116+NPV(Faktory!$D$3,'Parametre - Agendové IS'!AX117:AX125)</f>
        <v>0</v>
      </c>
      <c r="AU17" s="558">
        <f>'Parametre - Agendové IS'!AY116+NPV(Faktory!$D$3,'Parametre - Agendové IS'!AY117:AY125)</f>
        <v>0</v>
      </c>
      <c r="AV17" s="558">
        <f>'Parametre - Agendové IS'!AZ116+NPV(Faktory!$D$3,'Parametre - Agendové IS'!AZ117:AZ125)</f>
        <v>0</v>
      </c>
      <c r="AW17" s="558">
        <f>'Parametre - Agendové IS'!BA116+NPV(Faktory!$D$3,'Parametre - Agendové IS'!BA117:BA125)</f>
        <v>0</v>
      </c>
      <c r="AX17" s="558">
        <f>'Parametre - Agendové IS'!BB116+NPV(Faktory!$D$3,'Parametre - Agendové IS'!BB117:BB125)</f>
        <v>0</v>
      </c>
      <c r="AY17" s="558">
        <f>'Parametre - Agendové IS'!BC116+NPV(Faktory!$D$3,'Parametre - Agendové IS'!BC117:BC125)</f>
        <v>0</v>
      </c>
      <c r="BC17" s="539"/>
      <c r="BD17" s="539"/>
      <c r="BE17" s="540" t="s">
        <v>86</v>
      </c>
      <c r="BF17" s="565">
        <f>SUM(BG17:CZ17)</f>
        <v>0</v>
      </c>
      <c r="BG17" s="564">
        <f>SUM('Parametre - Agendové IS'!I116:I125)</f>
        <v>0</v>
      </c>
      <c r="BH17" s="564">
        <f>SUM('Parametre - Agendové IS'!J116:J125)</f>
        <v>0</v>
      </c>
      <c r="BI17" s="564">
        <f>SUM('Parametre - Agendové IS'!K116:K125)</f>
        <v>0</v>
      </c>
      <c r="BJ17" s="564">
        <f>SUM('Parametre - Agendové IS'!L116:L125)</f>
        <v>0</v>
      </c>
      <c r="BK17" s="564">
        <f>SUM('Parametre - Agendové IS'!M116:M125)</f>
        <v>0</v>
      </c>
      <c r="BL17" s="564">
        <f>SUM('Parametre - Agendové IS'!N116:N125)</f>
        <v>0</v>
      </c>
      <c r="BM17" s="564">
        <f>SUM('Parametre - Agendové IS'!O116:O125)</f>
        <v>0</v>
      </c>
      <c r="BN17" s="564">
        <f>SUM('Parametre - Agendové IS'!P116:P125)</f>
        <v>0</v>
      </c>
      <c r="BO17" s="564">
        <f>SUM('Parametre - Agendové IS'!Q116:Q125)</f>
        <v>0</v>
      </c>
      <c r="BP17" s="564">
        <f>SUM('Parametre - Agendové IS'!R116:R125)</f>
        <v>0</v>
      </c>
      <c r="BQ17" s="564">
        <f>SUM('Parametre - Agendové IS'!S116:S125)</f>
        <v>0</v>
      </c>
      <c r="BR17" s="564">
        <f>SUM('Parametre - Agendové IS'!T116:T125)</f>
        <v>0</v>
      </c>
      <c r="BS17" s="564">
        <f>SUM('Parametre - Agendové IS'!U116:U125)</f>
        <v>0</v>
      </c>
      <c r="BT17" s="564">
        <f>SUM('Parametre - Agendové IS'!V116:V125)</f>
        <v>0</v>
      </c>
      <c r="BU17" s="564">
        <f>SUM('Parametre - Agendové IS'!W116:W125)</f>
        <v>0</v>
      </c>
      <c r="BV17" s="564">
        <f>SUM('Parametre - Agendové IS'!X116:X125)</f>
        <v>0</v>
      </c>
      <c r="BW17" s="564">
        <f>SUM('Parametre - Agendové IS'!Y116:Y125)</f>
        <v>0</v>
      </c>
      <c r="BX17" s="564">
        <f>SUM('Parametre - Agendové IS'!Z116:Z125)</f>
        <v>0</v>
      </c>
      <c r="BY17" s="564">
        <f>SUM('Parametre - Agendové IS'!AA116:AA125)</f>
        <v>0</v>
      </c>
      <c r="BZ17" s="564">
        <f>SUM('Parametre - Agendové IS'!AB116:AB125)</f>
        <v>0</v>
      </c>
      <c r="CA17" s="564">
        <f>SUM('Parametre - Agendové IS'!AC116:AC125)</f>
        <v>0</v>
      </c>
      <c r="CB17" s="564">
        <f>SUM('Parametre - Agendové IS'!AD116:AD125)</f>
        <v>0</v>
      </c>
      <c r="CC17" s="564">
        <f>SUM('Parametre - Agendové IS'!AE116:AE125)</f>
        <v>0</v>
      </c>
      <c r="CD17" s="564">
        <f>SUM('Parametre - Agendové IS'!AF116:AF125)</f>
        <v>0</v>
      </c>
      <c r="CE17" s="564">
        <f>SUM('Parametre - Agendové IS'!AG116:AG125)</f>
        <v>0</v>
      </c>
      <c r="CF17" s="564">
        <f>SUM('Parametre - Agendové IS'!AH116:AH125)</f>
        <v>0</v>
      </c>
      <c r="CG17" s="564">
        <f>SUM('Parametre - Agendové IS'!AI116:AI125)</f>
        <v>0</v>
      </c>
      <c r="CH17" s="564">
        <f>SUM('Parametre - Agendové IS'!AJ116:AJ125)</f>
        <v>0</v>
      </c>
      <c r="CI17" s="564">
        <f>SUM('Parametre - Agendové IS'!AK116:AK125)</f>
        <v>0</v>
      </c>
      <c r="CJ17" s="564">
        <f>SUM('Parametre - Agendové IS'!AL116:AL125)</f>
        <v>0</v>
      </c>
      <c r="CK17" s="564">
        <f>SUM('Parametre - Agendové IS'!AM116:AM125)</f>
        <v>0</v>
      </c>
      <c r="CL17" s="564">
        <f>SUM('Parametre - Agendové IS'!AN116:AN125)</f>
        <v>0</v>
      </c>
      <c r="CM17" s="564">
        <f>SUM('Parametre - Agendové IS'!AO116:AO125)</f>
        <v>0</v>
      </c>
      <c r="CN17" s="564">
        <f>SUM('Parametre - Agendové IS'!AP116:AP125)</f>
        <v>0</v>
      </c>
      <c r="CO17" s="564">
        <f>SUM('Parametre - Agendové IS'!AQ116:AQ125)</f>
        <v>0</v>
      </c>
      <c r="CP17" s="564">
        <f>SUM('Parametre - Agendové IS'!AR116:AR125)</f>
        <v>0</v>
      </c>
      <c r="CQ17" s="564">
        <f>SUM('Parametre - Agendové IS'!AS116:AS125)</f>
        <v>0</v>
      </c>
      <c r="CR17" s="564">
        <f>SUM('Parametre - Agendové IS'!AT116:AT125)</f>
        <v>0</v>
      </c>
      <c r="CS17" s="564">
        <f>SUM('Parametre - Agendové IS'!AU116:AU125)</f>
        <v>0</v>
      </c>
      <c r="CT17" s="564">
        <f>SUM('Parametre - Agendové IS'!AV116:AV125)</f>
        <v>0</v>
      </c>
      <c r="CU17" s="564">
        <f>SUM('Parametre - Agendové IS'!AW116:AW125)</f>
        <v>0</v>
      </c>
      <c r="CV17" s="564">
        <f>SUM('Parametre - Agendové IS'!AX116:AX125)</f>
        <v>0</v>
      </c>
      <c r="CW17" s="564">
        <f>SUM('Parametre - Agendové IS'!AY116:AY125)</f>
        <v>0</v>
      </c>
      <c r="CX17" s="564">
        <f>SUM('Parametre - Agendové IS'!AZ116:AZ125)</f>
        <v>0</v>
      </c>
      <c r="CY17" s="564">
        <f>SUM('Parametre - Agendové IS'!BA116:BA125)</f>
        <v>0</v>
      </c>
      <c r="CZ17" s="564">
        <f>SUM('Parametre - Agendové IS'!BB116:BB125)</f>
        <v>0</v>
      </c>
      <c r="DA17" s="564">
        <f>SUM('Parametre - Agendové IS'!BC116:BC125)</f>
        <v>0</v>
      </c>
    </row>
    <row r="18" spans="1:106">
      <c r="A18" s="539"/>
      <c r="B18" s="539"/>
      <c r="C18" s="540" t="s">
        <v>87</v>
      </c>
      <c r="D18" s="558">
        <f>'Prínosy - Agendové IS'!G15</f>
        <v>0</v>
      </c>
      <c r="E18" s="560"/>
      <c r="F18" s="560"/>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396"/>
      <c r="BC18" s="539"/>
      <c r="BD18" s="539"/>
      <c r="BE18" s="540" t="s">
        <v>87</v>
      </c>
      <c r="BF18" s="565">
        <f>'Prínosy - Agendové IS'!AI15</f>
        <v>0</v>
      </c>
      <c r="BG18" s="566"/>
      <c r="BH18" s="566"/>
      <c r="BI18" s="566"/>
      <c r="BJ18" s="566"/>
      <c r="BK18" s="566"/>
      <c r="BL18" s="566"/>
      <c r="BM18" s="566"/>
      <c r="BN18" s="566"/>
      <c r="BO18" s="566"/>
      <c r="BP18" s="566"/>
      <c r="BQ18" s="566"/>
      <c r="BR18" s="566"/>
      <c r="BS18" s="566"/>
      <c r="BT18" s="566"/>
      <c r="BU18" s="566"/>
      <c r="BV18" s="566"/>
      <c r="BW18" s="566"/>
      <c r="BX18" s="566"/>
      <c r="BY18" s="566"/>
      <c r="BZ18" s="566"/>
      <c r="CA18" s="566"/>
      <c r="CB18" s="566"/>
      <c r="CC18" s="566"/>
      <c r="CD18" s="566"/>
      <c r="CE18" s="566"/>
      <c r="CF18" s="566"/>
      <c r="CG18" s="566"/>
      <c r="CH18" s="566"/>
      <c r="CI18" s="566"/>
      <c r="CJ18" s="566"/>
      <c r="CK18" s="566"/>
      <c r="CL18" s="566"/>
      <c r="CM18" s="566"/>
      <c r="CN18" s="566"/>
      <c r="CO18" s="566"/>
      <c r="CP18" s="566"/>
      <c r="CQ18" s="566"/>
      <c r="CR18" s="566"/>
      <c r="CS18" s="566"/>
      <c r="CT18" s="566"/>
      <c r="CU18" s="566"/>
      <c r="CV18" s="566"/>
      <c r="CW18" s="566"/>
      <c r="CX18" s="566"/>
      <c r="CY18" s="566"/>
      <c r="CZ18" s="566"/>
      <c r="DA18" s="566"/>
      <c r="DB18" s="396"/>
    </row>
    <row r="19" spans="1:106">
      <c r="A19" s="536"/>
      <c r="B19" s="537" t="s">
        <v>88</v>
      </c>
      <c r="C19" s="537"/>
      <c r="D19" s="538">
        <f>SUM(E19:AM19)</f>
        <v>4979277.5761841554</v>
      </c>
      <c r="E19" s="538">
        <f>E20+E21+E23</f>
        <v>4979277.5761841554</v>
      </c>
      <c r="F19" s="538">
        <f t="shared" ref="F19:AY19" si="11">F20+F21+F23</f>
        <v>0</v>
      </c>
      <c r="G19" s="538">
        <f t="shared" si="11"/>
        <v>0</v>
      </c>
      <c r="H19" s="538">
        <f t="shared" si="11"/>
        <v>0</v>
      </c>
      <c r="I19" s="538">
        <f t="shared" si="11"/>
        <v>0</v>
      </c>
      <c r="J19" s="538">
        <f t="shared" si="11"/>
        <v>0</v>
      </c>
      <c r="K19" s="538">
        <f t="shared" si="11"/>
        <v>0</v>
      </c>
      <c r="L19" s="538">
        <f t="shared" si="11"/>
        <v>0</v>
      </c>
      <c r="M19" s="538">
        <f t="shared" si="11"/>
        <v>0</v>
      </c>
      <c r="N19" s="538">
        <f t="shared" si="11"/>
        <v>0</v>
      </c>
      <c r="O19" s="538">
        <f t="shared" si="11"/>
        <v>0</v>
      </c>
      <c r="P19" s="538">
        <f t="shared" si="11"/>
        <v>0</v>
      </c>
      <c r="Q19" s="538">
        <f t="shared" si="11"/>
        <v>0</v>
      </c>
      <c r="R19" s="538">
        <f t="shared" si="11"/>
        <v>0</v>
      </c>
      <c r="S19" s="538">
        <f t="shared" si="11"/>
        <v>0</v>
      </c>
      <c r="T19" s="538">
        <f t="shared" si="11"/>
        <v>0</v>
      </c>
      <c r="U19" s="538">
        <f t="shared" si="11"/>
        <v>0</v>
      </c>
      <c r="V19" s="538">
        <f t="shared" si="11"/>
        <v>0</v>
      </c>
      <c r="W19" s="538">
        <f t="shared" si="11"/>
        <v>0</v>
      </c>
      <c r="X19" s="538">
        <f t="shared" si="11"/>
        <v>0</v>
      </c>
      <c r="Y19" s="538">
        <f t="shared" si="11"/>
        <v>0</v>
      </c>
      <c r="Z19" s="538">
        <f t="shared" si="11"/>
        <v>0</v>
      </c>
      <c r="AA19" s="538">
        <f t="shared" si="11"/>
        <v>0</v>
      </c>
      <c r="AB19" s="538">
        <f t="shared" si="11"/>
        <v>0</v>
      </c>
      <c r="AC19" s="538">
        <f t="shared" si="11"/>
        <v>0</v>
      </c>
      <c r="AD19" s="538">
        <f t="shared" si="11"/>
        <v>0</v>
      </c>
      <c r="AE19" s="538">
        <f t="shared" si="11"/>
        <v>0</v>
      </c>
      <c r="AF19" s="538">
        <f t="shared" si="11"/>
        <v>0</v>
      </c>
      <c r="AG19" s="538">
        <f t="shared" si="11"/>
        <v>0</v>
      </c>
      <c r="AH19" s="538">
        <f t="shared" si="11"/>
        <v>0</v>
      </c>
      <c r="AI19" s="538">
        <f t="shared" si="11"/>
        <v>0</v>
      </c>
      <c r="AJ19" s="538">
        <f t="shared" si="11"/>
        <v>0</v>
      </c>
      <c r="AK19" s="538">
        <f t="shared" si="11"/>
        <v>0</v>
      </c>
      <c r="AL19" s="538">
        <f t="shared" si="11"/>
        <v>0</v>
      </c>
      <c r="AM19" s="538">
        <f t="shared" si="11"/>
        <v>0</v>
      </c>
      <c r="AN19" s="538">
        <f t="shared" si="11"/>
        <v>0</v>
      </c>
      <c r="AO19" s="538">
        <f t="shared" si="11"/>
        <v>0</v>
      </c>
      <c r="AP19" s="538">
        <f t="shared" si="11"/>
        <v>0</v>
      </c>
      <c r="AQ19" s="538">
        <f t="shared" si="11"/>
        <v>0</v>
      </c>
      <c r="AR19" s="538">
        <f t="shared" si="11"/>
        <v>0</v>
      </c>
      <c r="AS19" s="538">
        <f t="shared" si="11"/>
        <v>0</v>
      </c>
      <c r="AT19" s="538">
        <f t="shared" si="11"/>
        <v>0</v>
      </c>
      <c r="AU19" s="538">
        <f t="shared" si="11"/>
        <v>0</v>
      </c>
      <c r="AV19" s="538">
        <f t="shared" si="11"/>
        <v>0</v>
      </c>
      <c r="AW19" s="538">
        <f t="shared" si="11"/>
        <v>0</v>
      </c>
      <c r="AX19" s="538">
        <f t="shared" si="11"/>
        <v>0</v>
      </c>
      <c r="AY19" s="538">
        <f t="shared" si="11"/>
        <v>0</v>
      </c>
      <c r="BC19" s="536"/>
      <c r="BD19" s="537" t="s">
        <v>88</v>
      </c>
      <c r="BE19" s="537"/>
      <c r="BF19" s="538">
        <f>SUM(BG19:CZ19)</f>
        <v>6471384</v>
      </c>
      <c r="BG19" s="553">
        <f>BG20+BG21+BG23</f>
        <v>6471384</v>
      </c>
      <c r="BH19" s="553">
        <f t="shared" ref="BH19:DA19" si="12">BH20+BH21+BH23</f>
        <v>0</v>
      </c>
      <c r="BI19" s="553">
        <f t="shared" si="12"/>
        <v>0</v>
      </c>
      <c r="BJ19" s="553">
        <f t="shared" si="12"/>
        <v>0</v>
      </c>
      <c r="BK19" s="553">
        <f t="shared" si="12"/>
        <v>0</v>
      </c>
      <c r="BL19" s="553">
        <f t="shared" si="12"/>
        <v>0</v>
      </c>
      <c r="BM19" s="553">
        <f t="shared" si="12"/>
        <v>0</v>
      </c>
      <c r="BN19" s="553">
        <f t="shared" si="12"/>
        <v>0</v>
      </c>
      <c r="BO19" s="553">
        <f t="shared" si="12"/>
        <v>0</v>
      </c>
      <c r="BP19" s="553">
        <f t="shared" si="12"/>
        <v>0</v>
      </c>
      <c r="BQ19" s="553">
        <f t="shared" si="12"/>
        <v>0</v>
      </c>
      <c r="BR19" s="553">
        <f t="shared" si="12"/>
        <v>0</v>
      </c>
      <c r="BS19" s="553">
        <f t="shared" si="12"/>
        <v>0</v>
      </c>
      <c r="BT19" s="553">
        <f t="shared" si="12"/>
        <v>0</v>
      </c>
      <c r="BU19" s="553">
        <f t="shared" si="12"/>
        <v>0</v>
      </c>
      <c r="BV19" s="553">
        <f t="shared" si="12"/>
        <v>0</v>
      </c>
      <c r="BW19" s="553">
        <f t="shared" si="12"/>
        <v>0</v>
      </c>
      <c r="BX19" s="553">
        <f t="shared" si="12"/>
        <v>0</v>
      </c>
      <c r="BY19" s="553">
        <f t="shared" si="12"/>
        <v>0</v>
      </c>
      <c r="BZ19" s="553">
        <f t="shared" si="12"/>
        <v>0</v>
      </c>
      <c r="CA19" s="553">
        <f t="shared" si="12"/>
        <v>0</v>
      </c>
      <c r="CB19" s="553">
        <f t="shared" si="12"/>
        <v>0</v>
      </c>
      <c r="CC19" s="553">
        <f t="shared" si="12"/>
        <v>0</v>
      </c>
      <c r="CD19" s="553">
        <f t="shared" si="12"/>
        <v>0</v>
      </c>
      <c r="CE19" s="553">
        <f t="shared" si="12"/>
        <v>0</v>
      </c>
      <c r="CF19" s="553">
        <f t="shared" si="12"/>
        <v>0</v>
      </c>
      <c r="CG19" s="553">
        <f t="shared" si="12"/>
        <v>0</v>
      </c>
      <c r="CH19" s="553">
        <f t="shared" si="12"/>
        <v>0</v>
      </c>
      <c r="CI19" s="553">
        <f t="shared" si="12"/>
        <v>0</v>
      </c>
      <c r="CJ19" s="553">
        <f t="shared" si="12"/>
        <v>0</v>
      </c>
      <c r="CK19" s="553">
        <f t="shared" si="12"/>
        <v>0</v>
      </c>
      <c r="CL19" s="553">
        <f t="shared" si="12"/>
        <v>0</v>
      </c>
      <c r="CM19" s="553">
        <f t="shared" si="12"/>
        <v>0</v>
      </c>
      <c r="CN19" s="553">
        <f t="shared" si="12"/>
        <v>0</v>
      </c>
      <c r="CO19" s="553">
        <f t="shared" si="12"/>
        <v>0</v>
      </c>
      <c r="CP19" s="553">
        <f t="shared" si="12"/>
        <v>0</v>
      </c>
      <c r="CQ19" s="553">
        <f t="shared" si="12"/>
        <v>0</v>
      </c>
      <c r="CR19" s="553">
        <f t="shared" si="12"/>
        <v>0</v>
      </c>
      <c r="CS19" s="553">
        <f t="shared" si="12"/>
        <v>0</v>
      </c>
      <c r="CT19" s="553">
        <f t="shared" si="12"/>
        <v>0</v>
      </c>
      <c r="CU19" s="553">
        <f t="shared" si="12"/>
        <v>0</v>
      </c>
      <c r="CV19" s="553">
        <f t="shared" si="12"/>
        <v>0</v>
      </c>
      <c r="CW19" s="553">
        <f t="shared" si="12"/>
        <v>0</v>
      </c>
      <c r="CX19" s="553">
        <f t="shared" si="12"/>
        <v>0</v>
      </c>
      <c r="CY19" s="553">
        <f t="shared" si="12"/>
        <v>0</v>
      </c>
      <c r="CZ19" s="553">
        <f t="shared" si="12"/>
        <v>0</v>
      </c>
      <c r="DA19" s="553">
        <f t="shared" si="12"/>
        <v>0</v>
      </c>
    </row>
    <row r="20" spans="1:106">
      <c r="A20" s="539"/>
      <c r="B20" s="539"/>
      <c r="C20" s="540" t="s">
        <v>89</v>
      </c>
      <c r="D20" s="558">
        <f>SUM(E20:AM20)</f>
        <v>0</v>
      </c>
      <c r="E20" s="558">
        <f>'Parametre - Agendové IS'!I96+NPV(Faktory!$D$5,'Parametre - Agendové IS'!I97:I105)</f>
        <v>0</v>
      </c>
      <c r="F20" s="558">
        <f>'Parametre - Agendové IS'!J96+NPV(Faktory!$D$5,'Parametre - Agendové IS'!J97:J105)</f>
        <v>0</v>
      </c>
      <c r="G20" s="558">
        <f>'Parametre - Agendové IS'!K96+NPV(Faktory!$D$5,'Parametre - Agendové IS'!K97:K105)</f>
        <v>0</v>
      </c>
      <c r="H20" s="558">
        <f>'Parametre - Agendové IS'!L96+NPV(Faktory!$D$5,'Parametre - Agendové IS'!L97:L105)</f>
        <v>0</v>
      </c>
      <c r="I20" s="558">
        <f>'Parametre - Agendové IS'!M96+NPV(Faktory!$D$5,'Parametre - Agendové IS'!M97:M105)</f>
        <v>0</v>
      </c>
      <c r="J20" s="558">
        <f>'Parametre - Agendové IS'!N96+NPV(Faktory!$D$5,'Parametre - Agendové IS'!N97:N105)</f>
        <v>0</v>
      </c>
      <c r="K20" s="558">
        <f>'Parametre - Agendové IS'!O96+NPV(Faktory!$D$5,'Parametre - Agendové IS'!O97:O105)</f>
        <v>0</v>
      </c>
      <c r="L20" s="558">
        <f>'Parametre - Agendové IS'!P96+NPV(Faktory!$D$5,'Parametre - Agendové IS'!P97:P105)</f>
        <v>0</v>
      </c>
      <c r="M20" s="558">
        <f>'Parametre - Agendové IS'!Q96+NPV(Faktory!$D$5,'Parametre - Agendové IS'!Q97:Q105)</f>
        <v>0</v>
      </c>
      <c r="N20" s="558">
        <f>'Parametre - Agendové IS'!R96+NPV(Faktory!$D$5,'Parametre - Agendové IS'!R97:R105)</f>
        <v>0</v>
      </c>
      <c r="O20" s="558">
        <f>'Parametre - Agendové IS'!S96+NPV(Faktory!$D$5,'Parametre - Agendové IS'!S97:S105)</f>
        <v>0</v>
      </c>
      <c r="P20" s="558">
        <f>'Parametre - Agendové IS'!T96+NPV(Faktory!$D$5,'Parametre - Agendové IS'!T97:T105)</f>
        <v>0</v>
      </c>
      <c r="Q20" s="558">
        <f>'Parametre - Agendové IS'!U96+NPV(Faktory!$D$5,'Parametre - Agendové IS'!U97:U105)</f>
        <v>0</v>
      </c>
      <c r="R20" s="558">
        <f>'Parametre - Agendové IS'!V96+NPV(Faktory!$D$5,'Parametre - Agendové IS'!V97:V105)</f>
        <v>0</v>
      </c>
      <c r="S20" s="558">
        <f>'Parametre - Agendové IS'!W96+NPV(Faktory!$D$5,'Parametre - Agendové IS'!W97:W105)</f>
        <v>0</v>
      </c>
      <c r="T20" s="558">
        <f>'Parametre - Agendové IS'!X96+NPV(Faktory!$D$5,'Parametre - Agendové IS'!X97:X105)</f>
        <v>0</v>
      </c>
      <c r="U20" s="558">
        <f>'Parametre - Agendové IS'!Y96+NPV(Faktory!$D$5,'Parametre - Agendové IS'!Y97:Y105)</f>
        <v>0</v>
      </c>
      <c r="V20" s="558">
        <f>'Parametre - Agendové IS'!Z96+NPV(Faktory!$D$5,'Parametre - Agendové IS'!Z97:Z105)</f>
        <v>0</v>
      </c>
      <c r="W20" s="558">
        <f>'Parametre - Agendové IS'!AA96+NPV(Faktory!$D$5,'Parametre - Agendové IS'!AA97:AA105)</f>
        <v>0</v>
      </c>
      <c r="X20" s="558">
        <f>'Parametre - Agendové IS'!AB96+NPV(Faktory!$D$5,'Parametre - Agendové IS'!AB97:AB105)</f>
        <v>0</v>
      </c>
      <c r="Y20" s="558">
        <f>'Parametre - Agendové IS'!AC96+NPV(Faktory!$D$5,'Parametre - Agendové IS'!AC97:AC105)</f>
        <v>0</v>
      </c>
      <c r="Z20" s="558">
        <f>'Parametre - Agendové IS'!AD96+NPV(Faktory!$D$5,'Parametre - Agendové IS'!AD97:AD105)</f>
        <v>0</v>
      </c>
      <c r="AA20" s="558">
        <f>'Parametre - Agendové IS'!AE96+NPV(Faktory!$D$5,'Parametre - Agendové IS'!AE97:AE105)</f>
        <v>0</v>
      </c>
      <c r="AB20" s="558">
        <f>'Parametre - Agendové IS'!AF96+NPV(Faktory!$D$5,'Parametre - Agendové IS'!AF97:AF105)</f>
        <v>0</v>
      </c>
      <c r="AC20" s="558">
        <f>'Parametre - Agendové IS'!AG96+NPV(Faktory!$D$5,'Parametre - Agendové IS'!AG97:AG105)</f>
        <v>0</v>
      </c>
      <c r="AD20" s="558">
        <f>'Parametre - Agendové IS'!AH96+NPV(Faktory!$D$5,'Parametre - Agendové IS'!AH97:AH105)</f>
        <v>0</v>
      </c>
      <c r="AE20" s="558">
        <f>'Parametre - Agendové IS'!AI96+NPV(Faktory!$D$5,'Parametre - Agendové IS'!AI97:AI105)</f>
        <v>0</v>
      </c>
      <c r="AF20" s="558">
        <f>'Parametre - Agendové IS'!AJ96+NPV(Faktory!$D$5,'Parametre - Agendové IS'!AJ97:AJ105)</f>
        <v>0</v>
      </c>
      <c r="AG20" s="558">
        <f>'Parametre - Agendové IS'!AK96+NPV(Faktory!$D$5,'Parametre - Agendové IS'!AK97:AK105)</f>
        <v>0</v>
      </c>
      <c r="AH20" s="558">
        <f>'Parametre - Agendové IS'!AL96+NPV(Faktory!$D$5,'Parametre - Agendové IS'!AL97:AL105)</f>
        <v>0</v>
      </c>
      <c r="AI20" s="558">
        <f>'Parametre - Agendové IS'!AM96+NPV(Faktory!$D$5,'Parametre - Agendové IS'!AM97:AM105)</f>
        <v>0</v>
      </c>
      <c r="AJ20" s="558">
        <f>'Parametre - Agendové IS'!AN96+NPV(Faktory!$D$5,'Parametre - Agendové IS'!AN97:AN105)</f>
        <v>0</v>
      </c>
      <c r="AK20" s="558">
        <f>'Parametre - Agendové IS'!AO96+NPV(Faktory!$D$5,'Parametre - Agendové IS'!AO97:AO105)</f>
        <v>0</v>
      </c>
      <c r="AL20" s="558">
        <f>'Parametre - Agendové IS'!AP96+NPV(Faktory!$D$5,'Parametre - Agendové IS'!AP97:AP105)</f>
        <v>0</v>
      </c>
      <c r="AM20" s="558">
        <f>'Parametre - Agendové IS'!AQ96+NPV(Faktory!$D$5,'Parametre - Agendové IS'!AQ97:AQ105)</f>
        <v>0</v>
      </c>
      <c r="AN20" s="558">
        <f>'Parametre - Agendové IS'!AR96+NPV(Faktory!$D$5,'Parametre - Agendové IS'!AR97:AR105)</f>
        <v>0</v>
      </c>
      <c r="AO20" s="558">
        <f>'Parametre - Agendové IS'!AS96+NPV(Faktory!$D$5,'Parametre - Agendové IS'!AS97:AS105)</f>
        <v>0</v>
      </c>
      <c r="AP20" s="558">
        <f>'Parametre - Agendové IS'!AT96+NPV(Faktory!$D$5,'Parametre - Agendové IS'!AT97:AT105)</f>
        <v>0</v>
      </c>
      <c r="AQ20" s="558">
        <f>'Parametre - Agendové IS'!AU96+NPV(Faktory!$D$5,'Parametre - Agendové IS'!AU97:AU105)</f>
        <v>0</v>
      </c>
      <c r="AR20" s="558">
        <f>'Parametre - Agendové IS'!AV96+NPV(Faktory!$D$5,'Parametre - Agendové IS'!AV97:AV105)</f>
        <v>0</v>
      </c>
      <c r="AS20" s="558">
        <f>'Parametre - Agendové IS'!AW96+NPV(Faktory!$D$5,'Parametre - Agendové IS'!AW97:AW105)</f>
        <v>0</v>
      </c>
      <c r="AT20" s="558">
        <f>'Parametre - Agendové IS'!AX96+NPV(Faktory!$D$5,'Parametre - Agendové IS'!AX97:AX105)</f>
        <v>0</v>
      </c>
      <c r="AU20" s="558">
        <f>'Parametre - Agendové IS'!AY96+NPV(Faktory!$D$5,'Parametre - Agendové IS'!AY97:AY105)</f>
        <v>0</v>
      </c>
      <c r="AV20" s="558">
        <f>'Parametre - Agendové IS'!AZ96+NPV(Faktory!$D$5,'Parametre - Agendové IS'!AZ97:AZ105)</f>
        <v>0</v>
      </c>
      <c r="AW20" s="558">
        <f>'Parametre - Agendové IS'!BA96+NPV(Faktory!$D$5,'Parametre - Agendové IS'!BA97:BA105)</f>
        <v>0</v>
      </c>
      <c r="AX20" s="558">
        <f>'Parametre - Agendové IS'!BB96+NPV(Faktory!$D$5,'Parametre - Agendové IS'!BB97:BB105)</f>
        <v>0</v>
      </c>
      <c r="AY20" s="558">
        <f>'Parametre - Agendové IS'!BC96+NPV(Faktory!$D$5,'Parametre - Agendové IS'!BC97:BC105)</f>
        <v>0</v>
      </c>
      <c r="BC20" s="539"/>
      <c r="BD20" s="539"/>
      <c r="BE20" s="540" t="s">
        <v>89</v>
      </c>
      <c r="BF20" s="565">
        <f>SUM(BG20:CZ20)</f>
        <v>0</v>
      </c>
      <c r="BG20" s="564">
        <f>SUM('Parametre - Agendové IS'!I96:I105)</f>
        <v>0</v>
      </c>
      <c r="BH20" s="564">
        <f>SUM('Parametre - Agendové IS'!J96:J105)</f>
        <v>0</v>
      </c>
      <c r="BI20" s="564">
        <f>SUM('Parametre - Agendové IS'!K96:K105)</f>
        <v>0</v>
      </c>
      <c r="BJ20" s="564">
        <f>SUM('Parametre - Agendové IS'!L96:L105)</f>
        <v>0</v>
      </c>
      <c r="BK20" s="564">
        <f>SUM('Parametre - Agendové IS'!M96:M105)</f>
        <v>0</v>
      </c>
      <c r="BL20" s="564">
        <f>SUM('Parametre - Agendové IS'!N96:N105)</f>
        <v>0</v>
      </c>
      <c r="BM20" s="564">
        <f>SUM('Parametre - Agendové IS'!O96:O105)</f>
        <v>0</v>
      </c>
      <c r="BN20" s="564">
        <f>SUM('Parametre - Agendové IS'!P96:P105)</f>
        <v>0</v>
      </c>
      <c r="BO20" s="564">
        <f>SUM('Parametre - Agendové IS'!Q96:Q105)</f>
        <v>0</v>
      </c>
      <c r="BP20" s="564">
        <f>SUM('Parametre - Agendové IS'!R96:R105)</f>
        <v>0</v>
      </c>
      <c r="BQ20" s="564">
        <f>SUM('Parametre - Agendové IS'!S96:S105)</f>
        <v>0</v>
      </c>
      <c r="BR20" s="564">
        <f>SUM('Parametre - Agendové IS'!T96:T105)</f>
        <v>0</v>
      </c>
      <c r="BS20" s="564">
        <f>SUM('Parametre - Agendové IS'!U96:U105)</f>
        <v>0</v>
      </c>
      <c r="BT20" s="564">
        <f>SUM('Parametre - Agendové IS'!V96:V105)</f>
        <v>0</v>
      </c>
      <c r="BU20" s="564">
        <f>SUM('Parametre - Agendové IS'!W96:W105)</f>
        <v>0</v>
      </c>
      <c r="BV20" s="564">
        <f>SUM('Parametre - Agendové IS'!X96:X105)</f>
        <v>0</v>
      </c>
      <c r="BW20" s="564">
        <f>SUM('Parametre - Agendové IS'!Y96:Y105)</f>
        <v>0</v>
      </c>
      <c r="BX20" s="564">
        <f>SUM('Parametre - Agendové IS'!Z96:Z105)</f>
        <v>0</v>
      </c>
      <c r="BY20" s="564">
        <f>SUM('Parametre - Agendové IS'!AA96:AA105)</f>
        <v>0</v>
      </c>
      <c r="BZ20" s="564">
        <f>SUM('Parametre - Agendové IS'!AB96:AB105)</f>
        <v>0</v>
      </c>
      <c r="CA20" s="564">
        <f>SUM('Parametre - Agendové IS'!AC96:AC105)</f>
        <v>0</v>
      </c>
      <c r="CB20" s="564">
        <f>SUM('Parametre - Agendové IS'!AD96:AD105)</f>
        <v>0</v>
      </c>
      <c r="CC20" s="564">
        <f>SUM('Parametre - Agendové IS'!AE96:AE105)</f>
        <v>0</v>
      </c>
      <c r="CD20" s="564">
        <f>SUM('Parametre - Agendové IS'!AF96:AF105)</f>
        <v>0</v>
      </c>
      <c r="CE20" s="564">
        <f>SUM('Parametre - Agendové IS'!AG96:AG105)</f>
        <v>0</v>
      </c>
      <c r="CF20" s="564">
        <f>SUM('Parametre - Agendové IS'!AH96:AH105)</f>
        <v>0</v>
      </c>
      <c r="CG20" s="564">
        <f>SUM('Parametre - Agendové IS'!AI96:AI105)</f>
        <v>0</v>
      </c>
      <c r="CH20" s="564">
        <f>SUM('Parametre - Agendové IS'!AJ96:AJ105)</f>
        <v>0</v>
      </c>
      <c r="CI20" s="564">
        <f>SUM('Parametre - Agendové IS'!AK96:AK105)</f>
        <v>0</v>
      </c>
      <c r="CJ20" s="564">
        <f>SUM('Parametre - Agendové IS'!AL96:AL105)</f>
        <v>0</v>
      </c>
      <c r="CK20" s="564">
        <f>SUM('Parametre - Agendové IS'!AM96:AM105)</f>
        <v>0</v>
      </c>
      <c r="CL20" s="564">
        <f>SUM('Parametre - Agendové IS'!AN96:AN105)</f>
        <v>0</v>
      </c>
      <c r="CM20" s="564">
        <f>SUM('Parametre - Agendové IS'!AO96:AO105)</f>
        <v>0</v>
      </c>
      <c r="CN20" s="564">
        <f>SUM('Parametre - Agendové IS'!AP96:AP105)</f>
        <v>0</v>
      </c>
      <c r="CO20" s="564">
        <f>SUM('Parametre - Agendové IS'!AQ96:AQ105)</f>
        <v>0</v>
      </c>
      <c r="CP20" s="564">
        <f>SUM('Parametre - Agendové IS'!AR96:AR105)</f>
        <v>0</v>
      </c>
      <c r="CQ20" s="564">
        <f>SUM('Parametre - Agendové IS'!AS96:AS105)</f>
        <v>0</v>
      </c>
      <c r="CR20" s="564">
        <f>SUM('Parametre - Agendové IS'!AT96:AT105)</f>
        <v>0</v>
      </c>
      <c r="CS20" s="564">
        <f>SUM('Parametre - Agendové IS'!AU96:AU105)</f>
        <v>0</v>
      </c>
      <c r="CT20" s="564">
        <f>SUM('Parametre - Agendové IS'!AV96:AV105)</f>
        <v>0</v>
      </c>
      <c r="CU20" s="564">
        <f>SUM('Parametre - Agendové IS'!AW96:AW105)</f>
        <v>0</v>
      </c>
      <c r="CV20" s="564">
        <f>SUM('Parametre - Agendové IS'!AX96:AX105)</f>
        <v>0</v>
      </c>
      <c r="CW20" s="564">
        <f>SUM('Parametre - Agendové IS'!AY96:AY105)</f>
        <v>0</v>
      </c>
      <c r="CX20" s="564">
        <f>SUM('Parametre - Agendové IS'!AZ96:AZ105)</f>
        <v>0</v>
      </c>
      <c r="CY20" s="564">
        <f>SUM('Parametre - Agendové IS'!BA96:BA105)</f>
        <v>0</v>
      </c>
      <c r="CZ20" s="564">
        <f>SUM('Parametre - Agendové IS'!BB96:BB105)</f>
        <v>0</v>
      </c>
      <c r="DA20" s="564">
        <f>SUM('Parametre - Agendové IS'!BC96:BC105)</f>
        <v>0</v>
      </c>
    </row>
    <row r="21" spans="1:106">
      <c r="A21" s="539"/>
      <c r="B21" s="539"/>
      <c r="C21" s="540" t="s">
        <v>90</v>
      </c>
      <c r="D21" s="558">
        <f>SUM(E21:AM21)</f>
        <v>0</v>
      </c>
      <c r="E21" s="558">
        <f>-('Parametre - Agendové IS'!I76+NPV(Faktory!$D$5,'Parametre - Agendové IS'!I77:I85))</f>
        <v>0</v>
      </c>
      <c r="F21" s="558">
        <f>-('Parametre - Agendové IS'!J76+NPV(Faktory!$D$5,'Parametre - Agendové IS'!J77:J85))</f>
        <v>0</v>
      </c>
      <c r="G21" s="558">
        <f>-('Parametre - Agendové IS'!K76+NPV(Faktory!$D$5,'Parametre - Agendové IS'!K77:K85))</f>
        <v>0</v>
      </c>
      <c r="H21" s="558">
        <f>-('Parametre - Agendové IS'!L76+NPV(Faktory!$D$5,'Parametre - Agendové IS'!L77:L85))</f>
        <v>0</v>
      </c>
      <c r="I21" s="558">
        <f>-('Parametre - Agendové IS'!M76+NPV(Faktory!$D$5,'Parametre - Agendové IS'!M77:M85))</f>
        <v>0</v>
      </c>
      <c r="J21" s="558">
        <f>-('Parametre - Agendové IS'!N76+NPV(Faktory!$D$5,'Parametre - Agendové IS'!N77:N85))</f>
        <v>0</v>
      </c>
      <c r="K21" s="558">
        <f>-('Parametre - Agendové IS'!O76+NPV(Faktory!$D$5,'Parametre - Agendové IS'!O77:O85))</f>
        <v>0</v>
      </c>
      <c r="L21" s="558">
        <f>-('Parametre - Agendové IS'!P76+NPV(Faktory!$D$5,'Parametre - Agendové IS'!P77:P85))</f>
        <v>0</v>
      </c>
      <c r="M21" s="558">
        <f>-('Parametre - Agendové IS'!Q76+NPV(Faktory!$D$5,'Parametre - Agendové IS'!Q77:Q85))</f>
        <v>0</v>
      </c>
      <c r="N21" s="558">
        <f>-('Parametre - Agendové IS'!R76+NPV(Faktory!$D$5,'Parametre - Agendové IS'!R77:R85))</f>
        <v>0</v>
      </c>
      <c r="O21" s="558">
        <f>-('Parametre - Agendové IS'!S76+NPV(Faktory!$D$5,'Parametre - Agendové IS'!S77:S85))</f>
        <v>0</v>
      </c>
      <c r="P21" s="558">
        <f>-('Parametre - Agendové IS'!T76+NPV(Faktory!$D$5,'Parametre - Agendové IS'!T77:T85))</f>
        <v>0</v>
      </c>
      <c r="Q21" s="558">
        <f>-('Parametre - Agendové IS'!U76+NPV(Faktory!$D$5,'Parametre - Agendové IS'!U77:U85))</f>
        <v>0</v>
      </c>
      <c r="R21" s="558">
        <f>-('Parametre - Agendové IS'!V76+NPV(Faktory!$D$5,'Parametre - Agendové IS'!V77:V85))</f>
        <v>0</v>
      </c>
      <c r="S21" s="558">
        <f>-('Parametre - Agendové IS'!W76+NPV(Faktory!$D$5,'Parametre - Agendové IS'!W77:W85))</f>
        <v>0</v>
      </c>
      <c r="T21" s="558">
        <f>-('Parametre - Agendové IS'!X76+NPV(Faktory!$D$5,'Parametre - Agendové IS'!X77:X85))</f>
        <v>0</v>
      </c>
      <c r="U21" s="558">
        <f>-('Parametre - Agendové IS'!Y76+NPV(Faktory!$D$5,'Parametre - Agendové IS'!Y77:Y85))</f>
        <v>0</v>
      </c>
      <c r="V21" s="558">
        <f>-('Parametre - Agendové IS'!Z76+NPV(Faktory!$D$5,'Parametre - Agendové IS'!Z77:Z85))</f>
        <v>0</v>
      </c>
      <c r="W21" s="558">
        <f>-('Parametre - Agendové IS'!AA76+NPV(Faktory!$D$5,'Parametre - Agendové IS'!AA77:AA85))</f>
        <v>0</v>
      </c>
      <c r="X21" s="558">
        <f>-('Parametre - Agendové IS'!AB76+NPV(Faktory!$D$5,'Parametre - Agendové IS'!AB77:AB85))</f>
        <v>0</v>
      </c>
      <c r="Y21" s="558">
        <f>-('Parametre - Agendové IS'!AC76+NPV(Faktory!$D$5,'Parametre - Agendové IS'!AC77:AC85))</f>
        <v>0</v>
      </c>
      <c r="Z21" s="558">
        <f>-('Parametre - Agendové IS'!AD76+NPV(Faktory!$D$5,'Parametre - Agendové IS'!AD77:AD85))</f>
        <v>0</v>
      </c>
      <c r="AA21" s="558">
        <f>-('Parametre - Agendové IS'!AE76+NPV(Faktory!$D$5,'Parametre - Agendové IS'!AE77:AE85))</f>
        <v>0</v>
      </c>
      <c r="AB21" s="558">
        <f>-('Parametre - Agendové IS'!AF76+NPV(Faktory!$D$5,'Parametre - Agendové IS'!AF77:AF85))</f>
        <v>0</v>
      </c>
      <c r="AC21" s="558">
        <f>-('Parametre - Agendové IS'!AG76+NPV(Faktory!$D$5,'Parametre - Agendové IS'!AG77:AG85))</f>
        <v>0</v>
      </c>
      <c r="AD21" s="558">
        <f>-('Parametre - Agendové IS'!AH76+NPV(Faktory!$D$5,'Parametre - Agendové IS'!AH77:AH85))</f>
        <v>0</v>
      </c>
      <c r="AE21" s="558">
        <f>-('Parametre - Agendové IS'!AI76+NPV(Faktory!$D$5,'Parametre - Agendové IS'!AI77:AI85))</f>
        <v>0</v>
      </c>
      <c r="AF21" s="558">
        <f>-('Parametre - Agendové IS'!AJ76+NPV(Faktory!$D$5,'Parametre - Agendové IS'!AJ77:AJ85))</f>
        <v>0</v>
      </c>
      <c r="AG21" s="558">
        <f>-('Parametre - Agendové IS'!AK76+NPV(Faktory!$D$5,'Parametre - Agendové IS'!AK77:AK85))</f>
        <v>0</v>
      </c>
      <c r="AH21" s="558">
        <f>-('Parametre - Agendové IS'!AL76+NPV(Faktory!$D$5,'Parametre - Agendové IS'!AL77:AL85))</f>
        <v>0</v>
      </c>
      <c r="AI21" s="558">
        <f>-('Parametre - Agendové IS'!AM76+NPV(Faktory!$D$5,'Parametre - Agendové IS'!AM77:AM85))</f>
        <v>0</v>
      </c>
      <c r="AJ21" s="558">
        <f>-('Parametre - Agendové IS'!AN76+NPV(Faktory!$D$5,'Parametre - Agendové IS'!AN77:AN85))</f>
        <v>0</v>
      </c>
      <c r="AK21" s="558">
        <f>-('Parametre - Agendové IS'!AO76+NPV(Faktory!$D$5,'Parametre - Agendové IS'!AO77:AO85))</f>
        <v>0</v>
      </c>
      <c r="AL21" s="558">
        <f>-('Parametre - Agendové IS'!AP76+NPV(Faktory!$D$5,'Parametre - Agendové IS'!AP77:AP85))</f>
        <v>0</v>
      </c>
      <c r="AM21" s="558">
        <f>-('Parametre - Agendové IS'!AQ76+NPV(Faktory!$D$5,'Parametre - Agendové IS'!AQ77:AQ85))</f>
        <v>0</v>
      </c>
      <c r="AN21" s="558">
        <f>-('Parametre - Agendové IS'!AR76+NPV(Faktory!$D$5,'Parametre - Agendové IS'!AR77:AR85))</f>
        <v>0</v>
      </c>
      <c r="AO21" s="558">
        <f>-('Parametre - Agendové IS'!AS76+NPV(Faktory!$D$5,'Parametre - Agendové IS'!AS77:AS85))</f>
        <v>0</v>
      </c>
      <c r="AP21" s="558">
        <f>-('Parametre - Agendové IS'!AT76+NPV(Faktory!$D$5,'Parametre - Agendové IS'!AT77:AT85))</f>
        <v>0</v>
      </c>
      <c r="AQ21" s="558">
        <f>-('Parametre - Agendové IS'!AU76+NPV(Faktory!$D$5,'Parametre - Agendové IS'!AU77:AU85))</f>
        <v>0</v>
      </c>
      <c r="AR21" s="558">
        <f>-('Parametre - Agendové IS'!AV76+NPV(Faktory!$D$5,'Parametre - Agendové IS'!AV77:AV85))</f>
        <v>0</v>
      </c>
      <c r="AS21" s="558">
        <f>-('Parametre - Agendové IS'!AW76+NPV(Faktory!$D$5,'Parametre - Agendové IS'!AW77:AW85))</f>
        <v>0</v>
      </c>
      <c r="AT21" s="558">
        <f>-('Parametre - Agendové IS'!AX76+NPV(Faktory!$D$5,'Parametre - Agendové IS'!AX77:AX85))</f>
        <v>0</v>
      </c>
      <c r="AU21" s="558">
        <f>-('Parametre - Agendové IS'!AY76+NPV(Faktory!$D$5,'Parametre - Agendové IS'!AY77:AY85))</f>
        <v>0</v>
      </c>
      <c r="AV21" s="558">
        <f>-('Parametre - Agendové IS'!AZ76+NPV(Faktory!$D$5,'Parametre - Agendové IS'!AZ77:AZ85))</f>
        <v>0</v>
      </c>
      <c r="AW21" s="558">
        <f>-('Parametre - Agendové IS'!BA76+NPV(Faktory!$D$5,'Parametre - Agendové IS'!BA77:BA85))</f>
        <v>0</v>
      </c>
      <c r="AX21" s="558">
        <f>-('Parametre - Agendové IS'!BB76+NPV(Faktory!$D$5,'Parametre - Agendové IS'!BB77:BB85))</f>
        <v>0</v>
      </c>
      <c r="AY21" s="558">
        <f>-('Parametre - Agendové IS'!BC76+NPV(Faktory!$D$5,'Parametre - Agendové IS'!BC77:BC85))</f>
        <v>0</v>
      </c>
      <c r="BC21" s="539"/>
      <c r="BD21" s="539"/>
      <c r="BE21" s="540" t="s">
        <v>90</v>
      </c>
      <c r="BF21" s="565">
        <f>SUM(BG21:CZ21)</f>
        <v>0</v>
      </c>
      <c r="BG21" s="564">
        <f>-(SUM('Parametre - Agendové IS'!I76:I85))</f>
        <v>0</v>
      </c>
      <c r="BH21" s="564">
        <f>-(SUM('Parametre - Agendové IS'!J76:J85))</f>
        <v>0</v>
      </c>
      <c r="BI21" s="564">
        <f>-(SUM('Parametre - Agendové IS'!K76:K85))</f>
        <v>0</v>
      </c>
      <c r="BJ21" s="564">
        <f>-(SUM('Parametre - Agendové IS'!L76:L85))</f>
        <v>0</v>
      </c>
      <c r="BK21" s="564">
        <f>-(SUM('Parametre - Agendové IS'!M76:M85))</f>
        <v>0</v>
      </c>
      <c r="BL21" s="564">
        <f>-(SUM('Parametre - Agendové IS'!N76:N85))</f>
        <v>0</v>
      </c>
      <c r="BM21" s="564">
        <f>-(SUM('Parametre - Agendové IS'!O76:O85))</f>
        <v>0</v>
      </c>
      <c r="BN21" s="564">
        <f>-(SUM('Parametre - Agendové IS'!P76:P85))</f>
        <v>0</v>
      </c>
      <c r="BO21" s="564">
        <f>-(SUM('Parametre - Agendové IS'!Q76:Q85))</f>
        <v>0</v>
      </c>
      <c r="BP21" s="564">
        <f>-(SUM('Parametre - Agendové IS'!R76:R85))</f>
        <v>0</v>
      </c>
      <c r="BQ21" s="564">
        <f>-(SUM('Parametre - Agendové IS'!S76:S85))</f>
        <v>0</v>
      </c>
      <c r="BR21" s="564">
        <f>-(SUM('Parametre - Agendové IS'!T76:T85))</f>
        <v>0</v>
      </c>
      <c r="BS21" s="564">
        <f>-(SUM('Parametre - Agendové IS'!U76:U85))</f>
        <v>0</v>
      </c>
      <c r="BT21" s="564">
        <f>-(SUM('Parametre - Agendové IS'!V76:V85))</f>
        <v>0</v>
      </c>
      <c r="BU21" s="564">
        <f>-(SUM('Parametre - Agendové IS'!W76:W85))</f>
        <v>0</v>
      </c>
      <c r="BV21" s="564">
        <f>-(SUM('Parametre - Agendové IS'!X76:X85))</f>
        <v>0</v>
      </c>
      <c r="BW21" s="564">
        <f>-(SUM('Parametre - Agendové IS'!Y76:Y85))</f>
        <v>0</v>
      </c>
      <c r="BX21" s="564">
        <f>-(SUM('Parametre - Agendové IS'!Z76:Z85))</f>
        <v>0</v>
      </c>
      <c r="BY21" s="564">
        <f>-(SUM('Parametre - Agendové IS'!AA76:AA85))</f>
        <v>0</v>
      </c>
      <c r="BZ21" s="564">
        <f>-(SUM('Parametre - Agendové IS'!AB76:AB85))</f>
        <v>0</v>
      </c>
      <c r="CA21" s="564">
        <f>-(SUM('Parametre - Agendové IS'!AC76:AC85))</f>
        <v>0</v>
      </c>
      <c r="CB21" s="564">
        <f>-(SUM('Parametre - Agendové IS'!AD76:AD85))</f>
        <v>0</v>
      </c>
      <c r="CC21" s="564">
        <f>-(SUM('Parametre - Agendové IS'!AE76:AE85))</f>
        <v>0</v>
      </c>
      <c r="CD21" s="564">
        <f>-(SUM('Parametre - Agendové IS'!AF76:AF85))</f>
        <v>0</v>
      </c>
      <c r="CE21" s="564">
        <f>-(SUM('Parametre - Agendové IS'!AG76:AG85))</f>
        <v>0</v>
      </c>
      <c r="CF21" s="564">
        <f>-(SUM('Parametre - Agendové IS'!AH76:AH85))</f>
        <v>0</v>
      </c>
      <c r="CG21" s="564">
        <f>-(SUM('Parametre - Agendové IS'!AI76:AI85))</f>
        <v>0</v>
      </c>
      <c r="CH21" s="564">
        <f>-(SUM('Parametre - Agendové IS'!AJ76:AJ85))</f>
        <v>0</v>
      </c>
      <c r="CI21" s="564">
        <f>-(SUM('Parametre - Agendové IS'!AK76:AK85))</f>
        <v>0</v>
      </c>
      <c r="CJ21" s="564">
        <f>-(SUM('Parametre - Agendové IS'!AL76:AL85))</f>
        <v>0</v>
      </c>
      <c r="CK21" s="564">
        <f>-(SUM('Parametre - Agendové IS'!AM76:AM85))</f>
        <v>0</v>
      </c>
      <c r="CL21" s="564">
        <f>-(SUM('Parametre - Agendové IS'!AN76:AN85))</f>
        <v>0</v>
      </c>
      <c r="CM21" s="564">
        <f>-(SUM('Parametre - Agendové IS'!AO76:AO85))</f>
        <v>0</v>
      </c>
      <c r="CN21" s="564">
        <f>-(SUM('Parametre - Agendové IS'!AP76:AP85))</f>
        <v>0</v>
      </c>
      <c r="CO21" s="564">
        <f>-(SUM('Parametre - Agendové IS'!AQ76:AQ85))</f>
        <v>0</v>
      </c>
      <c r="CP21" s="564">
        <f>-(SUM('Parametre - Agendové IS'!AR76:AR85))</f>
        <v>0</v>
      </c>
      <c r="CQ21" s="564">
        <f>-(SUM('Parametre - Agendové IS'!AS76:AS85))</f>
        <v>0</v>
      </c>
      <c r="CR21" s="564">
        <f>-(SUM('Parametre - Agendové IS'!AT76:AT85))</f>
        <v>0</v>
      </c>
      <c r="CS21" s="564">
        <f>-(SUM('Parametre - Agendové IS'!AU76:AU85))</f>
        <v>0</v>
      </c>
      <c r="CT21" s="564">
        <f>-(SUM('Parametre - Agendové IS'!AV76:AV85))</f>
        <v>0</v>
      </c>
      <c r="CU21" s="564">
        <f>-(SUM('Parametre - Agendové IS'!AW76:AW85))</f>
        <v>0</v>
      </c>
      <c r="CV21" s="564">
        <f>-(SUM('Parametre - Agendové IS'!AX76:AX85))</f>
        <v>0</v>
      </c>
      <c r="CW21" s="564">
        <f>-(SUM('Parametre - Agendové IS'!AY76:AY85))</f>
        <v>0</v>
      </c>
      <c r="CX21" s="564">
        <f>-(SUM('Parametre - Agendové IS'!AZ76:AZ85))</f>
        <v>0</v>
      </c>
      <c r="CY21" s="564">
        <f>-(SUM('Parametre - Agendové IS'!BA76:BA85))</f>
        <v>0</v>
      </c>
      <c r="CZ21" s="564">
        <f>-(SUM('Parametre - Agendové IS'!BB76:BB85))</f>
        <v>0</v>
      </c>
      <c r="DA21" s="564">
        <f>-(SUM('Parametre - Agendové IS'!BC76:BC85))</f>
        <v>0</v>
      </c>
    </row>
    <row r="22" spans="1:106">
      <c r="A22" s="539"/>
      <c r="B22" s="539"/>
      <c r="C22" s="540" t="s">
        <v>91</v>
      </c>
      <c r="D22" s="561" t="s">
        <v>92</v>
      </c>
      <c r="E22" s="561" t="s">
        <v>92</v>
      </c>
      <c r="F22" s="561" t="s">
        <v>92</v>
      </c>
      <c r="G22" s="561" t="s">
        <v>92</v>
      </c>
      <c r="H22" s="561" t="s">
        <v>92</v>
      </c>
      <c r="I22" s="561" t="s">
        <v>92</v>
      </c>
      <c r="J22" s="561" t="s">
        <v>92</v>
      </c>
      <c r="K22" s="561" t="s">
        <v>92</v>
      </c>
      <c r="L22" s="561" t="s">
        <v>92</v>
      </c>
      <c r="M22" s="561" t="s">
        <v>92</v>
      </c>
      <c r="N22" s="561" t="s">
        <v>92</v>
      </c>
      <c r="O22" s="561" t="s">
        <v>92</v>
      </c>
      <c r="P22" s="561" t="s">
        <v>92</v>
      </c>
      <c r="Q22" s="561" t="s">
        <v>92</v>
      </c>
      <c r="R22" s="561" t="s">
        <v>92</v>
      </c>
      <c r="S22" s="561" t="s">
        <v>92</v>
      </c>
      <c r="T22" s="561" t="s">
        <v>92</v>
      </c>
      <c r="U22" s="561" t="s">
        <v>92</v>
      </c>
      <c r="V22" s="561" t="s">
        <v>92</v>
      </c>
      <c r="W22" s="561" t="s">
        <v>92</v>
      </c>
      <c r="X22" s="561" t="s">
        <v>92</v>
      </c>
      <c r="Y22" s="561" t="s">
        <v>92</v>
      </c>
      <c r="Z22" s="561" t="s">
        <v>92</v>
      </c>
      <c r="AA22" s="561" t="s">
        <v>92</v>
      </c>
      <c r="AB22" s="561" t="s">
        <v>92</v>
      </c>
      <c r="AC22" s="561" t="s">
        <v>92</v>
      </c>
      <c r="AD22" s="561" t="s">
        <v>92</v>
      </c>
      <c r="AE22" s="561" t="s">
        <v>92</v>
      </c>
      <c r="AF22" s="561" t="s">
        <v>92</v>
      </c>
      <c r="AG22" s="561" t="s">
        <v>92</v>
      </c>
      <c r="AH22" s="561" t="s">
        <v>92</v>
      </c>
      <c r="AI22" s="561" t="s">
        <v>92</v>
      </c>
      <c r="AJ22" s="561" t="s">
        <v>92</v>
      </c>
      <c r="AK22" s="561" t="s">
        <v>92</v>
      </c>
      <c r="AL22" s="561" t="s">
        <v>92</v>
      </c>
      <c r="AM22" s="561" t="s">
        <v>92</v>
      </c>
      <c r="AN22" s="561" t="s">
        <v>92</v>
      </c>
      <c r="AO22" s="561" t="s">
        <v>92</v>
      </c>
      <c r="AP22" s="561" t="s">
        <v>92</v>
      </c>
      <c r="AQ22" s="561" t="s">
        <v>92</v>
      </c>
      <c r="AR22" s="561" t="s">
        <v>92</v>
      </c>
      <c r="AS22" s="561" t="s">
        <v>92</v>
      </c>
      <c r="AT22" s="561" t="s">
        <v>92</v>
      </c>
      <c r="AU22" s="561" t="s">
        <v>92</v>
      </c>
      <c r="AV22" s="561" t="s">
        <v>92</v>
      </c>
      <c r="AW22" s="561" t="s">
        <v>92</v>
      </c>
      <c r="AX22" s="561" t="s">
        <v>92</v>
      </c>
      <c r="AY22" s="561" t="s">
        <v>92</v>
      </c>
      <c r="BC22" s="539"/>
      <c r="BD22" s="539"/>
      <c r="BE22" s="540" t="s">
        <v>91</v>
      </c>
      <c r="BF22" s="561" t="s">
        <v>92</v>
      </c>
      <c r="BG22" s="561" t="s">
        <v>92</v>
      </c>
      <c r="BH22" s="561" t="s">
        <v>92</v>
      </c>
      <c r="BI22" s="561" t="s">
        <v>92</v>
      </c>
      <c r="BJ22" s="561" t="s">
        <v>92</v>
      </c>
      <c r="BK22" s="561" t="s">
        <v>92</v>
      </c>
      <c r="BL22" s="561" t="s">
        <v>92</v>
      </c>
      <c r="BM22" s="561" t="s">
        <v>92</v>
      </c>
      <c r="BN22" s="561" t="s">
        <v>92</v>
      </c>
      <c r="BO22" s="561" t="s">
        <v>92</v>
      </c>
      <c r="BP22" s="561" t="s">
        <v>92</v>
      </c>
      <c r="BQ22" s="561" t="s">
        <v>92</v>
      </c>
      <c r="BR22" s="561" t="s">
        <v>92</v>
      </c>
      <c r="BS22" s="561" t="s">
        <v>92</v>
      </c>
      <c r="BT22" s="561" t="s">
        <v>92</v>
      </c>
      <c r="BU22" s="561" t="s">
        <v>92</v>
      </c>
      <c r="BV22" s="561" t="s">
        <v>92</v>
      </c>
      <c r="BW22" s="561" t="s">
        <v>92</v>
      </c>
      <c r="BX22" s="561" t="s">
        <v>92</v>
      </c>
      <c r="BY22" s="561" t="s">
        <v>92</v>
      </c>
      <c r="BZ22" s="561" t="s">
        <v>92</v>
      </c>
      <c r="CA22" s="561" t="s">
        <v>92</v>
      </c>
      <c r="CB22" s="561" t="s">
        <v>92</v>
      </c>
      <c r="CC22" s="561" t="s">
        <v>92</v>
      </c>
      <c r="CD22" s="561" t="s">
        <v>92</v>
      </c>
      <c r="CE22" s="561" t="s">
        <v>92</v>
      </c>
      <c r="CF22" s="561" t="s">
        <v>92</v>
      </c>
      <c r="CG22" s="561" t="s">
        <v>92</v>
      </c>
      <c r="CH22" s="561" t="s">
        <v>92</v>
      </c>
      <c r="CI22" s="561" t="s">
        <v>92</v>
      </c>
      <c r="CJ22" s="561" t="s">
        <v>92</v>
      </c>
      <c r="CK22" s="561" t="s">
        <v>92</v>
      </c>
      <c r="CL22" s="561" t="s">
        <v>92</v>
      </c>
      <c r="CM22" s="561" t="s">
        <v>92</v>
      </c>
      <c r="CN22" s="561" t="s">
        <v>92</v>
      </c>
      <c r="CO22" s="561" t="s">
        <v>92</v>
      </c>
      <c r="CP22" s="561" t="s">
        <v>92</v>
      </c>
      <c r="CQ22" s="561" t="s">
        <v>92</v>
      </c>
      <c r="CR22" s="561" t="s">
        <v>92</v>
      </c>
      <c r="CS22" s="561" t="s">
        <v>92</v>
      </c>
      <c r="CT22" s="561" t="s">
        <v>92</v>
      </c>
      <c r="CU22" s="561" t="s">
        <v>92</v>
      </c>
      <c r="CV22" s="561" t="s">
        <v>92</v>
      </c>
      <c r="CW22" s="561" t="s">
        <v>92</v>
      </c>
      <c r="CX22" s="561" t="s">
        <v>92</v>
      </c>
      <c r="CY22" s="561" t="s">
        <v>92</v>
      </c>
      <c r="CZ22" s="561" t="s">
        <v>92</v>
      </c>
      <c r="DA22" s="561" t="s">
        <v>92</v>
      </c>
    </row>
    <row r="23" spans="1:106">
      <c r="A23" s="539"/>
      <c r="B23" s="539"/>
      <c r="C23" s="540" t="s">
        <v>93</v>
      </c>
      <c r="D23" s="558">
        <f>SUM(E23:AM23)</f>
        <v>4979277.5761841554</v>
      </c>
      <c r="E23" s="558">
        <f>'Parametre - Agendové IS'!I126+NPV(Faktory!$D$5,'Parametre - Agendové IS'!I127:I135)</f>
        <v>4979277.5761841554</v>
      </c>
      <c r="F23" s="558">
        <f>'Parametre - Agendové IS'!J126+NPV(Faktory!$D$5,'Parametre - Agendové IS'!J127:J135)</f>
        <v>0</v>
      </c>
      <c r="G23" s="558">
        <f>'Parametre - Agendové IS'!K126+NPV(Faktory!$D$5,'Parametre - Agendové IS'!K127:K135)</f>
        <v>0</v>
      </c>
      <c r="H23" s="558">
        <f>'Parametre - Agendové IS'!L126+NPV(Faktory!$D$5,'Parametre - Agendové IS'!L127:L135)</f>
        <v>0</v>
      </c>
      <c r="I23" s="558">
        <f>'Parametre - Agendové IS'!M126+NPV(Faktory!$D$5,'Parametre - Agendové IS'!M127:M135)</f>
        <v>0</v>
      </c>
      <c r="J23" s="558">
        <f>'Parametre - Agendové IS'!N126+NPV(Faktory!$D$5,'Parametre - Agendové IS'!N127:N135)</f>
        <v>0</v>
      </c>
      <c r="K23" s="558">
        <f>'Parametre - Agendové IS'!O126+NPV(Faktory!$D$5,'Parametre - Agendové IS'!O127:O135)</f>
        <v>0</v>
      </c>
      <c r="L23" s="558">
        <f>'Parametre - Agendové IS'!P126+NPV(Faktory!$D$5,'Parametre - Agendové IS'!P127:P135)</f>
        <v>0</v>
      </c>
      <c r="M23" s="558">
        <f>'Parametre - Agendové IS'!Q126+NPV(Faktory!$D$5,'Parametre - Agendové IS'!Q127:Q135)</f>
        <v>0</v>
      </c>
      <c r="N23" s="558">
        <f>'Parametre - Agendové IS'!R126+NPV(Faktory!$D$5,'Parametre - Agendové IS'!R127:R135)</f>
        <v>0</v>
      </c>
      <c r="O23" s="558">
        <f>'Parametre - Agendové IS'!S126+NPV(Faktory!$D$5,'Parametre - Agendové IS'!S127:S135)</f>
        <v>0</v>
      </c>
      <c r="P23" s="558">
        <f>'Parametre - Agendové IS'!T126+NPV(Faktory!$D$5,'Parametre - Agendové IS'!T127:T135)</f>
        <v>0</v>
      </c>
      <c r="Q23" s="558">
        <f>'Parametre - Agendové IS'!U126+NPV(Faktory!$D$5,'Parametre - Agendové IS'!U127:U135)</f>
        <v>0</v>
      </c>
      <c r="R23" s="558">
        <f>'Parametre - Agendové IS'!V126+NPV(Faktory!$D$5,'Parametre - Agendové IS'!V127:V135)</f>
        <v>0</v>
      </c>
      <c r="S23" s="558">
        <f>'Parametre - Agendové IS'!W126+NPV(Faktory!$D$5,'Parametre - Agendové IS'!W127:W135)</f>
        <v>0</v>
      </c>
      <c r="T23" s="558">
        <f>'Parametre - Agendové IS'!X126+NPV(Faktory!$D$5,'Parametre - Agendové IS'!X127:X135)</f>
        <v>0</v>
      </c>
      <c r="U23" s="558">
        <f>'Parametre - Agendové IS'!Y126+NPV(Faktory!$D$5,'Parametre - Agendové IS'!Y127:Y135)</f>
        <v>0</v>
      </c>
      <c r="V23" s="558">
        <f>'Parametre - Agendové IS'!Z126+NPV(Faktory!$D$5,'Parametre - Agendové IS'!Z127:Z135)</f>
        <v>0</v>
      </c>
      <c r="W23" s="558">
        <f>'Parametre - Agendové IS'!AA126+NPV(Faktory!$D$5,'Parametre - Agendové IS'!AA127:AA135)</f>
        <v>0</v>
      </c>
      <c r="X23" s="558">
        <f>'Parametre - Agendové IS'!AB126+NPV(Faktory!$D$5,'Parametre - Agendové IS'!AB127:AB135)</f>
        <v>0</v>
      </c>
      <c r="Y23" s="558">
        <f>'Parametre - Agendové IS'!AC126+NPV(Faktory!$D$5,'Parametre - Agendové IS'!AC127:AC135)</f>
        <v>0</v>
      </c>
      <c r="Z23" s="558">
        <f>'Parametre - Agendové IS'!AD126+NPV(Faktory!$D$5,'Parametre - Agendové IS'!AD127:AD135)</f>
        <v>0</v>
      </c>
      <c r="AA23" s="558">
        <f>'Parametre - Agendové IS'!AE126+NPV(Faktory!$D$5,'Parametre - Agendové IS'!AE127:AE135)</f>
        <v>0</v>
      </c>
      <c r="AB23" s="558">
        <f>'Parametre - Agendové IS'!AF126+NPV(Faktory!$D$5,'Parametre - Agendové IS'!AF127:AF135)</f>
        <v>0</v>
      </c>
      <c r="AC23" s="558">
        <f>'Parametre - Agendové IS'!AG126+NPV(Faktory!$D$5,'Parametre - Agendové IS'!AG127:AG135)</f>
        <v>0</v>
      </c>
      <c r="AD23" s="558">
        <f>'Parametre - Agendové IS'!AH126+NPV(Faktory!$D$5,'Parametre - Agendové IS'!AH127:AH135)</f>
        <v>0</v>
      </c>
      <c r="AE23" s="558">
        <f>'Parametre - Agendové IS'!AI126+NPV(Faktory!$D$5,'Parametre - Agendové IS'!AI127:AI135)</f>
        <v>0</v>
      </c>
      <c r="AF23" s="558">
        <f>'Parametre - Agendové IS'!AJ126+NPV(Faktory!$D$5,'Parametre - Agendové IS'!AJ127:AJ135)</f>
        <v>0</v>
      </c>
      <c r="AG23" s="558">
        <f>'Parametre - Agendové IS'!AK126+NPV(Faktory!$D$5,'Parametre - Agendové IS'!AK127:AK135)</f>
        <v>0</v>
      </c>
      <c r="AH23" s="558">
        <f>'Parametre - Agendové IS'!AL126+NPV(Faktory!$D$5,'Parametre - Agendové IS'!AL127:AL135)</f>
        <v>0</v>
      </c>
      <c r="AI23" s="558">
        <f>'Parametre - Agendové IS'!AM126+NPV(Faktory!$D$5,'Parametre - Agendové IS'!AM127:AM135)</f>
        <v>0</v>
      </c>
      <c r="AJ23" s="558">
        <f>'Parametre - Agendové IS'!AN126+NPV(Faktory!$D$5,'Parametre - Agendové IS'!AN127:AN135)</f>
        <v>0</v>
      </c>
      <c r="AK23" s="558">
        <f>'Parametre - Agendové IS'!AO126+NPV(Faktory!$D$5,'Parametre - Agendové IS'!AO127:AO135)</f>
        <v>0</v>
      </c>
      <c r="AL23" s="558">
        <f>'Parametre - Agendové IS'!AP126+NPV(Faktory!$D$5,'Parametre - Agendové IS'!AP127:AP135)</f>
        <v>0</v>
      </c>
      <c r="AM23" s="558">
        <f>'Parametre - Agendové IS'!AQ126+NPV(Faktory!$D$5,'Parametre - Agendové IS'!AQ127:AQ135)</f>
        <v>0</v>
      </c>
      <c r="AN23" s="558">
        <f>'Parametre - Agendové IS'!AR126+NPV(Faktory!$D$5,'Parametre - Agendové IS'!AR127:AR135)</f>
        <v>0</v>
      </c>
      <c r="AO23" s="558">
        <f>'Parametre - Agendové IS'!AS126+NPV(Faktory!$D$5,'Parametre - Agendové IS'!AS127:AS135)</f>
        <v>0</v>
      </c>
      <c r="AP23" s="558">
        <f>'Parametre - Agendové IS'!AT126+NPV(Faktory!$D$5,'Parametre - Agendové IS'!AT127:AT135)</f>
        <v>0</v>
      </c>
      <c r="AQ23" s="558">
        <f>'Parametre - Agendové IS'!AU126+NPV(Faktory!$D$5,'Parametre - Agendové IS'!AU127:AU135)</f>
        <v>0</v>
      </c>
      <c r="AR23" s="558">
        <f>'Parametre - Agendové IS'!AV126+NPV(Faktory!$D$5,'Parametre - Agendové IS'!AV127:AV135)</f>
        <v>0</v>
      </c>
      <c r="AS23" s="558">
        <f>'Parametre - Agendové IS'!AW126+NPV(Faktory!$D$5,'Parametre - Agendové IS'!AW127:AW135)</f>
        <v>0</v>
      </c>
      <c r="AT23" s="558">
        <f>'Parametre - Agendové IS'!AX126+NPV(Faktory!$D$5,'Parametre - Agendové IS'!AX127:AX135)</f>
        <v>0</v>
      </c>
      <c r="AU23" s="558">
        <f>'Parametre - Agendové IS'!AY126+NPV(Faktory!$D$5,'Parametre - Agendové IS'!AY127:AY135)</f>
        <v>0</v>
      </c>
      <c r="AV23" s="558">
        <f>'Parametre - Agendové IS'!AZ126+NPV(Faktory!$D$5,'Parametre - Agendové IS'!AZ127:AZ135)</f>
        <v>0</v>
      </c>
      <c r="AW23" s="558">
        <f>'Parametre - Agendové IS'!BA126+NPV(Faktory!$D$5,'Parametre - Agendové IS'!BA127:BA135)</f>
        <v>0</v>
      </c>
      <c r="AX23" s="558">
        <f>'Parametre - Agendové IS'!BB126+NPV(Faktory!$D$5,'Parametre - Agendové IS'!BB127:BB135)</f>
        <v>0</v>
      </c>
      <c r="AY23" s="558">
        <f>'Parametre - Agendové IS'!BC126+NPV(Faktory!$D$5,'Parametre - Agendové IS'!BC127:BC135)</f>
        <v>0</v>
      </c>
      <c r="BC23" s="539"/>
      <c r="BD23" s="539"/>
      <c r="BE23" s="540" t="s">
        <v>93</v>
      </c>
      <c r="BF23" s="565">
        <f>SUM(BG23:CZ23)</f>
        <v>6471384</v>
      </c>
      <c r="BG23" s="564">
        <f>SUM('Parametre - Agendové IS'!I126:I135)</f>
        <v>6471384</v>
      </c>
      <c r="BH23" s="564">
        <f>SUM('Parametre - Agendové IS'!J126:J135)</f>
        <v>0</v>
      </c>
      <c r="BI23" s="564">
        <f>SUM('Parametre - Agendové IS'!K126:K135)</f>
        <v>0</v>
      </c>
      <c r="BJ23" s="564">
        <f>SUM('Parametre - Agendové IS'!L126:L135)</f>
        <v>0</v>
      </c>
      <c r="BK23" s="564">
        <f>SUM('Parametre - Agendové IS'!M126:M135)</f>
        <v>0</v>
      </c>
      <c r="BL23" s="564">
        <f>SUM('Parametre - Agendové IS'!N126:N135)</f>
        <v>0</v>
      </c>
      <c r="BM23" s="564">
        <f>SUM('Parametre - Agendové IS'!O126:O135)</f>
        <v>0</v>
      </c>
      <c r="BN23" s="564">
        <f>SUM('Parametre - Agendové IS'!P126:P135)</f>
        <v>0</v>
      </c>
      <c r="BO23" s="564">
        <f>SUM('Parametre - Agendové IS'!Q126:Q135)</f>
        <v>0</v>
      </c>
      <c r="BP23" s="564">
        <f>SUM('Parametre - Agendové IS'!R126:R135)</f>
        <v>0</v>
      </c>
      <c r="BQ23" s="564">
        <f>SUM('Parametre - Agendové IS'!S126:S135)</f>
        <v>0</v>
      </c>
      <c r="BR23" s="564">
        <f>SUM('Parametre - Agendové IS'!T126:T135)</f>
        <v>0</v>
      </c>
      <c r="BS23" s="564">
        <f>SUM('Parametre - Agendové IS'!U126:U135)</f>
        <v>0</v>
      </c>
      <c r="BT23" s="564">
        <f>SUM('Parametre - Agendové IS'!V126:V135)</f>
        <v>0</v>
      </c>
      <c r="BU23" s="564">
        <f>SUM('Parametre - Agendové IS'!W126:W135)</f>
        <v>0</v>
      </c>
      <c r="BV23" s="564">
        <f>SUM('Parametre - Agendové IS'!X126:X135)</f>
        <v>0</v>
      </c>
      <c r="BW23" s="564">
        <f>SUM('Parametre - Agendové IS'!Y126:Y135)</f>
        <v>0</v>
      </c>
      <c r="BX23" s="564">
        <f>SUM('Parametre - Agendové IS'!Z126:Z135)</f>
        <v>0</v>
      </c>
      <c r="BY23" s="564">
        <f>SUM('Parametre - Agendové IS'!AA126:AA135)</f>
        <v>0</v>
      </c>
      <c r="BZ23" s="564">
        <f>SUM('Parametre - Agendové IS'!AB126:AB135)</f>
        <v>0</v>
      </c>
      <c r="CA23" s="564">
        <f>SUM('Parametre - Agendové IS'!AC126:AC135)</f>
        <v>0</v>
      </c>
      <c r="CB23" s="564">
        <f>SUM('Parametre - Agendové IS'!AD126:AD135)</f>
        <v>0</v>
      </c>
      <c r="CC23" s="564">
        <f>SUM('Parametre - Agendové IS'!AE126:AE135)</f>
        <v>0</v>
      </c>
      <c r="CD23" s="564">
        <f>SUM('Parametre - Agendové IS'!AF126:AF135)</f>
        <v>0</v>
      </c>
      <c r="CE23" s="564">
        <f>SUM('Parametre - Agendové IS'!AG126:AG135)</f>
        <v>0</v>
      </c>
      <c r="CF23" s="564">
        <f>SUM('Parametre - Agendové IS'!AH126:AH135)</f>
        <v>0</v>
      </c>
      <c r="CG23" s="564">
        <f>SUM('Parametre - Agendové IS'!AI126:AI135)</f>
        <v>0</v>
      </c>
      <c r="CH23" s="564">
        <f>SUM('Parametre - Agendové IS'!AJ126:AJ135)</f>
        <v>0</v>
      </c>
      <c r="CI23" s="564">
        <f>SUM('Parametre - Agendové IS'!AK126:AK135)</f>
        <v>0</v>
      </c>
      <c r="CJ23" s="564">
        <f>SUM('Parametre - Agendové IS'!AL126:AL135)</f>
        <v>0</v>
      </c>
      <c r="CK23" s="564">
        <f>SUM('Parametre - Agendové IS'!AM126:AM135)</f>
        <v>0</v>
      </c>
      <c r="CL23" s="564">
        <f>SUM('Parametre - Agendové IS'!AN126:AN135)</f>
        <v>0</v>
      </c>
      <c r="CM23" s="564">
        <f>SUM('Parametre - Agendové IS'!AO126:AO135)</f>
        <v>0</v>
      </c>
      <c r="CN23" s="564">
        <f>SUM('Parametre - Agendové IS'!AP126:AP135)</f>
        <v>0</v>
      </c>
      <c r="CO23" s="564">
        <f>SUM('Parametre - Agendové IS'!AQ126:AQ135)</f>
        <v>0</v>
      </c>
      <c r="CP23" s="564">
        <f>SUM('Parametre - Agendové IS'!AR126:AR135)</f>
        <v>0</v>
      </c>
      <c r="CQ23" s="564">
        <f>SUM('Parametre - Agendové IS'!AS126:AS135)</f>
        <v>0</v>
      </c>
      <c r="CR23" s="564">
        <f>SUM('Parametre - Agendové IS'!AT126:AT135)</f>
        <v>0</v>
      </c>
      <c r="CS23" s="564">
        <f>SUM('Parametre - Agendové IS'!AU126:AU135)</f>
        <v>0</v>
      </c>
      <c r="CT23" s="564">
        <f>SUM('Parametre - Agendové IS'!AV126:AV135)</f>
        <v>0</v>
      </c>
      <c r="CU23" s="564">
        <f>SUM('Parametre - Agendové IS'!AW126:AW135)</f>
        <v>0</v>
      </c>
      <c r="CV23" s="564">
        <f>SUM('Parametre - Agendové IS'!AX126:AX135)</f>
        <v>0</v>
      </c>
      <c r="CW23" s="564">
        <f>SUM('Parametre - Agendové IS'!AY126:AY135)</f>
        <v>0</v>
      </c>
      <c r="CX23" s="564">
        <f>SUM('Parametre - Agendové IS'!AZ126:AZ135)</f>
        <v>0</v>
      </c>
      <c r="CY23" s="564">
        <f>SUM('Parametre - Agendové IS'!BA126:BA135)</f>
        <v>0</v>
      </c>
      <c r="CZ23" s="564">
        <f>SUM('Parametre - Agendové IS'!BB126:BB135)</f>
        <v>0</v>
      </c>
      <c r="DA23" s="564">
        <f>SUM('Parametre - Agendové IS'!BC126:BC135)</f>
        <v>0</v>
      </c>
    </row>
    <row r="24" spans="1:106">
      <c r="A24" s="543"/>
      <c r="B24" s="537" t="s">
        <v>94</v>
      </c>
      <c r="C24" s="537"/>
      <c r="D24" s="544"/>
      <c r="E24" s="545"/>
      <c r="F24" s="545"/>
      <c r="G24" s="545"/>
      <c r="H24" s="545"/>
      <c r="I24" s="544"/>
      <c r="J24" s="545"/>
      <c r="K24" s="545"/>
      <c r="L24" s="545"/>
      <c r="M24" s="545"/>
      <c r="N24" s="545"/>
      <c r="O24" s="545"/>
      <c r="P24" s="545"/>
      <c r="Q24" s="545"/>
      <c r="R24" s="545"/>
      <c r="S24" s="545"/>
      <c r="T24" s="545"/>
      <c r="U24" s="545"/>
      <c r="V24" s="545"/>
      <c r="W24" s="545"/>
      <c r="X24" s="545"/>
      <c r="Y24" s="545"/>
      <c r="Z24" s="545"/>
      <c r="AA24" s="545"/>
      <c r="AB24" s="544"/>
      <c r="AC24" s="545"/>
      <c r="AD24" s="545"/>
      <c r="AE24" s="545"/>
      <c r="AF24" s="544"/>
      <c r="AG24" s="545"/>
      <c r="AH24" s="545"/>
      <c r="AI24" s="545"/>
      <c r="AJ24" s="544"/>
      <c r="AK24" s="545"/>
      <c r="AL24" s="545"/>
      <c r="AM24" s="545"/>
      <c r="AN24" s="545"/>
      <c r="AO24" s="545"/>
      <c r="AP24" s="545"/>
      <c r="AQ24" s="545"/>
      <c r="AR24" s="545"/>
      <c r="AS24" s="545"/>
      <c r="AT24" s="545"/>
      <c r="AU24" s="545"/>
      <c r="AV24" s="545"/>
      <c r="AW24" s="545"/>
      <c r="AX24" s="545"/>
      <c r="AY24" s="545"/>
      <c r="BC24" s="543"/>
      <c r="BD24" s="537" t="s">
        <v>94</v>
      </c>
      <c r="BE24" s="537"/>
      <c r="BF24" s="54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5"/>
      <c r="CI24" s="555"/>
      <c r="CJ24" s="555"/>
      <c r="CK24" s="555"/>
      <c r="CL24" s="554"/>
      <c r="CM24" s="555"/>
      <c r="CN24" s="555"/>
      <c r="CO24" s="555"/>
      <c r="CP24" s="554"/>
      <c r="CQ24" s="555"/>
      <c r="CR24" s="555"/>
      <c r="CS24" s="555"/>
      <c r="CT24" s="554"/>
      <c r="CU24" s="555"/>
      <c r="CV24" s="555"/>
      <c r="CW24" s="555"/>
      <c r="CX24" s="554"/>
      <c r="CY24" s="555"/>
      <c r="CZ24" s="555"/>
      <c r="DA24" s="555"/>
    </row>
    <row r="25" spans="1:106">
      <c r="A25" s="546"/>
      <c r="B25" s="546"/>
      <c r="C25" s="547" t="s">
        <v>95</v>
      </c>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BC25" s="546"/>
      <c r="BD25" s="546"/>
      <c r="BE25" s="547" t="s">
        <v>95</v>
      </c>
      <c r="BF25" s="548"/>
      <c r="BG25" s="556"/>
      <c r="BH25" s="556"/>
      <c r="BI25" s="556"/>
      <c r="BJ25" s="556"/>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K25" s="556"/>
      <c r="CL25" s="556"/>
      <c r="CM25" s="556"/>
      <c r="CN25" s="556"/>
      <c r="CO25" s="556"/>
      <c r="CP25" s="556"/>
      <c r="CQ25" s="556"/>
      <c r="CR25" s="556"/>
      <c r="CS25" s="556"/>
      <c r="CT25" s="556"/>
      <c r="CU25" s="556"/>
      <c r="CV25" s="556"/>
      <c r="CW25" s="556"/>
      <c r="CX25" s="556"/>
      <c r="CY25" s="556"/>
      <c r="CZ25" s="556"/>
      <c r="DA25" s="556"/>
    </row>
    <row r="26" spans="1:106">
      <c r="A26" s="546"/>
      <c r="B26" s="546"/>
      <c r="C26" s="549" t="s">
        <v>96</v>
      </c>
      <c r="D26" s="548"/>
      <c r="E26" s="548"/>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8"/>
      <c r="AY26" s="548"/>
      <c r="BC26" s="546"/>
      <c r="BD26" s="546"/>
      <c r="BE26" s="549" t="s">
        <v>96</v>
      </c>
      <c r="BF26" s="548"/>
      <c r="BG26" s="556"/>
      <c r="BH26" s="556"/>
      <c r="BI26" s="556"/>
      <c r="BJ26" s="556"/>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56"/>
      <c r="CW26" s="556"/>
      <c r="CX26" s="556"/>
      <c r="CY26" s="556"/>
      <c r="CZ26" s="556"/>
      <c r="DA26" s="556"/>
    </row>
    <row r="27" spans="1:106">
      <c r="A27" s="546"/>
      <c r="B27" s="546"/>
      <c r="C27" s="549" t="s">
        <v>96</v>
      </c>
      <c r="D27" s="548"/>
      <c r="E27" s="548"/>
      <c r="F27" s="548"/>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8"/>
      <c r="AY27" s="548"/>
      <c r="BC27" s="546"/>
      <c r="BD27" s="546"/>
      <c r="BE27" s="549" t="s">
        <v>96</v>
      </c>
      <c r="BF27" s="548"/>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row>
    <row r="28" spans="1:106">
      <c r="C28" s="397"/>
      <c r="BE28" s="397"/>
    </row>
    <row r="29" spans="1:106">
      <c r="C29" s="397"/>
      <c r="BE29" s="397"/>
    </row>
    <row r="30" spans="1:106">
      <c r="C30" s="397"/>
    </row>
    <row r="32" spans="1:106">
      <c r="BB32" s="398"/>
      <c r="BC32" s="398"/>
    </row>
  </sheetData>
  <sheetProtection insertColumns="0" insertRows="0" deleteColumns="0" deleteRows="0"/>
  <mergeCells count="2">
    <mergeCell ref="BC2:BE2"/>
    <mergeCell ref="A2:C2"/>
  </mergeCells>
  <conditionalFormatting sqref="E2:AY2">
    <cfRule type="cellIs" dxfId="38" priority="4" operator="equal">
      <formula>0</formula>
    </cfRule>
  </conditionalFormatting>
  <conditionalFormatting sqref="BG2:DA2">
    <cfRule type="cellIs" dxfId="37" priority="1" operator="equal">
      <formula>0</formula>
    </cfRule>
  </conditionalFormatting>
  <pageMargins left="0.7" right="0.7" top="0.75" bottom="0.75" header="0.3" footer="0.3"/>
  <pageSetup paperSize="9" scale="53" orientation="portrait" r:id="rId1"/>
  <colBreaks count="1" manualBreakCount="1">
    <brk id="52"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tabColor theme="0" tint="-0.249977111117893"/>
  </sheetPr>
  <dimension ref="A1:L22"/>
  <sheetViews>
    <sheetView workbookViewId="0">
      <selection activeCell="K8" sqref="K8"/>
    </sheetView>
  </sheetViews>
  <sheetFormatPr defaultColWidth="8.77734375" defaultRowHeight="14.4"/>
  <cols>
    <col min="1" max="1" width="9.33203125" customWidth="1"/>
    <col min="2" max="7" width="13.77734375" customWidth="1"/>
    <col min="8" max="8" width="9.77734375" customWidth="1"/>
    <col min="9" max="9" width="15.109375" customWidth="1"/>
    <col min="10" max="10" width="13" customWidth="1"/>
    <col min="11" max="11" width="14.109375" customWidth="1"/>
    <col min="12" max="12" width="23.109375" customWidth="1"/>
  </cols>
  <sheetData>
    <row r="1" spans="1:12" ht="15" thickBot="1">
      <c r="A1" s="8"/>
      <c r="B1" s="640" t="s">
        <v>97</v>
      </c>
      <c r="C1" s="641"/>
      <c r="D1" s="641"/>
      <c r="E1" s="641"/>
      <c r="F1" s="641"/>
      <c r="G1" s="642"/>
      <c r="H1" s="643" t="s">
        <v>98</v>
      </c>
      <c r="I1" s="644"/>
      <c r="J1" s="644"/>
      <c r="K1" s="644"/>
      <c r="L1" s="645"/>
    </row>
    <row r="2" spans="1:12" ht="28.8">
      <c r="A2" s="9"/>
      <c r="B2" s="643" t="s">
        <v>99</v>
      </c>
      <c r="C2" s="644"/>
      <c r="D2" s="645"/>
      <c r="E2" s="643" t="s">
        <v>100</v>
      </c>
      <c r="F2" s="644"/>
      <c r="G2" s="645"/>
      <c r="H2" s="53" t="s">
        <v>101</v>
      </c>
      <c r="I2" s="48" t="s">
        <v>102</v>
      </c>
      <c r="J2" s="11" t="s">
        <v>103</v>
      </c>
      <c r="K2" s="646" t="s">
        <v>104</v>
      </c>
      <c r="L2" s="647"/>
    </row>
    <row r="3" spans="1:12" ht="15" thickBot="1">
      <c r="A3" s="10" t="s">
        <v>105</v>
      </c>
      <c r="B3" s="13" t="s">
        <v>106</v>
      </c>
      <c r="C3" s="14" t="s">
        <v>107</v>
      </c>
      <c r="D3" s="15" t="s">
        <v>108</v>
      </c>
      <c r="E3" s="13" t="s">
        <v>106</v>
      </c>
      <c r="F3" s="14" t="s">
        <v>107</v>
      </c>
      <c r="G3" s="15" t="s">
        <v>108</v>
      </c>
      <c r="H3" s="54"/>
      <c r="I3" s="49"/>
      <c r="J3" s="12"/>
      <c r="K3" s="638"/>
      <c r="L3" s="639"/>
    </row>
    <row r="4" spans="1:12">
      <c r="A4" s="47" t="s">
        <v>109</v>
      </c>
      <c r="B4" s="26">
        <f>'Prínosy - Agendové IS'!Q4-'Výdavky - Agendové IS'!T4</f>
        <v>-230000</v>
      </c>
      <c r="C4" s="25">
        <f>'Prínosy - Agendové IS'!R4-'Výdavky - Agendové IS'!U4</f>
        <v>-1439827.0050498748</v>
      </c>
      <c r="D4" s="33">
        <f>C4-B4</f>
        <v>-1209827.0050498748</v>
      </c>
      <c r="E4" s="26">
        <f>'Prínosy - Agendové IS'!T4-('Výdavky - Agendové IS'!T4/1.2)</f>
        <v>-191666.66666666669</v>
      </c>
      <c r="F4" s="26">
        <f>'Prínosy - Agendové IS'!U4-('Výdavky - Agendové IS'!U4/1.2)</f>
        <v>-1199855.8375415623</v>
      </c>
      <c r="G4" s="33">
        <f t="shared" ref="G4:G13" si="0">F4-E4</f>
        <v>-1008189.1708748955</v>
      </c>
      <c r="H4" s="55">
        <v>0</v>
      </c>
      <c r="I4" s="50">
        <f>D4*(1/(1+Faktory!$D$3)^H4)</f>
        <v>-1209827.0050498748</v>
      </c>
      <c r="J4" s="57">
        <f>G4*(1/(1+Faktory!$D$5)^H4)</f>
        <v>-1008189.1708748955</v>
      </c>
      <c r="K4" s="56">
        <f>J4</f>
        <v>-1008189.1708748955</v>
      </c>
      <c r="L4" s="30" t="str">
        <f>IF(K4&gt;0,"Rok návratu investície","&lt;")</f>
        <v>&lt;</v>
      </c>
    </row>
    <row r="5" spans="1:12">
      <c r="A5" s="32" t="s">
        <v>110</v>
      </c>
      <c r="B5" s="26">
        <f>'Prínosy - Agendové IS'!Q5-'Výdavky - Agendové IS'!T5</f>
        <v>-253000.00000000003</v>
      </c>
      <c r="C5" s="25">
        <f>'Prínosy - Agendové IS'!R5-'Výdavky - Agendové IS'!U5</f>
        <v>-1439978.5306310628</v>
      </c>
      <c r="D5" s="28">
        <f t="shared" ref="D5:D13" si="1">C5-B5</f>
        <v>-1186978.5306310628</v>
      </c>
      <c r="E5" s="26">
        <f>'Prínosy - Agendové IS'!T5-('Výdavky - Agendové IS'!T5/1.2)</f>
        <v>-210833.33333333337</v>
      </c>
      <c r="F5" s="26">
        <f>'Prínosy - Agendové IS'!U5-('Výdavky - Agendové IS'!U5/1.2)</f>
        <v>-1199982.1088592191</v>
      </c>
      <c r="G5" s="28">
        <f t="shared" si="0"/>
        <v>-989148.77552588575</v>
      </c>
      <c r="H5" s="55">
        <v>1</v>
      </c>
      <c r="I5" s="51">
        <f>D5*(1/(1+Faktory!$D$3)^H5)</f>
        <v>-1141325.5102221756</v>
      </c>
      <c r="J5" s="58">
        <f>G5*(1/(1+Faktory!$D$5)^H5)</f>
        <v>-942046.45288179594</v>
      </c>
      <c r="K5" s="56">
        <f>J5+K4</f>
        <v>-1950235.6237566913</v>
      </c>
      <c r="L5" s="30" t="str">
        <f>IF(L4="&lt;",IF(K5&gt;0,"Rok návratu investície","&lt;"),"&gt;")</f>
        <v>&lt;</v>
      </c>
    </row>
    <row r="6" spans="1:12">
      <c r="A6" s="32" t="s">
        <v>111</v>
      </c>
      <c r="B6" s="26">
        <f>'Prínosy - Agendové IS'!Q6-'Výdavky - Agendové IS'!T6</f>
        <v>-278300.00000000006</v>
      </c>
      <c r="C6" s="25">
        <f>'Prínosy - Agendové IS'!R6-'Výdavky - Agendové IS'!U6</f>
        <v>-164560.31632462499</v>
      </c>
      <c r="D6" s="28">
        <f t="shared" si="1"/>
        <v>113739.68367537507</v>
      </c>
      <c r="E6" s="26">
        <f>'Prínosy - Agendové IS'!T6-('Výdavky - Agendové IS'!T6/1.2)</f>
        <v>-231916.66666666672</v>
      </c>
      <c r="F6" s="26">
        <f>'Prínosy - Agendové IS'!U6-('Výdavky - Agendové IS'!U6/1.2)</f>
        <v>671789.40306281252</v>
      </c>
      <c r="G6" s="28">
        <f t="shared" si="0"/>
        <v>903706.06972947926</v>
      </c>
      <c r="H6" s="55">
        <v>2</v>
      </c>
      <c r="I6" s="51">
        <f>D6*(1/(1+Faktory!$D$3)^H6)</f>
        <v>105158.73120874172</v>
      </c>
      <c r="J6" s="58">
        <f>G6*(1/(1+Faktory!$D$5)^H6)</f>
        <v>819688.04510610353</v>
      </c>
      <c r="K6" s="56">
        <f t="shared" ref="K6:K13" si="2">J6+K5</f>
        <v>-1130547.5786505877</v>
      </c>
      <c r="L6" s="30" t="str">
        <f t="shared" ref="L6:L13" si="3">IF(L5="&lt;",IF(K6&gt;0,"Rok návratu investície","&lt;"),"&gt;")</f>
        <v>&lt;</v>
      </c>
    </row>
    <row r="7" spans="1:12">
      <c r="A7" s="32" t="s">
        <v>112</v>
      </c>
      <c r="B7" s="26">
        <f>'Prínosy - Agendové IS'!Q7-'Výdavky - Agendové IS'!T7</f>
        <v>-306130.00000000012</v>
      </c>
      <c r="C7" s="25">
        <f>'Prínosy - Agendové IS'!R7-'Výdavky - Agendové IS'!U7</f>
        <v>-164560.31632462499</v>
      </c>
      <c r="D7" s="28">
        <f t="shared" si="1"/>
        <v>141569.68367537513</v>
      </c>
      <c r="E7" s="26">
        <f>'Prínosy - Agendové IS'!T7-('Výdavky - Agendové IS'!T7/1.2)</f>
        <v>-255108.33333333343</v>
      </c>
      <c r="F7" s="26">
        <f>'Prínosy - Agendové IS'!U7-('Výdavky - Agendové IS'!U7/1.2)</f>
        <v>671789.40306281252</v>
      </c>
      <c r="G7" s="28">
        <f t="shared" si="0"/>
        <v>926897.73639614601</v>
      </c>
      <c r="H7" s="55">
        <v>3</v>
      </c>
      <c r="I7" s="51">
        <f>D7*(1/(1+Faktory!$D$3)^H7)</f>
        <v>125854.93328560174</v>
      </c>
      <c r="J7" s="58">
        <f>G7*(1/(1+Faktory!$D$5)^H7)</f>
        <v>800689.1146927079</v>
      </c>
      <c r="K7" s="56">
        <f t="shared" si="2"/>
        <v>-329858.46395787981</v>
      </c>
      <c r="L7" s="30" t="str">
        <f t="shared" si="3"/>
        <v>&lt;</v>
      </c>
    </row>
    <row r="8" spans="1:12">
      <c r="A8" s="32" t="s">
        <v>113</v>
      </c>
      <c r="B8" s="26">
        <f>'Prínosy - Agendové IS'!Q8-'Výdavky - Agendové IS'!T8</f>
        <v>-336743.00000000017</v>
      </c>
      <c r="C8" s="25">
        <f>'Prínosy - Agendové IS'!R8-'Výdavky - Agendové IS'!U8</f>
        <v>-164560.31632462499</v>
      </c>
      <c r="D8" s="28">
        <f t="shared" si="1"/>
        <v>172182.68367537518</v>
      </c>
      <c r="E8" s="26">
        <f>'Prínosy - Agendové IS'!T8-('Výdavky - Agendové IS'!T8/1.2)</f>
        <v>-280619.1666666668</v>
      </c>
      <c r="F8" s="26">
        <f>'Prínosy - Agendové IS'!U8-('Výdavky - Agendové IS'!U8/1.2)</f>
        <v>671789.40306281252</v>
      </c>
      <c r="G8" s="28">
        <f t="shared" si="0"/>
        <v>952408.56972947926</v>
      </c>
      <c r="H8" s="55">
        <v>4</v>
      </c>
      <c r="I8" s="51">
        <f>D8*(1/(1+Faktory!$D$3)^H8)</f>
        <v>147182.47962845623</v>
      </c>
      <c r="J8" s="58">
        <f>G8*(1/(1+Faktory!$D$5)^H8)</f>
        <v>783548.88732943928</v>
      </c>
      <c r="K8" s="56">
        <f t="shared" si="2"/>
        <v>453690.42337155947</v>
      </c>
      <c r="L8" s="30" t="str">
        <f t="shared" si="3"/>
        <v>Rok návratu investície</v>
      </c>
    </row>
    <row r="9" spans="1:12">
      <c r="A9" s="32" t="s">
        <v>114</v>
      </c>
      <c r="B9" s="26">
        <f>'Prínosy - Agendové IS'!Q9-'Výdavky - Agendové IS'!T9</f>
        <v>-370417.30000000022</v>
      </c>
      <c r="C9" s="25">
        <f>'Prínosy - Agendové IS'!R9-'Výdavky - Agendové IS'!U9</f>
        <v>-164560.31632462499</v>
      </c>
      <c r="D9" s="28">
        <f t="shared" si="1"/>
        <v>205856.98367537523</v>
      </c>
      <c r="E9" s="26">
        <f>'Prínosy - Agendové IS'!T9-('Výdavky - Agendové IS'!T9/1.2)</f>
        <v>-308681.08333333355</v>
      </c>
      <c r="F9" s="26">
        <f>'Prínosy - Agendové IS'!U9-('Výdavky - Agendové IS'!U9/1.2)</f>
        <v>671789.40306281252</v>
      </c>
      <c r="G9" s="28">
        <f t="shared" si="0"/>
        <v>980470.48639614601</v>
      </c>
      <c r="H9" s="55">
        <v>5</v>
      </c>
      <c r="I9" s="51">
        <f>D9*(1/(1+Faktory!$D$3)^H9)</f>
        <v>169199.43499850822</v>
      </c>
      <c r="J9" s="58">
        <f>G9*(1/(1+Faktory!$D$5)^H9)</f>
        <v>768224.28154143761</v>
      </c>
      <c r="K9" s="56">
        <f t="shared" si="2"/>
        <v>1221914.7049129971</v>
      </c>
      <c r="L9" s="30" t="str">
        <f t="shared" si="3"/>
        <v>&gt;</v>
      </c>
    </row>
    <row r="10" spans="1:12">
      <c r="A10" s="32" t="s">
        <v>115</v>
      </c>
      <c r="B10" s="26">
        <f>'Prínosy - Agendové IS'!Q10-'Výdavky - Agendové IS'!T10</f>
        <v>-407459.03000000026</v>
      </c>
      <c r="C10" s="25">
        <f>'Prínosy - Agendové IS'!R10-'Výdavky - Agendové IS'!U10</f>
        <v>-164560.31632462499</v>
      </c>
      <c r="D10" s="28">
        <f t="shared" si="1"/>
        <v>242898.71367537527</v>
      </c>
      <c r="E10" s="26">
        <f>'Prínosy - Agendové IS'!T10-('Výdavky - Agendové IS'!T10/1.2)</f>
        <v>-339549.19166666688</v>
      </c>
      <c r="F10" s="26">
        <f>'Prínosy - Agendové IS'!U10-('Výdavky - Agendové IS'!U10/1.2)</f>
        <v>671789.40306281252</v>
      </c>
      <c r="G10" s="28">
        <f t="shared" si="0"/>
        <v>1011338.5947294794</v>
      </c>
      <c r="H10" s="55">
        <v>6</v>
      </c>
      <c r="I10" s="51">
        <f>D10*(1/(1+Faktory!$D$3)^H10)</f>
        <v>191966.38169881667</v>
      </c>
      <c r="J10" s="58">
        <f>G10*(1/(1+Faktory!$D$5)^H10)</f>
        <v>754676.43059998809</v>
      </c>
      <c r="K10" s="56">
        <f t="shared" si="2"/>
        <v>1976591.1355129853</v>
      </c>
      <c r="L10" s="30" t="str">
        <f t="shared" si="3"/>
        <v>&gt;</v>
      </c>
    </row>
    <row r="11" spans="1:12">
      <c r="A11" s="32" t="s">
        <v>116</v>
      </c>
      <c r="B11" s="26">
        <f>'Prínosy - Agendové IS'!Q11-'Výdavky - Agendové IS'!T11</f>
        <v>-448204.93300000031</v>
      </c>
      <c r="C11" s="25">
        <f>'Prínosy - Agendové IS'!R11-'Výdavky - Agendové IS'!U11</f>
        <v>-164560.31632462499</v>
      </c>
      <c r="D11" s="28">
        <f t="shared" si="1"/>
        <v>283644.61667537532</v>
      </c>
      <c r="E11" s="26">
        <f>'Prínosy - Agendové IS'!T11-('Výdavky - Agendové IS'!T11/1.2)</f>
        <v>-373504.11083333363</v>
      </c>
      <c r="F11" s="26">
        <f>'Prínosy - Agendové IS'!U11-('Výdavky - Agendové IS'!U11/1.2)</f>
        <v>671789.40306281252</v>
      </c>
      <c r="G11" s="28">
        <f t="shared" si="0"/>
        <v>1045293.5138961461</v>
      </c>
      <c r="H11" s="55">
        <v>7</v>
      </c>
      <c r="I11" s="51">
        <f>D11*(1/(1+Faktory!$D$3)^H11)</f>
        <v>215546.59683048871</v>
      </c>
      <c r="J11" s="58">
        <f>G11*(1/(1+Faktory!$D$5)^H11)</f>
        <v>742870.58483210171</v>
      </c>
      <c r="K11" s="56">
        <f t="shared" si="2"/>
        <v>2719461.7203450869</v>
      </c>
      <c r="L11" s="30" t="str">
        <f t="shared" si="3"/>
        <v>&gt;</v>
      </c>
    </row>
    <row r="12" spans="1:12">
      <c r="A12" s="32" t="s">
        <v>117</v>
      </c>
      <c r="B12" s="26">
        <f>'Prínosy - Agendové IS'!Q12-'Výdavky - Agendové IS'!T12</f>
        <v>-493025.4263000004</v>
      </c>
      <c r="C12" s="25">
        <f>'Prínosy - Agendové IS'!R12-'Výdavky - Agendové IS'!U12</f>
        <v>-164560.31632462499</v>
      </c>
      <c r="D12" s="28">
        <f t="shared" si="1"/>
        <v>328465.10997537541</v>
      </c>
      <c r="E12" s="26">
        <f>'Prínosy - Agendové IS'!T12-('Výdavky - Agendové IS'!T12/1.2)</f>
        <v>-410854.521916667</v>
      </c>
      <c r="F12" s="26">
        <f>'Prínosy - Agendové IS'!U12-('Výdavky - Agendové IS'!U12/1.2)</f>
        <v>671789.40306281252</v>
      </c>
      <c r="G12" s="28">
        <f t="shared" si="0"/>
        <v>1082643.9249794795</v>
      </c>
      <c r="H12" s="55">
        <v>8</v>
      </c>
      <c r="I12" s="51">
        <f>D12*(1/(1+Faktory!$D$3)^H12)</f>
        <v>240006.23854390622</v>
      </c>
      <c r="J12" s="58">
        <f>G12*(1/(1+Faktory!$D$5)^H12)</f>
        <v>732776.02348734485</v>
      </c>
      <c r="K12" s="56">
        <f t="shared" si="2"/>
        <v>3452237.7438324317</v>
      </c>
      <c r="L12" s="30" t="str">
        <f t="shared" si="3"/>
        <v>&gt;</v>
      </c>
    </row>
    <row r="13" spans="1:12" ht="15" thickBot="1">
      <c r="A13" s="32" t="s">
        <v>118</v>
      </c>
      <c r="B13" s="46">
        <f>'Prínosy - Agendové IS'!Q13-'Výdavky - Agendové IS'!T13</f>
        <v>-542327.96893000044</v>
      </c>
      <c r="C13" s="42">
        <f>'Prínosy - Agendové IS'!R13-'Výdavky - Agendové IS'!U13</f>
        <v>-164560.31632462499</v>
      </c>
      <c r="D13" s="34">
        <f t="shared" si="1"/>
        <v>377767.65260537545</v>
      </c>
      <c r="E13" s="26">
        <f>'Prínosy - Agendové IS'!T13-('Výdavky - Agendové IS'!T13/1.2)</f>
        <v>-451939.9741083337</v>
      </c>
      <c r="F13" s="26">
        <f>'Prínosy - Agendové IS'!U13-('Výdavky - Agendové IS'!U13/1.2)</f>
        <v>671789.40306281252</v>
      </c>
      <c r="G13" s="34">
        <f t="shared" si="0"/>
        <v>1123729.3771711462</v>
      </c>
      <c r="H13" s="55">
        <v>9</v>
      </c>
      <c r="I13" s="52">
        <f>D13*(1/(1+Faktory!$D$3)^H13)</f>
        <v>265414.54185128841</v>
      </c>
      <c r="J13" s="59">
        <f>G13*(1/(1+Faktory!$D$5)^H13)</f>
        <v>724365.97594039293</v>
      </c>
      <c r="K13" s="56">
        <f t="shared" si="2"/>
        <v>4176603.7197728246</v>
      </c>
      <c r="L13" s="30" t="str">
        <f t="shared" si="3"/>
        <v>&gt;</v>
      </c>
    </row>
    <row r="14" spans="1:12" ht="15" thickBot="1">
      <c r="A14" s="61" t="s">
        <v>119</v>
      </c>
      <c r="B14" s="43">
        <f t="shared" ref="B14:G14" si="4">SUM(B4:B13)</f>
        <v>-3665607.658230002</v>
      </c>
      <c r="C14" s="44">
        <f t="shared" si="4"/>
        <v>-4196288.0662779389</v>
      </c>
      <c r="D14" s="44">
        <f t="shared" si="4"/>
        <v>-530680.40804793546</v>
      </c>
      <c r="E14" s="44">
        <f t="shared" si="4"/>
        <v>-3054673.0485250019</v>
      </c>
      <c r="F14" s="44">
        <f t="shared" si="4"/>
        <v>2974477.278101719</v>
      </c>
      <c r="G14" s="45">
        <f t="shared" si="4"/>
        <v>6029150.3266267199</v>
      </c>
      <c r="H14" s="62" t="s">
        <v>119</v>
      </c>
      <c r="I14" s="164">
        <f>SUM(I4:I13)</f>
        <v>-890823.17722624191</v>
      </c>
      <c r="J14" s="165">
        <f>SUM(J4:J13)</f>
        <v>4176603.7197728246</v>
      </c>
      <c r="K14" s="128"/>
      <c r="L14" s="128"/>
    </row>
    <row r="16" spans="1:12" ht="15" thickBot="1">
      <c r="H16" s="104" t="s">
        <v>120</v>
      </c>
      <c r="J16" s="175" t="s">
        <v>121</v>
      </c>
      <c r="K16" s="175" t="s">
        <v>122</v>
      </c>
    </row>
    <row r="17" spans="5:11" s="129" customFormat="1" ht="21" thickBot="1">
      <c r="H17" s="169" t="s">
        <v>123</v>
      </c>
      <c r="I17" s="171" t="s">
        <v>124</v>
      </c>
      <c r="J17" s="172">
        <f>'Prínosy - Agendové IS'!V15/('Výdavky - Agendové IS'!V15/1.2)</f>
        <v>6.2033633416764831</v>
      </c>
      <c r="K17" s="176">
        <v>1</v>
      </c>
    </row>
    <row r="18" spans="5:11" s="129" customFormat="1" ht="21" thickBot="1">
      <c r="H18" s="170" t="s">
        <v>125</v>
      </c>
      <c r="I18" s="171" t="s">
        <v>126</v>
      </c>
      <c r="J18" s="173" t="s">
        <v>127</v>
      </c>
      <c r="K18" s="177" t="s">
        <v>128</v>
      </c>
    </row>
    <row r="19" spans="5:11" s="129" customFormat="1" ht="21" thickBot="1">
      <c r="E19" s="166"/>
      <c r="H19" s="170" t="s">
        <v>129</v>
      </c>
      <c r="I19" s="171" t="s">
        <v>130</v>
      </c>
      <c r="J19" s="173">
        <f>IRR($G$4:$G$13,0.01)</f>
        <v>0.37148908828945637</v>
      </c>
      <c r="K19" s="177">
        <v>0.05</v>
      </c>
    </row>
    <row r="20" spans="5:11" ht="15" thickBot="1">
      <c r="H20" s="167"/>
      <c r="I20" s="168"/>
      <c r="J20" s="167"/>
      <c r="K20" s="178"/>
    </row>
    <row r="21" spans="5:11" s="129" customFormat="1" ht="31.2" thickBot="1">
      <c r="H21" s="170" t="s">
        <v>131</v>
      </c>
      <c r="I21" s="171" t="s">
        <v>132</v>
      </c>
      <c r="J21" s="174">
        <f>I14</f>
        <v>-890823.17722624191</v>
      </c>
      <c r="K21" s="179" t="s">
        <v>128</v>
      </c>
    </row>
    <row r="22" spans="5:11" s="129" customFormat="1" ht="31.2" thickBot="1">
      <c r="H22" s="170" t="s">
        <v>133</v>
      </c>
      <c r="I22" s="171" t="s">
        <v>134</v>
      </c>
      <c r="J22" s="174">
        <f>J14</f>
        <v>4176603.7197728246</v>
      </c>
      <c r="K22" s="179">
        <v>0</v>
      </c>
    </row>
  </sheetData>
  <mergeCells count="6">
    <mergeCell ref="K3:L3"/>
    <mergeCell ref="B1:G1"/>
    <mergeCell ref="H1:L1"/>
    <mergeCell ref="B2:D2"/>
    <mergeCell ref="E2:G2"/>
    <mergeCell ref="K2:L2"/>
  </mergeCells>
  <conditionalFormatting sqref="L4:L13">
    <cfRule type="cellIs" dxfId="36" priority="1" stopIfTrue="1" operator="equal">
      <formula>"Rok návratu investície"</formula>
    </cfRule>
  </conditionalFormatting>
  <pageMargins left="0.7" right="0.7" top="0.75" bottom="0.75" header="0.3" footer="0.3"/>
  <pageSetup paperSize="9" scale="44"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dimension ref="A2:R53"/>
  <sheetViews>
    <sheetView view="pageBreakPreview" zoomScale="60" zoomScaleNormal="80" zoomScalePageLayoutView="80" workbookViewId="0"/>
  </sheetViews>
  <sheetFormatPr defaultColWidth="8.77734375" defaultRowHeight="14.4"/>
  <cols>
    <col min="1" max="1" width="7.77734375" style="60" customWidth="1"/>
    <col min="2" max="2" width="12.6640625" style="60" customWidth="1"/>
    <col min="3" max="3" width="14" style="60" customWidth="1"/>
    <col min="4" max="4" width="9.44140625" style="60" customWidth="1"/>
    <col min="5" max="5" width="11.77734375" style="60" customWidth="1"/>
    <col min="6" max="6" width="11.6640625" style="60" customWidth="1"/>
    <col min="7" max="7" width="9.6640625" customWidth="1"/>
    <col min="8" max="8" width="11.44140625" customWidth="1"/>
    <col min="9" max="9" width="10.77734375" customWidth="1"/>
    <col min="10" max="10" width="9.44140625" customWidth="1"/>
    <col min="11" max="11" width="12.6640625" customWidth="1"/>
    <col min="12" max="12" width="11.44140625" customWidth="1"/>
    <col min="13" max="13" width="10.44140625" customWidth="1"/>
    <col min="14" max="14" width="13.33203125" customWidth="1"/>
    <col min="15" max="15" width="11.33203125" customWidth="1"/>
    <col min="16" max="16" width="9.6640625" customWidth="1"/>
    <col min="17" max="17" width="14.6640625" customWidth="1"/>
    <col min="18" max="18" width="15.6640625" customWidth="1"/>
  </cols>
  <sheetData>
    <row r="2" spans="1:18">
      <c r="A2" s="207" t="s">
        <v>123</v>
      </c>
      <c r="B2" s="208">
        <f>'CBA - Agendové IS'!J17</f>
        <v>6.2033633416764831</v>
      </c>
    </row>
    <row r="4" spans="1:18">
      <c r="A4" s="198"/>
    </row>
    <row r="5" spans="1:18" ht="30" customHeight="1">
      <c r="A5" s="198"/>
      <c r="B5" s="656" t="s">
        <v>135</v>
      </c>
      <c r="C5" s="657"/>
      <c r="D5" s="216"/>
      <c r="E5" s="656" t="s">
        <v>136</v>
      </c>
      <c r="F5" s="657"/>
      <c r="H5" s="654" t="s">
        <v>137</v>
      </c>
      <c r="I5" s="655"/>
      <c r="J5" s="60"/>
      <c r="K5" s="656" t="s">
        <v>138</v>
      </c>
      <c r="L5" s="657"/>
      <c r="N5" s="654" t="s">
        <v>139</v>
      </c>
      <c r="O5" s="655"/>
      <c r="Q5" s="654" t="s">
        <v>140</v>
      </c>
      <c r="R5" s="655"/>
    </row>
    <row r="6" spans="1:18">
      <c r="A6" s="198"/>
      <c r="B6" s="211" t="s">
        <v>141</v>
      </c>
      <c r="C6" s="210" t="s">
        <v>123</v>
      </c>
      <c r="D6" s="217"/>
      <c r="E6" s="211" t="s">
        <v>141</v>
      </c>
      <c r="F6" s="210" t="s">
        <v>123</v>
      </c>
      <c r="H6" s="211" t="s">
        <v>141</v>
      </c>
      <c r="I6" s="210" t="s">
        <v>123</v>
      </c>
      <c r="J6" s="60"/>
      <c r="K6" s="211" t="s">
        <v>141</v>
      </c>
      <c r="L6" s="210" t="s">
        <v>123</v>
      </c>
      <c r="N6" s="212" t="s">
        <v>141</v>
      </c>
      <c r="O6" s="213" t="s">
        <v>123</v>
      </c>
      <c r="Q6" s="212" t="s">
        <v>141</v>
      </c>
      <c r="R6" s="213" t="s">
        <v>123</v>
      </c>
    </row>
    <row r="7" spans="1:18" ht="15" customHeight="1">
      <c r="A7" s="198"/>
      <c r="B7" s="203">
        <v>0</v>
      </c>
      <c r="C7" s="194">
        <f>B2</f>
        <v>6.2033633416764831</v>
      </c>
      <c r="D7" s="214"/>
      <c r="E7" s="203">
        <v>0</v>
      </c>
      <c r="F7" s="194">
        <f>B2</f>
        <v>6.2033633416764831</v>
      </c>
      <c r="H7" s="203">
        <v>0</v>
      </c>
      <c r="I7" s="194">
        <f>B2</f>
        <v>6.2033633416764831</v>
      </c>
      <c r="J7" s="60"/>
      <c r="K7" s="203">
        <v>0</v>
      </c>
      <c r="L7" s="194">
        <f>B2</f>
        <v>6.2033633416764831</v>
      </c>
      <c r="N7" s="205">
        <v>0</v>
      </c>
      <c r="O7" s="196">
        <f>B2</f>
        <v>6.2033633416764831</v>
      </c>
      <c r="Q7" s="205">
        <v>0</v>
      </c>
      <c r="R7" s="196">
        <f>B2</f>
        <v>6.2033633416764831</v>
      </c>
    </row>
    <row r="8" spans="1:18">
      <c r="A8" s="198"/>
      <c r="B8" s="203">
        <v>0.1</v>
      </c>
      <c r="C8" s="199">
        <f t="dataTable" ref="C8:C17" dt2D="0" dtr="0" r1="B7" ca="1"/>
        <v>4.4404105612289575</v>
      </c>
      <c r="D8" s="215"/>
      <c r="E8" s="203">
        <v>0.1</v>
      </c>
      <c r="F8" s="199">
        <f t="dataTable" ref="F8:F17" dt2D="0" dtr="0" r1="E7" ca="1"/>
        <v>4.8538437719575525</v>
      </c>
      <c r="H8" s="203">
        <v>-0.1</v>
      </c>
      <c r="I8" s="199">
        <f t="dataTable" ref="I8:I17" dt2D="0" dtr="0" r1="H7"/>
        <v>5.5830270075088357</v>
      </c>
      <c r="J8" s="60"/>
      <c r="K8" s="203">
        <v>-0.1</v>
      </c>
      <c r="L8" s="199">
        <f t="dataTable" ref="L8:L17" dt2D="0" dtr="0" r1="K7" ca="1"/>
        <v>6.2033633416764831</v>
      </c>
      <c r="N8" s="205">
        <v>-0.1</v>
      </c>
      <c r="O8" s="201">
        <f t="dataTable" ref="O8:O17" dt2D="0" dtr="0" r1="N7" ca="1"/>
        <v>6.2033633416764831</v>
      </c>
      <c r="Q8" s="205">
        <v>-0.1</v>
      </c>
      <c r="R8" s="201">
        <f t="dataTable" ref="R8:R17" dt2D="0" dtr="0" r1="Q7" ca="1"/>
        <v>6.2033633416764831</v>
      </c>
    </row>
    <row r="9" spans="1:18">
      <c r="A9" s="197"/>
      <c r="B9" s="203">
        <v>0.2</v>
      </c>
      <c r="C9" s="199">
        <v>3.4577437896321559</v>
      </c>
      <c r="D9" s="215"/>
      <c r="E9" s="203">
        <v>0.2</v>
      </c>
      <c r="F9" s="199">
        <v>3.9865779563135413</v>
      </c>
      <c r="H9" s="203">
        <v>-0.2</v>
      </c>
      <c r="I9" s="199">
        <v>4.9626906733411884</v>
      </c>
      <c r="J9" s="60"/>
      <c r="K9" s="203">
        <v>-0.2</v>
      </c>
      <c r="L9" s="199">
        <v>6.2033633416764831</v>
      </c>
      <c r="N9" s="205">
        <v>-0.2</v>
      </c>
      <c r="O9" s="201">
        <v>6.2033633416764831</v>
      </c>
      <c r="Q9" s="205">
        <v>-0.2</v>
      </c>
      <c r="R9" s="201">
        <v>6.2033633416764831</v>
      </c>
    </row>
    <row r="10" spans="1:18">
      <c r="A10" s="197"/>
      <c r="B10" s="203">
        <v>0.3</v>
      </c>
      <c r="C10" s="199">
        <v>2.8311973256531431</v>
      </c>
      <c r="D10" s="215"/>
      <c r="E10" s="203">
        <v>0.3</v>
      </c>
      <c r="F10" s="199">
        <v>3.3822506435832596</v>
      </c>
      <c r="H10" s="203">
        <v>-0.3</v>
      </c>
      <c r="I10" s="199">
        <v>4.3423543391735375</v>
      </c>
      <c r="J10" s="60"/>
      <c r="K10" s="203">
        <v>-0.3</v>
      </c>
      <c r="L10" s="199">
        <v>6.2033633416764831</v>
      </c>
      <c r="N10" s="205">
        <v>-0.3</v>
      </c>
      <c r="O10" s="201">
        <v>6.2033633416764831</v>
      </c>
      <c r="Q10" s="205">
        <v>-0.3</v>
      </c>
      <c r="R10" s="201">
        <v>6.2033633416764831</v>
      </c>
    </row>
    <row r="11" spans="1:18">
      <c r="A11" s="197"/>
      <c r="B11" s="203">
        <v>0.4</v>
      </c>
      <c r="C11" s="199">
        <v>2.3968803297818471</v>
      </c>
      <c r="D11" s="215"/>
      <c r="E11" s="203">
        <v>0.4</v>
      </c>
      <c r="F11" s="199">
        <v>2.9370255033044121</v>
      </c>
      <c r="H11" s="203">
        <v>-0.4</v>
      </c>
      <c r="I11" s="199">
        <v>3.7220180050058902</v>
      </c>
      <c r="J11" s="60"/>
      <c r="K11" s="203">
        <v>-0.4</v>
      </c>
      <c r="L11" s="199">
        <v>6.2033633416764831</v>
      </c>
      <c r="N11" s="205">
        <v>-0.4</v>
      </c>
      <c r="O11" s="201">
        <v>6.2033633416764831</v>
      </c>
      <c r="Q11" s="205">
        <v>-0.4</v>
      </c>
      <c r="R11" s="201">
        <v>6.2033633416764831</v>
      </c>
    </row>
    <row r="12" spans="1:18">
      <c r="A12" s="197"/>
      <c r="B12" s="203">
        <v>0.5</v>
      </c>
      <c r="C12" s="199">
        <v>2.0780926100550872</v>
      </c>
      <c r="D12" s="215"/>
      <c r="E12" s="203">
        <v>0.5</v>
      </c>
      <c r="F12" s="199">
        <v>2.5953806006182374</v>
      </c>
      <c r="H12" s="203">
        <v>-0.5</v>
      </c>
      <c r="I12" s="199">
        <v>3.1016816708382415</v>
      </c>
      <c r="J12" s="60"/>
      <c r="K12" s="203">
        <v>-0.5</v>
      </c>
      <c r="L12" s="199">
        <v>6.2033633416764831</v>
      </c>
      <c r="N12" s="205">
        <v>-0.5</v>
      </c>
      <c r="O12" s="201">
        <v>6.2033633416764831</v>
      </c>
      <c r="Q12" s="205">
        <v>-0.5</v>
      </c>
      <c r="R12" s="201">
        <v>6.2033633416764831</v>
      </c>
    </row>
    <row r="13" spans="1:18">
      <c r="A13" s="197"/>
      <c r="B13" s="203">
        <v>0.6</v>
      </c>
      <c r="C13" s="199">
        <v>1.8341488023204255</v>
      </c>
      <c r="D13" s="215"/>
      <c r="E13" s="203">
        <v>0.6</v>
      </c>
      <c r="F13" s="199">
        <v>2.3249360475116845</v>
      </c>
      <c r="H13" s="203">
        <v>-0.6</v>
      </c>
      <c r="I13" s="199">
        <v>2.4813453366705942</v>
      </c>
      <c r="J13" s="60"/>
      <c r="K13" s="203">
        <v>-0.6</v>
      </c>
      <c r="L13" s="199">
        <v>6.2033633416764831</v>
      </c>
      <c r="N13" s="205">
        <v>-0.6</v>
      </c>
      <c r="O13" s="201">
        <v>6.2033633416764831</v>
      </c>
      <c r="Q13" s="205">
        <v>-0.6</v>
      </c>
      <c r="R13" s="201">
        <v>6.2033633416764831</v>
      </c>
    </row>
    <row r="14" spans="1:18">
      <c r="A14" s="193"/>
      <c r="B14" s="203">
        <v>0.7</v>
      </c>
      <c r="C14" s="199">
        <v>1.6414605053746332</v>
      </c>
      <c r="D14" s="215"/>
      <c r="E14" s="203">
        <v>0.7</v>
      </c>
      <c r="F14" s="199">
        <v>2.105534563944766</v>
      </c>
      <c r="H14" s="203">
        <v>-0.7</v>
      </c>
      <c r="I14" s="199">
        <v>1.8610090025029451</v>
      </c>
      <c r="J14" s="60"/>
      <c r="K14" s="203">
        <v>-0.7</v>
      </c>
      <c r="L14" s="199">
        <v>6.2033633416764831</v>
      </c>
      <c r="N14" s="205">
        <v>-0.7</v>
      </c>
      <c r="O14" s="201">
        <v>6.2033633416764831</v>
      </c>
      <c r="Q14" s="205">
        <v>-0.7</v>
      </c>
      <c r="R14" s="201">
        <v>6.2033633416764831</v>
      </c>
    </row>
    <row r="15" spans="1:18">
      <c r="A15" s="193"/>
      <c r="B15" s="203">
        <v>0.8</v>
      </c>
      <c r="C15" s="199">
        <v>1.4854093706293081</v>
      </c>
      <c r="D15" s="215"/>
      <c r="E15" s="203">
        <v>0.8</v>
      </c>
      <c r="F15" s="199">
        <v>1.9239716221620091</v>
      </c>
      <c r="H15" s="203">
        <v>-0.8</v>
      </c>
      <c r="I15" s="199">
        <v>1.2406726683352969</v>
      </c>
      <c r="J15" s="60"/>
      <c r="K15" s="203">
        <v>-0.8</v>
      </c>
      <c r="L15" s="199">
        <v>6.2033633416764831</v>
      </c>
      <c r="N15" s="205">
        <v>-0.8</v>
      </c>
      <c r="O15" s="201">
        <v>6.2033633416764831</v>
      </c>
      <c r="Q15" s="205">
        <v>-0.8</v>
      </c>
      <c r="R15" s="201">
        <v>6.2033633416764831</v>
      </c>
    </row>
    <row r="16" spans="1:18">
      <c r="A16" s="193"/>
      <c r="B16" s="203">
        <v>0.9</v>
      </c>
      <c r="C16" s="199">
        <v>1.3564534224872569</v>
      </c>
      <c r="D16" s="215"/>
      <c r="E16" s="203">
        <v>0.9</v>
      </c>
      <c r="F16" s="199">
        <v>1.7712356995564018</v>
      </c>
      <c r="H16" s="203">
        <v>-0.9</v>
      </c>
      <c r="I16" s="199">
        <v>0.62033633416764844</v>
      </c>
      <c r="J16" s="60"/>
      <c r="K16" s="203">
        <v>-0.9</v>
      </c>
      <c r="L16" s="199">
        <v>6.2033633416764831</v>
      </c>
      <c r="N16" s="205">
        <v>-0.9</v>
      </c>
      <c r="O16" s="201">
        <v>6.2033633416764831</v>
      </c>
      <c r="Q16" s="205">
        <v>-0.9</v>
      </c>
      <c r="R16" s="201">
        <v>6.2033633416764831</v>
      </c>
    </row>
    <row r="17" spans="1:18">
      <c r="A17" s="193"/>
      <c r="B17" s="204">
        <v>1</v>
      </c>
      <c r="C17" s="200">
        <v>1.2480995479500465</v>
      </c>
      <c r="D17" s="215"/>
      <c r="E17" s="204">
        <v>1</v>
      </c>
      <c r="F17" s="200">
        <v>1.6409663607631979</v>
      </c>
      <c r="H17" s="204">
        <v>-1</v>
      </c>
      <c r="I17" s="200">
        <v>0</v>
      </c>
      <c r="J17" s="60"/>
      <c r="K17" s="204">
        <v>-1</v>
      </c>
      <c r="L17" s="200">
        <v>6.2033633416764831</v>
      </c>
      <c r="N17" s="206">
        <v>-1</v>
      </c>
      <c r="O17" s="202">
        <v>6.2033633416764831</v>
      </c>
      <c r="Q17" s="206">
        <v>-1</v>
      </c>
      <c r="R17" s="202">
        <v>6.2033633416764831</v>
      </c>
    </row>
    <row r="18" spans="1:18">
      <c r="A18" s="197"/>
      <c r="B18" s="198"/>
      <c r="C18" s="198"/>
      <c r="D18" s="198"/>
      <c r="E18" s="198"/>
      <c r="F18" s="198"/>
      <c r="N18" s="209"/>
    </row>
    <row r="19" spans="1:18">
      <c r="A19" s="197"/>
      <c r="B19" s="198"/>
      <c r="C19" s="198"/>
      <c r="D19" s="198"/>
      <c r="E19" s="198"/>
      <c r="F19" s="198"/>
    </row>
    <row r="20" spans="1:18">
      <c r="A20" s="198"/>
      <c r="B20" s="198"/>
      <c r="C20" s="198"/>
      <c r="D20" s="198"/>
      <c r="E20" s="198"/>
      <c r="F20" s="198"/>
    </row>
    <row r="25" spans="1:18" ht="18.75" customHeight="1">
      <c r="B25" s="198"/>
      <c r="C25" s="198"/>
      <c r="D25" s="648" t="s">
        <v>140</v>
      </c>
      <c r="E25" s="649"/>
      <c r="F25" s="649"/>
      <c r="G25" s="649"/>
      <c r="H25" s="649"/>
      <c r="I25" s="649"/>
      <c r="J25" s="649"/>
      <c r="K25" s="649"/>
      <c r="L25" s="649"/>
      <c r="M25" s="649"/>
      <c r="N25" s="650"/>
    </row>
    <row r="26" spans="1:18">
      <c r="B26" s="198"/>
      <c r="C26" s="218">
        <f>B2</f>
        <v>6.2033633416764831</v>
      </c>
      <c r="D26" s="224">
        <v>0</v>
      </c>
      <c r="E26" s="221">
        <v>-0.1</v>
      </c>
      <c r="F26" s="221">
        <v>-0.2</v>
      </c>
      <c r="G26" s="221">
        <v>-0.3</v>
      </c>
      <c r="H26" s="221">
        <v>-0.4</v>
      </c>
      <c r="I26" s="221">
        <v>-0.5</v>
      </c>
      <c r="J26" s="221">
        <v>-0.6</v>
      </c>
      <c r="K26" s="221">
        <v>-0.7</v>
      </c>
      <c r="L26" s="221">
        <v>-0.8</v>
      </c>
      <c r="M26" s="221">
        <v>-0.9</v>
      </c>
      <c r="N26" s="225">
        <v>-1</v>
      </c>
    </row>
    <row r="27" spans="1:18" ht="14.25" customHeight="1">
      <c r="B27" s="651" t="s">
        <v>139</v>
      </c>
      <c r="C27" s="226">
        <v>0</v>
      </c>
      <c r="D27" s="215">
        <f t="dataTable" ref="D27:N37" dt2D="1" dtr="1" r1="Q7" r2="N7" ca="1"/>
        <v>6.2033633416764831</v>
      </c>
      <c r="E27" s="215">
        <v>6.2033633416764831</v>
      </c>
      <c r="F27" s="215">
        <v>6.2033633416764831</v>
      </c>
      <c r="G27" s="220">
        <v>6.2033633416764831</v>
      </c>
      <c r="H27" s="220">
        <v>6.2033633416764831</v>
      </c>
      <c r="I27" s="220">
        <v>6.2033633416764831</v>
      </c>
      <c r="J27" s="220">
        <v>6.2033633416764831</v>
      </c>
      <c r="K27" s="220">
        <v>6.2033633416764831</v>
      </c>
      <c r="L27" s="220">
        <v>6.2033633416764831</v>
      </c>
      <c r="M27" s="220">
        <v>6.2033633416764831</v>
      </c>
      <c r="N27" s="201">
        <v>6.2033633416764831</v>
      </c>
    </row>
    <row r="28" spans="1:18">
      <c r="B28" s="652"/>
      <c r="C28" s="219">
        <v>-0.1</v>
      </c>
      <c r="D28" s="215">
        <v>6.2033633416764831</v>
      </c>
      <c r="E28" s="215">
        <v>6.2033633416764831</v>
      </c>
      <c r="F28" s="215">
        <v>6.2033633416764831</v>
      </c>
      <c r="G28" s="220">
        <v>6.2033633416764831</v>
      </c>
      <c r="H28" s="220">
        <v>6.2033633416764831</v>
      </c>
      <c r="I28" s="220">
        <v>6.2033633416764831</v>
      </c>
      <c r="J28" s="220">
        <v>6.2033633416764831</v>
      </c>
      <c r="K28" s="220">
        <v>6.2033633416764831</v>
      </c>
      <c r="L28" s="220">
        <v>6.2033633416764831</v>
      </c>
      <c r="M28" s="220">
        <v>6.2033633416764831</v>
      </c>
      <c r="N28" s="201">
        <v>6.2033633416764831</v>
      </c>
    </row>
    <row r="29" spans="1:18">
      <c r="B29" s="652"/>
      <c r="C29" s="219">
        <v>-0.2</v>
      </c>
      <c r="D29" s="215">
        <v>6.2033633416764831</v>
      </c>
      <c r="E29" s="215">
        <v>6.2033633416764831</v>
      </c>
      <c r="F29" s="215">
        <v>6.2033633416764831</v>
      </c>
      <c r="G29" s="220">
        <v>6.2033633416764831</v>
      </c>
      <c r="H29" s="220">
        <v>6.2033633416764831</v>
      </c>
      <c r="I29" s="220">
        <v>6.2033633416764831</v>
      </c>
      <c r="J29" s="220">
        <v>6.2033633416764831</v>
      </c>
      <c r="K29" s="220">
        <v>6.2033633416764831</v>
      </c>
      <c r="L29" s="220">
        <v>6.2033633416764831</v>
      </c>
      <c r="M29" s="220">
        <v>6.2033633416764831</v>
      </c>
      <c r="N29" s="201">
        <v>6.2033633416764831</v>
      </c>
    </row>
    <row r="30" spans="1:18">
      <c r="B30" s="652"/>
      <c r="C30" s="219">
        <v>-0.3</v>
      </c>
      <c r="D30" s="215">
        <v>6.2033633416764831</v>
      </c>
      <c r="E30" s="215">
        <v>6.2033633416764831</v>
      </c>
      <c r="F30" s="215">
        <v>6.2033633416764831</v>
      </c>
      <c r="G30" s="220">
        <v>6.2033633416764831</v>
      </c>
      <c r="H30" s="220">
        <v>6.2033633416764831</v>
      </c>
      <c r="I30" s="220">
        <v>6.2033633416764831</v>
      </c>
      <c r="J30" s="220">
        <v>6.2033633416764831</v>
      </c>
      <c r="K30" s="220">
        <v>6.2033633416764831</v>
      </c>
      <c r="L30" s="220">
        <v>6.2033633416764831</v>
      </c>
      <c r="M30" s="220">
        <v>6.2033633416764831</v>
      </c>
      <c r="N30" s="201">
        <v>6.2033633416764831</v>
      </c>
    </row>
    <row r="31" spans="1:18">
      <c r="B31" s="652"/>
      <c r="C31" s="219">
        <v>-0.4</v>
      </c>
      <c r="D31" s="215">
        <v>6.2033633416764831</v>
      </c>
      <c r="E31" s="215">
        <v>6.2033633416764831</v>
      </c>
      <c r="F31" s="215">
        <v>6.2033633416764831</v>
      </c>
      <c r="G31" s="220">
        <v>6.2033633416764831</v>
      </c>
      <c r="H31" s="220">
        <v>6.2033633416764831</v>
      </c>
      <c r="I31" s="220">
        <v>6.2033633416764831</v>
      </c>
      <c r="J31" s="220">
        <v>6.2033633416764831</v>
      </c>
      <c r="K31" s="220">
        <v>6.2033633416764831</v>
      </c>
      <c r="L31" s="220">
        <v>6.2033633416764831</v>
      </c>
      <c r="M31" s="220">
        <v>6.2033633416764831</v>
      </c>
      <c r="N31" s="201">
        <v>6.2033633416764831</v>
      </c>
    </row>
    <row r="32" spans="1:18">
      <c r="B32" s="652"/>
      <c r="C32" s="219">
        <v>-0.5</v>
      </c>
      <c r="D32" s="215">
        <v>6.2033633416764831</v>
      </c>
      <c r="E32" s="215">
        <v>6.2033633416764831</v>
      </c>
      <c r="F32" s="215">
        <v>6.2033633416764831</v>
      </c>
      <c r="G32" s="220">
        <v>6.2033633416764831</v>
      </c>
      <c r="H32" s="220">
        <v>6.2033633416764831</v>
      </c>
      <c r="I32" s="220">
        <v>6.2033633416764831</v>
      </c>
      <c r="J32" s="220">
        <v>6.2033633416764831</v>
      </c>
      <c r="K32" s="220">
        <v>6.2033633416764831</v>
      </c>
      <c r="L32" s="220">
        <v>6.2033633416764831</v>
      </c>
      <c r="M32" s="220">
        <v>6.2033633416764831</v>
      </c>
      <c r="N32" s="201">
        <v>6.2033633416764831</v>
      </c>
    </row>
    <row r="33" spans="2:14">
      <c r="B33" s="652"/>
      <c r="C33" s="219">
        <v>-0.6</v>
      </c>
      <c r="D33" s="215">
        <v>6.2033633416764831</v>
      </c>
      <c r="E33" s="215">
        <v>6.2033633416764831</v>
      </c>
      <c r="F33" s="215">
        <v>6.2033633416764831</v>
      </c>
      <c r="G33" s="220">
        <v>6.2033633416764831</v>
      </c>
      <c r="H33" s="220">
        <v>6.2033633416764831</v>
      </c>
      <c r="I33" s="220">
        <v>6.2033633416764831</v>
      </c>
      <c r="J33" s="220">
        <v>6.2033633416764831</v>
      </c>
      <c r="K33" s="220">
        <v>6.2033633416764831</v>
      </c>
      <c r="L33" s="220">
        <v>6.2033633416764831</v>
      </c>
      <c r="M33" s="220">
        <v>6.2033633416764831</v>
      </c>
      <c r="N33" s="201">
        <v>6.2033633416764831</v>
      </c>
    </row>
    <row r="34" spans="2:14">
      <c r="B34" s="652"/>
      <c r="C34" s="219">
        <v>-0.7</v>
      </c>
      <c r="D34" s="215">
        <v>6.2033633416764831</v>
      </c>
      <c r="E34" s="215">
        <v>6.2033633416764831</v>
      </c>
      <c r="F34" s="215">
        <v>6.2033633416764831</v>
      </c>
      <c r="G34" s="220">
        <v>6.2033633416764831</v>
      </c>
      <c r="H34" s="220">
        <v>6.2033633416764831</v>
      </c>
      <c r="I34" s="220">
        <v>6.2033633416764831</v>
      </c>
      <c r="J34" s="220">
        <v>6.2033633416764831</v>
      </c>
      <c r="K34" s="220">
        <v>6.2033633416764831</v>
      </c>
      <c r="L34" s="220">
        <v>6.2033633416764831</v>
      </c>
      <c r="M34" s="220">
        <v>6.2033633416764831</v>
      </c>
      <c r="N34" s="201">
        <v>6.2033633416764831</v>
      </c>
    </row>
    <row r="35" spans="2:14">
      <c r="B35" s="652"/>
      <c r="C35" s="219">
        <v>-0.8</v>
      </c>
      <c r="D35" s="215">
        <v>6.2033633416764831</v>
      </c>
      <c r="E35" s="215">
        <v>6.2033633416764831</v>
      </c>
      <c r="F35" s="215">
        <v>6.2033633416764831</v>
      </c>
      <c r="G35" s="220">
        <v>6.2033633416764831</v>
      </c>
      <c r="H35" s="220">
        <v>6.2033633416764831</v>
      </c>
      <c r="I35" s="220">
        <v>6.2033633416764831</v>
      </c>
      <c r="J35" s="220">
        <v>6.2033633416764831</v>
      </c>
      <c r="K35" s="220">
        <v>6.2033633416764831</v>
      </c>
      <c r="L35" s="220">
        <v>6.2033633416764831</v>
      </c>
      <c r="M35" s="220">
        <v>6.2033633416764831</v>
      </c>
      <c r="N35" s="201">
        <v>6.2033633416764831</v>
      </c>
    </row>
    <row r="36" spans="2:14">
      <c r="B36" s="652"/>
      <c r="C36" s="219">
        <v>-0.9</v>
      </c>
      <c r="D36" s="215">
        <v>6.2033633416764831</v>
      </c>
      <c r="E36" s="215">
        <v>6.2033633416764831</v>
      </c>
      <c r="F36" s="215">
        <v>6.2033633416764831</v>
      </c>
      <c r="G36" s="220">
        <v>6.2033633416764831</v>
      </c>
      <c r="H36" s="220">
        <v>6.2033633416764831</v>
      </c>
      <c r="I36" s="220">
        <v>6.2033633416764831</v>
      </c>
      <c r="J36" s="220">
        <v>6.2033633416764831</v>
      </c>
      <c r="K36" s="220">
        <v>6.2033633416764831</v>
      </c>
      <c r="L36" s="220">
        <v>6.2033633416764831</v>
      </c>
      <c r="M36" s="220">
        <v>6.2033633416764831</v>
      </c>
      <c r="N36" s="201">
        <v>6.2033633416764831</v>
      </c>
    </row>
    <row r="37" spans="2:14">
      <c r="B37" s="653"/>
      <c r="C37" s="225">
        <v>-1</v>
      </c>
      <c r="D37" s="222">
        <v>6.2033633416764831</v>
      </c>
      <c r="E37" s="222">
        <v>6.2033633416764831</v>
      </c>
      <c r="F37" s="222">
        <v>6.2033633416764831</v>
      </c>
      <c r="G37" s="223">
        <v>6.2033633416764831</v>
      </c>
      <c r="H37" s="223">
        <v>6.2033633416764831</v>
      </c>
      <c r="I37" s="223">
        <v>6.2033633416764831</v>
      </c>
      <c r="J37" s="223">
        <v>6.2033633416764831</v>
      </c>
      <c r="K37" s="223">
        <v>6.2033633416764831</v>
      </c>
      <c r="L37" s="223">
        <v>6.2033633416764831</v>
      </c>
      <c r="M37" s="223">
        <v>6.2033633416764831</v>
      </c>
      <c r="N37" s="202">
        <v>6.2033633416764831</v>
      </c>
    </row>
    <row r="41" spans="2:14">
      <c r="B41" s="198"/>
      <c r="C41" s="198"/>
      <c r="D41" s="648" t="s">
        <v>138</v>
      </c>
      <c r="E41" s="649"/>
      <c r="F41" s="649"/>
      <c r="G41" s="649"/>
      <c r="H41" s="649"/>
      <c r="I41" s="649"/>
      <c r="J41" s="649"/>
      <c r="K41" s="649"/>
      <c r="L41" s="649"/>
      <c r="M41" s="649"/>
      <c r="N41" s="650"/>
    </row>
    <row r="42" spans="2:14">
      <c r="B42" s="198"/>
      <c r="C42" s="218">
        <f>B2</f>
        <v>6.2033633416764831</v>
      </c>
      <c r="D42" s="224">
        <v>0</v>
      </c>
      <c r="E42" s="221">
        <v>-0.1</v>
      </c>
      <c r="F42" s="221">
        <v>-0.2</v>
      </c>
      <c r="G42" s="221">
        <v>-0.3</v>
      </c>
      <c r="H42" s="221">
        <v>-0.4</v>
      </c>
      <c r="I42" s="221">
        <v>-0.5</v>
      </c>
      <c r="J42" s="221">
        <v>-0.6</v>
      </c>
      <c r="K42" s="221">
        <v>-0.7</v>
      </c>
      <c r="L42" s="221">
        <v>-0.8</v>
      </c>
      <c r="M42" s="221">
        <v>-0.9</v>
      </c>
      <c r="N42" s="225">
        <v>-1</v>
      </c>
    </row>
    <row r="43" spans="2:14">
      <c r="B43" s="651" t="s">
        <v>136</v>
      </c>
      <c r="C43" s="226">
        <v>0</v>
      </c>
      <c r="D43" s="215">
        <f t="dataTable" ref="D43:N53" dt2D="1" dtr="1" r1="K7" r2="E7" ca="1"/>
        <v>6.2033633416764831</v>
      </c>
      <c r="E43" s="215">
        <v>6.2033633416764831</v>
      </c>
      <c r="F43" s="215">
        <v>6.2033633416764831</v>
      </c>
      <c r="G43" s="220">
        <v>6.2033633416764831</v>
      </c>
      <c r="H43" s="220">
        <v>6.2033633416764831</v>
      </c>
      <c r="I43" s="220">
        <v>6.2033633416764831</v>
      </c>
      <c r="J43" s="220">
        <v>6.2033633416764831</v>
      </c>
      <c r="K43" s="220">
        <v>6.2033633416764831</v>
      </c>
      <c r="L43" s="220">
        <v>6.2033633416764831</v>
      </c>
      <c r="M43" s="220">
        <v>6.2033633416764831</v>
      </c>
      <c r="N43" s="201">
        <v>6.2033633416764831</v>
      </c>
    </row>
    <row r="44" spans="2:14">
      <c r="B44" s="652"/>
      <c r="C44" s="219">
        <v>0.1</v>
      </c>
      <c r="D44" s="215">
        <v>4.8538437719575525</v>
      </c>
      <c r="E44" s="215">
        <v>4.8538437719575525</v>
      </c>
      <c r="F44" s="215">
        <v>4.8538437719575525</v>
      </c>
      <c r="G44" s="220">
        <v>4.8538437719575525</v>
      </c>
      <c r="H44" s="220">
        <v>4.8538437719575525</v>
      </c>
      <c r="I44" s="220">
        <v>4.8538437719575525</v>
      </c>
      <c r="J44" s="220">
        <v>4.8538437719575525</v>
      </c>
      <c r="K44" s="220">
        <v>4.8538437719575525</v>
      </c>
      <c r="L44" s="220">
        <v>4.8538437719575525</v>
      </c>
      <c r="M44" s="220">
        <v>4.8538437719575525</v>
      </c>
      <c r="N44" s="201">
        <v>4.8538437719575525</v>
      </c>
    </row>
    <row r="45" spans="2:14">
      <c r="B45" s="652"/>
      <c r="C45" s="219">
        <v>0.2</v>
      </c>
      <c r="D45" s="215">
        <v>3.9865779563135413</v>
      </c>
      <c r="E45" s="215">
        <v>3.9865779563135413</v>
      </c>
      <c r="F45" s="215">
        <v>3.9865779563135413</v>
      </c>
      <c r="G45" s="220">
        <v>3.9865779563135413</v>
      </c>
      <c r="H45" s="220">
        <v>3.9865779563135413</v>
      </c>
      <c r="I45" s="220">
        <v>3.9865779563135413</v>
      </c>
      <c r="J45" s="220">
        <v>3.9865779563135413</v>
      </c>
      <c r="K45" s="220">
        <v>3.9865779563135413</v>
      </c>
      <c r="L45" s="220">
        <v>3.9865779563135413</v>
      </c>
      <c r="M45" s="220">
        <v>3.9865779563135413</v>
      </c>
      <c r="N45" s="201">
        <v>3.9865779563135413</v>
      </c>
    </row>
    <row r="46" spans="2:14">
      <c r="B46" s="652"/>
      <c r="C46" s="219">
        <v>0.3</v>
      </c>
      <c r="D46" s="215">
        <v>3.3822506435832596</v>
      </c>
      <c r="E46" s="215">
        <v>3.3822506435832596</v>
      </c>
      <c r="F46" s="215">
        <v>3.3822506435832596</v>
      </c>
      <c r="G46" s="220">
        <v>3.3822506435832596</v>
      </c>
      <c r="H46" s="220">
        <v>3.3822506435832596</v>
      </c>
      <c r="I46" s="220">
        <v>3.3822506435832596</v>
      </c>
      <c r="J46" s="220">
        <v>3.3822506435832596</v>
      </c>
      <c r="K46" s="220">
        <v>3.3822506435832596</v>
      </c>
      <c r="L46" s="220">
        <v>3.3822506435832596</v>
      </c>
      <c r="M46" s="220">
        <v>3.3822506435832596</v>
      </c>
      <c r="N46" s="201">
        <v>3.3822506435832596</v>
      </c>
    </row>
    <row r="47" spans="2:14">
      <c r="B47" s="652"/>
      <c r="C47" s="219">
        <v>0.4</v>
      </c>
      <c r="D47" s="215">
        <v>2.9370255033044121</v>
      </c>
      <c r="E47" s="215">
        <v>2.9370255033044121</v>
      </c>
      <c r="F47" s="215">
        <v>2.9370255033044121</v>
      </c>
      <c r="G47" s="220">
        <v>2.9370255033044121</v>
      </c>
      <c r="H47" s="220">
        <v>2.9370255033044121</v>
      </c>
      <c r="I47" s="220">
        <v>2.9370255033044121</v>
      </c>
      <c r="J47" s="220">
        <v>2.9370255033044121</v>
      </c>
      <c r="K47" s="220">
        <v>2.9370255033044121</v>
      </c>
      <c r="L47" s="220">
        <v>2.9370255033044121</v>
      </c>
      <c r="M47" s="220">
        <v>2.9370255033044121</v>
      </c>
      <c r="N47" s="201">
        <v>2.9370255033044121</v>
      </c>
    </row>
    <row r="48" spans="2:14">
      <c r="B48" s="652"/>
      <c r="C48" s="219">
        <v>0.5</v>
      </c>
      <c r="D48" s="215">
        <v>2.5953806006182374</v>
      </c>
      <c r="E48" s="215">
        <v>2.5953806006182374</v>
      </c>
      <c r="F48" s="215">
        <v>2.5953806006182374</v>
      </c>
      <c r="G48" s="220">
        <v>2.5953806006182374</v>
      </c>
      <c r="H48" s="220">
        <v>2.5953806006182374</v>
      </c>
      <c r="I48" s="220">
        <v>2.5953806006182374</v>
      </c>
      <c r="J48" s="220">
        <v>2.5953806006182374</v>
      </c>
      <c r="K48" s="220">
        <v>2.5953806006182374</v>
      </c>
      <c r="L48" s="220">
        <v>2.5953806006182374</v>
      </c>
      <c r="M48" s="220">
        <v>2.5953806006182374</v>
      </c>
      <c r="N48" s="201">
        <v>2.5953806006182374</v>
      </c>
    </row>
    <row r="49" spans="2:14">
      <c r="B49" s="652"/>
      <c r="C49" s="219">
        <v>0.6</v>
      </c>
      <c r="D49" s="215">
        <v>2.3249360475116845</v>
      </c>
      <c r="E49" s="215">
        <v>2.3249360475116845</v>
      </c>
      <c r="F49" s="215">
        <v>2.3249360475116845</v>
      </c>
      <c r="G49" s="220">
        <v>2.3249360475116845</v>
      </c>
      <c r="H49" s="220">
        <v>2.3249360475116845</v>
      </c>
      <c r="I49" s="220">
        <v>2.3249360475116845</v>
      </c>
      <c r="J49" s="220">
        <v>2.3249360475116845</v>
      </c>
      <c r="K49" s="220">
        <v>2.3249360475116845</v>
      </c>
      <c r="L49" s="220">
        <v>2.3249360475116845</v>
      </c>
      <c r="M49" s="220">
        <v>2.3249360475116845</v>
      </c>
      <c r="N49" s="201">
        <v>2.3249360475116845</v>
      </c>
    </row>
    <row r="50" spans="2:14">
      <c r="B50" s="652"/>
      <c r="C50" s="219">
        <v>0.7</v>
      </c>
      <c r="D50" s="215">
        <v>2.105534563944766</v>
      </c>
      <c r="E50" s="215">
        <v>2.105534563944766</v>
      </c>
      <c r="F50" s="215">
        <v>2.105534563944766</v>
      </c>
      <c r="G50" s="220">
        <v>2.105534563944766</v>
      </c>
      <c r="H50" s="220">
        <v>2.105534563944766</v>
      </c>
      <c r="I50" s="220">
        <v>2.105534563944766</v>
      </c>
      <c r="J50" s="220">
        <v>2.105534563944766</v>
      </c>
      <c r="K50" s="220">
        <v>2.105534563944766</v>
      </c>
      <c r="L50" s="220">
        <v>2.105534563944766</v>
      </c>
      <c r="M50" s="220">
        <v>2.105534563944766</v>
      </c>
      <c r="N50" s="201">
        <v>2.105534563944766</v>
      </c>
    </row>
    <row r="51" spans="2:14">
      <c r="B51" s="652"/>
      <c r="C51" s="219">
        <v>0.8</v>
      </c>
      <c r="D51" s="215">
        <v>1.9239716221620091</v>
      </c>
      <c r="E51" s="215">
        <v>1.9239716221620091</v>
      </c>
      <c r="F51" s="215">
        <v>1.9239716221620091</v>
      </c>
      <c r="G51" s="220">
        <v>1.9239716221620091</v>
      </c>
      <c r="H51" s="220">
        <v>1.9239716221620091</v>
      </c>
      <c r="I51" s="220">
        <v>1.9239716221620091</v>
      </c>
      <c r="J51" s="220">
        <v>1.9239716221620091</v>
      </c>
      <c r="K51" s="220">
        <v>1.9239716221620091</v>
      </c>
      <c r="L51" s="220">
        <v>1.9239716221620091</v>
      </c>
      <c r="M51" s="220">
        <v>1.9239716221620091</v>
      </c>
      <c r="N51" s="201">
        <v>1.9239716221620091</v>
      </c>
    </row>
    <row r="52" spans="2:14">
      <c r="B52" s="652"/>
      <c r="C52" s="219">
        <v>0.9</v>
      </c>
      <c r="D52" s="215">
        <v>1.7712356995564018</v>
      </c>
      <c r="E52" s="215">
        <v>1.7712356995564018</v>
      </c>
      <c r="F52" s="215">
        <v>1.7712356995564018</v>
      </c>
      <c r="G52" s="220">
        <v>1.7712356995564018</v>
      </c>
      <c r="H52" s="220">
        <v>1.7712356995564018</v>
      </c>
      <c r="I52" s="220">
        <v>1.7712356995564018</v>
      </c>
      <c r="J52" s="220">
        <v>1.7712356995564018</v>
      </c>
      <c r="K52" s="220">
        <v>1.7712356995564018</v>
      </c>
      <c r="L52" s="220">
        <v>1.7712356995564018</v>
      </c>
      <c r="M52" s="220">
        <v>1.7712356995564018</v>
      </c>
      <c r="N52" s="201">
        <v>1.7712356995564018</v>
      </c>
    </row>
    <row r="53" spans="2:14">
      <c r="B53" s="653"/>
      <c r="C53" s="225">
        <v>1</v>
      </c>
      <c r="D53" s="222">
        <v>1.6409663607631979</v>
      </c>
      <c r="E53" s="222">
        <v>1.6409663607631979</v>
      </c>
      <c r="F53" s="222">
        <v>1.6409663607631979</v>
      </c>
      <c r="G53" s="223">
        <v>1.6409663607631979</v>
      </c>
      <c r="H53" s="223">
        <v>1.6409663607631979</v>
      </c>
      <c r="I53" s="223">
        <v>1.6409663607631979</v>
      </c>
      <c r="J53" s="223">
        <v>1.6409663607631979</v>
      </c>
      <c r="K53" s="223">
        <v>1.6409663607631979</v>
      </c>
      <c r="L53" s="223">
        <v>1.6409663607631979</v>
      </c>
      <c r="M53" s="223">
        <v>1.6409663607631979</v>
      </c>
      <c r="N53" s="202">
        <v>1.6409663607631979</v>
      </c>
    </row>
  </sheetData>
  <sheetProtection algorithmName="SHA-512" hashValue="dqd+ettbIsAQzamG7hohEAWj7LYgqtK4GHeDrc5QXa4Nl9dV9iy4G95/67sKKPulFay1zzDhIR6amoURKm9xxg==" saltValue="Jdn/cjq3bnIHWs2UgDdX4Q==" spinCount="100000" sheet="1" objects="1" scenarios="1"/>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tabColor rgb="FFFFFFCC"/>
  </sheetPr>
  <dimension ref="A1:V38"/>
  <sheetViews>
    <sheetView view="pageBreakPreview" zoomScale="60" zoomScaleNormal="85" zoomScalePageLayoutView="85" workbookViewId="0">
      <selection activeCell="G15" sqref="G15"/>
    </sheetView>
  </sheetViews>
  <sheetFormatPr defaultColWidth="8.77734375" defaultRowHeight="14.4"/>
  <cols>
    <col min="1" max="1" width="9.44140625" customWidth="1"/>
    <col min="2" max="3" width="14.33203125" bestFit="1" customWidth="1"/>
    <col min="4" max="4" width="13.44140625" customWidth="1"/>
    <col min="5" max="5" width="11.109375" customWidth="1"/>
    <col min="6" max="6" width="12" customWidth="1"/>
    <col min="8" max="8" width="12" customWidth="1"/>
    <col min="9" max="9" width="14" customWidth="1"/>
    <col min="10" max="10" width="14.77734375" customWidth="1"/>
    <col min="11" max="11" width="13.44140625" customWidth="1"/>
    <col min="12" max="12" width="13.44140625" bestFit="1" customWidth="1"/>
    <col min="13" max="16" width="13.77734375" customWidth="1"/>
    <col min="17" max="17" width="14.6640625" customWidth="1"/>
    <col min="18" max="18" width="14" customWidth="1"/>
    <col min="19" max="19" width="14.44140625" customWidth="1"/>
    <col min="20" max="20" width="14.33203125" bestFit="1" customWidth="1"/>
    <col min="21" max="21" width="13.6640625" customWidth="1"/>
    <col min="22" max="22" width="15.44140625" customWidth="1"/>
  </cols>
  <sheetData>
    <row r="1" spans="1:22" ht="15.75" customHeight="1" thickBot="1">
      <c r="A1" s="17"/>
      <c r="B1" s="640" t="s">
        <v>142</v>
      </c>
      <c r="C1" s="641"/>
      <c r="D1" s="642"/>
      <c r="E1" s="640" t="s">
        <v>143</v>
      </c>
      <c r="F1" s="641"/>
      <c r="G1" s="641"/>
      <c r="H1" s="641"/>
      <c r="I1" s="641"/>
      <c r="J1" s="641"/>
      <c r="K1" s="641"/>
      <c r="L1" s="641"/>
      <c r="M1" s="641"/>
      <c r="N1" s="641"/>
      <c r="O1" s="641"/>
      <c r="P1" s="642"/>
      <c r="Q1" s="643" t="s">
        <v>144</v>
      </c>
      <c r="R1" s="644"/>
      <c r="S1" s="644"/>
      <c r="T1" s="644"/>
      <c r="U1" s="644"/>
      <c r="V1" s="645"/>
    </row>
    <row r="2" spans="1:22" ht="24" customHeight="1">
      <c r="A2" s="7"/>
      <c r="B2" s="643" t="s">
        <v>86</v>
      </c>
      <c r="C2" s="644"/>
      <c r="D2" s="645"/>
      <c r="E2" s="658" t="s">
        <v>87</v>
      </c>
      <c r="F2" s="659"/>
      <c r="G2" s="660"/>
      <c r="H2" s="661" t="s">
        <v>145</v>
      </c>
      <c r="I2" s="659"/>
      <c r="J2" s="660"/>
      <c r="K2" s="661" t="s">
        <v>146</v>
      </c>
      <c r="L2" s="659"/>
      <c r="M2" s="660"/>
      <c r="N2" s="661" t="s">
        <v>147</v>
      </c>
      <c r="O2" s="659"/>
      <c r="P2" s="662"/>
      <c r="Q2" s="644" t="s">
        <v>85</v>
      </c>
      <c r="R2" s="644"/>
      <c r="S2" s="645"/>
      <c r="T2" s="644" t="s">
        <v>88</v>
      </c>
      <c r="U2" s="644"/>
      <c r="V2" s="645"/>
    </row>
    <row r="3" spans="1:22" ht="18.45" customHeight="1" thickBot="1">
      <c r="A3" s="18" t="s">
        <v>105</v>
      </c>
      <c r="B3" s="22" t="s">
        <v>106</v>
      </c>
      <c r="C3" s="19" t="s">
        <v>107</v>
      </c>
      <c r="D3" s="23" t="s">
        <v>108</v>
      </c>
      <c r="E3" s="13" t="s">
        <v>106</v>
      </c>
      <c r="F3" s="14" t="s">
        <v>107</v>
      </c>
      <c r="G3" s="21" t="s">
        <v>108</v>
      </c>
      <c r="H3" s="20" t="s">
        <v>106</v>
      </c>
      <c r="I3" s="14" t="s">
        <v>107</v>
      </c>
      <c r="J3" s="21" t="s">
        <v>108</v>
      </c>
      <c r="K3" s="20" t="s">
        <v>106</v>
      </c>
      <c r="L3" s="14" t="s">
        <v>107</v>
      </c>
      <c r="M3" s="21" t="s">
        <v>108</v>
      </c>
      <c r="N3" s="20" t="s">
        <v>106</v>
      </c>
      <c r="O3" s="14" t="s">
        <v>107</v>
      </c>
      <c r="P3" s="15" t="s">
        <v>108</v>
      </c>
      <c r="Q3" s="14" t="s">
        <v>106</v>
      </c>
      <c r="R3" s="14" t="s">
        <v>107</v>
      </c>
      <c r="S3" s="15" t="s">
        <v>108</v>
      </c>
      <c r="T3" s="14" t="s">
        <v>106</v>
      </c>
      <c r="U3" s="14" t="s">
        <v>107</v>
      </c>
      <c r="V3" s="15" t="s">
        <v>108</v>
      </c>
    </row>
    <row r="4" spans="1:22">
      <c r="A4" s="31" t="s">
        <v>109</v>
      </c>
      <c r="B4" s="26">
        <f>'Parametre - Agendové IS'!D116</f>
        <v>0</v>
      </c>
      <c r="C4" s="26">
        <f>'Parametre - Agendové IS'!E116</f>
        <v>0</v>
      </c>
      <c r="D4" s="28">
        <f>IF(ISERR(C4-B4),"-",C4-B4)</f>
        <v>0</v>
      </c>
      <c r="E4" s="280"/>
      <c r="F4" s="281"/>
      <c r="G4" s="33">
        <f t="shared" ref="G4:G13" si="0">IF(ISERR(F4-E4),"-",F4-E4)</f>
        <v>0</v>
      </c>
      <c r="H4" s="29">
        <v>0</v>
      </c>
      <c r="I4" s="25">
        <f>'Parametre - Agendové IS'!E96</f>
        <v>0</v>
      </c>
      <c r="J4" s="33">
        <f>IF(ISERR(I4-H4),"-",I4-H4)</f>
        <v>0</v>
      </c>
      <c r="K4" s="26">
        <f>'Parametre - Agendové IS'!D126</f>
        <v>0</v>
      </c>
      <c r="L4" s="26">
        <f>'Parametre - Agendové IS'!E126</f>
        <v>0</v>
      </c>
      <c r="M4" s="28">
        <f>IF(ISERR(L4-K4),"-",L4-K4)</f>
        <v>0</v>
      </c>
      <c r="N4" s="25">
        <f>-'Parametre - Agendové IS'!D76</f>
        <v>0</v>
      </c>
      <c r="O4" s="25">
        <f>-'Parametre - Agendové IS'!E76</f>
        <v>0</v>
      </c>
      <c r="P4" s="33">
        <f t="shared" ref="P4:P13" si="1">IF(ISERR(O4-N4),"-",O4-N4)</f>
        <v>0</v>
      </c>
      <c r="Q4" s="26">
        <f>SUM(B4,E4)</f>
        <v>0</v>
      </c>
      <c r="R4" s="25">
        <f t="shared" ref="R4:R13" si="2">SUM(C4,F4)</f>
        <v>0</v>
      </c>
      <c r="S4" s="28">
        <f>R4-Q4</f>
        <v>0</v>
      </c>
      <c r="T4" s="26">
        <f>SUM(H4,K4,N4)</f>
        <v>0</v>
      </c>
      <c r="U4" s="25">
        <f>SUM(I4,L4,O4)</f>
        <v>0</v>
      </c>
      <c r="V4" s="28">
        <f>U4-T4</f>
        <v>0</v>
      </c>
    </row>
    <row r="5" spans="1:22">
      <c r="A5" s="32" t="s">
        <v>110</v>
      </c>
      <c r="B5" s="26">
        <f>'Parametre - Agendové IS'!D117</f>
        <v>0</v>
      </c>
      <c r="C5" s="26">
        <f>'Parametre - Agendové IS'!E117</f>
        <v>0</v>
      </c>
      <c r="D5" s="28">
        <f t="shared" ref="D5:D13" si="3">IF(ISERR(C5-B5),"-",C5-B5)</f>
        <v>0</v>
      </c>
      <c r="E5" s="280"/>
      <c r="F5" s="281"/>
      <c r="G5" s="28">
        <f t="shared" si="0"/>
        <v>0</v>
      </c>
      <c r="H5" s="29">
        <v>0</v>
      </c>
      <c r="I5" s="25">
        <f>'Parametre - Agendové IS'!E97</f>
        <v>0</v>
      </c>
      <c r="J5" s="130">
        <f>IF(ISERR(I5-H5),"-",I5-H5)</f>
        <v>0</v>
      </c>
      <c r="K5" s="26">
        <f>'Parametre - Agendové IS'!D127</f>
        <v>0</v>
      </c>
      <c r="L5" s="26">
        <f>'Parametre - Agendové IS'!E127</f>
        <v>0</v>
      </c>
      <c r="M5" s="28">
        <f t="shared" ref="M5:M13" si="4">IF(ISERR(L5-K5),"-",L5-K5)</f>
        <v>0</v>
      </c>
      <c r="N5" s="25">
        <f>-'Parametre - Agendové IS'!D77</f>
        <v>0</v>
      </c>
      <c r="O5" s="25">
        <f>-'Parametre - Agendové IS'!E77</f>
        <v>0</v>
      </c>
      <c r="P5" s="28">
        <f t="shared" si="1"/>
        <v>0</v>
      </c>
      <c r="Q5" s="26">
        <f t="shared" ref="Q5:Q13" si="5">SUM(B5,E5)</f>
        <v>0</v>
      </c>
      <c r="R5" s="25">
        <f t="shared" si="2"/>
        <v>0</v>
      </c>
      <c r="S5" s="28">
        <f t="shared" ref="S5:S12" si="6">R5-Q5</f>
        <v>0</v>
      </c>
      <c r="T5" s="26">
        <f t="shared" ref="T5:U13" si="7">SUM(H5,K5,N5)</f>
        <v>0</v>
      </c>
      <c r="U5" s="25">
        <f t="shared" si="7"/>
        <v>0</v>
      </c>
      <c r="V5" s="28">
        <f t="shared" ref="V5:V13" si="8">U5-T5</f>
        <v>0</v>
      </c>
    </row>
    <row r="6" spans="1:22">
      <c r="A6" s="32" t="s">
        <v>111</v>
      </c>
      <c r="B6" s="26">
        <f>'Parametre - Agendové IS'!D118</f>
        <v>0</v>
      </c>
      <c r="C6" s="26">
        <f>'Parametre - Agendové IS'!E118</f>
        <v>0</v>
      </c>
      <c r="D6" s="28">
        <f t="shared" si="3"/>
        <v>0</v>
      </c>
      <c r="E6" s="280"/>
      <c r="F6" s="281"/>
      <c r="G6" s="28">
        <f t="shared" si="0"/>
        <v>0</v>
      </c>
      <c r="H6" s="29">
        <v>0</v>
      </c>
      <c r="I6" s="25">
        <f>'Parametre - Agendové IS'!E98</f>
        <v>0</v>
      </c>
      <c r="J6" s="28">
        <f t="shared" ref="J6:J13" si="9">IF(ISERR(I6-H6),"-",I6-H6)</f>
        <v>0</v>
      </c>
      <c r="K6" s="26">
        <f>'Parametre - Agendové IS'!D128</f>
        <v>0</v>
      </c>
      <c r="L6" s="26">
        <f>'Parametre - Agendové IS'!E128</f>
        <v>808923</v>
      </c>
      <c r="M6" s="28">
        <f t="shared" si="4"/>
        <v>808923</v>
      </c>
      <c r="N6" s="25">
        <f>-'Parametre - Agendové IS'!D78</f>
        <v>0</v>
      </c>
      <c r="O6" s="25">
        <f>-'Parametre - Agendové IS'!E78</f>
        <v>0</v>
      </c>
      <c r="P6" s="28">
        <f t="shared" si="1"/>
        <v>0</v>
      </c>
      <c r="Q6" s="26">
        <f t="shared" si="5"/>
        <v>0</v>
      </c>
      <c r="R6" s="25">
        <f t="shared" si="2"/>
        <v>0</v>
      </c>
      <c r="S6" s="28">
        <f t="shared" si="6"/>
        <v>0</v>
      </c>
      <c r="T6" s="26">
        <f t="shared" si="7"/>
        <v>0</v>
      </c>
      <c r="U6" s="25">
        <f t="shared" si="7"/>
        <v>808923</v>
      </c>
      <c r="V6" s="28">
        <f t="shared" si="8"/>
        <v>808923</v>
      </c>
    </row>
    <row r="7" spans="1:22">
      <c r="A7" s="32" t="s">
        <v>112</v>
      </c>
      <c r="B7" s="26">
        <f>'Parametre - Agendové IS'!D119</f>
        <v>0</v>
      </c>
      <c r="C7" s="26">
        <f>'Parametre - Agendové IS'!E119</f>
        <v>0</v>
      </c>
      <c r="D7" s="28">
        <f t="shared" si="3"/>
        <v>0</v>
      </c>
      <c r="E7" s="280"/>
      <c r="F7" s="281"/>
      <c r="G7" s="28">
        <f t="shared" si="0"/>
        <v>0</v>
      </c>
      <c r="H7" s="29">
        <v>0</v>
      </c>
      <c r="I7" s="25">
        <f>'Parametre - Agendové IS'!E99</f>
        <v>0</v>
      </c>
      <c r="J7" s="28">
        <f t="shared" si="9"/>
        <v>0</v>
      </c>
      <c r="K7" s="26">
        <f>'Parametre - Agendové IS'!D129</f>
        <v>0</v>
      </c>
      <c r="L7" s="26">
        <f>'Parametre - Agendové IS'!E129</f>
        <v>808923</v>
      </c>
      <c r="M7" s="28">
        <f t="shared" si="4"/>
        <v>808923</v>
      </c>
      <c r="N7" s="25">
        <f>-'Parametre - Agendové IS'!D79</f>
        <v>0</v>
      </c>
      <c r="O7" s="25">
        <f>-'Parametre - Agendové IS'!E79</f>
        <v>0</v>
      </c>
      <c r="P7" s="28">
        <f t="shared" si="1"/>
        <v>0</v>
      </c>
      <c r="Q7" s="26">
        <f t="shared" si="5"/>
        <v>0</v>
      </c>
      <c r="R7" s="25">
        <f t="shared" si="2"/>
        <v>0</v>
      </c>
      <c r="S7" s="28">
        <f t="shared" si="6"/>
        <v>0</v>
      </c>
      <c r="T7" s="26">
        <f t="shared" si="7"/>
        <v>0</v>
      </c>
      <c r="U7" s="25">
        <f t="shared" si="7"/>
        <v>808923</v>
      </c>
      <c r="V7" s="28">
        <f t="shared" si="8"/>
        <v>808923</v>
      </c>
    </row>
    <row r="8" spans="1:22">
      <c r="A8" s="32" t="s">
        <v>113</v>
      </c>
      <c r="B8" s="26">
        <f>'Parametre - Agendové IS'!D120</f>
        <v>0</v>
      </c>
      <c r="C8" s="26">
        <f>'Parametre - Agendové IS'!E120</f>
        <v>0</v>
      </c>
      <c r="D8" s="28">
        <f t="shared" si="3"/>
        <v>0</v>
      </c>
      <c r="E8" s="280"/>
      <c r="F8" s="281"/>
      <c r="G8" s="28">
        <f t="shared" si="0"/>
        <v>0</v>
      </c>
      <c r="H8" s="29">
        <v>0</v>
      </c>
      <c r="I8" s="25">
        <f>'Parametre - Agendové IS'!E100</f>
        <v>0</v>
      </c>
      <c r="J8" s="28">
        <f t="shared" si="9"/>
        <v>0</v>
      </c>
      <c r="K8" s="26">
        <f>'Parametre - Agendové IS'!D130</f>
        <v>0</v>
      </c>
      <c r="L8" s="26">
        <f>'Parametre - Agendové IS'!E130</f>
        <v>808923</v>
      </c>
      <c r="M8" s="28">
        <f t="shared" si="4"/>
        <v>808923</v>
      </c>
      <c r="N8" s="25">
        <f>-'Parametre - Agendové IS'!D80</f>
        <v>0</v>
      </c>
      <c r="O8" s="25">
        <f>-'Parametre - Agendové IS'!E80</f>
        <v>0</v>
      </c>
      <c r="P8" s="28">
        <f t="shared" si="1"/>
        <v>0</v>
      </c>
      <c r="Q8" s="26">
        <f t="shared" si="5"/>
        <v>0</v>
      </c>
      <c r="R8" s="25">
        <f t="shared" si="2"/>
        <v>0</v>
      </c>
      <c r="S8" s="28">
        <f t="shared" si="6"/>
        <v>0</v>
      </c>
      <c r="T8" s="26">
        <f t="shared" si="7"/>
        <v>0</v>
      </c>
      <c r="U8" s="25">
        <f t="shared" si="7"/>
        <v>808923</v>
      </c>
      <c r="V8" s="28">
        <f t="shared" si="8"/>
        <v>808923</v>
      </c>
    </row>
    <row r="9" spans="1:22">
      <c r="A9" s="32" t="s">
        <v>114</v>
      </c>
      <c r="B9" s="26">
        <f>'Parametre - Agendové IS'!D121</f>
        <v>0</v>
      </c>
      <c r="C9" s="26">
        <f>'Parametre - Agendové IS'!E121</f>
        <v>0</v>
      </c>
      <c r="D9" s="28">
        <f t="shared" si="3"/>
        <v>0</v>
      </c>
      <c r="E9" s="280"/>
      <c r="F9" s="281"/>
      <c r="G9" s="28">
        <f t="shared" si="0"/>
        <v>0</v>
      </c>
      <c r="H9" s="29">
        <v>0</v>
      </c>
      <c r="I9" s="25">
        <f>'Parametre - Agendové IS'!E101</f>
        <v>0</v>
      </c>
      <c r="J9" s="28">
        <f t="shared" si="9"/>
        <v>0</v>
      </c>
      <c r="K9" s="26">
        <f>'Parametre - Agendové IS'!D131</f>
        <v>0</v>
      </c>
      <c r="L9" s="26">
        <f>'Parametre - Agendové IS'!E131</f>
        <v>808923</v>
      </c>
      <c r="M9" s="28">
        <f t="shared" si="4"/>
        <v>808923</v>
      </c>
      <c r="N9" s="25">
        <f>-'Parametre - Agendové IS'!D81</f>
        <v>0</v>
      </c>
      <c r="O9" s="25">
        <f>-'Parametre - Agendové IS'!E81</f>
        <v>0</v>
      </c>
      <c r="P9" s="28">
        <f t="shared" si="1"/>
        <v>0</v>
      </c>
      <c r="Q9" s="26">
        <f t="shared" si="5"/>
        <v>0</v>
      </c>
      <c r="R9" s="25">
        <f t="shared" si="2"/>
        <v>0</v>
      </c>
      <c r="S9" s="28">
        <f t="shared" si="6"/>
        <v>0</v>
      </c>
      <c r="T9" s="26">
        <f t="shared" si="7"/>
        <v>0</v>
      </c>
      <c r="U9" s="25">
        <f t="shared" si="7"/>
        <v>808923</v>
      </c>
      <c r="V9" s="28">
        <f t="shared" si="8"/>
        <v>808923</v>
      </c>
    </row>
    <row r="10" spans="1:22">
      <c r="A10" s="32" t="s">
        <v>115</v>
      </c>
      <c r="B10" s="26">
        <f>'Parametre - Agendové IS'!D122</f>
        <v>0</v>
      </c>
      <c r="C10" s="26">
        <f>'Parametre - Agendové IS'!E122</f>
        <v>0</v>
      </c>
      <c r="D10" s="28">
        <f t="shared" si="3"/>
        <v>0</v>
      </c>
      <c r="E10" s="280"/>
      <c r="F10" s="281"/>
      <c r="G10" s="28">
        <f t="shared" si="0"/>
        <v>0</v>
      </c>
      <c r="H10" s="29">
        <v>0</v>
      </c>
      <c r="I10" s="25">
        <f>'Parametre - Agendové IS'!E102</f>
        <v>0</v>
      </c>
      <c r="J10" s="28">
        <f t="shared" si="9"/>
        <v>0</v>
      </c>
      <c r="K10" s="26">
        <f>'Parametre - Agendové IS'!D132</f>
        <v>0</v>
      </c>
      <c r="L10" s="26">
        <f>'Parametre - Agendové IS'!E132</f>
        <v>808923</v>
      </c>
      <c r="M10" s="28">
        <f t="shared" si="4"/>
        <v>808923</v>
      </c>
      <c r="N10" s="25">
        <f>-'Parametre - Agendové IS'!D82</f>
        <v>0</v>
      </c>
      <c r="O10" s="25">
        <f>-'Parametre - Agendové IS'!E82</f>
        <v>0</v>
      </c>
      <c r="P10" s="28">
        <f t="shared" si="1"/>
        <v>0</v>
      </c>
      <c r="Q10" s="26">
        <f t="shared" si="5"/>
        <v>0</v>
      </c>
      <c r="R10" s="25">
        <f t="shared" si="2"/>
        <v>0</v>
      </c>
      <c r="S10" s="28">
        <f t="shared" si="6"/>
        <v>0</v>
      </c>
      <c r="T10" s="26">
        <f t="shared" si="7"/>
        <v>0</v>
      </c>
      <c r="U10" s="25">
        <f t="shared" si="7"/>
        <v>808923</v>
      </c>
      <c r="V10" s="28">
        <f t="shared" si="8"/>
        <v>808923</v>
      </c>
    </row>
    <row r="11" spans="1:22">
      <c r="A11" s="32" t="s">
        <v>116</v>
      </c>
      <c r="B11" s="26">
        <f>'Parametre - Agendové IS'!D123</f>
        <v>0</v>
      </c>
      <c r="C11" s="26">
        <f>'Parametre - Agendové IS'!E123</f>
        <v>0</v>
      </c>
      <c r="D11" s="28">
        <f t="shared" si="3"/>
        <v>0</v>
      </c>
      <c r="E11" s="280"/>
      <c r="F11" s="281"/>
      <c r="G11" s="28">
        <f t="shared" si="0"/>
        <v>0</v>
      </c>
      <c r="H11" s="29">
        <v>0</v>
      </c>
      <c r="I11" s="25">
        <f>'Parametre - Agendové IS'!E103</f>
        <v>0</v>
      </c>
      <c r="J11" s="28">
        <f t="shared" si="9"/>
        <v>0</v>
      </c>
      <c r="K11" s="26">
        <f>'Parametre - Agendové IS'!D133</f>
        <v>0</v>
      </c>
      <c r="L11" s="26">
        <f>'Parametre - Agendové IS'!E133</f>
        <v>808923</v>
      </c>
      <c r="M11" s="28">
        <f t="shared" si="4"/>
        <v>808923</v>
      </c>
      <c r="N11" s="25">
        <f>-'Parametre - Agendové IS'!D83</f>
        <v>0</v>
      </c>
      <c r="O11" s="25">
        <f>-'Parametre - Agendové IS'!E83</f>
        <v>0</v>
      </c>
      <c r="P11" s="28">
        <f t="shared" si="1"/>
        <v>0</v>
      </c>
      <c r="Q11" s="26">
        <f t="shared" si="5"/>
        <v>0</v>
      </c>
      <c r="R11" s="25">
        <f t="shared" si="2"/>
        <v>0</v>
      </c>
      <c r="S11" s="28">
        <f t="shared" si="6"/>
        <v>0</v>
      </c>
      <c r="T11" s="26">
        <f t="shared" si="7"/>
        <v>0</v>
      </c>
      <c r="U11" s="25">
        <f t="shared" si="7"/>
        <v>808923</v>
      </c>
      <c r="V11" s="28">
        <f t="shared" si="8"/>
        <v>808923</v>
      </c>
    </row>
    <row r="12" spans="1:22">
      <c r="A12" s="32" t="s">
        <v>117</v>
      </c>
      <c r="B12" s="26">
        <f>'Parametre - Agendové IS'!D124</f>
        <v>0</v>
      </c>
      <c r="C12" s="26">
        <f>'Parametre - Agendové IS'!E124</f>
        <v>0</v>
      </c>
      <c r="D12" s="28">
        <f t="shared" si="3"/>
        <v>0</v>
      </c>
      <c r="E12" s="280"/>
      <c r="F12" s="281"/>
      <c r="G12" s="28">
        <f t="shared" si="0"/>
        <v>0</v>
      </c>
      <c r="H12" s="29">
        <v>0</v>
      </c>
      <c r="I12" s="25">
        <f>'Parametre - Agendové IS'!E104</f>
        <v>0</v>
      </c>
      <c r="J12" s="28">
        <f t="shared" si="9"/>
        <v>0</v>
      </c>
      <c r="K12" s="26">
        <f>'Parametre - Agendové IS'!D134</f>
        <v>0</v>
      </c>
      <c r="L12" s="26">
        <f>'Parametre - Agendové IS'!E134</f>
        <v>808923</v>
      </c>
      <c r="M12" s="28">
        <f t="shared" si="4"/>
        <v>808923</v>
      </c>
      <c r="N12" s="25">
        <f>-'Parametre - Agendové IS'!D84</f>
        <v>0</v>
      </c>
      <c r="O12" s="25">
        <f>-'Parametre - Agendové IS'!E84</f>
        <v>0</v>
      </c>
      <c r="P12" s="28">
        <f t="shared" si="1"/>
        <v>0</v>
      </c>
      <c r="Q12" s="26">
        <f t="shared" si="5"/>
        <v>0</v>
      </c>
      <c r="R12" s="25">
        <f t="shared" si="2"/>
        <v>0</v>
      </c>
      <c r="S12" s="28">
        <f t="shared" si="6"/>
        <v>0</v>
      </c>
      <c r="T12" s="26">
        <f t="shared" si="7"/>
        <v>0</v>
      </c>
      <c r="U12" s="25">
        <f t="shared" si="7"/>
        <v>808923</v>
      </c>
      <c r="V12" s="28">
        <f t="shared" si="8"/>
        <v>808923</v>
      </c>
    </row>
    <row r="13" spans="1:22" ht="15.45" customHeight="1" thickBot="1">
      <c r="A13" s="32" t="s">
        <v>118</v>
      </c>
      <c r="B13" s="46">
        <f>'Parametre - Agendové IS'!D125</f>
        <v>0</v>
      </c>
      <c r="C13" s="46">
        <f>'Parametre - Agendové IS'!E125</f>
        <v>0</v>
      </c>
      <c r="D13" s="151">
        <f t="shared" si="3"/>
        <v>0</v>
      </c>
      <c r="E13" s="282"/>
      <c r="F13" s="283"/>
      <c r="G13" s="151">
        <f t="shared" si="0"/>
        <v>0</v>
      </c>
      <c r="H13" s="29">
        <v>0</v>
      </c>
      <c r="I13" s="42">
        <f>'Parametre - Agendové IS'!E105</f>
        <v>0</v>
      </c>
      <c r="J13" s="151">
        <f t="shared" si="9"/>
        <v>0</v>
      </c>
      <c r="K13" s="46">
        <f>'Parametre - Agendové IS'!D135</f>
        <v>0</v>
      </c>
      <c r="L13" s="46">
        <f>'Parametre - Agendové IS'!E135</f>
        <v>808923</v>
      </c>
      <c r="M13" s="151">
        <f t="shared" si="4"/>
        <v>808923</v>
      </c>
      <c r="N13" s="42">
        <f>-'Parametre - Agendové IS'!D85</f>
        <v>0</v>
      </c>
      <c r="O13" s="42">
        <f>-'Parametre - Agendové IS'!E85</f>
        <v>0</v>
      </c>
      <c r="P13" s="42">
        <f t="shared" si="1"/>
        <v>0</v>
      </c>
      <c r="Q13" s="154">
        <f t="shared" si="5"/>
        <v>0</v>
      </c>
      <c r="R13" s="42">
        <f t="shared" si="2"/>
        <v>0</v>
      </c>
      <c r="S13" s="151">
        <f>R13-Q13</f>
        <v>0</v>
      </c>
      <c r="T13" s="46">
        <f t="shared" si="7"/>
        <v>0</v>
      </c>
      <c r="U13" s="42">
        <f t="shared" si="7"/>
        <v>808923</v>
      </c>
      <c r="V13" s="151">
        <f t="shared" si="8"/>
        <v>808923</v>
      </c>
    </row>
    <row r="14" spans="1:22">
      <c r="A14" s="155" t="s">
        <v>75</v>
      </c>
      <c r="B14" s="408">
        <f>SUM(B4:B13)</f>
        <v>0</v>
      </c>
      <c r="C14" s="408">
        <f t="shared" ref="C14:P14" si="10">SUM(C4:C13)</f>
        <v>0</v>
      </c>
      <c r="D14" s="409">
        <f t="shared" si="10"/>
        <v>0</v>
      </c>
      <c r="E14" s="408">
        <f t="shared" si="10"/>
        <v>0</v>
      </c>
      <c r="F14" s="410">
        <f t="shared" si="10"/>
        <v>0</v>
      </c>
      <c r="G14" s="409">
        <f t="shared" si="10"/>
        <v>0</v>
      </c>
      <c r="H14" s="408">
        <f t="shared" si="10"/>
        <v>0</v>
      </c>
      <c r="I14" s="410">
        <f t="shared" si="10"/>
        <v>0</v>
      </c>
      <c r="J14" s="409">
        <f t="shared" si="10"/>
        <v>0</v>
      </c>
      <c r="K14" s="408">
        <f t="shared" si="10"/>
        <v>0</v>
      </c>
      <c r="L14" s="408">
        <f t="shared" si="10"/>
        <v>6471384</v>
      </c>
      <c r="M14" s="409">
        <f t="shared" si="10"/>
        <v>6471384</v>
      </c>
      <c r="N14" s="410">
        <f t="shared" si="10"/>
        <v>0</v>
      </c>
      <c r="O14" s="410">
        <f t="shared" si="10"/>
        <v>0</v>
      </c>
      <c r="P14" s="411">
        <f t="shared" si="10"/>
        <v>0</v>
      </c>
      <c r="Q14" s="412">
        <f t="shared" ref="Q14:V14" si="11">SUM(Q4:Q13)</f>
        <v>0</v>
      </c>
      <c r="R14" s="410">
        <f t="shared" si="11"/>
        <v>0</v>
      </c>
      <c r="S14" s="413">
        <f t="shared" si="11"/>
        <v>0</v>
      </c>
      <c r="T14" s="412">
        <f t="shared" si="11"/>
        <v>0</v>
      </c>
      <c r="U14" s="410">
        <f t="shared" si="11"/>
        <v>6471384</v>
      </c>
      <c r="V14" s="414">
        <f t="shared" si="11"/>
        <v>6471384</v>
      </c>
    </row>
    <row r="15" spans="1:22" ht="15" thickBot="1">
      <c r="A15" s="156" t="s">
        <v>148</v>
      </c>
      <c r="B15" s="415"/>
      <c r="C15" s="415"/>
      <c r="D15" s="416">
        <f>D4+NPV(Faktory!$D$5,'Prínosy - Agendové IS'!D5:D13)</f>
        <v>0</v>
      </c>
      <c r="E15" s="417"/>
      <c r="F15" s="418"/>
      <c r="G15" s="416">
        <f>G4+NPV(Faktory!$D$3,'Prínosy - Agendové IS'!G5:G13)</f>
        <v>0</v>
      </c>
      <c r="H15" s="417"/>
      <c r="I15" s="418"/>
      <c r="J15" s="416">
        <f>J4+NPV(Faktory!$D$5,'Prínosy - Agendové IS'!J5:J13)</f>
        <v>0</v>
      </c>
      <c r="K15" s="415"/>
      <c r="L15" s="415"/>
      <c r="M15" s="416">
        <f>M4+NPV(Faktory!$D$5,'Prínosy - Agendové IS'!M5:M13)</f>
        <v>4979277.5761841554</v>
      </c>
      <c r="N15" s="418"/>
      <c r="O15" s="418"/>
      <c r="P15" s="419">
        <f>P4+NPV(Faktory!$D$5,'Prínosy - Agendové IS'!P5:P13)</f>
        <v>0</v>
      </c>
      <c r="Q15" s="420"/>
      <c r="R15" s="418"/>
      <c r="S15" s="416">
        <f>S4+NPV(Faktory!$D$5,'Prínosy - Agendové IS'!S5:S13)</f>
        <v>0</v>
      </c>
      <c r="T15" s="420"/>
      <c r="U15" s="418"/>
      <c r="V15" s="416">
        <f>V4+NPV(Faktory!$D$5,'Prínosy - Agendové IS'!V5:V13)</f>
        <v>4979277.5761841554</v>
      </c>
    </row>
    <row r="17" spans="2:2">
      <c r="B17" s="104" t="s">
        <v>149</v>
      </c>
    </row>
    <row r="38" spans="15:15">
      <c r="O38" s="153"/>
    </row>
  </sheetData>
  <protectedRanges>
    <protectedRange algorithmName="SHA-512" hashValue="f4ycvS5NMakRYlpexdvZE7kc5B00PVZgCpNS64jzUJaJceYSE+aleudxwPGxr22CZo/5IZ2uTHVQQMolnN60/A==" saltValue="c0KVc6r/LTYq/uhy9236YA==" spinCount="100000" sqref="E2:G15" name="Rozsah1"/>
  </protectedRanges>
  <mergeCells count="10">
    <mergeCell ref="B1:D1"/>
    <mergeCell ref="Q1:V1"/>
    <mergeCell ref="B2:D2"/>
    <mergeCell ref="E2:G2"/>
    <mergeCell ref="H2:J2"/>
    <mergeCell ref="K2:M2"/>
    <mergeCell ref="Q2:S2"/>
    <mergeCell ref="T2:V2"/>
    <mergeCell ref="N2:P2"/>
    <mergeCell ref="E1:P1"/>
  </mergeCells>
  <pageMargins left="0.7" right="0.7" top="0.75" bottom="0.75" header="0.3" footer="0.3"/>
  <pageSetup paperSize="9" scale="2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dimension ref="A1:W22"/>
  <sheetViews>
    <sheetView view="pageBreakPreview" topLeftCell="B1" zoomScale="60" zoomScaleNormal="80" zoomScalePageLayoutView="80" workbookViewId="0"/>
  </sheetViews>
  <sheetFormatPr defaultColWidth="8.77734375" defaultRowHeight="14.4"/>
  <cols>
    <col min="2" max="2" width="14.33203125" customWidth="1"/>
    <col min="3" max="3" width="15.77734375" bestFit="1" customWidth="1"/>
    <col min="4" max="4" width="16.6640625" bestFit="1" customWidth="1"/>
    <col min="5" max="6" width="13.44140625" bestFit="1" customWidth="1"/>
    <col min="7" max="7" width="16.6640625" bestFit="1" customWidth="1"/>
    <col min="8" max="8" width="14.44140625" bestFit="1" customWidth="1"/>
    <col min="9" max="9" width="13.44140625" bestFit="1" customWidth="1"/>
    <col min="10" max="10" width="16.6640625" bestFit="1" customWidth="1"/>
    <col min="11" max="16" width="16.6640625" customWidth="1"/>
    <col min="17" max="17" width="13.44140625" bestFit="1" customWidth="1"/>
    <col min="18" max="18" width="15.77734375" bestFit="1" customWidth="1"/>
    <col min="19" max="19" width="15.33203125" customWidth="1"/>
    <col min="20" max="21" width="17" bestFit="1" customWidth="1"/>
    <col min="22" max="22" width="14.33203125" bestFit="1" customWidth="1"/>
  </cols>
  <sheetData>
    <row r="1" spans="1:23" ht="15.75" customHeight="1" thickBot="1">
      <c r="A1" s="36"/>
      <c r="B1" s="664" t="s">
        <v>150</v>
      </c>
      <c r="C1" s="665"/>
      <c r="D1" s="665"/>
      <c r="E1" s="665"/>
      <c r="F1" s="665"/>
      <c r="G1" s="665"/>
      <c r="H1" s="665"/>
      <c r="I1" s="665"/>
      <c r="J1" s="665"/>
      <c r="K1" s="665"/>
      <c r="L1" s="665"/>
      <c r="M1" s="666"/>
      <c r="N1" s="664" t="s">
        <v>83</v>
      </c>
      <c r="O1" s="665"/>
      <c r="P1" s="666"/>
      <c r="Q1" s="663" t="s">
        <v>151</v>
      </c>
      <c r="R1" s="663"/>
      <c r="S1" s="663"/>
      <c r="T1" s="640" t="s">
        <v>152</v>
      </c>
      <c r="U1" s="641"/>
      <c r="V1" s="642"/>
    </row>
    <row r="2" spans="1:23" ht="15.75" customHeight="1" thickBot="1">
      <c r="A2" s="7"/>
      <c r="B2" s="641" t="s">
        <v>81</v>
      </c>
      <c r="C2" s="641"/>
      <c r="D2" s="642"/>
      <c r="E2" s="641" t="s">
        <v>80</v>
      </c>
      <c r="F2" s="641"/>
      <c r="G2" s="642"/>
      <c r="H2" s="641" t="s">
        <v>79</v>
      </c>
      <c r="I2" s="641"/>
      <c r="J2" s="642"/>
      <c r="K2" s="641" t="s">
        <v>153</v>
      </c>
      <c r="L2" s="641"/>
      <c r="M2" s="642"/>
      <c r="N2" s="641"/>
      <c r="O2" s="641"/>
      <c r="P2" s="642"/>
      <c r="Q2" s="641" t="s">
        <v>77</v>
      </c>
      <c r="R2" s="641"/>
      <c r="S2" s="642"/>
      <c r="T2" s="7"/>
      <c r="U2" s="7"/>
      <c r="V2" s="37"/>
    </row>
    <row r="3" spans="1:23" ht="19.2" customHeight="1" thickBot="1">
      <c r="A3" s="39" t="s">
        <v>105</v>
      </c>
      <c r="B3" s="40" t="s">
        <v>106</v>
      </c>
      <c r="C3" s="40" t="s">
        <v>107</v>
      </c>
      <c r="D3" s="41" t="s">
        <v>108</v>
      </c>
      <c r="E3" s="40" t="s">
        <v>106</v>
      </c>
      <c r="F3" s="40" t="s">
        <v>107</v>
      </c>
      <c r="G3" s="41" t="s">
        <v>108</v>
      </c>
      <c r="H3" s="40" t="s">
        <v>106</v>
      </c>
      <c r="I3" s="40" t="s">
        <v>107</v>
      </c>
      <c r="J3" s="41" t="s">
        <v>108</v>
      </c>
      <c r="K3" s="40" t="s">
        <v>106</v>
      </c>
      <c r="L3" s="40" t="s">
        <v>107</v>
      </c>
      <c r="M3" s="41" t="s">
        <v>108</v>
      </c>
      <c r="N3" s="40" t="s">
        <v>106</v>
      </c>
      <c r="O3" s="40" t="s">
        <v>107</v>
      </c>
      <c r="P3" s="41" t="s">
        <v>108</v>
      </c>
      <c r="Q3" s="40" t="s">
        <v>106</v>
      </c>
      <c r="R3" s="40" t="s">
        <v>107</v>
      </c>
      <c r="S3" s="41" t="s">
        <v>108</v>
      </c>
      <c r="T3" s="40" t="s">
        <v>106</v>
      </c>
      <c r="U3" s="40" t="s">
        <v>107</v>
      </c>
      <c r="V3" s="41" t="s">
        <v>108</v>
      </c>
    </row>
    <row r="4" spans="1:23">
      <c r="A4" s="24" t="s">
        <v>109</v>
      </c>
      <c r="B4" s="25">
        <f>TCO!D26+TCO!D27</f>
        <v>0</v>
      </c>
      <c r="C4" s="25">
        <f>(TCO!D$12*(1+$W$5))+TCO!D$13</f>
        <v>0</v>
      </c>
      <c r="D4" s="33">
        <f>C4-B4</f>
        <v>0</v>
      </c>
      <c r="E4" s="26">
        <f>TCO!D22+TCO!D23</f>
        <v>230000</v>
      </c>
      <c r="F4" s="25">
        <f>(TCO!D$7*(1+$W$5))+TCO!D$8</f>
        <v>0</v>
      </c>
      <c r="G4" s="33">
        <f>F4-E4</f>
        <v>-230000</v>
      </c>
      <c r="H4" s="25">
        <f>TCO!D24+TCO!D25</f>
        <v>0</v>
      </c>
      <c r="I4" s="25">
        <f>(TCO!D$9*(1+$W$5))+TCO!D$10</f>
        <v>1384973.5662749999</v>
      </c>
      <c r="J4" s="33">
        <f>I4-H4</f>
        <v>1384973.5662749999</v>
      </c>
      <c r="K4" s="26">
        <v>0</v>
      </c>
      <c r="L4" s="26">
        <f>TCO!D11</f>
        <v>0</v>
      </c>
      <c r="M4" s="33">
        <f>L4-K4</f>
        <v>0</v>
      </c>
      <c r="N4" s="26">
        <v>0</v>
      </c>
      <c r="O4" s="26">
        <f>TCO!D14</f>
        <v>54853.438774875009</v>
      </c>
      <c r="P4" s="33">
        <f>O4-N4</f>
        <v>54853.438774875009</v>
      </c>
      <c r="Q4" s="26">
        <f>'Parametre - Agendové IS'!D106</f>
        <v>0</v>
      </c>
      <c r="R4" s="26">
        <f>'Parametre - Agendové IS'!E106</f>
        <v>0</v>
      </c>
      <c r="S4" s="33">
        <f t="shared" ref="S4:S13" si="0">IF(ISERR(R4-Q4),"-",R4-Q4)</f>
        <v>0</v>
      </c>
      <c r="T4" s="25">
        <f>SUM(B4,E4,H4,K4,N4,Q4)</f>
        <v>230000</v>
      </c>
      <c r="U4" s="25">
        <f>((C4+F4+L4+O4+I4)*(1+$W$4))+R4</f>
        <v>1439827.0050498748</v>
      </c>
      <c r="V4" s="33">
        <f>U4-T4</f>
        <v>1209827.0050498748</v>
      </c>
      <c r="W4" s="195">
        <f>'Analyza citlivosti - AgendovéIS'!B7</f>
        <v>0</v>
      </c>
    </row>
    <row r="5" spans="1:23">
      <c r="A5" s="24" t="s">
        <v>110</v>
      </c>
      <c r="B5" s="25">
        <f>TCO!E26+TCO!E27</f>
        <v>0</v>
      </c>
      <c r="C5" s="25">
        <f>(TCO!E$12*(1+$W$5))+TCO!E$13</f>
        <v>0</v>
      </c>
      <c r="D5" s="28">
        <f t="shared" ref="D5:D13" si="1">C5-B5</f>
        <v>0</v>
      </c>
      <c r="E5" s="26">
        <f>TCO!E22+TCO!E23</f>
        <v>253000.00000000003</v>
      </c>
      <c r="F5" s="25">
        <f>(TCO!E$7*(1+$W$5))+TCO!E$8</f>
        <v>0</v>
      </c>
      <c r="G5" s="28">
        <f t="shared" ref="G5:G13" si="2">F5-E5</f>
        <v>-253000.00000000003</v>
      </c>
      <c r="H5" s="25">
        <f>TCO!E24+TCO!E25</f>
        <v>0</v>
      </c>
      <c r="I5" s="25">
        <f>(TCO!E$9*(1+$W$5))+TCO!E$10</f>
        <v>1357698.3724687502</v>
      </c>
      <c r="J5" s="28">
        <f t="shared" ref="J5:J13" si="3">I5-H5</f>
        <v>1357698.3724687502</v>
      </c>
      <c r="K5" s="26">
        <v>0</v>
      </c>
      <c r="L5" s="26">
        <f>TCO!E11</f>
        <v>0</v>
      </c>
      <c r="M5" s="28">
        <f t="shared" ref="M5:M13" si="4">L5-K5</f>
        <v>0</v>
      </c>
      <c r="N5" s="26">
        <v>0</v>
      </c>
      <c r="O5" s="26">
        <f>TCO!E14</f>
        <v>82280.158162312509</v>
      </c>
      <c r="P5" s="28">
        <f t="shared" ref="P5:P13" si="5">O5-N5</f>
        <v>82280.158162312509</v>
      </c>
      <c r="Q5" s="26">
        <f>'Parametre - Agendové IS'!D107</f>
        <v>0</v>
      </c>
      <c r="R5" s="26">
        <f>'Parametre - Agendové IS'!E107</f>
        <v>0</v>
      </c>
      <c r="S5" s="28">
        <f t="shared" si="0"/>
        <v>0</v>
      </c>
      <c r="T5" s="25">
        <f t="shared" ref="T5:T13" si="6">SUM(B5,E5,H5,K5,N5,Q5)</f>
        <v>253000.00000000003</v>
      </c>
      <c r="U5" s="25">
        <f t="shared" ref="U5:U13" si="7">((C5+F5+L5+O5+I5)*(1+$W$4))+R5</f>
        <v>1439978.5306310628</v>
      </c>
      <c r="V5" s="28">
        <f t="shared" ref="V5:V13" si="8">U5-T5</f>
        <v>1186978.5306310628</v>
      </c>
      <c r="W5" s="195">
        <f>'Analyza citlivosti - AgendovéIS'!E7</f>
        <v>0</v>
      </c>
    </row>
    <row r="6" spans="1:23">
      <c r="A6" s="24" t="s">
        <v>111</v>
      </c>
      <c r="B6" s="25">
        <f>TCO!F26+TCO!F27</f>
        <v>0</v>
      </c>
      <c r="C6" s="25">
        <f>(TCO!F$12*(1+$W$5))+TCO!F$13</f>
        <v>0</v>
      </c>
      <c r="D6" s="28">
        <f t="shared" si="1"/>
        <v>0</v>
      </c>
      <c r="E6" s="26">
        <f>TCO!F22+TCO!F23</f>
        <v>278300.00000000006</v>
      </c>
      <c r="F6" s="25">
        <f>(TCO!F$7*(1+$W$5))+TCO!F$8</f>
        <v>0</v>
      </c>
      <c r="G6" s="28">
        <f t="shared" si="2"/>
        <v>-278300.00000000006</v>
      </c>
      <c r="H6" s="25">
        <f>TCO!F24+TCO!F25</f>
        <v>0</v>
      </c>
      <c r="I6" s="25">
        <f>(TCO!F$9*(1+$W$5))+TCO!F$10</f>
        <v>164560.31632462499</v>
      </c>
      <c r="J6" s="28">
        <f t="shared" si="3"/>
        <v>164560.31632462499</v>
      </c>
      <c r="K6" s="26">
        <v>0</v>
      </c>
      <c r="L6" s="26">
        <f>TCO!F11</f>
        <v>0</v>
      </c>
      <c r="M6" s="28">
        <f t="shared" si="4"/>
        <v>0</v>
      </c>
      <c r="N6" s="26">
        <v>0</v>
      </c>
      <c r="O6" s="26">
        <f>TCO!F14</f>
        <v>0</v>
      </c>
      <c r="P6" s="28">
        <f t="shared" si="5"/>
        <v>0</v>
      </c>
      <c r="Q6" s="26">
        <f>'Parametre - Agendové IS'!D108</f>
        <v>0</v>
      </c>
      <c r="R6" s="26">
        <f>'Parametre - Agendové IS'!E108</f>
        <v>0</v>
      </c>
      <c r="S6" s="28">
        <f t="shared" si="0"/>
        <v>0</v>
      </c>
      <c r="T6" s="25">
        <f t="shared" si="6"/>
        <v>278300.00000000006</v>
      </c>
      <c r="U6" s="25">
        <f t="shared" si="7"/>
        <v>164560.31632462499</v>
      </c>
      <c r="V6" s="28">
        <f t="shared" si="8"/>
        <v>-113739.68367537507</v>
      </c>
    </row>
    <row r="7" spans="1:23">
      <c r="A7" s="24" t="s">
        <v>112</v>
      </c>
      <c r="B7" s="25">
        <f>TCO!G26+TCO!G27</f>
        <v>0</v>
      </c>
      <c r="C7" s="25">
        <f>(TCO!G$12*(1+$W$5))+TCO!G$13</f>
        <v>0</v>
      </c>
      <c r="D7" s="28">
        <f t="shared" si="1"/>
        <v>0</v>
      </c>
      <c r="E7" s="26">
        <f>TCO!G22+TCO!G23</f>
        <v>306130.00000000012</v>
      </c>
      <c r="F7" s="25">
        <f>(TCO!G$7*(1+$W$5))+TCO!G$8</f>
        <v>0</v>
      </c>
      <c r="G7" s="28">
        <f t="shared" si="2"/>
        <v>-306130.00000000012</v>
      </c>
      <c r="H7" s="25">
        <f>TCO!G24+TCO!G25</f>
        <v>0</v>
      </c>
      <c r="I7" s="25">
        <f>(TCO!G$9*(1+$W$5))+TCO!G$10</f>
        <v>164560.31632462499</v>
      </c>
      <c r="J7" s="28">
        <f t="shared" si="3"/>
        <v>164560.31632462499</v>
      </c>
      <c r="K7" s="26">
        <v>0</v>
      </c>
      <c r="L7" s="26">
        <f>TCO!G11</f>
        <v>0</v>
      </c>
      <c r="M7" s="28">
        <f t="shared" si="4"/>
        <v>0</v>
      </c>
      <c r="N7" s="26">
        <v>0</v>
      </c>
      <c r="O7" s="26">
        <f>TCO!G14</f>
        <v>0</v>
      </c>
      <c r="P7" s="28">
        <f t="shared" si="5"/>
        <v>0</v>
      </c>
      <c r="Q7" s="26">
        <f>'Parametre - Agendové IS'!D109</f>
        <v>0</v>
      </c>
      <c r="R7" s="26">
        <f>'Parametre - Agendové IS'!E109</f>
        <v>0</v>
      </c>
      <c r="S7" s="28">
        <f t="shared" si="0"/>
        <v>0</v>
      </c>
      <c r="T7" s="25">
        <f t="shared" si="6"/>
        <v>306130.00000000012</v>
      </c>
      <c r="U7" s="25">
        <f t="shared" si="7"/>
        <v>164560.31632462499</v>
      </c>
      <c r="V7" s="28">
        <f t="shared" si="8"/>
        <v>-141569.68367537513</v>
      </c>
    </row>
    <row r="8" spans="1:23">
      <c r="A8" s="24" t="s">
        <v>113</v>
      </c>
      <c r="B8" s="25">
        <f>TCO!H26+TCO!H27</f>
        <v>0</v>
      </c>
      <c r="C8" s="25">
        <f>(TCO!H$12*(1+$W$5))+TCO!H$13</f>
        <v>0</v>
      </c>
      <c r="D8" s="28">
        <f t="shared" si="1"/>
        <v>0</v>
      </c>
      <c r="E8" s="26">
        <f>TCO!H22+TCO!H23</f>
        <v>336743.00000000017</v>
      </c>
      <c r="F8" s="25">
        <f>(TCO!H$7*(1+$W$5))+TCO!H$8</f>
        <v>0</v>
      </c>
      <c r="G8" s="28">
        <f t="shared" si="2"/>
        <v>-336743.00000000017</v>
      </c>
      <c r="H8" s="25">
        <f>TCO!H24+TCO!H25</f>
        <v>0</v>
      </c>
      <c r="I8" s="25">
        <f>(TCO!H$9*(1+$W$5))+TCO!H$10</f>
        <v>164560.31632462499</v>
      </c>
      <c r="J8" s="28">
        <f t="shared" si="3"/>
        <v>164560.31632462499</v>
      </c>
      <c r="K8" s="26">
        <v>0</v>
      </c>
      <c r="L8" s="26">
        <f>TCO!H11</f>
        <v>0</v>
      </c>
      <c r="M8" s="28">
        <f t="shared" si="4"/>
        <v>0</v>
      </c>
      <c r="N8" s="26">
        <v>0</v>
      </c>
      <c r="O8" s="26">
        <f>TCO!H14</f>
        <v>0</v>
      </c>
      <c r="P8" s="28">
        <f t="shared" si="5"/>
        <v>0</v>
      </c>
      <c r="Q8" s="26">
        <f>'Parametre - Agendové IS'!D110</f>
        <v>0</v>
      </c>
      <c r="R8" s="26">
        <f>'Parametre - Agendové IS'!E110</f>
        <v>0</v>
      </c>
      <c r="S8" s="28">
        <f t="shared" si="0"/>
        <v>0</v>
      </c>
      <c r="T8" s="25">
        <f t="shared" si="6"/>
        <v>336743.00000000017</v>
      </c>
      <c r="U8" s="25">
        <f t="shared" si="7"/>
        <v>164560.31632462499</v>
      </c>
      <c r="V8" s="28">
        <f t="shared" si="8"/>
        <v>-172182.68367537518</v>
      </c>
    </row>
    <row r="9" spans="1:23">
      <c r="A9" s="24" t="s">
        <v>114</v>
      </c>
      <c r="B9" s="25">
        <f>TCO!I26+TCO!I27</f>
        <v>0</v>
      </c>
      <c r="C9" s="25">
        <f>(TCO!I$12*(1+$W$5))+TCO!I$13</f>
        <v>0</v>
      </c>
      <c r="D9" s="28">
        <f t="shared" si="1"/>
        <v>0</v>
      </c>
      <c r="E9" s="26">
        <f>TCO!I22+TCO!I23</f>
        <v>370417.30000000022</v>
      </c>
      <c r="F9" s="25">
        <f>(TCO!I$7*(1+$W$5))+TCO!I$8</f>
        <v>0</v>
      </c>
      <c r="G9" s="28">
        <f t="shared" si="2"/>
        <v>-370417.30000000022</v>
      </c>
      <c r="H9" s="25">
        <f>TCO!I24+TCO!I25</f>
        <v>0</v>
      </c>
      <c r="I9" s="25">
        <f>(TCO!I$9*(1+$W$5))+TCO!I$10</f>
        <v>164560.31632462499</v>
      </c>
      <c r="J9" s="28">
        <f t="shared" si="3"/>
        <v>164560.31632462499</v>
      </c>
      <c r="K9" s="26">
        <v>0</v>
      </c>
      <c r="L9" s="26">
        <f>TCO!I11</f>
        <v>0</v>
      </c>
      <c r="M9" s="28">
        <f t="shared" si="4"/>
        <v>0</v>
      </c>
      <c r="N9" s="26">
        <v>0</v>
      </c>
      <c r="O9" s="26">
        <f>TCO!I14</f>
        <v>0</v>
      </c>
      <c r="P9" s="28">
        <f t="shared" si="5"/>
        <v>0</v>
      </c>
      <c r="Q9" s="26">
        <f>'Parametre - Agendové IS'!D111</f>
        <v>0</v>
      </c>
      <c r="R9" s="26">
        <f>'Parametre - Agendové IS'!E111</f>
        <v>0</v>
      </c>
      <c r="S9" s="28">
        <f t="shared" si="0"/>
        <v>0</v>
      </c>
      <c r="T9" s="25">
        <f t="shared" si="6"/>
        <v>370417.30000000022</v>
      </c>
      <c r="U9" s="25">
        <f t="shared" si="7"/>
        <v>164560.31632462499</v>
      </c>
      <c r="V9" s="28">
        <f t="shared" si="8"/>
        <v>-205856.98367537523</v>
      </c>
    </row>
    <row r="10" spans="1:23">
      <c r="A10" s="24" t="s">
        <v>115</v>
      </c>
      <c r="B10" s="25">
        <f>TCO!J26+TCO!J27</f>
        <v>0</v>
      </c>
      <c r="C10" s="25">
        <f>(TCO!J$12*(1+$W$5))+TCO!J$13</f>
        <v>0</v>
      </c>
      <c r="D10" s="28">
        <f t="shared" si="1"/>
        <v>0</v>
      </c>
      <c r="E10" s="26">
        <f>TCO!J22+TCO!J23</f>
        <v>407459.03000000026</v>
      </c>
      <c r="F10" s="25">
        <f>(TCO!J$7*(1+$W$5))+TCO!J$8</f>
        <v>0</v>
      </c>
      <c r="G10" s="28">
        <f t="shared" si="2"/>
        <v>-407459.03000000026</v>
      </c>
      <c r="H10" s="25">
        <f>TCO!J24+TCO!J25</f>
        <v>0</v>
      </c>
      <c r="I10" s="25">
        <f>(TCO!J$9*(1+$W$5))+TCO!J$10</f>
        <v>164560.31632462499</v>
      </c>
      <c r="J10" s="28">
        <f t="shared" si="3"/>
        <v>164560.31632462499</v>
      </c>
      <c r="K10" s="26">
        <v>0</v>
      </c>
      <c r="L10" s="26">
        <f>TCO!J11</f>
        <v>0</v>
      </c>
      <c r="M10" s="28">
        <f t="shared" si="4"/>
        <v>0</v>
      </c>
      <c r="N10" s="26">
        <v>0</v>
      </c>
      <c r="O10" s="26">
        <f>TCO!J14</f>
        <v>0</v>
      </c>
      <c r="P10" s="28">
        <f t="shared" si="5"/>
        <v>0</v>
      </c>
      <c r="Q10" s="26">
        <f>'Parametre - Agendové IS'!D112</f>
        <v>0</v>
      </c>
      <c r="R10" s="26">
        <f>'Parametre - Agendové IS'!E112</f>
        <v>0</v>
      </c>
      <c r="S10" s="28">
        <f t="shared" si="0"/>
        <v>0</v>
      </c>
      <c r="T10" s="25">
        <f t="shared" si="6"/>
        <v>407459.03000000026</v>
      </c>
      <c r="U10" s="25">
        <f t="shared" si="7"/>
        <v>164560.31632462499</v>
      </c>
      <c r="V10" s="28">
        <f t="shared" si="8"/>
        <v>-242898.71367537527</v>
      </c>
    </row>
    <row r="11" spans="1:23">
      <c r="A11" s="24" t="s">
        <v>116</v>
      </c>
      <c r="B11" s="25">
        <f>TCO!K26+TCO!K27</f>
        <v>0</v>
      </c>
      <c r="C11" s="25">
        <f>(TCO!K$12*(1+$W$5))+TCO!K$13</f>
        <v>0</v>
      </c>
      <c r="D11" s="28">
        <f t="shared" si="1"/>
        <v>0</v>
      </c>
      <c r="E11" s="26">
        <f>TCO!K22+TCO!K23</f>
        <v>448204.93300000031</v>
      </c>
      <c r="F11" s="25">
        <f>(TCO!K$7*(1+$W$5))+TCO!K$8</f>
        <v>0</v>
      </c>
      <c r="G11" s="28">
        <f t="shared" si="2"/>
        <v>-448204.93300000031</v>
      </c>
      <c r="H11" s="25">
        <f>TCO!K24+TCO!K25</f>
        <v>0</v>
      </c>
      <c r="I11" s="25">
        <f>(TCO!K$9*(1+$W$5))+TCO!K$10</f>
        <v>164560.31632462499</v>
      </c>
      <c r="J11" s="28">
        <f t="shared" si="3"/>
        <v>164560.31632462499</v>
      </c>
      <c r="K11" s="26">
        <v>0</v>
      </c>
      <c r="L11" s="26">
        <f>TCO!K11</f>
        <v>0</v>
      </c>
      <c r="M11" s="28">
        <f t="shared" si="4"/>
        <v>0</v>
      </c>
      <c r="N11" s="26">
        <v>0</v>
      </c>
      <c r="O11" s="26">
        <f>TCO!K14</f>
        <v>0</v>
      </c>
      <c r="P11" s="28">
        <f t="shared" si="5"/>
        <v>0</v>
      </c>
      <c r="Q11" s="26">
        <f>'Parametre - Agendové IS'!D113</f>
        <v>0</v>
      </c>
      <c r="R11" s="26">
        <f>'Parametre - Agendové IS'!E113</f>
        <v>0</v>
      </c>
      <c r="S11" s="28">
        <f t="shared" si="0"/>
        <v>0</v>
      </c>
      <c r="T11" s="25">
        <f t="shared" si="6"/>
        <v>448204.93300000031</v>
      </c>
      <c r="U11" s="25">
        <f t="shared" si="7"/>
        <v>164560.31632462499</v>
      </c>
      <c r="V11" s="28">
        <f t="shared" si="8"/>
        <v>-283644.61667537532</v>
      </c>
    </row>
    <row r="12" spans="1:23">
      <c r="A12" s="24" t="s">
        <v>117</v>
      </c>
      <c r="B12" s="25">
        <f>TCO!L26+TCO!L27</f>
        <v>0</v>
      </c>
      <c r="C12" s="25">
        <f>(TCO!L$12*(1+$W$5))+TCO!L$13</f>
        <v>0</v>
      </c>
      <c r="D12" s="28">
        <f t="shared" si="1"/>
        <v>0</v>
      </c>
      <c r="E12" s="26">
        <f>TCO!L22+TCO!L23</f>
        <v>493025.4263000004</v>
      </c>
      <c r="F12" s="25">
        <f>(TCO!L$7*(1+$W$5))+TCO!L$8</f>
        <v>0</v>
      </c>
      <c r="G12" s="28">
        <f t="shared" si="2"/>
        <v>-493025.4263000004</v>
      </c>
      <c r="H12" s="25">
        <f>TCO!L24+TCO!L25</f>
        <v>0</v>
      </c>
      <c r="I12" s="25">
        <f>(TCO!L$9*(1+$W$5))+TCO!L$10</f>
        <v>164560.31632462499</v>
      </c>
      <c r="J12" s="28">
        <f t="shared" si="3"/>
        <v>164560.31632462499</v>
      </c>
      <c r="K12" s="26">
        <v>0</v>
      </c>
      <c r="L12" s="26">
        <f>TCO!L11</f>
        <v>0</v>
      </c>
      <c r="M12" s="28">
        <f t="shared" si="4"/>
        <v>0</v>
      </c>
      <c r="N12" s="26">
        <v>0</v>
      </c>
      <c r="O12" s="26">
        <f>TCO!L14</f>
        <v>0</v>
      </c>
      <c r="P12" s="28">
        <f t="shared" si="5"/>
        <v>0</v>
      </c>
      <c r="Q12" s="26">
        <f>'Parametre - Agendové IS'!D114</f>
        <v>0</v>
      </c>
      <c r="R12" s="26">
        <f>'Parametre - Agendové IS'!E114</f>
        <v>0</v>
      </c>
      <c r="S12" s="28">
        <f t="shared" si="0"/>
        <v>0</v>
      </c>
      <c r="T12" s="25">
        <f t="shared" si="6"/>
        <v>493025.4263000004</v>
      </c>
      <c r="U12" s="25">
        <f t="shared" si="7"/>
        <v>164560.31632462499</v>
      </c>
      <c r="V12" s="28">
        <f t="shared" si="8"/>
        <v>-328465.10997537541</v>
      </c>
    </row>
    <row r="13" spans="1:23" ht="15" thickBot="1">
      <c r="A13" s="38" t="s">
        <v>118</v>
      </c>
      <c r="B13" s="42">
        <f>TCO!M26+TCO!M27</f>
        <v>0</v>
      </c>
      <c r="C13" s="42">
        <f>(TCO!M$12*(1+$W$5))+TCO!M$13</f>
        <v>0</v>
      </c>
      <c r="D13" s="151">
        <f t="shared" si="1"/>
        <v>0</v>
      </c>
      <c r="E13" s="46">
        <f>TCO!M22+TCO!M23</f>
        <v>542327.96893000044</v>
      </c>
      <c r="F13" s="42">
        <f>(TCO!M$7*(1+$W$5))+TCO!M$8</f>
        <v>0</v>
      </c>
      <c r="G13" s="151">
        <f t="shared" si="2"/>
        <v>-542327.96893000044</v>
      </c>
      <c r="H13" s="42">
        <f>TCO!M24+TCO!M25</f>
        <v>0</v>
      </c>
      <c r="I13" s="42">
        <f>(TCO!M$9*(1+$W$5))+TCO!M$10</f>
        <v>164560.31632462499</v>
      </c>
      <c r="J13" s="151">
        <f t="shared" si="3"/>
        <v>164560.31632462499</v>
      </c>
      <c r="K13" s="46">
        <v>0</v>
      </c>
      <c r="L13" s="46">
        <f>TCO!M11</f>
        <v>0</v>
      </c>
      <c r="M13" s="151">
        <f t="shared" si="4"/>
        <v>0</v>
      </c>
      <c r="N13" s="46">
        <v>0</v>
      </c>
      <c r="O13" s="46">
        <f>TCO!M14</f>
        <v>0</v>
      </c>
      <c r="P13" s="151">
        <f t="shared" si="5"/>
        <v>0</v>
      </c>
      <c r="Q13" s="46">
        <f>'Parametre - Agendové IS'!D115</f>
        <v>0</v>
      </c>
      <c r="R13" s="46">
        <f>'Parametre - Agendové IS'!E115</f>
        <v>0</v>
      </c>
      <c r="S13" s="151">
        <f t="shared" si="0"/>
        <v>0</v>
      </c>
      <c r="T13" s="25">
        <f t="shared" si="6"/>
        <v>542327.96893000044</v>
      </c>
      <c r="U13" s="25">
        <f t="shared" si="7"/>
        <v>164560.31632462499</v>
      </c>
      <c r="V13" s="151">
        <f t="shared" si="8"/>
        <v>-377767.65260537545</v>
      </c>
    </row>
    <row r="14" spans="1:23">
      <c r="A14" s="421" t="s">
        <v>75</v>
      </c>
      <c r="B14" s="412">
        <f>SUM(B4:B13)</f>
        <v>0</v>
      </c>
      <c r="C14" s="410">
        <f t="shared" ref="C14:S14" si="9">SUM(C4:C13)</f>
        <v>0</v>
      </c>
      <c r="D14" s="409">
        <f t="shared" si="9"/>
        <v>0</v>
      </c>
      <c r="E14" s="412">
        <f t="shared" si="9"/>
        <v>3665607.658230002</v>
      </c>
      <c r="F14" s="410">
        <f t="shared" si="9"/>
        <v>0</v>
      </c>
      <c r="G14" s="409">
        <f t="shared" si="9"/>
        <v>-3665607.658230002</v>
      </c>
      <c r="H14" s="412">
        <f t="shared" si="9"/>
        <v>0</v>
      </c>
      <c r="I14" s="410">
        <f t="shared" si="9"/>
        <v>4059154.4693407514</v>
      </c>
      <c r="J14" s="409">
        <f t="shared" si="9"/>
        <v>4059154.4693407514</v>
      </c>
      <c r="K14" s="412">
        <f t="shared" ref="K14:P14" si="10">SUM(K4:K13)</f>
        <v>0</v>
      </c>
      <c r="L14" s="410">
        <f t="shared" si="10"/>
        <v>0</v>
      </c>
      <c r="M14" s="409">
        <f t="shared" si="10"/>
        <v>0</v>
      </c>
      <c r="N14" s="412">
        <f t="shared" si="10"/>
        <v>0</v>
      </c>
      <c r="O14" s="410">
        <f t="shared" si="10"/>
        <v>137133.59693718751</v>
      </c>
      <c r="P14" s="409">
        <f t="shared" si="10"/>
        <v>137133.59693718751</v>
      </c>
      <c r="Q14" s="412">
        <f t="shared" si="9"/>
        <v>0</v>
      </c>
      <c r="R14" s="410">
        <f t="shared" si="9"/>
        <v>0</v>
      </c>
      <c r="S14" s="409">
        <f t="shared" si="9"/>
        <v>0</v>
      </c>
      <c r="T14" s="422">
        <f>SUM(T4:T13)</f>
        <v>3665607.658230002</v>
      </c>
      <c r="U14" s="423">
        <f>SUM(U4:U13)</f>
        <v>4196288.0662779389</v>
      </c>
      <c r="V14" s="424">
        <f>SUM(V4:V13)</f>
        <v>530680.40804793546</v>
      </c>
    </row>
    <row r="15" spans="1:23" ht="15" thickBot="1">
      <c r="A15" s="421" t="s">
        <v>148</v>
      </c>
      <c r="B15" s="420"/>
      <c r="C15" s="418"/>
      <c r="D15" s="416">
        <f>D4+NPV(Faktory!$D$5,D5:D13)</f>
        <v>0</v>
      </c>
      <c r="E15" s="420"/>
      <c r="F15" s="418"/>
      <c r="G15" s="416">
        <f>G4+NPV(Faktory!$D$5,G5:G13)</f>
        <v>-2860967.7743044654</v>
      </c>
      <c r="H15" s="420"/>
      <c r="I15" s="418"/>
      <c r="J15" s="416">
        <f>J4+NPV(Faktory!$D$5,J5:J13)</f>
        <v>3690960.9078305112</v>
      </c>
      <c r="K15" s="420"/>
      <c r="L15" s="418"/>
      <c r="M15" s="416">
        <f>M4+NPV(Faktory!$D$5,M5:M13)</f>
        <v>0</v>
      </c>
      <c r="N15" s="420"/>
      <c r="O15" s="418"/>
      <c r="P15" s="416">
        <f>P4+NPV(Faktory!$D$5,P5:P13)</f>
        <v>133215.49416755358</v>
      </c>
      <c r="Q15" s="420"/>
      <c r="R15" s="418"/>
      <c r="S15" s="416">
        <f>S4+NPV(Faktory!$D$5,S5:S13)</f>
        <v>0</v>
      </c>
      <c r="T15" s="425"/>
      <c r="U15" s="426"/>
      <c r="V15" s="427">
        <f>V4+NPV(Faktory!$D$5,V5:V13)</f>
        <v>963208.62769359944</v>
      </c>
    </row>
    <row r="16" spans="1:23">
      <c r="A16" s="128"/>
      <c r="B16" s="128"/>
      <c r="C16" s="128"/>
      <c r="D16" s="131"/>
      <c r="E16" s="128"/>
      <c r="F16" s="128"/>
      <c r="G16" s="131"/>
      <c r="H16" s="128"/>
      <c r="I16" s="128"/>
      <c r="J16" s="131"/>
      <c r="K16" s="131"/>
      <c r="L16" s="131"/>
      <c r="M16" s="131"/>
      <c r="N16" s="131"/>
      <c r="O16" s="131"/>
      <c r="P16" s="131"/>
      <c r="Q16" s="128"/>
      <c r="R16" s="128"/>
      <c r="S16" s="131"/>
      <c r="T16" s="152"/>
      <c r="U16" s="152"/>
      <c r="V16" s="152"/>
    </row>
    <row r="17" spans="1:2">
      <c r="A17" s="103"/>
      <c r="B17" s="104" t="s">
        <v>154</v>
      </c>
    </row>
    <row r="22" spans="1:2">
      <c r="B22" s="153"/>
    </row>
  </sheetData>
  <mergeCells count="10">
    <mergeCell ref="Q1:S1"/>
    <mergeCell ref="T1:V1"/>
    <mergeCell ref="B2:D2"/>
    <mergeCell ref="E2:G2"/>
    <mergeCell ref="H2:J2"/>
    <mergeCell ref="Q2:S2"/>
    <mergeCell ref="N1:P1"/>
    <mergeCell ref="N2:P2"/>
    <mergeCell ref="K2:M2"/>
    <mergeCell ref="B1:M1"/>
  </mergeCells>
  <pageMargins left="0.7" right="0.7" top="0.75" bottom="0.75" header="0.3" footer="0.3"/>
  <pageSetup paperSize="9" scale="2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8">
    <tabColor rgb="FFFF0000"/>
  </sheetPr>
  <dimension ref="A1:BR135"/>
  <sheetViews>
    <sheetView zoomScale="60" zoomScaleNormal="60" zoomScalePageLayoutView="60" workbookViewId="0">
      <pane xSplit="6" ySplit="4" topLeftCell="G5" activePane="bottomRight" state="frozen"/>
      <selection pane="topRight" activeCell="G1" sqref="G1"/>
      <selection pane="bottomLeft" activeCell="A5" sqref="A5"/>
      <selection pane="bottomRight" activeCell="A2" sqref="A2"/>
    </sheetView>
  </sheetViews>
  <sheetFormatPr defaultColWidth="9.109375" defaultRowHeight="14.4"/>
  <cols>
    <col min="1" max="1" width="19.109375" style="304" customWidth="1"/>
    <col min="2" max="2" width="9.77734375" style="304" bestFit="1" customWidth="1"/>
    <col min="3" max="3" width="8.77734375" style="304" bestFit="1" customWidth="1"/>
    <col min="4" max="4" width="14.44140625" style="304" bestFit="1" customWidth="1"/>
    <col min="5" max="5" width="15.6640625" style="304" bestFit="1" customWidth="1"/>
    <col min="6" max="6" width="14.44140625" style="304" bestFit="1" customWidth="1"/>
    <col min="7" max="7" width="14.109375" style="340" customWidth="1"/>
    <col min="8" max="8" width="14.109375" style="377" customWidth="1"/>
    <col min="9" max="9" width="14.109375" style="340" customWidth="1"/>
    <col min="10" max="15" width="14.109375" style="456" customWidth="1"/>
    <col min="16" max="18" width="14.109375" style="304" customWidth="1"/>
    <col min="19" max="19" width="14.109375" style="378" customWidth="1"/>
    <col min="20" max="20" width="14.109375" style="377" customWidth="1"/>
    <col min="21" max="21" width="14.109375" style="456" customWidth="1"/>
    <col min="22" max="22" width="14.109375" style="378" customWidth="1"/>
    <col min="23" max="23" width="14.109375" style="377" customWidth="1"/>
    <col min="24" max="30" width="14.109375" style="456" customWidth="1"/>
    <col min="31" max="33" width="14.109375" style="304" customWidth="1"/>
    <col min="34" max="34" width="14.109375" style="378" customWidth="1"/>
    <col min="35" max="35" width="14.109375" style="377" customWidth="1"/>
    <col min="36" max="36" width="14.109375" style="456" customWidth="1"/>
    <col min="37" max="37" width="14.109375" style="378" customWidth="1"/>
    <col min="38" max="38" width="14.109375" style="377" customWidth="1"/>
    <col min="39" max="45" width="14.109375" style="456" customWidth="1"/>
    <col min="46" max="48" width="14.109375" style="304" customWidth="1"/>
    <col min="49" max="49" width="14.109375" style="378" customWidth="1"/>
    <col min="50" max="50" width="14.109375" style="377" customWidth="1"/>
    <col min="51" max="51" width="14.109375" style="456" customWidth="1"/>
    <col min="52" max="52" width="14.109375" style="378" customWidth="1"/>
    <col min="53" max="53" width="14.109375" style="377" customWidth="1"/>
    <col min="54" max="54" width="14.109375" style="456" customWidth="1"/>
    <col min="55" max="60" width="14.109375" style="431" customWidth="1"/>
    <col min="61" max="63" width="14.109375" style="304" customWidth="1"/>
    <col min="64" max="64" width="14.109375" style="378" customWidth="1"/>
    <col min="65" max="65" width="14.109375" style="377" customWidth="1"/>
    <col min="66" max="66" width="14.109375" style="340" customWidth="1"/>
    <col min="67" max="67" width="14.109375" style="378" customWidth="1"/>
    <col min="68" max="68" width="14.109375" style="377" customWidth="1"/>
    <col min="69" max="69" width="14.109375" style="340" customWidth="1"/>
    <col min="70" max="70" width="14.6640625" style="367" customWidth="1"/>
    <col min="71" max="73" width="9.109375" style="304"/>
    <col min="74" max="74" width="12.44140625" style="304" bestFit="1" customWidth="1"/>
    <col min="75" max="309" width="9.109375" style="304"/>
    <col min="310" max="310" width="1.6640625" style="304" customWidth="1"/>
    <col min="311" max="311" width="19.109375" style="304" customWidth="1"/>
    <col min="312" max="312" width="35.109375" style="304" customWidth="1"/>
    <col min="313" max="313" width="9.77734375" style="304" bestFit="1" customWidth="1"/>
    <col min="314" max="314" width="8.77734375" style="304" bestFit="1" customWidth="1"/>
    <col min="315" max="325" width="10.33203125" style="304" customWidth="1"/>
    <col min="326" max="565" width="9.109375" style="304"/>
    <col min="566" max="566" width="1.6640625" style="304" customWidth="1"/>
    <col min="567" max="567" width="19.109375" style="304" customWidth="1"/>
    <col min="568" max="568" width="35.109375" style="304" customWidth="1"/>
    <col min="569" max="569" width="9.77734375" style="304" bestFit="1" customWidth="1"/>
    <col min="570" max="570" width="8.77734375" style="304" bestFit="1" customWidth="1"/>
    <col min="571" max="581" width="10.33203125" style="304" customWidth="1"/>
    <col min="582" max="821" width="9.109375" style="304"/>
    <col min="822" max="822" width="1.6640625" style="304" customWidth="1"/>
    <col min="823" max="823" width="19.109375" style="304" customWidth="1"/>
    <col min="824" max="824" width="35.109375" style="304" customWidth="1"/>
    <col min="825" max="825" width="9.77734375" style="304" bestFit="1" customWidth="1"/>
    <col min="826" max="826" width="8.77734375" style="304" bestFit="1" customWidth="1"/>
    <col min="827" max="837" width="10.33203125" style="304" customWidth="1"/>
    <col min="838" max="1077" width="9.109375" style="304"/>
    <col min="1078" max="1078" width="1.6640625" style="304" customWidth="1"/>
    <col min="1079" max="1079" width="19.109375" style="304" customWidth="1"/>
    <col min="1080" max="1080" width="35.109375" style="304" customWidth="1"/>
    <col min="1081" max="1081" width="9.77734375" style="304" bestFit="1" customWidth="1"/>
    <col min="1082" max="1082" width="8.77734375" style="304" bestFit="1" customWidth="1"/>
    <col min="1083" max="1093" width="10.33203125" style="304" customWidth="1"/>
    <col min="1094" max="1333" width="9.109375" style="304"/>
    <col min="1334" max="1334" width="1.6640625" style="304" customWidth="1"/>
    <col min="1335" max="1335" width="19.109375" style="304" customWidth="1"/>
    <col min="1336" max="1336" width="35.109375" style="304" customWidth="1"/>
    <col min="1337" max="1337" width="9.77734375" style="304" bestFit="1" customWidth="1"/>
    <col min="1338" max="1338" width="8.77734375" style="304" bestFit="1" customWidth="1"/>
    <col min="1339" max="1349" width="10.33203125" style="304" customWidth="1"/>
    <col min="1350" max="1589" width="9.109375" style="304"/>
    <col min="1590" max="1590" width="1.6640625" style="304" customWidth="1"/>
    <col min="1591" max="1591" width="19.109375" style="304" customWidth="1"/>
    <col min="1592" max="1592" width="35.109375" style="304" customWidth="1"/>
    <col min="1593" max="1593" width="9.77734375" style="304" bestFit="1" customWidth="1"/>
    <col min="1594" max="1594" width="8.77734375" style="304" bestFit="1" customWidth="1"/>
    <col min="1595" max="1605" width="10.33203125" style="304" customWidth="1"/>
    <col min="1606" max="1845" width="9.109375" style="304"/>
    <col min="1846" max="1846" width="1.6640625" style="304" customWidth="1"/>
    <col min="1847" max="1847" width="19.109375" style="304" customWidth="1"/>
    <col min="1848" max="1848" width="35.109375" style="304" customWidth="1"/>
    <col min="1849" max="1849" width="9.77734375" style="304" bestFit="1" customWidth="1"/>
    <col min="1850" max="1850" width="8.77734375" style="304" bestFit="1" customWidth="1"/>
    <col min="1851" max="1861" width="10.33203125" style="304" customWidth="1"/>
    <col min="1862" max="2101" width="9.109375" style="304"/>
    <col min="2102" max="2102" width="1.6640625" style="304" customWidth="1"/>
    <col min="2103" max="2103" width="19.109375" style="304" customWidth="1"/>
    <col min="2104" max="2104" width="35.109375" style="304" customWidth="1"/>
    <col min="2105" max="2105" width="9.77734375" style="304" bestFit="1" customWidth="1"/>
    <col min="2106" max="2106" width="8.77734375" style="304" bestFit="1" customWidth="1"/>
    <col min="2107" max="2117" width="10.33203125" style="304" customWidth="1"/>
    <col min="2118" max="2357" width="9.109375" style="304"/>
    <col min="2358" max="2358" width="1.6640625" style="304" customWidth="1"/>
    <col min="2359" max="2359" width="19.109375" style="304" customWidth="1"/>
    <col min="2360" max="2360" width="35.109375" style="304" customWidth="1"/>
    <col min="2361" max="2361" width="9.77734375" style="304" bestFit="1" customWidth="1"/>
    <col min="2362" max="2362" width="8.77734375" style="304" bestFit="1" customWidth="1"/>
    <col min="2363" max="2373" width="10.33203125" style="304" customWidth="1"/>
    <col min="2374" max="2613" width="9.109375" style="304"/>
    <col min="2614" max="2614" width="1.6640625" style="304" customWidth="1"/>
    <col min="2615" max="2615" width="19.109375" style="304" customWidth="1"/>
    <col min="2616" max="2616" width="35.109375" style="304" customWidth="1"/>
    <col min="2617" max="2617" width="9.77734375" style="304" bestFit="1" customWidth="1"/>
    <col min="2618" max="2618" width="8.77734375" style="304" bestFit="1" customWidth="1"/>
    <col min="2619" max="2629" width="10.33203125" style="304" customWidth="1"/>
    <col min="2630" max="2869" width="9.109375" style="304"/>
    <col min="2870" max="2870" width="1.6640625" style="304" customWidth="1"/>
    <col min="2871" max="2871" width="19.109375" style="304" customWidth="1"/>
    <col min="2872" max="2872" width="35.109375" style="304" customWidth="1"/>
    <col min="2873" max="2873" width="9.77734375" style="304" bestFit="1" customWidth="1"/>
    <col min="2874" max="2874" width="8.77734375" style="304" bestFit="1" customWidth="1"/>
    <col min="2875" max="2885" width="10.33203125" style="304" customWidth="1"/>
    <col min="2886" max="3125" width="9.109375" style="304"/>
    <col min="3126" max="3126" width="1.6640625" style="304" customWidth="1"/>
    <col min="3127" max="3127" width="19.109375" style="304" customWidth="1"/>
    <col min="3128" max="3128" width="35.109375" style="304" customWidth="1"/>
    <col min="3129" max="3129" width="9.77734375" style="304" bestFit="1" customWidth="1"/>
    <col min="3130" max="3130" width="8.77734375" style="304" bestFit="1" customWidth="1"/>
    <col min="3131" max="3141" width="10.33203125" style="304" customWidth="1"/>
    <col min="3142" max="3381" width="9.109375" style="304"/>
    <col min="3382" max="3382" width="1.6640625" style="304" customWidth="1"/>
    <col min="3383" max="3383" width="19.109375" style="304" customWidth="1"/>
    <col min="3384" max="3384" width="35.109375" style="304" customWidth="1"/>
    <col min="3385" max="3385" width="9.77734375" style="304" bestFit="1" customWidth="1"/>
    <col min="3386" max="3386" width="8.77734375" style="304" bestFit="1" customWidth="1"/>
    <col min="3387" max="3397" width="10.33203125" style="304" customWidth="1"/>
    <col min="3398" max="3637" width="9.109375" style="304"/>
    <col min="3638" max="3638" width="1.6640625" style="304" customWidth="1"/>
    <col min="3639" max="3639" width="19.109375" style="304" customWidth="1"/>
    <col min="3640" max="3640" width="35.109375" style="304" customWidth="1"/>
    <col min="3641" max="3641" width="9.77734375" style="304" bestFit="1" customWidth="1"/>
    <col min="3642" max="3642" width="8.77734375" style="304" bestFit="1" customWidth="1"/>
    <col min="3643" max="3653" width="10.33203125" style="304" customWidth="1"/>
    <col min="3654" max="3893" width="9.109375" style="304"/>
    <col min="3894" max="3894" width="1.6640625" style="304" customWidth="1"/>
    <col min="3895" max="3895" width="19.109375" style="304" customWidth="1"/>
    <col min="3896" max="3896" width="35.109375" style="304" customWidth="1"/>
    <col min="3897" max="3897" width="9.77734375" style="304" bestFit="1" customWidth="1"/>
    <col min="3898" max="3898" width="8.77734375" style="304" bestFit="1" customWidth="1"/>
    <col min="3899" max="3909" width="10.33203125" style="304" customWidth="1"/>
    <col min="3910" max="4149" width="9.109375" style="304"/>
    <col min="4150" max="4150" width="1.6640625" style="304" customWidth="1"/>
    <col min="4151" max="4151" width="19.109375" style="304" customWidth="1"/>
    <col min="4152" max="4152" width="35.109375" style="304" customWidth="1"/>
    <col min="4153" max="4153" width="9.77734375" style="304" bestFit="1" customWidth="1"/>
    <col min="4154" max="4154" width="8.77734375" style="304" bestFit="1" customWidth="1"/>
    <col min="4155" max="4165" width="10.33203125" style="304" customWidth="1"/>
    <col min="4166" max="4405" width="9.109375" style="304"/>
    <col min="4406" max="4406" width="1.6640625" style="304" customWidth="1"/>
    <col min="4407" max="4407" width="19.109375" style="304" customWidth="1"/>
    <col min="4408" max="4408" width="35.109375" style="304" customWidth="1"/>
    <col min="4409" max="4409" width="9.77734375" style="304" bestFit="1" customWidth="1"/>
    <col min="4410" max="4410" width="8.77734375" style="304" bestFit="1" customWidth="1"/>
    <col min="4411" max="4421" width="10.33203125" style="304" customWidth="1"/>
    <col min="4422" max="4661" width="9.109375" style="304"/>
    <col min="4662" max="4662" width="1.6640625" style="304" customWidth="1"/>
    <col min="4663" max="4663" width="19.109375" style="304" customWidth="1"/>
    <col min="4664" max="4664" width="35.109375" style="304" customWidth="1"/>
    <col min="4665" max="4665" width="9.77734375" style="304" bestFit="1" customWidth="1"/>
    <col min="4666" max="4666" width="8.77734375" style="304" bestFit="1" customWidth="1"/>
    <col min="4667" max="4677" width="10.33203125" style="304" customWidth="1"/>
    <col min="4678" max="4917" width="9.109375" style="304"/>
    <col min="4918" max="4918" width="1.6640625" style="304" customWidth="1"/>
    <col min="4919" max="4919" width="19.109375" style="304" customWidth="1"/>
    <col min="4920" max="4920" width="35.109375" style="304" customWidth="1"/>
    <col min="4921" max="4921" width="9.77734375" style="304" bestFit="1" customWidth="1"/>
    <col min="4922" max="4922" width="8.77734375" style="304" bestFit="1" customWidth="1"/>
    <col min="4923" max="4933" width="10.33203125" style="304" customWidth="1"/>
    <col min="4934" max="5173" width="9.109375" style="304"/>
    <col min="5174" max="5174" width="1.6640625" style="304" customWidth="1"/>
    <col min="5175" max="5175" width="19.109375" style="304" customWidth="1"/>
    <col min="5176" max="5176" width="35.109375" style="304" customWidth="1"/>
    <col min="5177" max="5177" width="9.77734375" style="304" bestFit="1" customWidth="1"/>
    <col min="5178" max="5178" width="8.77734375" style="304" bestFit="1" customWidth="1"/>
    <col min="5179" max="5189" width="10.33203125" style="304" customWidth="1"/>
    <col min="5190" max="5429" width="9.109375" style="304"/>
    <col min="5430" max="5430" width="1.6640625" style="304" customWidth="1"/>
    <col min="5431" max="5431" width="19.109375" style="304" customWidth="1"/>
    <col min="5432" max="5432" width="35.109375" style="304" customWidth="1"/>
    <col min="5433" max="5433" width="9.77734375" style="304" bestFit="1" customWidth="1"/>
    <col min="5434" max="5434" width="8.77734375" style="304" bestFit="1" customWidth="1"/>
    <col min="5435" max="5445" width="10.33203125" style="304" customWidth="1"/>
    <col min="5446" max="5685" width="9.109375" style="304"/>
    <col min="5686" max="5686" width="1.6640625" style="304" customWidth="1"/>
    <col min="5687" max="5687" width="19.109375" style="304" customWidth="1"/>
    <col min="5688" max="5688" width="35.109375" style="304" customWidth="1"/>
    <col min="5689" max="5689" width="9.77734375" style="304" bestFit="1" customWidth="1"/>
    <col min="5690" max="5690" width="8.77734375" style="304" bestFit="1" customWidth="1"/>
    <col min="5691" max="5701" width="10.33203125" style="304" customWidth="1"/>
    <col min="5702" max="5941" width="9.109375" style="304"/>
    <col min="5942" max="5942" width="1.6640625" style="304" customWidth="1"/>
    <col min="5943" max="5943" width="19.109375" style="304" customWidth="1"/>
    <col min="5944" max="5944" width="35.109375" style="304" customWidth="1"/>
    <col min="5945" max="5945" width="9.77734375" style="304" bestFit="1" customWidth="1"/>
    <col min="5946" max="5946" width="8.77734375" style="304" bestFit="1" customWidth="1"/>
    <col min="5947" max="5957" width="10.33203125" style="304" customWidth="1"/>
    <col min="5958" max="6197" width="9.109375" style="304"/>
    <col min="6198" max="6198" width="1.6640625" style="304" customWidth="1"/>
    <col min="6199" max="6199" width="19.109375" style="304" customWidth="1"/>
    <col min="6200" max="6200" width="35.109375" style="304" customWidth="1"/>
    <col min="6201" max="6201" width="9.77734375" style="304" bestFit="1" customWidth="1"/>
    <col min="6202" max="6202" width="8.77734375" style="304" bestFit="1" customWidth="1"/>
    <col min="6203" max="6213" width="10.33203125" style="304" customWidth="1"/>
    <col min="6214" max="6453" width="9.109375" style="304"/>
    <col min="6454" max="6454" width="1.6640625" style="304" customWidth="1"/>
    <col min="6455" max="6455" width="19.109375" style="304" customWidth="1"/>
    <col min="6456" max="6456" width="35.109375" style="304" customWidth="1"/>
    <col min="6457" max="6457" width="9.77734375" style="304" bestFit="1" customWidth="1"/>
    <col min="6458" max="6458" width="8.77734375" style="304" bestFit="1" customWidth="1"/>
    <col min="6459" max="6469" width="10.33203125" style="304" customWidth="1"/>
    <col min="6470" max="6709" width="9.109375" style="304"/>
    <col min="6710" max="6710" width="1.6640625" style="304" customWidth="1"/>
    <col min="6711" max="6711" width="19.109375" style="304" customWidth="1"/>
    <col min="6712" max="6712" width="35.109375" style="304" customWidth="1"/>
    <col min="6713" max="6713" width="9.77734375" style="304" bestFit="1" customWidth="1"/>
    <col min="6714" max="6714" width="8.77734375" style="304" bestFit="1" customWidth="1"/>
    <col min="6715" max="6725" width="10.33203125" style="304" customWidth="1"/>
    <col min="6726" max="6965" width="9.109375" style="304"/>
    <col min="6966" max="6966" width="1.6640625" style="304" customWidth="1"/>
    <col min="6967" max="6967" width="19.109375" style="304" customWidth="1"/>
    <col min="6968" max="6968" width="35.109375" style="304" customWidth="1"/>
    <col min="6969" max="6969" width="9.77734375" style="304" bestFit="1" customWidth="1"/>
    <col min="6970" max="6970" width="8.77734375" style="304" bestFit="1" customWidth="1"/>
    <col min="6971" max="6981" width="10.33203125" style="304" customWidth="1"/>
    <col min="6982" max="7221" width="9.109375" style="304"/>
    <col min="7222" max="7222" width="1.6640625" style="304" customWidth="1"/>
    <col min="7223" max="7223" width="19.109375" style="304" customWidth="1"/>
    <col min="7224" max="7224" width="35.109375" style="304" customWidth="1"/>
    <col min="7225" max="7225" width="9.77734375" style="304" bestFit="1" customWidth="1"/>
    <col min="7226" max="7226" width="8.77734375" style="304" bestFit="1" customWidth="1"/>
    <col min="7227" max="7237" width="10.33203125" style="304" customWidth="1"/>
    <col min="7238" max="7477" width="9.109375" style="304"/>
    <col min="7478" max="7478" width="1.6640625" style="304" customWidth="1"/>
    <col min="7479" max="7479" width="19.109375" style="304" customWidth="1"/>
    <col min="7480" max="7480" width="35.109375" style="304" customWidth="1"/>
    <col min="7481" max="7481" width="9.77734375" style="304" bestFit="1" customWidth="1"/>
    <col min="7482" max="7482" width="8.77734375" style="304" bestFit="1" customWidth="1"/>
    <col min="7483" max="7493" width="10.33203125" style="304" customWidth="1"/>
    <col min="7494" max="7733" width="9.109375" style="304"/>
    <col min="7734" max="7734" width="1.6640625" style="304" customWidth="1"/>
    <col min="7735" max="7735" width="19.109375" style="304" customWidth="1"/>
    <col min="7736" max="7736" width="35.109375" style="304" customWidth="1"/>
    <col min="7737" max="7737" width="9.77734375" style="304" bestFit="1" customWidth="1"/>
    <col min="7738" max="7738" width="8.77734375" style="304" bestFit="1" customWidth="1"/>
    <col min="7739" max="7749" width="10.33203125" style="304" customWidth="1"/>
    <col min="7750" max="7989" width="9.109375" style="304"/>
    <col min="7990" max="7990" width="1.6640625" style="304" customWidth="1"/>
    <col min="7991" max="7991" width="19.109375" style="304" customWidth="1"/>
    <col min="7992" max="7992" width="35.109375" style="304" customWidth="1"/>
    <col min="7993" max="7993" width="9.77734375" style="304" bestFit="1" customWidth="1"/>
    <col min="7994" max="7994" width="8.77734375" style="304" bestFit="1" customWidth="1"/>
    <col min="7995" max="8005" width="10.33203125" style="304" customWidth="1"/>
    <col min="8006" max="8245" width="9.109375" style="304"/>
    <col min="8246" max="8246" width="1.6640625" style="304" customWidth="1"/>
    <col min="8247" max="8247" width="19.109375" style="304" customWidth="1"/>
    <col min="8248" max="8248" width="35.109375" style="304" customWidth="1"/>
    <col min="8249" max="8249" width="9.77734375" style="304" bestFit="1" customWidth="1"/>
    <col min="8250" max="8250" width="8.77734375" style="304" bestFit="1" customWidth="1"/>
    <col min="8251" max="8261" width="10.33203125" style="304" customWidth="1"/>
    <col min="8262" max="8501" width="9.109375" style="304"/>
    <col min="8502" max="8502" width="1.6640625" style="304" customWidth="1"/>
    <col min="8503" max="8503" width="19.109375" style="304" customWidth="1"/>
    <col min="8504" max="8504" width="35.109375" style="304" customWidth="1"/>
    <col min="8505" max="8505" width="9.77734375" style="304" bestFit="1" customWidth="1"/>
    <col min="8506" max="8506" width="8.77734375" style="304" bestFit="1" customWidth="1"/>
    <col min="8507" max="8517" width="10.33203125" style="304" customWidth="1"/>
    <col min="8518" max="8757" width="9.109375" style="304"/>
    <col min="8758" max="8758" width="1.6640625" style="304" customWidth="1"/>
    <col min="8759" max="8759" width="19.109375" style="304" customWidth="1"/>
    <col min="8760" max="8760" width="35.109375" style="304" customWidth="1"/>
    <col min="8761" max="8761" width="9.77734375" style="304" bestFit="1" customWidth="1"/>
    <col min="8762" max="8762" width="8.77734375" style="304" bestFit="1" customWidth="1"/>
    <col min="8763" max="8773" width="10.33203125" style="304" customWidth="1"/>
    <col min="8774" max="9013" width="9.109375" style="304"/>
    <col min="9014" max="9014" width="1.6640625" style="304" customWidth="1"/>
    <col min="9015" max="9015" width="19.109375" style="304" customWidth="1"/>
    <col min="9016" max="9016" width="35.109375" style="304" customWidth="1"/>
    <col min="9017" max="9017" width="9.77734375" style="304" bestFit="1" customWidth="1"/>
    <col min="9018" max="9018" width="8.77734375" style="304" bestFit="1" customWidth="1"/>
    <col min="9019" max="9029" width="10.33203125" style="304" customWidth="1"/>
    <col min="9030" max="9269" width="9.109375" style="304"/>
    <col min="9270" max="9270" width="1.6640625" style="304" customWidth="1"/>
    <col min="9271" max="9271" width="19.109375" style="304" customWidth="1"/>
    <col min="9272" max="9272" width="35.109375" style="304" customWidth="1"/>
    <col min="9273" max="9273" width="9.77734375" style="304" bestFit="1" customWidth="1"/>
    <col min="9274" max="9274" width="8.77734375" style="304" bestFit="1" customWidth="1"/>
    <col min="9275" max="9285" width="10.33203125" style="304" customWidth="1"/>
    <col min="9286" max="9525" width="9.109375" style="304"/>
    <col min="9526" max="9526" width="1.6640625" style="304" customWidth="1"/>
    <col min="9527" max="9527" width="19.109375" style="304" customWidth="1"/>
    <col min="9528" max="9528" width="35.109375" style="304" customWidth="1"/>
    <col min="9529" max="9529" width="9.77734375" style="304" bestFit="1" customWidth="1"/>
    <col min="9530" max="9530" width="8.77734375" style="304" bestFit="1" customWidth="1"/>
    <col min="9531" max="9541" width="10.33203125" style="304" customWidth="1"/>
    <col min="9542" max="9781" width="9.109375" style="304"/>
    <col min="9782" max="9782" width="1.6640625" style="304" customWidth="1"/>
    <col min="9783" max="9783" width="19.109375" style="304" customWidth="1"/>
    <col min="9784" max="9784" width="35.109375" style="304" customWidth="1"/>
    <col min="9785" max="9785" width="9.77734375" style="304" bestFit="1" customWidth="1"/>
    <col min="9786" max="9786" width="8.77734375" style="304" bestFit="1" customWidth="1"/>
    <col min="9787" max="9797" width="10.33203125" style="304" customWidth="1"/>
    <col min="9798" max="10037" width="9.109375" style="304"/>
    <col min="10038" max="10038" width="1.6640625" style="304" customWidth="1"/>
    <col min="10039" max="10039" width="19.109375" style="304" customWidth="1"/>
    <col min="10040" max="10040" width="35.109375" style="304" customWidth="1"/>
    <col min="10041" max="10041" width="9.77734375" style="304" bestFit="1" customWidth="1"/>
    <col min="10042" max="10042" width="8.77734375" style="304" bestFit="1" customWidth="1"/>
    <col min="10043" max="10053" width="10.33203125" style="304" customWidth="1"/>
    <col min="10054" max="10293" width="9.109375" style="304"/>
    <col min="10294" max="10294" width="1.6640625" style="304" customWidth="1"/>
    <col min="10295" max="10295" width="19.109375" style="304" customWidth="1"/>
    <col min="10296" max="10296" width="35.109375" style="304" customWidth="1"/>
    <col min="10297" max="10297" width="9.77734375" style="304" bestFit="1" customWidth="1"/>
    <col min="10298" max="10298" width="8.77734375" style="304" bestFit="1" customWidth="1"/>
    <col min="10299" max="10309" width="10.33203125" style="304" customWidth="1"/>
    <col min="10310" max="10549" width="9.109375" style="304"/>
    <col min="10550" max="10550" width="1.6640625" style="304" customWidth="1"/>
    <col min="10551" max="10551" width="19.109375" style="304" customWidth="1"/>
    <col min="10552" max="10552" width="35.109375" style="304" customWidth="1"/>
    <col min="10553" max="10553" width="9.77734375" style="304" bestFit="1" customWidth="1"/>
    <col min="10554" max="10554" width="8.77734375" style="304" bestFit="1" customWidth="1"/>
    <col min="10555" max="10565" width="10.33203125" style="304" customWidth="1"/>
    <col min="10566" max="10805" width="9.109375" style="304"/>
    <col min="10806" max="10806" width="1.6640625" style="304" customWidth="1"/>
    <col min="10807" max="10807" width="19.109375" style="304" customWidth="1"/>
    <col min="10808" max="10808" width="35.109375" style="304" customWidth="1"/>
    <col min="10809" max="10809" width="9.77734375" style="304" bestFit="1" customWidth="1"/>
    <col min="10810" max="10810" width="8.77734375" style="304" bestFit="1" customWidth="1"/>
    <col min="10811" max="10821" width="10.33203125" style="304" customWidth="1"/>
    <col min="10822" max="11061" width="9.109375" style="304"/>
    <col min="11062" max="11062" width="1.6640625" style="304" customWidth="1"/>
    <col min="11063" max="11063" width="19.109375" style="304" customWidth="1"/>
    <col min="11064" max="11064" width="35.109375" style="304" customWidth="1"/>
    <col min="11065" max="11065" width="9.77734375" style="304" bestFit="1" customWidth="1"/>
    <col min="11066" max="11066" width="8.77734375" style="304" bestFit="1" customWidth="1"/>
    <col min="11067" max="11077" width="10.33203125" style="304" customWidth="1"/>
    <col min="11078" max="11317" width="9.109375" style="304"/>
    <col min="11318" max="11318" width="1.6640625" style="304" customWidth="1"/>
    <col min="11319" max="11319" width="19.109375" style="304" customWidth="1"/>
    <col min="11320" max="11320" width="35.109375" style="304" customWidth="1"/>
    <col min="11321" max="11321" width="9.77734375" style="304" bestFit="1" customWidth="1"/>
    <col min="11322" max="11322" width="8.77734375" style="304" bestFit="1" customWidth="1"/>
    <col min="11323" max="11333" width="10.33203125" style="304" customWidth="1"/>
    <col min="11334" max="11573" width="9.109375" style="304"/>
    <col min="11574" max="11574" width="1.6640625" style="304" customWidth="1"/>
    <col min="11575" max="11575" width="19.109375" style="304" customWidth="1"/>
    <col min="11576" max="11576" width="35.109375" style="304" customWidth="1"/>
    <col min="11577" max="11577" width="9.77734375" style="304" bestFit="1" customWidth="1"/>
    <col min="11578" max="11578" width="8.77734375" style="304" bestFit="1" customWidth="1"/>
    <col min="11579" max="11589" width="10.33203125" style="304" customWidth="1"/>
    <col min="11590" max="11829" width="9.109375" style="304"/>
    <col min="11830" max="11830" width="1.6640625" style="304" customWidth="1"/>
    <col min="11831" max="11831" width="19.109375" style="304" customWidth="1"/>
    <col min="11832" max="11832" width="35.109375" style="304" customWidth="1"/>
    <col min="11833" max="11833" width="9.77734375" style="304" bestFit="1" customWidth="1"/>
    <col min="11834" max="11834" width="8.77734375" style="304" bestFit="1" customWidth="1"/>
    <col min="11835" max="11845" width="10.33203125" style="304" customWidth="1"/>
    <col min="11846" max="12085" width="9.109375" style="304"/>
    <col min="12086" max="12086" width="1.6640625" style="304" customWidth="1"/>
    <col min="12087" max="12087" width="19.109375" style="304" customWidth="1"/>
    <col min="12088" max="12088" width="35.109375" style="304" customWidth="1"/>
    <col min="12089" max="12089" width="9.77734375" style="304" bestFit="1" customWidth="1"/>
    <col min="12090" max="12090" width="8.77734375" style="304" bestFit="1" customWidth="1"/>
    <col min="12091" max="12101" width="10.33203125" style="304" customWidth="1"/>
    <col min="12102" max="12341" width="9.109375" style="304"/>
    <col min="12342" max="12342" width="1.6640625" style="304" customWidth="1"/>
    <col min="12343" max="12343" width="19.109375" style="304" customWidth="1"/>
    <col min="12344" max="12344" width="35.109375" style="304" customWidth="1"/>
    <col min="12345" max="12345" width="9.77734375" style="304" bestFit="1" customWidth="1"/>
    <col min="12346" max="12346" width="8.77734375" style="304" bestFit="1" customWidth="1"/>
    <col min="12347" max="12357" width="10.33203125" style="304" customWidth="1"/>
    <col min="12358" max="12597" width="9.109375" style="304"/>
    <col min="12598" max="12598" width="1.6640625" style="304" customWidth="1"/>
    <col min="12599" max="12599" width="19.109375" style="304" customWidth="1"/>
    <col min="12600" max="12600" width="35.109375" style="304" customWidth="1"/>
    <col min="12601" max="12601" width="9.77734375" style="304" bestFit="1" customWidth="1"/>
    <col min="12602" max="12602" width="8.77734375" style="304" bestFit="1" customWidth="1"/>
    <col min="12603" max="12613" width="10.33203125" style="304" customWidth="1"/>
    <col min="12614" max="12853" width="9.109375" style="304"/>
    <col min="12854" max="12854" width="1.6640625" style="304" customWidth="1"/>
    <col min="12855" max="12855" width="19.109375" style="304" customWidth="1"/>
    <col min="12856" max="12856" width="35.109375" style="304" customWidth="1"/>
    <col min="12857" max="12857" width="9.77734375" style="304" bestFit="1" customWidth="1"/>
    <col min="12858" max="12858" width="8.77734375" style="304" bestFit="1" customWidth="1"/>
    <col min="12859" max="12869" width="10.33203125" style="304" customWidth="1"/>
    <col min="12870" max="13109" width="9.109375" style="304"/>
    <col min="13110" max="13110" width="1.6640625" style="304" customWidth="1"/>
    <col min="13111" max="13111" width="19.109375" style="304" customWidth="1"/>
    <col min="13112" max="13112" width="35.109375" style="304" customWidth="1"/>
    <col min="13113" max="13113" width="9.77734375" style="304" bestFit="1" customWidth="1"/>
    <col min="13114" max="13114" width="8.77734375" style="304" bestFit="1" customWidth="1"/>
    <col min="13115" max="13125" width="10.33203125" style="304" customWidth="1"/>
    <col min="13126" max="13365" width="9.109375" style="304"/>
    <col min="13366" max="13366" width="1.6640625" style="304" customWidth="1"/>
    <col min="13367" max="13367" width="19.109375" style="304" customWidth="1"/>
    <col min="13368" max="13368" width="35.109375" style="304" customWidth="1"/>
    <col min="13369" max="13369" width="9.77734375" style="304" bestFit="1" customWidth="1"/>
    <col min="13370" max="13370" width="8.77734375" style="304" bestFit="1" customWidth="1"/>
    <col min="13371" max="13381" width="10.33203125" style="304" customWidth="1"/>
    <col min="13382" max="13621" width="9.109375" style="304"/>
    <col min="13622" max="13622" width="1.6640625" style="304" customWidth="1"/>
    <col min="13623" max="13623" width="19.109375" style="304" customWidth="1"/>
    <col min="13624" max="13624" width="35.109375" style="304" customWidth="1"/>
    <col min="13625" max="13625" width="9.77734375" style="304" bestFit="1" customWidth="1"/>
    <col min="13626" max="13626" width="8.77734375" style="304" bestFit="1" customWidth="1"/>
    <col min="13627" max="13637" width="10.33203125" style="304" customWidth="1"/>
    <col min="13638" max="13877" width="9.109375" style="304"/>
    <col min="13878" max="13878" width="1.6640625" style="304" customWidth="1"/>
    <col min="13879" max="13879" width="19.109375" style="304" customWidth="1"/>
    <col min="13880" max="13880" width="35.109375" style="304" customWidth="1"/>
    <col min="13881" max="13881" width="9.77734375" style="304" bestFit="1" customWidth="1"/>
    <col min="13882" max="13882" width="8.77734375" style="304" bestFit="1" customWidth="1"/>
    <col min="13883" max="13893" width="10.33203125" style="304" customWidth="1"/>
    <col min="13894" max="14133" width="9.109375" style="304"/>
    <col min="14134" max="14134" width="1.6640625" style="304" customWidth="1"/>
    <col min="14135" max="14135" width="19.109375" style="304" customWidth="1"/>
    <col min="14136" max="14136" width="35.109375" style="304" customWidth="1"/>
    <col min="14137" max="14137" width="9.77734375" style="304" bestFit="1" customWidth="1"/>
    <col min="14138" max="14138" width="8.77734375" style="304" bestFit="1" customWidth="1"/>
    <col min="14139" max="14149" width="10.33203125" style="304" customWidth="1"/>
    <col min="14150" max="14389" width="9.109375" style="304"/>
    <col min="14390" max="14390" width="1.6640625" style="304" customWidth="1"/>
    <col min="14391" max="14391" width="19.109375" style="304" customWidth="1"/>
    <col min="14392" max="14392" width="35.109375" style="304" customWidth="1"/>
    <col min="14393" max="14393" width="9.77734375" style="304" bestFit="1" customWidth="1"/>
    <col min="14394" max="14394" width="8.77734375" style="304" bestFit="1" customWidth="1"/>
    <col min="14395" max="14405" width="10.33203125" style="304" customWidth="1"/>
    <col min="14406" max="14645" width="9.109375" style="304"/>
    <col min="14646" max="14646" width="1.6640625" style="304" customWidth="1"/>
    <col min="14647" max="14647" width="19.109375" style="304" customWidth="1"/>
    <col min="14648" max="14648" width="35.109375" style="304" customWidth="1"/>
    <col min="14649" max="14649" width="9.77734375" style="304" bestFit="1" customWidth="1"/>
    <col min="14650" max="14650" width="8.77734375" style="304" bestFit="1" customWidth="1"/>
    <col min="14651" max="14661" width="10.33203125" style="304" customWidth="1"/>
    <col min="14662" max="14901" width="9.109375" style="304"/>
    <col min="14902" max="14902" width="1.6640625" style="304" customWidth="1"/>
    <col min="14903" max="14903" width="19.109375" style="304" customWidth="1"/>
    <col min="14904" max="14904" width="35.109375" style="304" customWidth="1"/>
    <col min="14905" max="14905" width="9.77734375" style="304" bestFit="1" customWidth="1"/>
    <col min="14906" max="14906" width="8.77734375" style="304" bestFit="1" customWidth="1"/>
    <col min="14907" max="14917" width="10.33203125" style="304" customWidth="1"/>
    <col min="14918" max="15157" width="9.109375" style="304"/>
    <col min="15158" max="15158" width="1.6640625" style="304" customWidth="1"/>
    <col min="15159" max="15159" width="19.109375" style="304" customWidth="1"/>
    <col min="15160" max="15160" width="35.109375" style="304" customWidth="1"/>
    <col min="15161" max="15161" width="9.77734375" style="304" bestFit="1" customWidth="1"/>
    <col min="15162" max="15162" width="8.77734375" style="304" bestFit="1" customWidth="1"/>
    <col min="15163" max="15173" width="10.33203125" style="304" customWidth="1"/>
    <col min="15174" max="15413" width="9.109375" style="304"/>
    <col min="15414" max="15414" width="1.6640625" style="304" customWidth="1"/>
    <col min="15415" max="15415" width="19.109375" style="304" customWidth="1"/>
    <col min="15416" max="15416" width="35.109375" style="304" customWidth="1"/>
    <col min="15417" max="15417" width="9.77734375" style="304" bestFit="1" customWidth="1"/>
    <col min="15418" max="15418" width="8.77734375" style="304" bestFit="1" customWidth="1"/>
    <col min="15419" max="15429" width="10.33203125" style="304" customWidth="1"/>
    <col min="15430" max="15669" width="9.109375" style="304"/>
    <col min="15670" max="15670" width="1.6640625" style="304" customWidth="1"/>
    <col min="15671" max="15671" width="19.109375" style="304" customWidth="1"/>
    <col min="15672" max="15672" width="35.109375" style="304" customWidth="1"/>
    <col min="15673" max="15673" width="9.77734375" style="304" bestFit="1" customWidth="1"/>
    <col min="15674" max="15674" width="8.77734375" style="304" bestFit="1" customWidth="1"/>
    <col min="15675" max="15685" width="10.33203125" style="304" customWidth="1"/>
    <col min="15686" max="15925" width="9.109375" style="304"/>
    <col min="15926" max="15926" width="1.6640625" style="304" customWidth="1"/>
    <col min="15927" max="15927" width="19.109375" style="304" customWidth="1"/>
    <col min="15928" max="15928" width="35.109375" style="304" customWidth="1"/>
    <col min="15929" max="15929" width="9.77734375" style="304" bestFit="1" customWidth="1"/>
    <col min="15930" max="15930" width="8.77734375" style="304" bestFit="1" customWidth="1"/>
    <col min="15931" max="15941" width="10.33203125" style="304" customWidth="1"/>
    <col min="15942" max="16181" width="9.109375" style="304"/>
    <col min="16182" max="16182" width="1.6640625" style="304" customWidth="1"/>
    <col min="16183" max="16183" width="19.109375" style="304" customWidth="1"/>
    <col min="16184" max="16184" width="35.109375" style="304" customWidth="1"/>
    <col min="16185" max="16185" width="9.77734375" style="304" bestFit="1" customWidth="1"/>
    <col min="16186" max="16186" width="8.77734375" style="304" bestFit="1" customWidth="1"/>
    <col min="16187" max="16197" width="10.33203125" style="304" customWidth="1"/>
    <col min="16198" max="16384" width="9.109375" style="304"/>
  </cols>
  <sheetData>
    <row r="1" spans="1:70" ht="26.4" thickBot="1">
      <c r="A1" s="676"/>
      <c r="B1" s="677"/>
      <c r="C1" s="677"/>
      <c r="D1" s="677"/>
      <c r="E1" s="677"/>
      <c r="F1" s="677"/>
      <c r="G1" s="681" t="s">
        <v>155</v>
      </c>
      <c r="H1" s="682"/>
      <c r="I1" s="682"/>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4"/>
    </row>
    <row r="2" spans="1:70" s="286" customFormat="1" ht="36" customHeight="1">
      <c r="A2" s="284"/>
      <c r="B2" s="284"/>
      <c r="C2" s="284"/>
      <c r="D2" s="689" t="s">
        <v>75</v>
      </c>
      <c r="E2" s="690"/>
      <c r="F2" s="691"/>
      <c r="G2" s="670" t="s">
        <v>2876</v>
      </c>
      <c r="H2" s="671"/>
      <c r="I2" s="672"/>
      <c r="J2" s="670"/>
      <c r="K2" s="671"/>
      <c r="L2" s="672"/>
      <c r="M2" s="670"/>
      <c r="N2" s="671"/>
      <c r="O2" s="672"/>
      <c r="P2" s="670"/>
      <c r="Q2" s="671"/>
      <c r="R2" s="672"/>
      <c r="S2" s="670"/>
      <c r="T2" s="671"/>
      <c r="U2" s="672"/>
      <c r="V2" s="670"/>
      <c r="W2" s="671"/>
      <c r="X2" s="672"/>
      <c r="Y2" s="670"/>
      <c r="Z2" s="671"/>
      <c r="AA2" s="672"/>
      <c r="AB2" s="670"/>
      <c r="AC2" s="671"/>
      <c r="AD2" s="672"/>
      <c r="AE2" s="670"/>
      <c r="AF2" s="671"/>
      <c r="AG2" s="672"/>
      <c r="AH2" s="670"/>
      <c r="AI2" s="671"/>
      <c r="AJ2" s="672"/>
      <c r="AK2" s="670"/>
      <c r="AL2" s="671"/>
      <c r="AM2" s="672"/>
      <c r="AN2" s="670"/>
      <c r="AO2" s="671"/>
      <c r="AP2" s="672"/>
      <c r="AQ2" s="670"/>
      <c r="AR2" s="671"/>
      <c r="AS2" s="672"/>
      <c r="AT2" s="670"/>
      <c r="AU2" s="671"/>
      <c r="AV2" s="672"/>
      <c r="AW2" s="670"/>
      <c r="AX2" s="671"/>
      <c r="AY2" s="672"/>
      <c r="AZ2" s="670"/>
      <c r="BA2" s="671"/>
      <c r="BB2" s="672"/>
      <c r="BC2" s="670"/>
      <c r="BD2" s="671"/>
      <c r="BE2" s="672"/>
      <c r="BF2" s="670"/>
      <c r="BG2" s="671"/>
      <c r="BH2" s="672"/>
      <c r="BI2" s="670"/>
      <c r="BJ2" s="671"/>
      <c r="BK2" s="672"/>
      <c r="BL2" s="670"/>
      <c r="BM2" s="671"/>
      <c r="BN2" s="672"/>
      <c r="BO2" s="670"/>
      <c r="BP2" s="671"/>
      <c r="BQ2" s="672"/>
      <c r="BR2" s="285"/>
    </row>
    <row r="3" spans="1:70" s="286" customFormat="1" ht="36" customHeight="1" thickBot="1">
      <c r="A3" s="284" t="s">
        <v>156</v>
      </c>
      <c r="B3" s="284"/>
      <c r="C3" s="284"/>
      <c r="D3" s="430"/>
      <c r="E3" s="428"/>
      <c r="F3" s="429"/>
      <c r="G3" s="667"/>
      <c r="H3" s="668"/>
      <c r="I3" s="669"/>
      <c r="J3" s="667"/>
      <c r="K3" s="668"/>
      <c r="L3" s="669"/>
      <c r="M3" s="667"/>
      <c r="N3" s="668"/>
      <c r="O3" s="669"/>
      <c r="P3" s="667"/>
      <c r="Q3" s="668"/>
      <c r="R3" s="669"/>
      <c r="S3" s="667"/>
      <c r="T3" s="668"/>
      <c r="U3" s="669"/>
      <c r="V3" s="667"/>
      <c r="W3" s="668"/>
      <c r="X3" s="669"/>
      <c r="Y3" s="667"/>
      <c r="Z3" s="668"/>
      <c r="AA3" s="669"/>
      <c r="AB3" s="667"/>
      <c r="AC3" s="668"/>
      <c r="AD3" s="669"/>
      <c r="AE3" s="667"/>
      <c r="AF3" s="668"/>
      <c r="AG3" s="669"/>
      <c r="AH3" s="667"/>
      <c r="AI3" s="668"/>
      <c r="AJ3" s="669"/>
      <c r="AK3" s="667"/>
      <c r="AL3" s="668"/>
      <c r="AM3" s="669"/>
      <c r="AN3" s="667"/>
      <c r="AO3" s="668"/>
      <c r="AP3" s="669"/>
      <c r="AQ3" s="667"/>
      <c r="AR3" s="668"/>
      <c r="AS3" s="669"/>
      <c r="AT3" s="667"/>
      <c r="AU3" s="668"/>
      <c r="AV3" s="669"/>
      <c r="AW3" s="667"/>
      <c r="AX3" s="668"/>
      <c r="AY3" s="669"/>
      <c r="AZ3" s="667"/>
      <c r="BA3" s="668"/>
      <c r="BB3" s="669"/>
      <c r="BC3" s="667"/>
      <c r="BD3" s="668"/>
      <c r="BE3" s="669"/>
      <c r="BF3" s="667"/>
      <c r="BG3" s="668"/>
      <c r="BH3" s="669"/>
      <c r="BI3" s="667"/>
      <c r="BJ3" s="668"/>
      <c r="BK3" s="669"/>
      <c r="BL3" s="667"/>
      <c r="BM3" s="668"/>
      <c r="BN3" s="669"/>
      <c r="BO3" s="667"/>
      <c r="BP3" s="668"/>
      <c r="BQ3" s="669"/>
      <c r="BR3" s="285"/>
    </row>
    <row r="4" spans="1:70" s="295" customFormat="1" ht="15.75" customHeight="1" thickBot="1">
      <c r="A4" s="287" t="s">
        <v>157</v>
      </c>
      <c r="B4" s="287" t="s">
        <v>158</v>
      </c>
      <c r="C4" s="288" t="s">
        <v>105</v>
      </c>
      <c r="D4" s="289" t="s">
        <v>106</v>
      </c>
      <c r="E4" s="290" t="s">
        <v>107</v>
      </c>
      <c r="F4" s="291" t="s">
        <v>159</v>
      </c>
      <c r="G4" s="292" t="s">
        <v>106</v>
      </c>
      <c r="H4" s="292" t="s">
        <v>107</v>
      </c>
      <c r="I4" s="293" t="s">
        <v>159</v>
      </c>
      <c r="J4" s="292" t="s">
        <v>106</v>
      </c>
      <c r="K4" s="292" t="s">
        <v>107</v>
      </c>
      <c r="L4" s="293" t="s">
        <v>159</v>
      </c>
      <c r="M4" s="292" t="s">
        <v>106</v>
      </c>
      <c r="N4" s="292" t="s">
        <v>107</v>
      </c>
      <c r="O4" s="293" t="s">
        <v>159</v>
      </c>
      <c r="P4" s="292" t="s">
        <v>106</v>
      </c>
      <c r="Q4" s="292" t="s">
        <v>107</v>
      </c>
      <c r="R4" s="293" t="s">
        <v>159</v>
      </c>
      <c r="S4" s="292" t="s">
        <v>106</v>
      </c>
      <c r="T4" s="292" t="s">
        <v>107</v>
      </c>
      <c r="U4" s="293" t="s">
        <v>159</v>
      </c>
      <c r="V4" s="292" t="s">
        <v>106</v>
      </c>
      <c r="W4" s="292" t="s">
        <v>107</v>
      </c>
      <c r="X4" s="293" t="s">
        <v>159</v>
      </c>
      <c r="Y4" s="292" t="s">
        <v>106</v>
      </c>
      <c r="Z4" s="292" t="s">
        <v>107</v>
      </c>
      <c r="AA4" s="293" t="s">
        <v>159</v>
      </c>
      <c r="AB4" s="292" t="s">
        <v>106</v>
      </c>
      <c r="AC4" s="292" t="s">
        <v>107</v>
      </c>
      <c r="AD4" s="293" t="s">
        <v>159</v>
      </c>
      <c r="AE4" s="292" t="s">
        <v>106</v>
      </c>
      <c r="AF4" s="292" t="s">
        <v>107</v>
      </c>
      <c r="AG4" s="293" t="s">
        <v>159</v>
      </c>
      <c r="AH4" s="292" t="s">
        <v>106</v>
      </c>
      <c r="AI4" s="292" t="s">
        <v>107</v>
      </c>
      <c r="AJ4" s="293" t="s">
        <v>159</v>
      </c>
      <c r="AK4" s="292" t="s">
        <v>106</v>
      </c>
      <c r="AL4" s="292" t="s">
        <v>107</v>
      </c>
      <c r="AM4" s="293" t="s">
        <v>159</v>
      </c>
      <c r="AN4" s="292" t="s">
        <v>106</v>
      </c>
      <c r="AO4" s="292" t="s">
        <v>107</v>
      </c>
      <c r="AP4" s="293" t="s">
        <v>159</v>
      </c>
      <c r="AQ4" s="292" t="s">
        <v>106</v>
      </c>
      <c r="AR4" s="292" t="s">
        <v>107</v>
      </c>
      <c r="AS4" s="293" t="s">
        <v>159</v>
      </c>
      <c r="AT4" s="292" t="s">
        <v>106</v>
      </c>
      <c r="AU4" s="292" t="s">
        <v>107</v>
      </c>
      <c r="AV4" s="293" t="s">
        <v>159</v>
      </c>
      <c r="AW4" s="292" t="s">
        <v>106</v>
      </c>
      <c r="AX4" s="292" t="s">
        <v>107</v>
      </c>
      <c r="AY4" s="293" t="s">
        <v>159</v>
      </c>
      <c r="AZ4" s="292" t="s">
        <v>106</v>
      </c>
      <c r="BA4" s="292" t="s">
        <v>107</v>
      </c>
      <c r="BB4" s="293" t="s">
        <v>159</v>
      </c>
      <c r="BC4" s="292" t="s">
        <v>106</v>
      </c>
      <c r="BD4" s="292" t="s">
        <v>107</v>
      </c>
      <c r="BE4" s="293" t="s">
        <v>159</v>
      </c>
      <c r="BF4" s="292" t="s">
        <v>106</v>
      </c>
      <c r="BG4" s="292" t="s">
        <v>107</v>
      </c>
      <c r="BH4" s="293" t="s">
        <v>159</v>
      </c>
      <c r="BI4" s="292" t="s">
        <v>106</v>
      </c>
      <c r="BJ4" s="292" t="s">
        <v>107</v>
      </c>
      <c r="BK4" s="293" t="s">
        <v>159</v>
      </c>
      <c r="BL4" s="292" t="s">
        <v>106</v>
      </c>
      <c r="BM4" s="292" t="s">
        <v>107</v>
      </c>
      <c r="BN4" s="293" t="s">
        <v>159</v>
      </c>
      <c r="BO4" s="292" t="s">
        <v>106</v>
      </c>
      <c r="BP4" s="292" t="s">
        <v>107</v>
      </c>
      <c r="BQ4" s="293" t="s">
        <v>159</v>
      </c>
      <c r="BR4" s="294"/>
    </row>
    <row r="5" spans="1:70" ht="14.55" customHeight="1">
      <c r="A5" s="673" t="s">
        <v>160</v>
      </c>
      <c r="B5" s="678" t="s">
        <v>161</v>
      </c>
      <c r="C5" s="296" t="s">
        <v>109</v>
      </c>
      <c r="D5" s="297">
        <f>SUM(G5,J5,M5,P5,S5,V5,Y5,AB5,AE5,AH5,AK5,AN5,AQ5,AT5,AW5,AZ5,AZ5,BC5,BF5,BI5,BL5,BO5)</f>
        <v>0</v>
      </c>
      <c r="E5" s="298">
        <f>SUM(H5,K5,N5,Q5,T5,W5,Z5,AC5,AF5,AI5,AL5,AO5,AR5,AU5,AX5,BA5,BA5,BD5,BG5,BJ5,BM5,BP5)</f>
        <v>0</v>
      </c>
      <c r="F5" s="299">
        <f>SUM(I5,L5,O5,R5,U5,X5,AA5,AD5,AG5,AJ5,AM5,AP5,AS5,AV5,AY5,BB5,BB5,BE5,BH5,BK5,BN5,BQ5)</f>
        <v>0</v>
      </c>
      <c r="G5" s="300"/>
      <c r="H5" s="301"/>
      <c r="I5" s="302">
        <f>H5-G5</f>
        <v>0</v>
      </c>
      <c r="J5" s="300"/>
      <c r="K5" s="301"/>
      <c r="L5" s="302">
        <f>K5-J5</f>
        <v>0</v>
      </c>
      <c r="M5" s="300"/>
      <c r="N5" s="301"/>
      <c r="O5" s="302">
        <f>N5-M5</f>
        <v>0</v>
      </c>
      <c r="P5" s="300"/>
      <c r="Q5" s="301"/>
      <c r="R5" s="302">
        <f>Q5-P5</f>
        <v>0</v>
      </c>
      <c r="S5" s="300"/>
      <c r="T5" s="301"/>
      <c r="U5" s="302">
        <f>T5-S5</f>
        <v>0</v>
      </c>
      <c r="V5" s="300"/>
      <c r="W5" s="301"/>
      <c r="X5" s="302">
        <f>W5-V5</f>
        <v>0</v>
      </c>
      <c r="Y5" s="300"/>
      <c r="Z5" s="301"/>
      <c r="AA5" s="302">
        <f>Z5-Y5</f>
        <v>0</v>
      </c>
      <c r="AB5" s="300"/>
      <c r="AC5" s="301"/>
      <c r="AD5" s="302">
        <f>AC5-AB5</f>
        <v>0</v>
      </c>
      <c r="AE5" s="300"/>
      <c r="AF5" s="301"/>
      <c r="AG5" s="302">
        <f>AF5-AE5</f>
        <v>0</v>
      </c>
      <c r="AH5" s="300"/>
      <c r="AI5" s="301"/>
      <c r="AJ5" s="302">
        <f>AI5-AH5</f>
        <v>0</v>
      </c>
      <c r="AK5" s="300"/>
      <c r="AL5" s="301"/>
      <c r="AM5" s="302">
        <f>AL5-AK5</f>
        <v>0</v>
      </c>
      <c r="AN5" s="300"/>
      <c r="AO5" s="301"/>
      <c r="AP5" s="302">
        <f>AO5-AN5</f>
        <v>0</v>
      </c>
      <c r="AQ5" s="300"/>
      <c r="AR5" s="301"/>
      <c r="AS5" s="302">
        <f>AR5-AQ5</f>
        <v>0</v>
      </c>
      <c r="AT5" s="300"/>
      <c r="AU5" s="301"/>
      <c r="AV5" s="302">
        <f>AU5-AT5</f>
        <v>0</v>
      </c>
      <c r="AW5" s="300"/>
      <c r="AX5" s="301"/>
      <c r="AY5" s="302">
        <f>AX5-AW5</f>
        <v>0</v>
      </c>
      <c r="AZ5" s="300"/>
      <c r="BA5" s="301"/>
      <c r="BB5" s="302">
        <f>BA5-AZ5</f>
        <v>0</v>
      </c>
      <c r="BC5" s="300"/>
      <c r="BD5" s="301"/>
      <c r="BE5" s="302">
        <f>BD5-BC5</f>
        <v>0</v>
      </c>
      <c r="BF5" s="300"/>
      <c r="BG5" s="301"/>
      <c r="BH5" s="302">
        <f>BG5-BF5</f>
        <v>0</v>
      </c>
      <c r="BI5" s="300"/>
      <c r="BJ5" s="301"/>
      <c r="BK5" s="302">
        <f>BJ5-BI5</f>
        <v>0</v>
      </c>
      <c r="BL5" s="300"/>
      <c r="BM5" s="301"/>
      <c r="BN5" s="302">
        <f>BM5-BL5</f>
        <v>0</v>
      </c>
      <c r="BO5" s="300"/>
      <c r="BP5" s="301"/>
      <c r="BQ5" s="302">
        <f>BP5-BO5</f>
        <v>0</v>
      </c>
      <c r="BR5" s="303">
        <v>0</v>
      </c>
    </row>
    <row r="6" spans="1:70">
      <c r="A6" s="674"/>
      <c r="B6" s="679"/>
      <c r="C6" s="305" t="s">
        <v>110</v>
      </c>
      <c r="D6" s="306">
        <f t="shared" ref="D6:D14" si="0">SUM(G6,J6,M6,P6,S6,V6,Y6,AB6,AE6,AH6,AK6,AN6,AQ6,AT6,AW6,AZ6,AZ6,BC6,BF6,BI6,BL6,BO6)</f>
        <v>0</v>
      </c>
      <c r="E6" s="307">
        <f t="shared" ref="E6:E14" si="1">SUM(H6,K6,N6,Q6,T6,W6,Z6,AC6,AF6,AI6,AL6,AO6,AR6,AU6,AX6,BA6,BA6,BD6,BG6,BJ6,BM6,BP6)</f>
        <v>0</v>
      </c>
      <c r="F6" s="308">
        <f t="shared" ref="F6:F14" si="2">SUM(I6,L6,O6,R6,U6,X6,AA6,AD6,AG6,AJ6,AM6,AP6,AS6,AV6,AY6,BB6,BB6,BE6,BH6,BK6,BN6,BQ6)</f>
        <v>0</v>
      </c>
      <c r="G6" s="309"/>
      <c r="H6" s="310"/>
      <c r="I6" s="311">
        <f t="shared" ref="I6:I24" si="3">H6-G6</f>
        <v>0</v>
      </c>
      <c r="J6" s="309"/>
      <c r="K6" s="310"/>
      <c r="L6" s="311">
        <f t="shared" ref="L6:L24" si="4">K6-J6</f>
        <v>0</v>
      </c>
      <c r="M6" s="309"/>
      <c r="N6" s="310"/>
      <c r="O6" s="311">
        <f t="shared" ref="O6:O24" si="5">N6-M6</f>
        <v>0</v>
      </c>
      <c r="P6" s="309"/>
      <c r="Q6" s="310"/>
      <c r="R6" s="311">
        <f t="shared" ref="R6:R24" si="6">Q6-P6</f>
        <v>0</v>
      </c>
      <c r="S6" s="309"/>
      <c r="T6" s="310"/>
      <c r="U6" s="311">
        <f t="shared" ref="U6:U24" si="7">T6-S6</f>
        <v>0</v>
      </c>
      <c r="V6" s="309"/>
      <c r="W6" s="310"/>
      <c r="X6" s="311">
        <f t="shared" ref="X6:X24" si="8">W6-V6</f>
        <v>0</v>
      </c>
      <c r="Y6" s="309"/>
      <c r="Z6" s="310"/>
      <c r="AA6" s="311">
        <f t="shared" ref="AA6:AA24" si="9">Z6-Y6</f>
        <v>0</v>
      </c>
      <c r="AB6" s="309"/>
      <c r="AC6" s="310"/>
      <c r="AD6" s="311">
        <f t="shared" ref="AD6:AD24" si="10">AC6-AB6</f>
        <v>0</v>
      </c>
      <c r="AE6" s="309"/>
      <c r="AF6" s="310"/>
      <c r="AG6" s="311">
        <f t="shared" ref="AG6:AG24" si="11">AF6-AE6</f>
        <v>0</v>
      </c>
      <c r="AH6" s="309"/>
      <c r="AI6" s="310"/>
      <c r="AJ6" s="311">
        <f t="shared" ref="AJ6:AJ24" si="12">AI6-AH6</f>
        <v>0</v>
      </c>
      <c r="AK6" s="309"/>
      <c r="AL6" s="310"/>
      <c r="AM6" s="311">
        <f t="shared" ref="AM6:AM24" si="13">AL6-AK6</f>
        <v>0</v>
      </c>
      <c r="AN6" s="309"/>
      <c r="AO6" s="310"/>
      <c r="AP6" s="311">
        <f t="shared" ref="AP6:AP24" si="14">AO6-AN6</f>
        <v>0</v>
      </c>
      <c r="AQ6" s="309"/>
      <c r="AR6" s="310"/>
      <c r="AS6" s="311">
        <f t="shared" ref="AS6:AS24" si="15">AR6-AQ6</f>
        <v>0</v>
      </c>
      <c r="AT6" s="309"/>
      <c r="AU6" s="310"/>
      <c r="AV6" s="311">
        <f t="shared" ref="AV6:AV24" si="16">AU6-AT6</f>
        <v>0</v>
      </c>
      <c r="AW6" s="309"/>
      <c r="AX6" s="310"/>
      <c r="AY6" s="311">
        <f t="shared" ref="AY6:AY24" si="17">AX6-AW6</f>
        <v>0</v>
      </c>
      <c r="AZ6" s="309"/>
      <c r="BA6" s="310"/>
      <c r="BB6" s="311">
        <f t="shared" ref="BB6:BB24" si="18">BA6-AZ6</f>
        <v>0</v>
      </c>
      <c r="BC6" s="309"/>
      <c r="BD6" s="310"/>
      <c r="BE6" s="311">
        <f t="shared" ref="BE6:BE24" si="19">BD6-BC6</f>
        <v>0</v>
      </c>
      <c r="BF6" s="309"/>
      <c r="BG6" s="310"/>
      <c r="BH6" s="311">
        <f t="shared" ref="BH6:BH24" si="20">BG6-BF6</f>
        <v>0</v>
      </c>
      <c r="BI6" s="309"/>
      <c r="BJ6" s="310"/>
      <c r="BK6" s="311">
        <f t="shared" ref="BK6:BK24" si="21">BJ6-BI6</f>
        <v>0</v>
      </c>
      <c r="BL6" s="309"/>
      <c r="BM6" s="310"/>
      <c r="BN6" s="311">
        <f t="shared" ref="BN6:BN24" si="22">BM6-BL6</f>
        <v>0</v>
      </c>
      <c r="BO6" s="309"/>
      <c r="BP6" s="310"/>
      <c r="BQ6" s="311">
        <f t="shared" ref="BQ6:BQ24" si="23">BP6-BO6</f>
        <v>0</v>
      </c>
      <c r="BR6" s="303"/>
    </row>
    <row r="7" spans="1:70">
      <c r="A7" s="674"/>
      <c r="B7" s="679"/>
      <c r="C7" s="305" t="s">
        <v>111</v>
      </c>
      <c r="D7" s="306">
        <f t="shared" si="0"/>
        <v>0</v>
      </c>
      <c r="E7" s="307">
        <f t="shared" si="1"/>
        <v>0</v>
      </c>
      <c r="F7" s="308">
        <f t="shared" si="2"/>
        <v>0</v>
      </c>
      <c r="G7" s="309"/>
      <c r="H7" s="310"/>
      <c r="I7" s="311">
        <f t="shared" si="3"/>
        <v>0</v>
      </c>
      <c r="J7" s="309"/>
      <c r="K7" s="310"/>
      <c r="L7" s="311">
        <f t="shared" si="4"/>
        <v>0</v>
      </c>
      <c r="M7" s="309"/>
      <c r="N7" s="310"/>
      <c r="O7" s="311">
        <f t="shared" si="5"/>
        <v>0</v>
      </c>
      <c r="P7" s="309"/>
      <c r="Q7" s="310"/>
      <c r="R7" s="311">
        <f t="shared" si="6"/>
        <v>0</v>
      </c>
      <c r="S7" s="309"/>
      <c r="T7" s="310"/>
      <c r="U7" s="311">
        <f t="shared" si="7"/>
        <v>0</v>
      </c>
      <c r="V7" s="309"/>
      <c r="W7" s="310"/>
      <c r="X7" s="311">
        <f t="shared" si="8"/>
        <v>0</v>
      </c>
      <c r="Y7" s="309"/>
      <c r="Z7" s="310"/>
      <c r="AA7" s="311">
        <f t="shared" si="9"/>
        <v>0</v>
      </c>
      <c r="AB7" s="309"/>
      <c r="AC7" s="310"/>
      <c r="AD7" s="311">
        <f t="shared" si="10"/>
        <v>0</v>
      </c>
      <c r="AE7" s="309"/>
      <c r="AF7" s="310"/>
      <c r="AG7" s="311">
        <f t="shared" si="11"/>
        <v>0</v>
      </c>
      <c r="AH7" s="309"/>
      <c r="AI7" s="310"/>
      <c r="AJ7" s="311">
        <f t="shared" si="12"/>
        <v>0</v>
      </c>
      <c r="AK7" s="309"/>
      <c r="AL7" s="310"/>
      <c r="AM7" s="311">
        <f t="shared" si="13"/>
        <v>0</v>
      </c>
      <c r="AN7" s="309"/>
      <c r="AO7" s="310"/>
      <c r="AP7" s="311">
        <f t="shared" si="14"/>
        <v>0</v>
      </c>
      <c r="AQ7" s="309"/>
      <c r="AR7" s="310"/>
      <c r="AS7" s="311">
        <f t="shared" si="15"/>
        <v>0</v>
      </c>
      <c r="AT7" s="309"/>
      <c r="AU7" s="310"/>
      <c r="AV7" s="311">
        <f t="shared" si="16"/>
        <v>0</v>
      </c>
      <c r="AW7" s="309"/>
      <c r="AX7" s="310"/>
      <c r="AY7" s="311">
        <f t="shared" si="17"/>
        <v>0</v>
      </c>
      <c r="AZ7" s="309"/>
      <c r="BA7" s="310"/>
      <c r="BB7" s="311">
        <f t="shared" si="18"/>
        <v>0</v>
      </c>
      <c r="BC7" s="309"/>
      <c r="BD7" s="310"/>
      <c r="BE7" s="311">
        <f t="shared" si="19"/>
        <v>0</v>
      </c>
      <c r="BF7" s="309"/>
      <c r="BG7" s="310"/>
      <c r="BH7" s="311">
        <f t="shared" si="20"/>
        <v>0</v>
      </c>
      <c r="BI7" s="309"/>
      <c r="BJ7" s="310"/>
      <c r="BK7" s="311">
        <f t="shared" si="21"/>
        <v>0</v>
      </c>
      <c r="BL7" s="309"/>
      <c r="BM7" s="310"/>
      <c r="BN7" s="311">
        <f t="shared" si="22"/>
        <v>0</v>
      </c>
      <c r="BO7" s="309"/>
      <c r="BP7" s="310"/>
      <c r="BQ7" s="311">
        <f t="shared" si="23"/>
        <v>0</v>
      </c>
      <c r="BR7" s="303"/>
    </row>
    <row r="8" spans="1:70">
      <c r="A8" s="674"/>
      <c r="B8" s="679"/>
      <c r="C8" s="305" t="s">
        <v>112</v>
      </c>
      <c r="D8" s="306">
        <f t="shared" si="0"/>
        <v>0</v>
      </c>
      <c r="E8" s="307">
        <f t="shared" si="1"/>
        <v>0</v>
      </c>
      <c r="F8" s="308">
        <f t="shared" si="2"/>
        <v>0</v>
      </c>
      <c r="G8" s="309"/>
      <c r="H8" s="310"/>
      <c r="I8" s="311">
        <f t="shared" si="3"/>
        <v>0</v>
      </c>
      <c r="J8" s="309"/>
      <c r="K8" s="310"/>
      <c r="L8" s="311">
        <f t="shared" si="4"/>
        <v>0</v>
      </c>
      <c r="M8" s="309"/>
      <c r="N8" s="310"/>
      <c r="O8" s="311">
        <f t="shared" si="5"/>
        <v>0</v>
      </c>
      <c r="P8" s="309"/>
      <c r="Q8" s="310"/>
      <c r="R8" s="311">
        <f t="shared" si="6"/>
        <v>0</v>
      </c>
      <c r="S8" s="309"/>
      <c r="T8" s="310"/>
      <c r="U8" s="311">
        <f t="shared" si="7"/>
        <v>0</v>
      </c>
      <c r="V8" s="309"/>
      <c r="W8" s="310"/>
      <c r="X8" s="311">
        <f t="shared" si="8"/>
        <v>0</v>
      </c>
      <c r="Y8" s="309"/>
      <c r="Z8" s="310"/>
      <c r="AA8" s="311">
        <f t="shared" si="9"/>
        <v>0</v>
      </c>
      <c r="AB8" s="309"/>
      <c r="AC8" s="310"/>
      <c r="AD8" s="311">
        <f t="shared" si="10"/>
        <v>0</v>
      </c>
      <c r="AE8" s="309"/>
      <c r="AF8" s="310"/>
      <c r="AG8" s="311">
        <f t="shared" si="11"/>
        <v>0</v>
      </c>
      <c r="AH8" s="309"/>
      <c r="AI8" s="310"/>
      <c r="AJ8" s="311">
        <f t="shared" si="12"/>
        <v>0</v>
      </c>
      <c r="AK8" s="309"/>
      <c r="AL8" s="310"/>
      <c r="AM8" s="311">
        <f t="shared" si="13"/>
        <v>0</v>
      </c>
      <c r="AN8" s="309"/>
      <c r="AO8" s="310"/>
      <c r="AP8" s="311">
        <f t="shared" si="14"/>
        <v>0</v>
      </c>
      <c r="AQ8" s="309"/>
      <c r="AR8" s="310"/>
      <c r="AS8" s="311">
        <f t="shared" si="15"/>
        <v>0</v>
      </c>
      <c r="AT8" s="309"/>
      <c r="AU8" s="310"/>
      <c r="AV8" s="311">
        <f t="shared" si="16"/>
        <v>0</v>
      </c>
      <c r="AW8" s="309"/>
      <c r="AX8" s="310"/>
      <c r="AY8" s="311">
        <f t="shared" si="17"/>
        <v>0</v>
      </c>
      <c r="AZ8" s="309"/>
      <c r="BA8" s="310"/>
      <c r="BB8" s="311">
        <f t="shared" si="18"/>
        <v>0</v>
      </c>
      <c r="BC8" s="309"/>
      <c r="BD8" s="310"/>
      <c r="BE8" s="311">
        <f t="shared" si="19"/>
        <v>0</v>
      </c>
      <c r="BF8" s="309"/>
      <c r="BG8" s="310"/>
      <c r="BH8" s="311">
        <f t="shared" si="20"/>
        <v>0</v>
      </c>
      <c r="BI8" s="309"/>
      <c r="BJ8" s="310"/>
      <c r="BK8" s="311">
        <f t="shared" si="21"/>
        <v>0</v>
      </c>
      <c r="BL8" s="309"/>
      <c r="BM8" s="310"/>
      <c r="BN8" s="311">
        <f t="shared" si="22"/>
        <v>0</v>
      </c>
      <c r="BO8" s="309"/>
      <c r="BP8" s="310"/>
      <c r="BQ8" s="311">
        <f t="shared" si="23"/>
        <v>0</v>
      </c>
      <c r="BR8" s="303"/>
    </row>
    <row r="9" spans="1:70">
      <c r="A9" s="674"/>
      <c r="B9" s="679"/>
      <c r="C9" s="305" t="s">
        <v>113</v>
      </c>
      <c r="D9" s="306">
        <f t="shared" si="0"/>
        <v>0</v>
      </c>
      <c r="E9" s="307">
        <f t="shared" si="1"/>
        <v>0</v>
      </c>
      <c r="F9" s="308">
        <f t="shared" si="2"/>
        <v>0</v>
      </c>
      <c r="G9" s="309"/>
      <c r="H9" s="310"/>
      <c r="I9" s="311">
        <f t="shared" si="3"/>
        <v>0</v>
      </c>
      <c r="J9" s="309"/>
      <c r="K9" s="310"/>
      <c r="L9" s="311">
        <f t="shared" si="4"/>
        <v>0</v>
      </c>
      <c r="M9" s="309"/>
      <c r="N9" s="310"/>
      <c r="O9" s="311">
        <f t="shared" si="5"/>
        <v>0</v>
      </c>
      <c r="P9" s="309"/>
      <c r="Q9" s="310"/>
      <c r="R9" s="311">
        <f t="shared" si="6"/>
        <v>0</v>
      </c>
      <c r="S9" s="309"/>
      <c r="T9" s="310"/>
      <c r="U9" s="311">
        <f t="shared" si="7"/>
        <v>0</v>
      </c>
      <c r="V9" s="309"/>
      <c r="W9" s="310"/>
      <c r="X9" s="311">
        <f t="shared" si="8"/>
        <v>0</v>
      </c>
      <c r="Y9" s="309"/>
      <c r="Z9" s="310"/>
      <c r="AA9" s="311">
        <f t="shared" si="9"/>
        <v>0</v>
      </c>
      <c r="AB9" s="309"/>
      <c r="AC9" s="310"/>
      <c r="AD9" s="311">
        <f t="shared" si="10"/>
        <v>0</v>
      </c>
      <c r="AE9" s="309"/>
      <c r="AF9" s="310"/>
      <c r="AG9" s="311">
        <f t="shared" si="11"/>
        <v>0</v>
      </c>
      <c r="AH9" s="309"/>
      <c r="AI9" s="310"/>
      <c r="AJ9" s="311">
        <f t="shared" si="12"/>
        <v>0</v>
      </c>
      <c r="AK9" s="309"/>
      <c r="AL9" s="310"/>
      <c r="AM9" s="311">
        <f t="shared" si="13"/>
        <v>0</v>
      </c>
      <c r="AN9" s="309"/>
      <c r="AO9" s="310"/>
      <c r="AP9" s="311">
        <f t="shared" si="14"/>
        <v>0</v>
      </c>
      <c r="AQ9" s="309"/>
      <c r="AR9" s="310"/>
      <c r="AS9" s="311">
        <f t="shared" si="15"/>
        <v>0</v>
      </c>
      <c r="AT9" s="309"/>
      <c r="AU9" s="310"/>
      <c r="AV9" s="311">
        <f t="shared" si="16"/>
        <v>0</v>
      </c>
      <c r="AW9" s="309"/>
      <c r="AX9" s="310"/>
      <c r="AY9" s="311">
        <f t="shared" si="17"/>
        <v>0</v>
      </c>
      <c r="AZ9" s="309"/>
      <c r="BA9" s="310"/>
      <c r="BB9" s="311">
        <f t="shared" si="18"/>
        <v>0</v>
      </c>
      <c r="BC9" s="309"/>
      <c r="BD9" s="310"/>
      <c r="BE9" s="311">
        <f t="shared" si="19"/>
        <v>0</v>
      </c>
      <c r="BF9" s="309"/>
      <c r="BG9" s="310"/>
      <c r="BH9" s="311">
        <f t="shared" si="20"/>
        <v>0</v>
      </c>
      <c r="BI9" s="309"/>
      <c r="BJ9" s="310"/>
      <c r="BK9" s="311">
        <f t="shared" si="21"/>
        <v>0</v>
      </c>
      <c r="BL9" s="309"/>
      <c r="BM9" s="310"/>
      <c r="BN9" s="311">
        <f t="shared" si="22"/>
        <v>0</v>
      </c>
      <c r="BO9" s="309"/>
      <c r="BP9" s="310"/>
      <c r="BQ9" s="311">
        <f t="shared" si="23"/>
        <v>0</v>
      </c>
      <c r="BR9" s="303"/>
    </row>
    <row r="10" spans="1:70">
      <c r="A10" s="674"/>
      <c r="B10" s="679"/>
      <c r="C10" s="305" t="s">
        <v>114</v>
      </c>
      <c r="D10" s="306">
        <f t="shared" si="0"/>
        <v>0</v>
      </c>
      <c r="E10" s="307">
        <f t="shared" si="1"/>
        <v>0</v>
      </c>
      <c r="F10" s="308">
        <f t="shared" si="2"/>
        <v>0</v>
      </c>
      <c r="G10" s="309"/>
      <c r="H10" s="310"/>
      <c r="I10" s="311">
        <f t="shared" si="3"/>
        <v>0</v>
      </c>
      <c r="J10" s="309"/>
      <c r="K10" s="310"/>
      <c r="L10" s="311">
        <f t="shared" si="4"/>
        <v>0</v>
      </c>
      <c r="M10" s="309"/>
      <c r="N10" s="310"/>
      <c r="O10" s="311">
        <f t="shared" si="5"/>
        <v>0</v>
      </c>
      <c r="P10" s="309"/>
      <c r="Q10" s="310"/>
      <c r="R10" s="311">
        <f t="shared" si="6"/>
        <v>0</v>
      </c>
      <c r="S10" s="309"/>
      <c r="T10" s="310"/>
      <c r="U10" s="311">
        <f t="shared" si="7"/>
        <v>0</v>
      </c>
      <c r="V10" s="309"/>
      <c r="W10" s="310"/>
      <c r="X10" s="311">
        <f t="shared" si="8"/>
        <v>0</v>
      </c>
      <c r="Y10" s="309"/>
      <c r="Z10" s="310"/>
      <c r="AA10" s="311">
        <f t="shared" si="9"/>
        <v>0</v>
      </c>
      <c r="AB10" s="309"/>
      <c r="AC10" s="310"/>
      <c r="AD10" s="311">
        <f t="shared" si="10"/>
        <v>0</v>
      </c>
      <c r="AE10" s="309"/>
      <c r="AF10" s="310"/>
      <c r="AG10" s="311">
        <f t="shared" si="11"/>
        <v>0</v>
      </c>
      <c r="AH10" s="309"/>
      <c r="AI10" s="310"/>
      <c r="AJ10" s="311">
        <f t="shared" si="12"/>
        <v>0</v>
      </c>
      <c r="AK10" s="309"/>
      <c r="AL10" s="310"/>
      <c r="AM10" s="311">
        <f t="shared" si="13"/>
        <v>0</v>
      </c>
      <c r="AN10" s="309"/>
      <c r="AO10" s="310"/>
      <c r="AP10" s="311">
        <f t="shared" si="14"/>
        <v>0</v>
      </c>
      <c r="AQ10" s="309"/>
      <c r="AR10" s="310"/>
      <c r="AS10" s="311">
        <f t="shared" si="15"/>
        <v>0</v>
      </c>
      <c r="AT10" s="309"/>
      <c r="AU10" s="310"/>
      <c r="AV10" s="311">
        <f t="shared" si="16"/>
        <v>0</v>
      </c>
      <c r="AW10" s="309"/>
      <c r="AX10" s="310"/>
      <c r="AY10" s="311">
        <f t="shared" si="17"/>
        <v>0</v>
      </c>
      <c r="AZ10" s="309"/>
      <c r="BA10" s="310"/>
      <c r="BB10" s="311">
        <f t="shared" si="18"/>
        <v>0</v>
      </c>
      <c r="BC10" s="309"/>
      <c r="BD10" s="310"/>
      <c r="BE10" s="311">
        <f t="shared" si="19"/>
        <v>0</v>
      </c>
      <c r="BF10" s="309"/>
      <c r="BG10" s="310"/>
      <c r="BH10" s="311">
        <f t="shared" si="20"/>
        <v>0</v>
      </c>
      <c r="BI10" s="309"/>
      <c r="BJ10" s="310"/>
      <c r="BK10" s="311">
        <f t="shared" si="21"/>
        <v>0</v>
      </c>
      <c r="BL10" s="309"/>
      <c r="BM10" s="310"/>
      <c r="BN10" s="311">
        <f t="shared" si="22"/>
        <v>0</v>
      </c>
      <c r="BO10" s="309"/>
      <c r="BP10" s="310"/>
      <c r="BQ10" s="311">
        <f t="shared" si="23"/>
        <v>0</v>
      </c>
      <c r="BR10" s="303"/>
    </row>
    <row r="11" spans="1:70">
      <c r="A11" s="674"/>
      <c r="B11" s="679"/>
      <c r="C11" s="305" t="s">
        <v>115</v>
      </c>
      <c r="D11" s="306">
        <f t="shared" si="0"/>
        <v>0</v>
      </c>
      <c r="E11" s="307">
        <f t="shared" si="1"/>
        <v>0</v>
      </c>
      <c r="F11" s="308">
        <f t="shared" si="2"/>
        <v>0</v>
      </c>
      <c r="G11" s="309"/>
      <c r="H11" s="310"/>
      <c r="I11" s="311">
        <f t="shared" si="3"/>
        <v>0</v>
      </c>
      <c r="J11" s="309"/>
      <c r="K11" s="310"/>
      <c r="L11" s="311">
        <f t="shared" si="4"/>
        <v>0</v>
      </c>
      <c r="M11" s="309"/>
      <c r="N11" s="310"/>
      <c r="O11" s="311">
        <f t="shared" si="5"/>
        <v>0</v>
      </c>
      <c r="P11" s="309"/>
      <c r="Q11" s="310"/>
      <c r="R11" s="311">
        <f t="shared" si="6"/>
        <v>0</v>
      </c>
      <c r="S11" s="309"/>
      <c r="T11" s="310"/>
      <c r="U11" s="311">
        <f t="shared" si="7"/>
        <v>0</v>
      </c>
      <c r="V11" s="309"/>
      <c r="W11" s="310"/>
      <c r="X11" s="311">
        <f t="shared" si="8"/>
        <v>0</v>
      </c>
      <c r="Y11" s="309"/>
      <c r="Z11" s="310"/>
      <c r="AA11" s="311">
        <f t="shared" si="9"/>
        <v>0</v>
      </c>
      <c r="AB11" s="309"/>
      <c r="AC11" s="310"/>
      <c r="AD11" s="311">
        <f t="shared" si="10"/>
        <v>0</v>
      </c>
      <c r="AE11" s="309"/>
      <c r="AF11" s="310"/>
      <c r="AG11" s="311">
        <f t="shared" si="11"/>
        <v>0</v>
      </c>
      <c r="AH11" s="309"/>
      <c r="AI11" s="310"/>
      <c r="AJ11" s="311">
        <f t="shared" si="12"/>
        <v>0</v>
      </c>
      <c r="AK11" s="309"/>
      <c r="AL11" s="310"/>
      <c r="AM11" s="311">
        <f t="shared" si="13"/>
        <v>0</v>
      </c>
      <c r="AN11" s="309"/>
      <c r="AO11" s="310"/>
      <c r="AP11" s="311">
        <f t="shared" si="14"/>
        <v>0</v>
      </c>
      <c r="AQ11" s="309"/>
      <c r="AR11" s="310"/>
      <c r="AS11" s="311">
        <f t="shared" si="15"/>
        <v>0</v>
      </c>
      <c r="AT11" s="309"/>
      <c r="AU11" s="310"/>
      <c r="AV11" s="311">
        <f t="shared" si="16"/>
        <v>0</v>
      </c>
      <c r="AW11" s="309"/>
      <c r="AX11" s="310"/>
      <c r="AY11" s="311">
        <f t="shared" si="17"/>
        <v>0</v>
      </c>
      <c r="AZ11" s="309"/>
      <c r="BA11" s="310"/>
      <c r="BB11" s="311">
        <f t="shared" si="18"/>
        <v>0</v>
      </c>
      <c r="BC11" s="309"/>
      <c r="BD11" s="310"/>
      <c r="BE11" s="311">
        <f t="shared" si="19"/>
        <v>0</v>
      </c>
      <c r="BF11" s="309"/>
      <c r="BG11" s="310"/>
      <c r="BH11" s="311">
        <f t="shared" si="20"/>
        <v>0</v>
      </c>
      <c r="BI11" s="309"/>
      <c r="BJ11" s="310"/>
      <c r="BK11" s="311">
        <f t="shared" si="21"/>
        <v>0</v>
      </c>
      <c r="BL11" s="309"/>
      <c r="BM11" s="310"/>
      <c r="BN11" s="311">
        <f t="shared" si="22"/>
        <v>0</v>
      </c>
      <c r="BO11" s="309"/>
      <c r="BP11" s="310"/>
      <c r="BQ11" s="311">
        <f t="shared" si="23"/>
        <v>0</v>
      </c>
      <c r="BR11" s="303"/>
    </row>
    <row r="12" spans="1:70">
      <c r="A12" s="674"/>
      <c r="B12" s="679"/>
      <c r="C12" s="305" t="s">
        <v>116</v>
      </c>
      <c r="D12" s="306">
        <f t="shared" si="0"/>
        <v>0</v>
      </c>
      <c r="E12" s="307">
        <f t="shared" si="1"/>
        <v>0</v>
      </c>
      <c r="F12" s="308">
        <f t="shared" si="2"/>
        <v>0</v>
      </c>
      <c r="G12" s="309"/>
      <c r="H12" s="310"/>
      <c r="I12" s="311">
        <f t="shared" si="3"/>
        <v>0</v>
      </c>
      <c r="J12" s="309"/>
      <c r="K12" s="310"/>
      <c r="L12" s="311">
        <f t="shared" si="4"/>
        <v>0</v>
      </c>
      <c r="M12" s="309"/>
      <c r="N12" s="310"/>
      <c r="O12" s="311">
        <f t="shared" si="5"/>
        <v>0</v>
      </c>
      <c r="P12" s="309"/>
      <c r="Q12" s="310"/>
      <c r="R12" s="311">
        <f t="shared" si="6"/>
        <v>0</v>
      </c>
      <c r="S12" s="309"/>
      <c r="T12" s="310"/>
      <c r="U12" s="311">
        <f t="shared" si="7"/>
        <v>0</v>
      </c>
      <c r="V12" s="309"/>
      <c r="W12" s="310"/>
      <c r="X12" s="311">
        <f t="shared" si="8"/>
        <v>0</v>
      </c>
      <c r="Y12" s="309"/>
      <c r="Z12" s="310"/>
      <c r="AA12" s="311">
        <f t="shared" si="9"/>
        <v>0</v>
      </c>
      <c r="AB12" s="309"/>
      <c r="AC12" s="310"/>
      <c r="AD12" s="311">
        <f t="shared" si="10"/>
        <v>0</v>
      </c>
      <c r="AE12" s="309"/>
      <c r="AF12" s="310"/>
      <c r="AG12" s="311">
        <f t="shared" si="11"/>
        <v>0</v>
      </c>
      <c r="AH12" s="309"/>
      <c r="AI12" s="310"/>
      <c r="AJ12" s="311">
        <f t="shared" si="12"/>
        <v>0</v>
      </c>
      <c r="AK12" s="309"/>
      <c r="AL12" s="310"/>
      <c r="AM12" s="311">
        <f t="shared" si="13"/>
        <v>0</v>
      </c>
      <c r="AN12" s="309"/>
      <c r="AO12" s="310"/>
      <c r="AP12" s="311">
        <f t="shared" si="14"/>
        <v>0</v>
      </c>
      <c r="AQ12" s="309"/>
      <c r="AR12" s="310"/>
      <c r="AS12" s="311">
        <f t="shared" si="15"/>
        <v>0</v>
      </c>
      <c r="AT12" s="309"/>
      <c r="AU12" s="310"/>
      <c r="AV12" s="311">
        <f t="shared" si="16"/>
        <v>0</v>
      </c>
      <c r="AW12" s="309"/>
      <c r="AX12" s="310"/>
      <c r="AY12" s="311">
        <f t="shared" si="17"/>
        <v>0</v>
      </c>
      <c r="AZ12" s="309"/>
      <c r="BA12" s="310"/>
      <c r="BB12" s="311">
        <f t="shared" si="18"/>
        <v>0</v>
      </c>
      <c r="BC12" s="309"/>
      <c r="BD12" s="310"/>
      <c r="BE12" s="311">
        <f t="shared" si="19"/>
        <v>0</v>
      </c>
      <c r="BF12" s="309"/>
      <c r="BG12" s="310"/>
      <c r="BH12" s="311">
        <f t="shared" si="20"/>
        <v>0</v>
      </c>
      <c r="BI12" s="309"/>
      <c r="BJ12" s="310"/>
      <c r="BK12" s="311">
        <f t="shared" si="21"/>
        <v>0</v>
      </c>
      <c r="BL12" s="309"/>
      <c r="BM12" s="310"/>
      <c r="BN12" s="311">
        <f t="shared" si="22"/>
        <v>0</v>
      </c>
      <c r="BO12" s="309"/>
      <c r="BP12" s="310"/>
      <c r="BQ12" s="311">
        <f t="shared" si="23"/>
        <v>0</v>
      </c>
      <c r="BR12" s="303"/>
    </row>
    <row r="13" spans="1:70">
      <c r="A13" s="674"/>
      <c r="B13" s="679"/>
      <c r="C13" s="305" t="s">
        <v>117</v>
      </c>
      <c r="D13" s="306">
        <f t="shared" si="0"/>
        <v>0</v>
      </c>
      <c r="E13" s="307">
        <f t="shared" si="1"/>
        <v>0</v>
      </c>
      <c r="F13" s="308">
        <f t="shared" si="2"/>
        <v>0</v>
      </c>
      <c r="G13" s="309"/>
      <c r="H13" s="310"/>
      <c r="I13" s="311">
        <f t="shared" si="3"/>
        <v>0</v>
      </c>
      <c r="J13" s="309"/>
      <c r="K13" s="310"/>
      <c r="L13" s="311">
        <f t="shared" si="4"/>
        <v>0</v>
      </c>
      <c r="M13" s="309"/>
      <c r="N13" s="310"/>
      <c r="O13" s="311">
        <f t="shared" si="5"/>
        <v>0</v>
      </c>
      <c r="P13" s="309"/>
      <c r="Q13" s="310"/>
      <c r="R13" s="311">
        <f t="shared" si="6"/>
        <v>0</v>
      </c>
      <c r="S13" s="309"/>
      <c r="T13" s="310"/>
      <c r="U13" s="311">
        <f t="shared" si="7"/>
        <v>0</v>
      </c>
      <c r="V13" s="309"/>
      <c r="W13" s="310"/>
      <c r="X13" s="311">
        <f t="shared" si="8"/>
        <v>0</v>
      </c>
      <c r="Y13" s="309"/>
      <c r="Z13" s="310"/>
      <c r="AA13" s="311">
        <f t="shared" si="9"/>
        <v>0</v>
      </c>
      <c r="AB13" s="309"/>
      <c r="AC13" s="310"/>
      <c r="AD13" s="311">
        <f t="shared" si="10"/>
        <v>0</v>
      </c>
      <c r="AE13" s="309"/>
      <c r="AF13" s="310"/>
      <c r="AG13" s="311">
        <f t="shared" si="11"/>
        <v>0</v>
      </c>
      <c r="AH13" s="309"/>
      <c r="AI13" s="310"/>
      <c r="AJ13" s="311">
        <f t="shared" si="12"/>
        <v>0</v>
      </c>
      <c r="AK13" s="309"/>
      <c r="AL13" s="310"/>
      <c r="AM13" s="311">
        <f t="shared" si="13"/>
        <v>0</v>
      </c>
      <c r="AN13" s="309"/>
      <c r="AO13" s="310"/>
      <c r="AP13" s="311">
        <f t="shared" si="14"/>
        <v>0</v>
      </c>
      <c r="AQ13" s="309"/>
      <c r="AR13" s="310"/>
      <c r="AS13" s="311">
        <f t="shared" si="15"/>
        <v>0</v>
      </c>
      <c r="AT13" s="309"/>
      <c r="AU13" s="310"/>
      <c r="AV13" s="311">
        <f t="shared" si="16"/>
        <v>0</v>
      </c>
      <c r="AW13" s="309"/>
      <c r="AX13" s="310"/>
      <c r="AY13" s="311">
        <f t="shared" si="17"/>
        <v>0</v>
      </c>
      <c r="AZ13" s="309"/>
      <c r="BA13" s="310"/>
      <c r="BB13" s="311">
        <f t="shared" si="18"/>
        <v>0</v>
      </c>
      <c r="BC13" s="309"/>
      <c r="BD13" s="310"/>
      <c r="BE13" s="311">
        <f t="shared" si="19"/>
        <v>0</v>
      </c>
      <c r="BF13" s="309"/>
      <c r="BG13" s="310"/>
      <c r="BH13" s="311">
        <f t="shared" si="20"/>
        <v>0</v>
      </c>
      <c r="BI13" s="309"/>
      <c r="BJ13" s="310"/>
      <c r="BK13" s="311">
        <f t="shared" si="21"/>
        <v>0</v>
      </c>
      <c r="BL13" s="309"/>
      <c r="BM13" s="310"/>
      <c r="BN13" s="311">
        <f t="shared" si="22"/>
        <v>0</v>
      </c>
      <c r="BO13" s="309"/>
      <c r="BP13" s="310"/>
      <c r="BQ13" s="311">
        <f t="shared" si="23"/>
        <v>0</v>
      </c>
      <c r="BR13" s="303"/>
    </row>
    <row r="14" spans="1:70" ht="15" thickBot="1">
      <c r="A14" s="675"/>
      <c r="B14" s="680"/>
      <c r="C14" s="312" t="s">
        <v>118</v>
      </c>
      <c r="D14" s="313">
        <f t="shared" si="0"/>
        <v>0</v>
      </c>
      <c r="E14" s="314">
        <f t="shared" si="1"/>
        <v>0</v>
      </c>
      <c r="F14" s="315">
        <f t="shared" si="2"/>
        <v>0</v>
      </c>
      <c r="G14" s="316"/>
      <c r="H14" s="317"/>
      <c r="I14" s="318">
        <f t="shared" si="3"/>
        <v>0</v>
      </c>
      <c r="J14" s="316"/>
      <c r="K14" s="317"/>
      <c r="L14" s="318">
        <f t="shared" si="4"/>
        <v>0</v>
      </c>
      <c r="M14" s="316"/>
      <c r="N14" s="317"/>
      <c r="O14" s="318">
        <f t="shared" si="5"/>
        <v>0</v>
      </c>
      <c r="P14" s="316"/>
      <c r="Q14" s="317"/>
      <c r="R14" s="318">
        <f t="shared" si="6"/>
        <v>0</v>
      </c>
      <c r="S14" s="316"/>
      <c r="T14" s="317"/>
      <c r="U14" s="318">
        <f t="shared" si="7"/>
        <v>0</v>
      </c>
      <c r="V14" s="316"/>
      <c r="W14" s="317"/>
      <c r="X14" s="318">
        <f t="shared" si="8"/>
        <v>0</v>
      </c>
      <c r="Y14" s="316"/>
      <c r="Z14" s="317"/>
      <c r="AA14" s="318">
        <f t="shared" si="9"/>
        <v>0</v>
      </c>
      <c r="AB14" s="316"/>
      <c r="AC14" s="317"/>
      <c r="AD14" s="318">
        <f t="shared" si="10"/>
        <v>0</v>
      </c>
      <c r="AE14" s="316"/>
      <c r="AF14" s="317"/>
      <c r="AG14" s="318">
        <f t="shared" si="11"/>
        <v>0</v>
      </c>
      <c r="AH14" s="316"/>
      <c r="AI14" s="317"/>
      <c r="AJ14" s="318">
        <f t="shared" si="12"/>
        <v>0</v>
      </c>
      <c r="AK14" s="316"/>
      <c r="AL14" s="317"/>
      <c r="AM14" s="318">
        <f t="shared" si="13"/>
        <v>0</v>
      </c>
      <c r="AN14" s="316"/>
      <c r="AO14" s="317"/>
      <c r="AP14" s="318">
        <f t="shared" si="14"/>
        <v>0</v>
      </c>
      <c r="AQ14" s="316"/>
      <c r="AR14" s="317"/>
      <c r="AS14" s="318">
        <f t="shared" si="15"/>
        <v>0</v>
      </c>
      <c r="AT14" s="316"/>
      <c r="AU14" s="317"/>
      <c r="AV14" s="318">
        <f t="shared" si="16"/>
        <v>0</v>
      </c>
      <c r="AW14" s="316"/>
      <c r="AX14" s="317"/>
      <c r="AY14" s="318">
        <f t="shared" si="17"/>
        <v>0</v>
      </c>
      <c r="AZ14" s="316"/>
      <c r="BA14" s="317"/>
      <c r="BB14" s="318">
        <f t="shared" si="18"/>
        <v>0</v>
      </c>
      <c r="BC14" s="316"/>
      <c r="BD14" s="317"/>
      <c r="BE14" s="318">
        <f t="shared" si="19"/>
        <v>0</v>
      </c>
      <c r="BF14" s="316"/>
      <c r="BG14" s="317"/>
      <c r="BH14" s="318">
        <f t="shared" si="20"/>
        <v>0</v>
      </c>
      <c r="BI14" s="316"/>
      <c r="BJ14" s="317"/>
      <c r="BK14" s="318">
        <f t="shared" si="21"/>
        <v>0</v>
      </c>
      <c r="BL14" s="316"/>
      <c r="BM14" s="317"/>
      <c r="BN14" s="318">
        <f t="shared" si="22"/>
        <v>0</v>
      </c>
      <c r="BO14" s="316"/>
      <c r="BP14" s="317"/>
      <c r="BQ14" s="318">
        <f t="shared" si="23"/>
        <v>0</v>
      </c>
      <c r="BR14" s="303"/>
    </row>
    <row r="15" spans="1:70">
      <c r="A15" s="673" t="s">
        <v>162</v>
      </c>
      <c r="B15" s="678" t="s">
        <v>163</v>
      </c>
      <c r="C15" s="296" t="s">
        <v>109</v>
      </c>
      <c r="D15" s="319"/>
      <c r="E15" s="320"/>
      <c r="F15" s="321"/>
      <c r="G15" s="322"/>
      <c r="H15" s="323"/>
      <c r="I15" s="324">
        <f t="shared" si="3"/>
        <v>0</v>
      </c>
      <c r="J15" s="322"/>
      <c r="K15" s="323"/>
      <c r="L15" s="324">
        <f t="shared" si="4"/>
        <v>0</v>
      </c>
      <c r="M15" s="322"/>
      <c r="N15" s="323"/>
      <c r="O15" s="324">
        <f t="shared" si="5"/>
        <v>0</v>
      </c>
      <c r="P15" s="322"/>
      <c r="Q15" s="323"/>
      <c r="R15" s="324">
        <f t="shared" si="6"/>
        <v>0</v>
      </c>
      <c r="S15" s="322"/>
      <c r="T15" s="323"/>
      <c r="U15" s="324">
        <f t="shared" si="7"/>
        <v>0</v>
      </c>
      <c r="V15" s="322"/>
      <c r="W15" s="323"/>
      <c r="X15" s="324">
        <f t="shared" si="8"/>
        <v>0</v>
      </c>
      <c r="Y15" s="322"/>
      <c r="Z15" s="323"/>
      <c r="AA15" s="324">
        <f t="shared" si="9"/>
        <v>0</v>
      </c>
      <c r="AB15" s="322"/>
      <c r="AC15" s="323"/>
      <c r="AD15" s="324">
        <f t="shared" si="10"/>
        <v>0</v>
      </c>
      <c r="AE15" s="322"/>
      <c r="AF15" s="323"/>
      <c r="AG15" s="324">
        <f t="shared" si="11"/>
        <v>0</v>
      </c>
      <c r="AH15" s="322"/>
      <c r="AI15" s="323"/>
      <c r="AJ15" s="324">
        <f t="shared" si="12"/>
        <v>0</v>
      </c>
      <c r="AK15" s="322"/>
      <c r="AL15" s="323"/>
      <c r="AM15" s="324">
        <f t="shared" si="13"/>
        <v>0</v>
      </c>
      <c r="AN15" s="322"/>
      <c r="AO15" s="323"/>
      <c r="AP15" s="324">
        <f t="shared" si="14"/>
        <v>0</v>
      </c>
      <c r="AQ15" s="322"/>
      <c r="AR15" s="323"/>
      <c r="AS15" s="324">
        <f t="shared" si="15"/>
        <v>0</v>
      </c>
      <c r="AT15" s="322"/>
      <c r="AU15" s="323"/>
      <c r="AV15" s="324">
        <f t="shared" si="16"/>
        <v>0</v>
      </c>
      <c r="AW15" s="322"/>
      <c r="AX15" s="323"/>
      <c r="AY15" s="324">
        <f t="shared" si="17"/>
        <v>0</v>
      </c>
      <c r="AZ15" s="322"/>
      <c r="BA15" s="323"/>
      <c r="BB15" s="324">
        <f t="shared" si="18"/>
        <v>0</v>
      </c>
      <c r="BC15" s="322"/>
      <c r="BD15" s="323"/>
      <c r="BE15" s="324">
        <f t="shared" si="19"/>
        <v>0</v>
      </c>
      <c r="BF15" s="322"/>
      <c r="BG15" s="323"/>
      <c r="BH15" s="324">
        <f t="shared" si="20"/>
        <v>0</v>
      </c>
      <c r="BI15" s="322"/>
      <c r="BJ15" s="323"/>
      <c r="BK15" s="324">
        <f t="shared" si="21"/>
        <v>0</v>
      </c>
      <c r="BL15" s="322"/>
      <c r="BM15" s="323"/>
      <c r="BN15" s="324">
        <f t="shared" si="22"/>
        <v>0</v>
      </c>
      <c r="BO15" s="322"/>
      <c r="BP15" s="323"/>
      <c r="BQ15" s="324">
        <f t="shared" si="23"/>
        <v>0</v>
      </c>
      <c r="BR15" s="303"/>
    </row>
    <row r="16" spans="1:70">
      <c r="A16" s="674"/>
      <c r="B16" s="679"/>
      <c r="C16" s="305" t="s">
        <v>110</v>
      </c>
      <c r="D16" s="325"/>
      <c r="E16" s="326"/>
      <c r="F16" s="327"/>
      <c r="G16" s="328"/>
      <c r="H16" s="329"/>
      <c r="I16" s="330">
        <f t="shared" si="3"/>
        <v>0</v>
      </c>
      <c r="J16" s="328"/>
      <c r="K16" s="329"/>
      <c r="L16" s="330">
        <f t="shared" si="4"/>
        <v>0</v>
      </c>
      <c r="M16" s="328"/>
      <c r="N16" s="329"/>
      <c r="O16" s="330">
        <f t="shared" si="5"/>
        <v>0</v>
      </c>
      <c r="P16" s="328"/>
      <c r="Q16" s="329"/>
      <c r="R16" s="330">
        <f t="shared" si="6"/>
        <v>0</v>
      </c>
      <c r="S16" s="328"/>
      <c r="T16" s="329"/>
      <c r="U16" s="330">
        <f t="shared" si="7"/>
        <v>0</v>
      </c>
      <c r="V16" s="328"/>
      <c r="W16" s="329"/>
      <c r="X16" s="330">
        <f t="shared" si="8"/>
        <v>0</v>
      </c>
      <c r="Y16" s="328"/>
      <c r="Z16" s="329"/>
      <c r="AA16" s="330">
        <f t="shared" si="9"/>
        <v>0</v>
      </c>
      <c r="AB16" s="328"/>
      <c r="AC16" s="329"/>
      <c r="AD16" s="330">
        <f t="shared" si="10"/>
        <v>0</v>
      </c>
      <c r="AE16" s="328"/>
      <c r="AF16" s="329"/>
      <c r="AG16" s="330">
        <f t="shared" si="11"/>
        <v>0</v>
      </c>
      <c r="AH16" s="328"/>
      <c r="AI16" s="329"/>
      <c r="AJ16" s="330">
        <f t="shared" si="12"/>
        <v>0</v>
      </c>
      <c r="AK16" s="328"/>
      <c r="AL16" s="329"/>
      <c r="AM16" s="330">
        <f t="shared" si="13"/>
        <v>0</v>
      </c>
      <c r="AN16" s="328"/>
      <c r="AO16" s="329"/>
      <c r="AP16" s="330">
        <f t="shared" si="14"/>
        <v>0</v>
      </c>
      <c r="AQ16" s="328"/>
      <c r="AR16" s="329"/>
      <c r="AS16" s="330">
        <f t="shared" si="15"/>
        <v>0</v>
      </c>
      <c r="AT16" s="328"/>
      <c r="AU16" s="329"/>
      <c r="AV16" s="330">
        <f t="shared" si="16"/>
        <v>0</v>
      </c>
      <c r="AW16" s="328"/>
      <c r="AX16" s="329"/>
      <c r="AY16" s="330">
        <f t="shared" si="17"/>
        <v>0</v>
      </c>
      <c r="AZ16" s="328"/>
      <c r="BA16" s="329"/>
      <c r="BB16" s="330">
        <f t="shared" si="18"/>
        <v>0</v>
      </c>
      <c r="BC16" s="328"/>
      <c r="BD16" s="329"/>
      <c r="BE16" s="330">
        <f t="shared" si="19"/>
        <v>0</v>
      </c>
      <c r="BF16" s="328"/>
      <c r="BG16" s="329"/>
      <c r="BH16" s="330">
        <f t="shared" si="20"/>
        <v>0</v>
      </c>
      <c r="BI16" s="328"/>
      <c r="BJ16" s="329"/>
      <c r="BK16" s="330">
        <f t="shared" si="21"/>
        <v>0</v>
      </c>
      <c r="BL16" s="328"/>
      <c r="BM16" s="329"/>
      <c r="BN16" s="330">
        <f t="shared" si="22"/>
        <v>0</v>
      </c>
      <c r="BO16" s="328"/>
      <c r="BP16" s="329"/>
      <c r="BQ16" s="330">
        <f t="shared" si="23"/>
        <v>0</v>
      </c>
      <c r="BR16" s="303"/>
    </row>
    <row r="17" spans="1:70">
      <c r="A17" s="674"/>
      <c r="B17" s="679"/>
      <c r="C17" s="305" t="s">
        <v>111</v>
      </c>
      <c r="D17" s="325"/>
      <c r="E17" s="326"/>
      <c r="F17" s="327"/>
      <c r="G17" s="328"/>
      <c r="H17" s="329"/>
      <c r="I17" s="330">
        <f t="shared" si="3"/>
        <v>0</v>
      </c>
      <c r="J17" s="328"/>
      <c r="K17" s="329"/>
      <c r="L17" s="330">
        <f t="shared" si="4"/>
        <v>0</v>
      </c>
      <c r="M17" s="328"/>
      <c r="N17" s="329"/>
      <c r="O17" s="330">
        <f t="shared" si="5"/>
        <v>0</v>
      </c>
      <c r="P17" s="328"/>
      <c r="Q17" s="329"/>
      <c r="R17" s="330">
        <f t="shared" si="6"/>
        <v>0</v>
      </c>
      <c r="S17" s="328"/>
      <c r="T17" s="329"/>
      <c r="U17" s="330">
        <f t="shared" si="7"/>
        <v>0</v>
      </c>
      <c r="V17" s="328"/>
      <c r="W17" s="329"/>
      <c r="X17" s="330">
        <f t="shared" si="8"/>
        <v>0</v>
      </c>
      <c r="Y17" s="328"/>
      <c r="Z17" s="329"/>
      <c r="AA17" s="330">
        <f t="shared" si="9"/>
        <v>0</v>
      </c>
      <c r="AB17" s="328"/>
      <c r="AC17" s="329"/>
      <c r="AD17" s="330">
        <f t="shared" si="10"/>
        <v>0</v>
      </c>
      <c r="AE17" s="328"/>
      <c r="AF17" s="329"/>
      <c r="AG17" s="330">
        <f t="shared" si="11"/>
        <v>0</v>
      </c>
      <c r="AH17" s="328"/>
      <c r="AI17" s="329"/>
      <c r="AJ17" s="330">
        <f t="shared" si="12"/>
        <v>0</v>
      </c>
      <c r="AK17" s="328"/>
      <c r="AL17" s="329"/>
      <c r="AM17" s="330">
        <f t="shared" si="13"/>
        <v>0</v>
      </c>
      <c r="AN17" s="328"/>
      <c r="AO17" s="329"/>
      <c r="AP17" s="330">
        <f t="shared" si="14"/>
        <v>0</v>
      </c>
      <c r="AQ17" s="328"/>
      <c r="AR17" s="329"/>
      <c r="AS17" s="330">
        <f t="shared" si="15"/>
        <v>0</v>
      </c>
      <c r="AT17" s="328"/>
      <c r="AU17" s="329"/>
      <c r="AV17" s="330">
        <f t="shared" si="16"/>
        <v>0</v>
      </c>
      <c r="AW17" s="328"/>
      <c r="AX17" s="329"/>
      <c r="AY17" s="330">
        <f t="shared" si="17"/>
        <v>0</v>
      </c>
      <c r="AZ17" s="328"/>
      <c r="BA17" s="329"/>
      <c r="BB17" s="330">
        <f t="shared" si="18"/>
        <v>0</v>
      </c>
      <c r="BC17" s="328"/>
      <c r="BD17" s="329"/>
      <c r="BE17" s="330">
        <f t="shared" si="19"/>
        <v>0</v>
      </c>
      <c r="BF17" s="328"/>
      <c r="BG17" s="329"/>
      <c r="BH17" s="330">
        <f t="shared" si="20"/>
        <v>0</v>
      </c>
      <c r="BI17" s="328"/>
      <c r="BJ17" s="329"/>
      <c r="BK17" s="330">
        <f t="shared" si="21"/>
        <v>0</v>
      </c>
      <c r="BL17" s="328"/>
      <c r="BM17" s="329"/>
      <c r="BN17" s="330">
        <f t="shared" si="22"/>
        <v>0</v>
      </c>
      <c r="BO17" s="328"/>
      <c r="BP17" s="329"/>
      <c r="BQ17" s="330">
        <f t="shared" si="23"/>
        <v>0</v>
      </c>
      <c r="BR17" s="303"/>
    </row>
    <row r="18" spans="1:70">
      <c r="A18" s="674"/>
      <c r="B18" s="679"/>
      <c r="C18" s="305" t="s">
        <v>112</v>
      </c>
      <c r="D18" s="325"/>
      <c r="E18" s="326"/>
      <c r="F18" s="327"/>
      <c r="G18" s="328"/>
      <c r="H18" s="329"/>
      <c r="I18" s="330">
        <f t="shared" si="3"/>
        <v>0</v>
      </c>
      <c r="J18" s="328"/>
      <c r="K18" s="329"/>
      <c r="L18" s="330">
        <f t="shared" si="4"/>
        <v>0</v>
      </c>
      <c r="M18" s="328"/>
      <c r="N18" s="329"/>
      <c r="O18" s="330">
        <f t="shared" si="5"/>
        <v>0</v>
      </c>
      <c r="P18" s="328"/>
      <c r="Q18" s="329"/>
      <c r="R18" s="330">
        <f t="shared" si="6"/>
        <v>0</v>
      </c>
      <c r="S18" s="328"/>
      <c r="T18" s="329"/>
      <c r="U18" s="330">
        <f t="shared" si="7"/>
        <v>0</v>
      </c>
      <c r="V18" s="328"/>
      <c r="W18" s="329"/>
      <c r="X18" s="330">
        <f t="shared" si="8"/>
        <v>0</v>
      </c>
      <c r="Y18" s="328"/>
      <c r="Z18" s="329"/>
      <c r="AA18" s="330">
        <f t="shared" si="9"/>
        <v>0</v>
      </c>
      <c r="AB18" s="328"/>
      <c r="AC18" s="329"/>
      <c r="AD18" s="330">
        <f t="shared" si="10"/>
        <v>0</v>
      </c>
      <c r="AE18" s="328"/>
      <c r="AF18" s="329"/>
      <c r="AG18" s="330">
        <f t="shared" si="11"/>
        <v>0</v>
      </c>
      <c r="AH18" s="328"/>
      <c r="AI18" s="329"/>
      <c r="AJ18" s="330">
        <f t="shared" si="12"/>
        <v>0</v>
      </c>
      <c r="AK18" s="328"/>
      <c r="AL18" s="329"/>
      <c r="AM18" s="330">
        <f t="shared" si="13"/>
        <v>0</v>
      </c>
      <c r="AN18" s="328"/>
      <c r="AO18" s="329"/>
      <c r="AP18" s="330">
        <f t="shared" si="14"/>
        <v>0</v>
      </c>
      <c r="AQ18" s="328"/>
      <c r="AR18" s="329"/>
      <c r="AS18" s="330">
        <f t="shared" si="15"/>
        <v>0</v>
      </c>
      <c r="AT18" s="328"/>
      <c r="AU18" s="329"/>
      <c r="AV18" s="330">
        <f t="shared" si="16"/>
        <v>0</v>
      </c>
      <c r="AW18" s="328"/>
      <c r="AX18" s="329"/>
      <c r="AY18" s="330">
        <f t="shared" si="17"/>
        <v>0</v>
      </c>
      <c r="AZ18" s="328"/>
      <c r="BA18" s="329"/>
      <c r="BB18" s="330">
        <f t="shared" si="18"/>
        <v>0</v>
      </c>
      <c r="BC18" s="328"/>
      <c r="BD18" s="329"/>
      <c r="BE18" s="330">
        <f t="shared" si="19"/>
        <v>0</v>
      </c>
      <c r="BF18" s="328"/>
      <c r="BG18" s="329"/>
      <c r="BH18" s="330">
        <f t="shared" si="20"/>
        <v>0</v>
      </c>
      <c r="BI18" s="328"/>
      <c r="BJ18" s="329"/>
      <c r="BK18" s="330">
        <f t="shared" si="21"/>
        <v>0</v>
      </c>
      <c r="BL18" s="328"/>
      <c r="BM18" s="329"/>
      <c r="BN18" s="330">
        <f t="shared" si="22"/>
        <v>0</v>
      </c>
      <c r="BO18" s="328"/>
      <c r="BP18" s="329"/>
      <c r="BQ18" s="330">
        <f t="shared" si="23"/>
        <v>0</v>
      </c>
      <c r="BR18" s="303"/>
    </row>
    <row r="19" spans="1:70">
      <c r="A19" s="674"/>
      <c r="B19" s="679"/>
      <c r="C19" s="305" t="s">
        <v>113</v>
      </c>
      <c r="D19" s="325"/>
      <c r="E19" s="326"/>
      <c r="F19" s="327"/>
      <c r="G19" s="328"/>
      <c r="H19" s="329"/>
      <c r="I19" s="330">
        <f t="shared" si="3"/>
        <v>0</v>
      </c>
      <c r="J19" s="328"/>
      <c r="K19" s="329"/>
      <c r="L19" s="330">
        <f t="shared" si="4"/>
        <v>0</v>
      </c>
      <c r="M19" s="328"/>
      <c r="N19" s="329"/>
      <c r="O19" s="330">
        <f t="shared" si="5"/>
        <v>0</v>
      </c>
      <c r="P19" s="328"/>
      <c r="Q19" s="329"/>
      <c r="R19" s="330">
        <f t="shared" si="6"/>
        <v>0</v>
      </c>
      <c r="S19" s="328"/>
      <c r="T19" s="329"/>
      <c r="U19" s="330">
        <f t="shared" si="7"/>
        <v>0</v>
      </c>
      <c r="V19" s="328"/>
      <c r="W19" s="329"/>
      <c r="X19" s="330">
        <f t="shared" si="8"/>
        <v>0</v>
      </c>
      <c r="Y19" s="328"/>
      <c r="Z19" s="329"/>
      <c r="AA19" s="330">
        <f t="shared" si="9"/>
        <v>0</v>
      </c>
      <c r="AB19" s="328"/>
      <c r="AC19" s="329"/>
      <c r="AD19" s="330">
        <f t="shared" si="10"/>
        <v>0</v>
      </c>
      <c r="AE19" s="328"/>
      <c r="AF19" s="329"/>
      <c r="AG19" s="330">
        <f t="shared" si="11"/>
        <v>0</v>
      </c>
      <c r="AH19" s="328"/>
      <c r="AI19" s="329"/>
      <c r="AJ19" s="330">
        <f t="shared" si="12"/>
        <v>0</v>
      </c>
      <c r="AK19" s="328"/>
      <c r="AL19" s="329"/>
      <c r="AM19" s="330">
        <f t="shared" si="13"/>
        <v>0</v>
      </c>
      <c r="AN19" s="328"/>
      <c r="AO19" s="329"/>
      <c r="AP19" s="330">
        <f t="shared" si="14"/>
        <v>0</v>
      </c>
      <c r="AQ19" s="328"/>
      <c r="AR19" s="329"/>
      <c r="AS19" s="330">
        <f t="shared" si="15"/>
        <v>0</v>
      </c>
      <c r="AT19" s="328"/>
      <c r="AU19" s="329"/>
      <c r="AV19" s="330">
        <f t="shared" si="16"/>
        <v>0</v>
      </c>
      <c r="AW19" s="328"/>
      <c r="AX19" s="329"/>
      <c r="AY19" s="330">
        <f t="shared" si="17"/>
        <v>0</v>
      </c>
      <c r="AZ19" s="328"/>
      <c r="BA19" s="329"/>
      <c r="BB19" s="330">
        <f t="shared" si="18"/>
        <v>0</v>
      </c>
      <c r="BC19" s="328"/>
      <c r="BD19" s="329"/>
      <c r="BE19" s="330">
        <f t="shared" si="19"/>
        <v>0</v>
      </c>
      <c r="BF19" s="328"/>
      <c r="BG19" s="329"/>
      <c r="BH19" s="330">
        <f t="shared" si="20"/>
        <v>0</v>
      </c>
      <c r="BI19" s="328"/>
      <c r="BJ19" s="329"/>
      <c r="BK19" s="330">
        <f t="shared" si="21"/>
        <v>0</v>
      </c>
      <c r="BL19" s="328"/>
      <c r="BM19" s="329"/>
      <c r="BN19" s="330">
        <f t="shared" si="22"/>
        <v>0</v>
      </c>
      <c r="BO19" s="328"/>
      <c r="BP19" s="329"/>
      <c r="BQ19" s="330">
        <f t="shared" si="23"/>
        <v>0</v>
      </c>
      <c r="BR19" s="303"/>
    </row>
    <row r="20" spans="1:70">
      <c r="A20" s="674"/>
      <c r="B20" s="679"/>
      <c r="C20" s="305" t="s">
        <v>114</v>
      </c>
      <c r="D20" s="325"/>
      <c r="E20" s="326"/>
      <c r="F20" s="327"/>
      <c r="G20" s="328"/>
      <c r="H20" s="329"/>
      <c r="I20" s="330">
        <f t="shared" si="3"/>
        <v>0</v>
      </c>
      <c r="J20" s="328"/>
      <c r="K20" s="329"/>
      <c r="L20" s="330">
        <f t="shared" si="4"/>
        <v>0</v>
      </c>
      <c r="M20" s="328"/>
      <c r="N20" s="329"/>
      <c r="O20" s="330">
        <f t="shared" si="5"/>
        <v>0</v>
      </c>
      <c r="P20" s="328"/>
      <c r="Q20" s="329"/>
      <c r="R20" s="330">
        <f t="shared" si="6"/>
        <v>0</v>
      </c>
      <c r="S20" s="328"/>
      <c r="T20" s="329"/>
      <c r="U20" s="330">
        <f t="shared" si="7"/>
        <v>0</v>
      </c>
      <c r="V20" s="328"/>
      <c r="W20" s="329"/>
      <c r="X20" s="330">
        <f t="shared" si="8"/>
        <v>0</v>
      </c>
      <c r="Y20" s="328"/>
      <c r="Z20" s="329"/>
      <c r="AA20" s="330">
        <f t="shared" si="9"/>
        <v>0</v>
      </c>
      <c r="AB20" s="328"/>
      <c r="AC20" s="329"/>
      <c r="AD20" s="330">
        <f t="shared" si="10"/>
        <v>0</v>
      </c>
      <c r="AE20" s="328"/>
      <c r="AF20" s="329"/>
      <c r="AG20" s="330">
        <f t="shared" si="11"/>
        <v>0</v>
      </c>
      <c r="AH20" s="328"/>
      <c r="AI20" s="329"/>
      <c r="AJ20" s="330">
        <f t="shared" si="12"/>
        <v>0</v>
      </c>
      <c r="AK20" s="328"/>
      <c r="AL20" s="329"/>
      <c r="AM20" s="330">
        <f t="shared" si="13"/>
        <v>0</v>
      </c>
      <c r="AN20" s="328"/>
      <c r="AO20" s="329"/>
      <c r="AP20" s="330">
        <f t="shared" si="14"/>
        <v>0</v>
      </c>
      <c r="AQ20" s="328"/>
      <c r="AR20" s="329"/>
      <c r="AS20" s="330">
        <f t="shared" si="15"/>
        <v>0</v>
      </c>
      <c r="AT20" s="328"/>
      <c r="AU20" s="329"/>
      <c r="AV20" s="330">
        <f t="shared" si="16"/>
        <v>0</v>
      </c>
      <c r="AW20" s="328"/>
      <c r="AX20" s="329"/>
      <c r="AY20" s="330">
        <f t="shared" si="17"/>
        <v>0</v>
      </c>
      <c r="AZ20" s="328"/>
      <c r="BA20" s="329"/>
      <c r="BB20" s="330">
        <f t="shared" si="18"/>
        <v>0</v>
      </c>
      <c r="BC20" s="328"/>
      <c r="BD20" s="329"/>
      <c r="BE20" s="330">
        <f t="shared" si="19"/>
        <v>0</v>
      </c>
      <c r="BF20" s="328"/>
      <c r="BG20" s="329"/>
      <c r="BH20" s="330">
        <f t="shared" si="20"/>
        <v>0</v>
      </c>
      <c r="BI20" s="328"/>
      <c r="BJ20" s="329"/>
      <c r="BK20" s="330">
        <f t="shared" si="21"/>
        <v>0</v>
      </c>
      <c r="BL20" s="328"/>
      <c r="BM20" s="329"/>
      <c r="BN20" s="330">
        <f t="shared" si="22"/>
        <v>0</v>
      </c>
      <c r="BO20" s="328"/>
      <c r="BP20" s="329"/>
      <c r="BQ20" s="330">
        <f t="shared" si="23"/>
        <v>0</v>
      </c>
      <c r="BR20" s="303"/>
    </row>
    <row r="21" spans="1:70">
      <c r="A21" s="674"/>
      <c r="B21" s="679"/>
      <c r="C21" s="305" t="s">
        <v>115</v>
      </c>
      <c r="D21" s="325"/>
      <c r="E21" s="326"/>
      <c r="F21" s="327"/>
      <c r="G21" s="328"/>
      <c r="H21" s="329"/>
      <c r="I21" s="330">
        <f t="shared" si="3"/>
        <v>0</v>
      </c>
      <c r="J21" s="328"/>
      <c r="K21" s="329"/>
      <c r="L21" s="330">
        <f t="shared" si="4"/>
        <v>0</v>
      </c>
      <c r="M21" s="328"/>
      <c r="N21" s="329"/>
      <c r="O21" s="330">
        <f t="shared" si="5"/>
        <v>0</v>
      </c>
      <c r="P21" s="328"/>
      <c r="Q21" s="329"/>
      <c r="R21" s="330">
        <f t="shared" si="6"/>
        <v>0</v>
      </c>
      <c r="S21" s="328"/>
      <c r="T21" s="329"/>
      <c r="U21" s="330">
        <f t="shared" si="7"/>
        <v>0</v>
      </c>
      <c r="V21" s="328"/>
      <c r="W21" s="329"/>
      <c r="X21" s="330">
        <f t="shared" si="8"/>
        <v>0</v>
      </c>
      <c r="Y21" s="328"/>
      <c r="Z21" s="329"/>
      <c r="AA21" s="330">
        <f t="shared" si="9"/>
        <v>0</v>
      </c>
      <c r="AB21" s="328"/>
      <c r="AC21" s="329"/>
      <c r="AD21" s="330">
        <f t="shared" si="10"/>
        <v>0</v>
      </c>
      <c r="AE21" s="328"/>
      <c r="AF21" s="329"/>
      <c r="AG21" s="330">
        <f t="shared" si="11"/>
        <v>0</v>
      </c>
      <c r="AH21" s="328"/>
      <c r="AI21" s="329"/>
      <c r="AJ21" s="330">
        <f t="shared" si="12"/>
        <v>0</v>
      </c>
      <c r="AK21" s="328"/>
      <c r="AL21" s="329"/>
      <c r="AM21" s="330">
        <f t="shared" si="13"/>
        <v>0</v>
      </c>
      <c r="AN21" s="328"/>
      <c r="AO21" s="329"/>
      <c r="AP21" s="330">
        <f t="shared" si="14"/>
        <v>0</v>
      </c>
      <c r="AQ21" s="328"/>
      <c r="AR21" s="329"/>
      <c r="AS21" s="330">
        <f t="shared" si="15"/>
        <v>0</v>
      </c>
      <c r="AT21" s="328"/>
      <c r="AU21" s="329"/>
      <c r="AV21" s="330">
        <f t="shared" si="16"/>
        <v>0</v>
      </c>
      <c r="AW21" s="328"/>
      <c r="AX21" s="329"/>
      <c r="AY21" s="330">
        <f t="shared" si="17"/>
        <v>0</v>
      </c>
      <c r="AZ21" s="328"/>
      <c r="BA21" s="329"/>
      <c r="BB21" s="330">
        <f t="shared" si="18"/>
        <v>0</v>
      </c>
      <c r="BC21" s="328"/>
      <c r="BD21" s="329"/>
      <c r="BE21" s="330">
        <f t="shared" si="19"/>
        <v>0</v>
      </c>
      <c r="BF21" s="328"/>
      <c r="BG21" s="329"/>
      <c r="BH21" s="330">
        <f t="shared" si="20"/>
        <v>0</v>
      </c>
      <c r="BI21" s="328"/>
      <c r="BJ21" s="329"/>
      <c r="BK21" s="330">
        <f t="shared" si="21"/>
        <v>0</v>
      </c>
      <c r="BL21" s="328"/>
      <c r="BM21" s="329"/>
      <c r="BN21" s="330">
        <f t="shared" si="22"/>
        <v>0</v>
      </c>
      <c r="BO21" s="328"/>
      <c r="BP21" s="329"/>
      <c r="BQ21" s="330">
        <f t="shared" si="23"/>
        <v>0</v>
      </c>
      <c r="BR21" s="303"/>
    </row>
    <row r="22" spans="1:70">
      <c r="A22" s="674"/>
      <c r="B22" s="679"/>
      <c r="C22" s="305" t="s">
        <v>116</v>
      </c>
      <c r="D22" s="325"/>
      <c r="E22" s="326"/>
      <c r="F22" s="327"/>
      <c r="G22" s="328"/>
      <c r="H22" s="329"/>
      <c r="I22" s="330">
        <f t="shared" si="3"/>
        <v>0</v>
      </c>
      <c r="J22" s="328"/>
      <c r="K22" s="329"/>
      <c r="L22" s="330">
        <f t="shared" si="4"/>
        <v>0</v>
      </c>
      <c r="M22" s="328"/>
      <c r="N22" s="329"/>
      <c r="O22" s="330">
        <f t="shared" si="5"/>
        <v>0</v>
      </c>
      <c r="P22" s="328"/>
      <c r="Q22" s="329"/>
      <c r="R22" s="330">
        <f t="shared" si="6"/>
        <v>0</v>
      </c>
      <c r="S22" s="328"/>
      <c r="T22" s="329"/>
      <c r="U22" s="330">
        <f t="shared" si="7"/>
        <v>0</v>
      </c>
      <c r="V22" s="328"/>
      <c r="W22" s="329"/>
      <c r="X22" s="330">
        <f t="shared" si="8"/>
        <v>0</v>
      </c>
      <c r="Y22" s="328"/>
      <c r="Z22" s="329"/>
      <c r="AA22" s="330">
        <f t="shared" si="9"/>
        <v>0</v>
      </c>
      <c r="AB22" s="328"/>
      <c r="AC22" s="329"/>
      <c r="AD22" s="330">
        <f t="shared" si="10"/>
        <v>0</v>
      </c>
      <c r="AE22" s="328"/>
      <c r="AF22" s="329"/>
      <c r="AG22" s="330">
        <f t="shared" si="11"/>
        <v>0</v>
      </c>
      <c r="AH22" s="328"/>
      <c r="AI22" s="329"/>
      <c r="AJ22" s="330">
        <f t="shared" si="12"/>
        <v>0</v>
      </c>
      <c r="AK22" s="328"/>
      <c r="AL22" s="329"/>
      <c r="AM22" s="330">
        <f t="shared" si="13"/>
        <v>0</v>
      </c>
      <c r="AN22" s="328"/>
      <c r="AO22" s="329"/>
      <c r="AP22" s="330">
        <f t="shared" si="14"/>
        <v>0</v>
      </c>
      <c r="AQ22" s="328"/>
      <c r="AR22" s="329"/>
      <c r="AS22" s="330">
        <f t="shared" si="15"/>
        <v>0</v>
      </c>
      <c r="AT22" s="328"/>
      <c r="AU22" s="329"/>
      <c r="AV22" s="330">
        <f t="shared" si="16"/>
        <v>0</v>
      </c>
      <c r="AW22" s="328"/>
      <c r="AX22" s="329"/>
      <c r="AY22" s="330">
        <f t="shared" si="17"/>
        <v>0</v>
      </c>
      <c r="AZ22" s="328"/>
      <c r="BA22" s="329"/>
      <c r="BB22" s="330">
        <f t="shared" si="18"/>
        <v>0</v>
      </c>
      <c r="BC22" s="328"/>
      <c r="BD22" s="329"/>
      <c r="BE22" s="330">
        <f t="shared" si="19"/>
        <v>0</v>
      </c>
      <c r="BF22" s="328"/>
      <c r="BG22" s="329"/>
      <c r="BH22" s="330">
        <f t="shared" si="20"/>
        <v>0</v>
      </c>
      <c r="BI22" s="328"/>
      <c r="BJ22" s="329"/>
      <c r="BK22" s="330">
        <f t="shared" si="21"/>
        <v>0</v>
      </c>
      <c r="BL22" s="328"/>
      <c r="BM22" s="329"/>
      <c r="BN22" s="330">
        <f t="shared" si="22"/>
        <v>0</v>
      </c>
      <c r="BO22" s="328"/>
      <c r="BP22" s="329"/>
      <c r="BQ22" s="330">
        <f t="shared" si="23"/>
        <v>0</v>
      </c>
      <c r="BR22" s="303"/>
    </row>
    <row r="23" spans="1:70">
      <c r="A23" s="674"/>
      <c r="B23" s="679"/>
      <c r="C23" s="305" t="s">
        <v>117</v>
      </c>
      <c r="D23" s="325"/>
      <c r="E23" s="326"/>
      <c r="F23" s="327"/>
      <c r="G23" s="328"/>
      <c r="H23" s="329"/>
      <c r="I23" s="330">
        <f t="shared" si="3"/>
        <v>0</v>
      </c>
      <c r="J23" s="328"/>
      <c r="K23" s="329"/>
      <c r="L23" s="330">
        <f t="shared" si="4"/>
        <v>0</v>
      </c>
      <c r="M23" s="328"/>
      <c r="N23" s="329"/>
      <c r="O23" s="330">
        <f t="shared" si="5"/>
        <v>0</v>
      </c>
      <c r="P23" s="328"/>
      <c r="Q23" s="329"/>
      <c r="R23" s="330">
        <f t="shared" si="6"/>
        <v>0</v>
      </c>
      <c r="S23" s="328"/>
      <c r="T23" s="329"/>
      <c r="U23" s="330">
        <f t="shared" si="7"/>
        <v>0</v>
      </c>
      <c r="V23" s="328"/>
      <c r="W23" s="329"/>
      <c r="X23" s="330">
        <f t="shared" si="8"/>
        <v>0</v>
      </c>
      <c r="Y23" s="328"/>
      <c r="Z23" s="329"/>
      <c r="AA23" s="330">
        <f t="shared" si="9"/>
        <v>0</v>
      </c>
      <c r="AB23" s="328"/>
      <c r="AC23" s="329"/>
      <c r="AD23" s="330">
        <f t="shared" si="10"/>
        <v>0</v>
      </c>
      <c r="AE23" s="328"/>
      <c r="AF23" s="329"/>
      <c r="AG23" s="330">
        <f t="shared" si="11"/>
        <v>0</v>
      </c>
      <c r="AH23" s="328"/>
      <c r="AI23" s="329"/>
      <c r="AJ23" s="330">
        <f t="shared" si="12"/>
        <v>0</v>
      </c>
      <c r="AK23" s="328"/>
      <c r="AL23" s="329"/>
      <c r="AM23" s="330">
        <f t="shared" si="13"/>
        <v>0</v>
      </c>
      <c r="AN23" s="328"/>
      <c r="AO23" s="329"/>
      <c r="AP23" s="330">
        <f t="shared" si="14"/>
        <v>0</v>
      </c>
      <c r="AQ23" s="328"/>
      <c r="AR23" s="329"/>
      <c r="AS23" s="330">
        <f t="shared" si="15"/>
        <v>0</v>
      </c>
      <c r="AT23" s="328"/>
      <c r="AU23" s="329"/>
      <c r="AV23" s="330">
        <f t="shared" si="16"/>
        <v>0</v>
      </c>
      <c r="AW23" s="328"/>
      <c r="AX23" s="329"/>
      <c r="AY23" s="330">
        <f t="shared" si="17"/>
        <v>0</v>
      </c>
      <c r="AZ23" s="328"/>
      <c r="BA23" s="329"/>
      <c r="BB23" s="330">
        <f t="shared" si="18"/>
        <v>0</v>
      </c>
      <c r="BC23" s="328"/>
      <c r="BD23" s="329"/>
      <c r="BE23" s="330">
        <f t="shared" si="19"/>
        <v>0</v>
      </c>
      <c r="BF23" s="328"/>
      <c r="BG23" s="329"/>
      <c r="BH23" s="330">
        <f t="shared" si="20"/>
        <v>0</v>
      </c>
      <c r="BI23" s="328"/>
      <c r="BJ23" s="329"/>
      <c r="BK23" s="330">
        <f t="shared" si="21"/>
        <v>0</v>
      </c>
      <c r="BL23" s="328"/>
      <c r="BM23" s="329"/>
      <c r="BN23" s="330">
        <f t="shared" si="22"/>
        <v>0</v>
      </c>
      <c r="BO23" s="328"/>
      <c r="BP23" s="329"/>
      <c r="BQ23" s="330">
        <f t="shared" si="23"/>
        <v>0</v>
      </c>
      <c r="BR23" s="303"/>
    </row>
    <row r="24" spans="1:70" ht="15" thickBot="1">
      <c r="A24" s="675"/>
      <c r="B24" s="680"/>
      <c r="C24" s="312" t="s">
        <v>118</v>
      </c>
      <c r="D24" s="331"/>
      <c r="E24" s="332"/>
      <c r="F24" s="333"/>
      <c r="G24" s="334"/>
      <c r="H24" s="335"/>
      <c r="I24" s="336">
        <f t="shared" si="3"/>
        <v>0</v>
      </c>
      <c r="J24" s="334"/>
      <c r="K24" s="335"/>
      <c r="L24" s="336">
        <f t="shared" si="4"/>
        <v>0</v>
      </c>
      <c r="M24" s="334"/>
      <c r="N24" s="335"/>
      <c r="O24" s="336">
        <f t="shared" si="5"/>
        <v>0</v>
      </c>
      <c r="P24" s="334"/>
      <c r="Q24" s="335"/>
      <c r="R24" s="336">
        <f t="shared" si="6"/>
        <v>0</v>
      </c>
      <c r="S24" s="334"/>
      <c r="T24" s="335"/>
      <c r="U24" s="336">
        <f t="shared" si="7"/>
        <v>0</v>
      </c>
      <c r="V24" s="334"/>
      <c r="W24" s="335"/>
      <c r="X24" s="336">
        <f t="shared" si="8"/>
        <v>0</v>
      </c>
      <c r="Y24" s="334"/>
      <c r="Z24" s="335"/>
      <c r="AA24" s="336">
        <f t="shared" si="9"/>
        <v>0</v>
      </c>
      <c r="AB24" s="334"/>
      <c r="AC24" s="335"/>
      <c r="AD24" s="336">
        <f t="shared" si="10"/>
        <v>0</v>
      </c>
      <c r="AE24" s="334"/>
      <c r="AF24" s="335"/>
      <c r="AG24" s="336">
        <f t="shared" si="11"/>
        <v>0</v>
      </c>
      <c r="AH24" s="334"/>
      <c r="AI24" s="335"/>
      <c r="AJ24" s="336">
        <f t="shared" si="12"/>
        <v>0</v>
      </c>
      <c r="AK24" s="334"/>
      <c r="AL24" s="335"/>
      <c r="AM24" s="336">
        <f t="shared" si="13"/>
        <v>0</v>
      </c>
      <c r="AN24" s="334"/>
      <c r="AO24" s="335"/>
      <c r="AP24" s="336">
        <f t="shared" si="14"/>
        <v>0</v>
      </c>
      <c r="AQ24" s="334"/>
      <c r="AR24" s="335"/>
      <c r="AS24" s="336">
        <f t="shared" si="15"/>
        <v>0</v>
      </c>
      <c r="AT24" s="334"/>
      <c r="AU24" s="335"/>
      <c r="AV24" s="336">
        <f t="shared" si="16"/>
        <v>0</v>
      </c>
      <c r="AW24" s="334"/>
      <c r="AX24" s="335"/>
      <c r="AY24" s="336">
        <f t="shared" si="17"/>
        <v>0</v>
      </c>
      <c r="AZ24" s="334"/>
      <c r="BA24" s="335"/>
      <c r="BB24" s="336">
        <f t="shared" si="18"/>
        <v>0</v>
      </c>
      <c r="BC24" s="334"/>
      <c r="BD24" s="335"/>
      <c r="BE24" s="336">
        <f t="shared" si="19"/>
        <v>0</v>
      </c>
      <c r="BF24" s="334"/>
      <c r="BG24" s="335"/>
      <c r="BH24" s="336">
        <f t="shared" si="20"/>
        <v>0</v>
      </c>
      <c r="BI24" s="334"/>
      <c r="BJ24" s="335"/>
      <c r="BK24" s="336">
        <f t="shared" si="21"/>
        <v>0</v>
      </c>
      <c r="BL24" s="334"/>
      <c r="BM24" s="335"/>
      <c r="BN24" s="336">
        <f t="shared" si="22"/>
        <v>0</v>
      </c>
      <c r="BO24" s="334"/>
      <c r="BP24" s="335"/>
      <c r="BQ24" s="336">
        <f t="shared" si="23"/>
        <v>0</v>
      </c>
      <c r="BR24" s="303"/>
    </row>
    <row r="25" spans="1:70" s="338" customFormat="1" ht="14.25" customHeight="1">
      <c r="A25" s="673" t="s">
        <v>164</v>
      </c>
      <c r="B25" s="678" t="s">
        <v>163</v>
      </c>
      <c r="C25" s="296" t="s">
        <v>109</v>
      </c>
      <c r="D25" s="319"/>
      <c r="E25" s="320"/>
      <c r="F25" s="321"/>
      <c r="G25" s="322"/>
      <c r="H25" s="323"/>
      <c r="I25" s="324">
        <f>H25-G25</f>
        <v>0</v>
      </c>
      <c r="J25" s="322"/>
      <c r="K25" s="323"/>
      <c r="L25" s="324">
        <f>K25-J25</f>
        <v>0</v>
      </c>
      <c r="M25" s="322"/>
      <c r="N25" s="323"/>
      <c r="O25" s="324">
        <f>N25-M25</f>
        <v>0</v>
      </c>
      <c r="P25" s="322"/>
      <c r="Q25" s="323"/>
      <c r="R25" s="324">
        <f>Q25-P25</f>
        <v>0</v>
      </c>
      <c r="S25" s="322"/>
      <c r="T25" s="323"/>
      <c r="U25" s="324">
        <f>T25-S25</f>
        <v>0</v>
      </c>
      <c r="V25" s="322"/>
      <c r="W25" s="323"/>
      <c r="X25" s="324">
        <f>W25-V25</f>
        <v>0</v>
      </c>
      <c r="Y25" s="322"/>
      <c r="Z25" s="323"/>
      <c r="AA25" s="324">
        <f>Z25-Y25</f>
        <v>0</v>
      </c>
      <c r="AB25" s="322"/>
      <c r="AC25" s="323"/>
      <c r="AD25" s="324">
        <f>AC25-AB25</f>
        <v>0</v>
      </c>
      <c r="AE25" s="322"/>
      <c r="AF25" s="323"/>
      <c r="AG25" s="324">
        <f>AF25-AE25</f>
        <v>0</v>
      </c>
      <c r="AH25" s="322"/>
      <c r="AI25" s="323"/>
      <c r="AJ25" s="324">
        <f>AI25-AH25</f>
        <v>0</v>
      </c>
      <c r="AK25" s="322"/>
      <c r="AL25" s="323"/>
      <c r="AM25" s="324">
        <f>AL25-AK25</f>
        <v>0</v>
      </c>
      <c r="AN25" s="322"/>
      <c r="AO25" s="323"/>
      <c r="AP25" s="324">
        <f>AO25-AN25</f>
        <v>0</v>
      </c>
      <c r="AQ25" s="322"/>
      <c r="AR25" s="323"/>
      <c r="AS25" s="324">
        <f>AR25-AQ25</f>
        <v>0</v>
      </c>
      <c r="AT25" s="322"/>
      <c r="AU25" s="323"/>
      <c r="AV25" s="324">
        <f>AU25-AT25</f>
        <v>0</v>
      </c>
      <c r="AW25" s="322"/>
      <c r="AX25" s="323"/>
      <c r="AY25" s="324">
        <f>AX25-AW25</f>
        <v>0</v>
      </c>
      <c r="AZ25" s="322"/>
      <c r="BA25" s="323"/>
      <c r="BB25" s="324">
        <f>BA25-AZ25</f>
        <v>0</v>
      </c>
      <c r="BC25" s="322"/>
      <c r="BD25" s="323"/>
      <c r="BE25" s="324">
        <f>BD25-BC25</f>
        <v>0</v>
      </c>
      <c r="BF25" s="322"/>
      <c r="BG25" s="323"/>
      <c r="BH25" s="324">
        <f>BG25-BF25</f>
        <v>0</v>
      </c>
      <c r="BI25" s="322"/>
      <c r="BJ25" s="323"/>
      <c r="BK25" s="324">
        <f>BJ25-BI25</f>
        <v>0</v>
      </c>
      <c r="BL25" s="322"/>
      <c r="BM25" s="323"/>
      <c r="BN25" s="324">
        <f>BM25-BL25</f>
        <v>0</v>
      </c>
      <c r="BO25" s="322"/>
      <c r="BP25" s="323"/>
      <c r="BQ25" s="324">
        <f>BP25-BO25</f>
        <v>0</v>
      </c>
      <c r="BR25" s="337"/>
    </row>
    <row r="26" spans="1:70" s="340" customFormat="1">
      <c r="A26" s="674"/>
      <c r="B26" s="679"/>
      <c r="C26" s="305" t="s">
        <v>110</v>
      </c>
      <c r="D26" s="325"/>
      <c r="E26" s="326"/>
      <c r="F26" s="327"/>
      <c r="G26" s="328"/>
      <c r="H26" s="329"/>
      <c r="I26" s="330">
        <f t="shared" ref="I26:I43" si="24">H26-G26</f>
        <v>0</v>
      </c>
      <c r="J26" s="328"/>
      <c r="K26" s="329"/>
      <c r="L26" s="330">
        <f t="shared" ref="L26:L43" si="25">K26-J26</f>
        <v>0</v>
      </c>
      <c r="M26" s="328"/>
      <c r="N26" s="329"/>
      <c r="O26" s="330">
        <f t="shared" ref="O26:O43" si="26">N26-M26</f>
        <v>0</v>
      </c>
      <c r="P26" s="328"/>
      <c r="Q26" s="329"/>
      <c r="R26" s="330">
        <f t="shared" ref="R26:R43" si="27">Q26-P26</f>
        <v>0</v>
      </c>
      <c r="S26" s="328"/>
      <c r="T26" s="329"/>
      <c r="U26" s="330">
        <f t="shared" ref="U26:U43" si="28">T26-S26</f>
        <v>0</v>
      </c>
      <c r="V26" s="328"/>
      <c r="W26" s="329"/>
      <c r="X26" s="330">
        <f t="shared" ref="X26:X43" si="29">W26-V26</f>
        <v>0</v>
      </c>
      <c r="Y26" s="328"/>
      <c r="Z26" s="329"/>
      <c r="AA26" s="330">
        <f t="shared" ref="AA26:AA43" si="30">Z26-Y26</f>
        <v>0</v>
      </c>
      <c r="AB26" s="328"/>
      <c r="AC26" s="329"/>
      <c r="AD26" s="330">
        <f t="shared" ref="AD26:AD43" si="31">AC26-AB26</f>
        <v>0</v>
      </c>
      <c r="AE26" s="328"/>
      <c r="AF26" s="329"/>
      <c r="AG26" s="330">
        <f t="shared" ref="AG26:AG43" si="32">AF26-AE26</f>
        <v>0</v>
      </c>
      <c r="AH26" s="328"/>
      <c r="AI26" s="329"/>
      <c r="AJ26" s="330">
        <f t="shared" ref="AJ26:AJ43" si="33">AI26-AH26</f>
        <v>0</v>
      </c>
      <c r="AK26" s="328"/>
      <c r="AL26" s="329"/>
      <c r="AM26" s="330">
        <f t="shared" ref="AM26:AM43" si="34">AL26-AK26</f>
        <v>0</v>
      </c>
      <c r="AN26" s="328"/>
      <c r="AO26" s="329"/>
      <c r="AP26" s="330">
        <f t="shared" ref="AP26:AP43" si="35">AO26-AN26</f>
        <v>0</v>
      </c>
      <c r="AQ26" s="328"/>
      <c r="AR26" s="329"/>
      <c r="AS26" s="330">
        <f t="shared" ref="AS26:AS43" si="36">AR26-AQ26</f>
        <v>0</v>
      </c>
      <c r="AT26" s="328"/>
      <c r="AU26" s="329"/>
      <c r="AV26" s="330">
        <f t="shared" ref="AV26:AV43" si="37">AU26-AT26</f>
        <v>0</v>
      </c>
      <c r="AW26" s="328"/>
      <c r="AX26" s="329"/>
      <c r="AY26" s="330">
        <f t="shared" ref="AY26:AY43" si="38">AX26-AW26</f>
        <v>0</v>
      </c>
      <c r="AZ26" s="328"/>
      <c r="BA26" s="329"/>
      <c r="BB26" s="330">
        <f t="shared" ref="BB26:BB43" si="39">BA26-AZ26</f>
        <v>0</v>
      </c>
      <c r="BC26" s="328"/>
      <c r="BD26" s="329"/>
      <c r="BE26" s="330">
        <f t="shared" ref="BE26:BE43" si="40">BD26-BC26</f>
        <v>0</v>
      </c>
      <c r="BF26" s="328"/>
      <c r="BG26" s="329"/>
      <c r="BH26" s="330">
        <f t="shared" ref="BH26:BH43" si="41">BG26-BF26</f>
        <v>0</v>
      </c>
      <c r="BI26" s="328"/>
      <c r="BJ26" s="329"/>
      <c r="BK26" s="330">
        <f t="shared" ref="BK26:BK43" si="42">BJ26-BI26</f>
        <v>0</v>
      </c>
      <c r="BL26" s="328"/>
      <c r="BM26" s="329"/>
      <c r="BN26" s="330">
        <f t="shared" ref="BN26:BN43" si="43">BM26-BL26</f>
        <v>0</v>
      </c>
      <c r="BO26" s="328"/>
      <c r="BP26" s="329"/>
      <c r="BQ26" s="330">
        <f t="shared" ref="BQ26:BQ53" si="44">BP26-BO26</f>
        <v>0</v>
      </c>
      <c r="BR26" s="339"/>
    </row>
    <row r="27" spans="1:70" s="340" customFormat="1">
      <c r="A27" s="674"/>
      <c r="B27" s="679"/>
      <c r="C27" s="305" t="s">
        <v>111</v>
      </c>
      <c r="D27" s="325"/>
      <c r="E27" s="326"/>
      <c r="F27" s="327"/>
      <c r="G27" s="328"/>
      <c r="H27" s="329"/>
      <c r="I27" s="330">
        <f t="shared" si="24"/>
        <v>0</v>
      </c>
      <c r="J27" s="328"/>
      <c r="K27" s="329"/>
      <c r="L27" s="330">
        <f t="shared" si="25"/>
        <v>0</v>
      </c>
      <c r="M27" s="328"/>
      <c r="N27" s="329"/>
      <c r="O27" s="330">
        <f t="shared" si="26"/>
        <v>0</v>
      </c>
      <c r="P27" s="328"/>
      <c r="Q27" s="329"/>
      <c r="R27" s="330">
        <f t="shared" si="27"/>
        <v>0</v>
      </c>
      <c r="S27" s="328"/>
      <c r="T27" s="329"/>
      <c r="U27" s="330">
        <f t="shared" si="28"/>
        <v>0</v>
      </c>
      <c r="V27" s="328"/>
      <c r="W27" s="329"/>
      <c r="X27" s="330">
        <f t="shared" si="29"/>
        <v>0</v>
      </c>
      <c r="Y27" s="328"/>
      <c r="Z27" s="329"/>
      <c r="AA27" s="330">
        <f t="shared" si="30"/>
        <v>0</v>
      </c>
      <c r="AB27" s="328"/>
      <c r="AC27" s="329"/>
      <c r="AD27" s="330">
        <f t="shared" si="31"/>
        <v>0</v>
      </c>
      <c r="AE27" s="328"/>
      <c r="AF27" s="329"/>
      <c r="AG27" s="330">
        <f t="shared" si="32"/>
        <v>0</v>
      </c>
      <c r="AH27" s="328"/>
      <c r="AI27" s="329"/>
      <c r="AJ27" s="330">
        <f t="shared" si="33"/>
        <v>0</v>
      </c>
      <c r="AK27" s="328"/>
      <c r="AL27" s="329"/>
      <c r="AM27" s="330">
        <f t="shared" si="34"/>
        <v>0</v>
      </c>
      <c r="AN27" s="328"/>
      <c r="AO27" s="329"/>
      <c r="AP27" s="330">
        <f t="shared" si="35"/>
        <v>0</v>
      </c>
      <c r="AQ27" s="328"/>
      <c r="AR27" s="329"/>
      <c r="AS27" s="330">
        <f t="shared" si="36"/>
        <v>0</v>
      </c>
      <c r="AT27" s="328"/>
      <c r="AU27" s="329"/>
      <c r="AV27" s="330">
        <f t="shared" si="37"/>
        <v>0</v>
      </c>
      <c r="AW27" s="328"/>
      <c r="AX27" s="329"/>
      <c r="AY27" s="330">
        <f t="shared" si="38"/>
        <v>0</v>
      </c>
      <c r="AZ27" s="328"/>
      <c r="BA27" s="329"/>
      <c r="BB27" s="330">
        <f t="shared" si="39"/>
        <v>0</v>
      </c>
      <c r="BC27" s="328"/>
      <c r="BD27" s="329"/>
      <c r="BE27" s="330">
        <f t="shared" si="40"/>
        <v>0</v>
      </c>
      <c r="BF27" s="328"/>
      <c r="BG27" s="329"/>
      <c r="BH27" s="330">
        <f t="shared" si="41"/>
        <v>0</v>
      </c>
      <c r="BI27" s="328"/>
      <c r="BJ27" s="329"/>
      <c r="BK27" s="330">
        <f t="shared" si="42"/>
        <v>0</v>
      </c>
      <c r="BL27" s="328"/>
      <c r="BM27" s="329"/>
      <c r="BN27" s="330">
        <f t="shared" si="43"/>
        <v>0</v>
      </c>
      <c r="BO27" s="328"/>
      <c r="BP27" s="329"/>
      <c r="BQ27" s="330">
        <f t="shared" si="44"/>
        <v>0</v>
      </c>
      <c r="BR27" s="339"/>
    </row>
    <row r="28" spans="1:70" s="340" customFormat="1">
      <c r="A28" s="674"/>
      <c r="B28" s="679"/>
      <c r="C28" s="305" t="s">
        <v>112</v>
      </c>
      <c r="D28" s="325"/>
      <c r="E28" s="326"/>
      <c r="F28" s="327"/>
      <c r="G28" s="328"/>
      <c r="H28" s="329"/>
      <c r="I28" s="330">
        <f t="shared" si="24"/>
        <v>0</v>
      </c>
      <c r="J28" s="328"/>
      <c r="K28" s="329"/>
      <c r="L28" s="330">
        <f t="shared" si="25"/>
        <v>0</v>
      </c>
      <c r="M28" s="328"/>
      <c r="N28" s="329"/>
      <c r="O28" s="330">
        <f t="shared" si="26"/>
        <v>0</v>
      </c>
      <c r="P28" s="328"/>
      <c r="Q28" s="329"/>
      <c r="R28" s="330">
        <f t="shared" si="27"/>
        <v>0</v>
      </c>
      <c r="S28" s="328"/>
      <c r="T28" s="329"/>
      <c r="U28" s="330">
        <f t="shared" si="28"/>
        <v>0</v>
      </c>
      <c r="V28" s="328"/>
      <c r="W28" s="329"/>
      <c r="X28" s="330">
        <f t="shared" si="29"/>
        <v>0</v>
      </c>
      <c r="Y28" s="328"/>
      <c r="Z28" s="329"/>
      <c r="AA28" s="330">
        <f t="shared" si="30"/>
        <v>0</v>
      </c>
      <c r="AB28" s="328"/>
      <c r="AC28" s="329"/>
      <c r="AD28" s="330">
        <f t="shared" si="31"/>
        <v>0</v>
      </c>
      <c r="AE28" s="328"/>
      <c r="AF28" s="329"/>
      <c r="AG28" s="330">
        <f t="shared" si="32"/>
        <v>0</v>
      </c>
      <c r="AH28" s="328"/>
      <c r="AI28" s="329"/>
      <c r="AJ28" s="330">
        <f t="shared" si="33"/>
        <v>0</v>
      </c>
      <c r="AK28" s="328"/>
      <c r="AL28" s="329"/>
      <c r="AM28" s="330">
        <f t="shared" si="34"/>
        <v>0</v>
      </c>
      <c r="AN28" s="328"/>
      <c r="AO28" s="329"/>
      <c r="AP28" s="330">
        <f t="shared" si="35"/>
        <v>0</v>
      </c>
      <c r="AQ28" s="328"/>
      <c r="AR28" s="329"/>
      <c r="AS28" s="330">
        <f t="shared" si="36"/>
        <v>0</v>
      </c>
      <c r="AT28" s="328"/>
      <c r="AU28" s="329"/>
      <c r="AV28" s="330">
        <f t="shared" si="37"/>
        <v>0</v>
      </c>
      <c r="AW28" s="328"/>
      <c r="AX28" s="329"/>
      <c r="AY28" s="330">
        <f t="shared" si="38"/>
        <v>0</v>
      </c>
      <c r="AZ28" s="328"/>
      <c r="BA28" s="329"/>
      <c r="BB28" s="330">
        <f t="shared" si="39"/>
        <v>0</v>
      </c>
      <c r="BC28" s="328"/>
      <c r="BD28" s="329"/>
      <c r="BE28" s="330">
        <f t="shared" si="40"/>
        <v>0</v>
      </c>
      <c r="BF28" s="328"/>
      <c r="BG28" s="329"/>
      <c r="BH28" s="330">
        <f t="shared" si="41"/>
        <v>0</v>
      </c>
      <c r="BI28" s="328"/>
      <c r="BJ28" s="329"/>
      <c r="BK28" s="330">
        <f t="shared" si="42"/>
        <v>0</v>
      </c>
      <c r="BL28" s="328"/>
      <c r="BM28" s="329"/>
      <c r="BN28" s="330">
        <f t="shared" si="43"/>
        <v>0</v>
      </c>
      <c r="BO28" s="328"/>
      <c r="BP28" s="329"/>
      <c r="BQ28" s="330">
        <f t="shared" si="44"/>
        <v>0</v>
      </c>
      <c r="BR28" s="339"/>
    </row>
    <row r="29" spans="1:70" s="340" customFormat="1">
      <c r="A29" s="674"/>
      <c r="B29" s="679"/>
      <c r="C29" s="305" t="s">
        <v>113</v>
      </c>
      <c r="D29" s="325"/>
      <c r="E29" s="326"/>
      <c r="F29" s="327"/>
      <c r="G29" s="328"/>
      <c r="H29" s="329"/>
      <c r="I29" s="330">
        <f t="shared" si="24"/>
        <v>0</v>
      </c>
      <c r="J29" s="328"/>
      <c r="K29" s="329"/>
      <c r="L29" s="330">
        <f t="shared" si="25"/>
        <v>0</v>
      </c>
      <c r="M29" s="328"/>
      <c r="N29" s="329"/>
      <c r="O29" s="330">
        <f t="shared" si="26"/>
        <v>0</v>
      </c>
      <c r="P29" s="328"/>
      <c r="Q29" s="329"/>
      <c r="R29" s="330">
        <f t="shared" si="27"/>
        <v>0</v>
      </c>
      <c r="S29" s="328"/>
      <c r="T29" s="329"/>
      <c r="U29" s="330">
        <f t="shared" si="28"/>
        <v>0</v>
      </c>
      <c r="V29" s="328"/>
      <c r="W29" s="329"/>
      <c r="X29" s="330">
        <f t="shared" si="29"/>
        <v>0</v>
      </c>
      <c r="Y29" s="328"/>
      <c r="Z29" s="329"/>
      <c r="AA29" s="330">
        <f t="shared" si="30"/>
        <v>0</v>
      </c>
      <c r="AB29" s="328"/>
      <c r="AC29" s="329"/>
      <c r="AD29" s="330">
        <f t="shared" si="31"/>
        <v>0</v>
      </c>
      <c r="AE29" s="328"/>
      <c r="AF29" s="329"/>
      <c r="AG29" s="330">
        <f t="shared" si="32"/>
        <v>0</v>
      </c>
      <c r="AH29" s="328"/>
      <c r="AI29" s="329"/>
      <c r="AJ29" s="330">
        <f t="shared" si="33"/>
        <v>0</v>
      </c>
      <c r="AK29" s="328"/>
      <c r="AL29" s="329"/>
      <c r="AM29" s="330">
        <f t="shared" si="34"/>
        <v>0</v>
      </c>
      <c r="AN29" s="328"/>
      <c r="AO29" s="329"/>
      <c r="AP29" s="330">
        <f t="shared" si="35"/>
        <v>0</v>
      </c>
      <c r="AQ29" s="328"/>
      <c r="AR29" s="329"/>
      <c r="AS29" s="330">
        <f t="shared" si="36"/>
        <v>0</v>
      </c>
      <c r="AT29" s="328"/>
      <c r="AU29" s="329"/>
      <c r="AV29" s="330">
        <f t="shared" si="37"/>
        <v>0</v>
      </c>
      <c r="AW29" s="328"/>
      <c r="AX29" s="329"/>
      <c r="AY29" s="330">
        <f t="shared" si="38"/>
        <v>0</v>
      </c>
      <c r="AZ29" s="328"/>
      <c r="BA29" s="329"/>
      <c r="BB29" s="330">
        <f t="shared" si="39"/>
        <v>0</v>
      </c>
      <c r="BC29" s="328"/>
      <c r="BD29" s="329"/>
      <c r="BE29" s="330">
        <f t="shared" si="40"/>
        <v>0</v>
      </c>
      <c r="BF29" s="328"/>
      <c r="BG29" s="329"/>
      <c r="BH29" s="330">
        <f t="shared" si="41"/>
        <v>0</v>
      </c>
      <c r="BI29" s="328"/>
      <c r="BJ29" s="329"/>
      <c r="BK29" s="330">
        <f t="shared" si="42"/>
        <v>0</v>
      </c>
      <c r="BL29" s="328"/>
      <c r="BM29" s="329"/>
      <c r="BN29" s="330">
        <f t="shared" si="43"/>
        <v>0</v>
      </c>
      <c r="BO29" s="328"/>
      <c r="BP29" s="329"/>
      <c r="BQ29" s="330">
        <f t="shared" si="44"/>
        <v>0</v>
      </c>
      <c r="BR29" s="339"/>
    </row>
    <row r="30" spans="1:70" s="340" customFormat="1">
      <c r="A30" s="674"/>
      <c r="B30" s="679"/>
      <c r="C30" s="305" t="s">
        <v>114</v>
      </c>
      <c r="D30" s="325"/>
      <c r="E30" s="326"/>
      <c r="F30" s="327"/>
      <c r="G30" s="328"/>
      <c r="H30" s="329"/>
      <c r="I30" s="330">
        <f t="shared" si="24"/>
        <v>0</v>
      </c>
      <c r="J30" s="328"/>
      <c r="K30" s="329"/>
      <c r="L30" s="330">
        <f t="shared" si="25"/>
        <v>0</v>
      </c>
      <c r="M30" s="328"/>
      <c r="N30" s="329"/>
      <c r="O30" s="330">
        <f t="shared" si="26"/>
        <v>0</v>
      </c>
      <c r="P30" s="328"/>
      <c r="Q30" s="329"/>
      <c r="R30" s="330">
        <f t="shared" si="27"/>
        <v>0</v>
      </c>
      <c r="S30" s="328"/>
      <c r="T30" s="329"/>
      <c r="U30" s="330">
        <f t="shared" si="28"/>
        <v>0</v>
      </c>
      <c r="V30" s="328"/>
      <c r="W30" s="329"/>
      <c r="X30" s="330">
        <f t="shared" si="29"/>
        <v>0</v>
      </c>
      <c r="Y30" s="328"/>
      <c r="Z30" s="329"/>
      <c r="AA30" s="330">
        <f t="shared" si="30"/>
        <v>0</v>
      </c>
      <c r="AB30" s="328"/>
      <c r="AC30" s="329"/>
      <c r="AD30" s="330">
        <f t="shared" si="31"/>
        <v>0</v>
      </c>
      <c r="AE30" s="328"/>
      <c r="AF30" s="329"/>
      <c r="AG30" s="330">
        <f t="shared" si="32"/>
        <v>0</v>
      </c>
      <c r="AH30" s="328"/>
      <c r="AI30" s="329"/>
      <c r="AJ30" s="330">
        <f t="shared" si="33"/>
        <v>0</v>
      </c>
      <c r="AK30" s="328"/>
      <c r="AL30" s="329"/>
      <c r="AM30" s="330">
        <f t="shared" si="34"/>
        <v>0</v>
      </c>
      <c r="AN30" s="328"/>
      <c r="AO30" s="329"/>
      <c r="AP30" s="330">
        <f t="shared" si="35"/>
        <v>0</v>
      </c>
      <c r="AQ30" s="328"/>
      <c r="AR30" s="329"/>
      <c r="AS30" s="330">
        <f t="shared" si="36"/>
        <v>0</v>
      </c>
      <c r="AT30" s="328"/>
      <c r="AU30" s="329"/>
      <c r="AV30" s="330">
        <f t="shared" si="37"/>
        <v>0</v>
      </c>
      <c r="AW30" s="328"/>
      <c r="AX30" s="329"/>
      <c r="AY30" s="330">
        <f t="shared" si="38"/>
        <v>0</v>
      </c>
      <c r="AZ30" s="328"/>
      <c r="BA30" s="329"/>
      <c r="BB30" s="330">
        <f t="shared" si="39"/>
        <v>0</v>
      </c>
      <c r="BC30" s="328"/>
      <c r="BD30" s="329"/>
      <c r="BE30" s="330">
        <f t="shared" si="40"/>
        <v>0</v>
      </c>
      <c r="BF30" s="328"/>
      <c r="BG30" s="329"/>
      <c r="BH30" s="330">
        <f t="shared" si="41"/>
        <v>0</v>
      </c>
      <c r="BI30" s="328"/>
      <c r="BJ30" s="329"/>
      <c r="BK30" s="330">
        <f t="shared" si="42"/>
        <v>0</v>
      </c>
      <c r="BL30" s="328"/>
      <c r="BM30" s="329"/>
      <c r="BN30" s="330">
        <f t="shared" si="43"/>
        <v>0</v>
      </c>
      <c r="BO30" s="328"/>
      <c r="BP30" s="329"/>
      <c r="BQ30" s="330">
        <f t="shared" si="44"/>
        <v>0</v>
      </c>
      <c r="BR30" s="339"/>
    </row>
    <row r="31" spans="1:70" s="340" customFormat="1">
      <c r="A31" s="674"/>
      <c r="B31" s="679"/>
      <c r="C31" s="305" t="s">
        <v>115</v>
      </c>
      <c r="D31" s="325"/>
      <c r="E31" s="326"/>
      <c r="F31" s="327"/>
      <c r="G31" s="328"/>
      <c r="H31" s="329"/>
      <c r="I31" s="330">
        <f t="shared" si="24"/>
        <v>0</v>
      </c>
      <c r="J31" s="328"/>
      <c r="K31" s="329"/>
      <c r="L31" s="330">
        <f t="shared" si="25"/>
        <v>0</v>
      </c>
      <c r="M31" s="328"/>
      <c r="N31" s="329"/>
      <c r="O31" s="330">
        <f t="shared" si="26"/>
        <v>0</v>
      </c>
      <c r="P31" s="328"/>
      <c r="Q31" s="329"/>
      <c r="R31" s="330">
        <f t="shared" si="27"/>
        <v>0</v>
      </c>
      <c r="S31" s="328"/>
      <c r="T31" s="329"/>
      <c r="U31" s="330">
        <f t="shared" si="28"/>
        <v>0</v>
      </c>
      <c r="V31" s="328"/>
      <c r="W31" s="329"/>
      <c r="X31" s="330">
        <f t="shared" si="29"/>
        <v>0</v>
      </c>
      <c r="Y31" s="328"/>
      <c r="Z31" s="329"/>
      <c r="AA31" s="330">
        <f t="shared" si="30"/>
        <v>0</v>
      </c>
      <c r="AB31" s="328"/>
      <c r="AC31" s="329"/>
      <c r="AD31" s="330">
        <f t="shared" si="31"/>
        <v>0</v>
      </c>
      <c r="AE31" s="328"/>
      <c r="AF31" s="329"/>
      <c r="AG31" s="330">
        <f t="shared" si="32"/>
        <v>0</v>
      </c>
      <c r="AH31" s="328"/>
      <c r="AI31" s="329"/>
      <c r="AJ31" s="330">
        <f t="shared" si="33"/>
        <v>0</v>
      </c>
      <c r="AK31" s="328"/>
      <c r="AL31" s="329"/>
      <c r="AM31" s="330">
        <f t="shared" si="34"/>
        <v>0</v>
      </c>
      <c r="AN31" s="328"/>
      <c r="AO31" s="329"/>
      <c r="AP31" s="330">
        <f t="shared" si="35"/>
        <v>0</v>
      </c>
      <c r="AQ31" s="328"/>
      <c r="AR31" s="329"/>
      <c r="AS31" s="330">
        <f t="shared" si="36"/>
        <v>0</v>
      </c>
      <c r="AT31" s="328"/>
      <c r="AU31" s="329"/>
      <c r="AV31" s="330">
        <f t="shared" si="37"/>
        <v>0</v>
      </c>
      <c r="AW31" s="328"/>
      <c r="AX31" s="329"/>
      <c r="AY31" s="330">
        <f t="shared" si="38"/>
        <v>0</v>
      </c>
      <c r="AZ31" s="328"/>
      <c r="BA31" s="329"/>
      <c r="BB31" s="330">
        <f t="shared" si="39"/>
        <v>0</v>
      </c>
      <c r="BC31" s="328"/>
      <c r="BD31" s="329"/>
      <c r="BE31" s="330">
        <f t="shared" si="40"/>
        <v>0</v>
      </c>
      <c r="BF31" s="328"/>
      <c r="BG31" s="329"/>
      <c r="BH31" s="330">
        <f t="shared" si="41"/>
        <v>0</v>
      </c>
      <c r="BI31" s="328"/>
      <c r="BJ31" s="329"/>
      <c r="BK31" s="330">
        <f t="shared" si="42"/>
        <v>0</v>
      </c>
      <c r="BL31" s="328"/>
      <c r="BM31" s="329"/>
      <c r="BN31" s="330">
        <f t="shared" si="43"/>
        <v>0</v>
      </c>
      <c r="BO31" s="328"/>
      <c r="BP31" s="329"/>
      <c r="BQ31" s="330">
        <f t="shared" si="44"/>
        <v>0</v>
      </c>
      <c r="BR31" s="339"/>
    </row>
    <row r="32" spans="1:70" s="340" customFormat="1">
      <c r="A32" s="674"/>
      <c r="B32" s="679"/>
      <c r="C32" s="305" t="s">
        <v>116</v>
      </c>
      <c r="D32" s="325"/>
      <c r="E32" s="326"/>
      <c r="F32" s="327"/>
      <c r="G32" s="328"/>
      <c r="H32" s="329"/>
      <c r="I32" s="330">
        <f t="shared" si="24"/>
        <v>0</v>
      </c>
      <c r="J32" s="328"/>
      <c r="K32" s="329"/>
      <c r="L32" s="330">
        <f t="shared" si="25"/>
        <v>0</v>
      </c>
      <c r="M32" s="328"/>
      <c r="N32" s="329"/>
      <c r="O32" s="330">
        <f t="shared" si="26"/>
        <v>0</v>
      </c>
      <c r="P32" s="328"/>
      <c r="Q32" s="329"/>
      <c r="R32" s="330">
        <f t="shared" si="27"/>
        <v>0</v>
      </c>
      <c r="S32" s="328"/>
      <c r="T32" s="329"/>
      <c r="U32" s="330">
        <f t="shared" si="28"/>
        <v>0</v>
      </c>
      <c r="V32" s="328"/>
      <c r="W32" s="329"/>
      <c r="X32" s="330">
        <f t="shared" si="29"/>
        <v>0</v>
      </c>
      <c r="Y32" s="328"/>
      <c r="Z32" s="329"/>
      <c r="AA32" s="330">
        <f t="shared" si="30"/>
        <v>0</v>
      </c>
      <c r="AB32" s="328"/>
      <c r="AC32" s="329"/>
      <c r="AD32" s="330">
        <f t="shared" si="31"/>
        <v>0</v>
      </c>
      <c r="AE32" s="328"/>
      <c r="AF32" s="329"/>
      <c r="AG32" s="330">
        <f t="shared" si="32"/>
        <v>0</v>
      </c>
      <c r="AH32" s="328"/>
      <c r="AI32" s="329"/>
      <c r="AJ32" s="330">
        <f t="shared" si="33"/>
        <v>0</v>
      </c>
      <c r="AK32" s="328"/>
      <c r="AL32" s="329"/>
      <c r="AM32" s="330">
        <f t="shared" si="34"/>
        <v>0</v>
      </c>
      <c r="AN32" s="328"/>
      <c r="AO32" s="329"/>
      <c r="AP32" s="330">
        <f t="shared" si="35"/>
        <v>0</v>
      </c>
      <c r="AQ32" s="328"/>
      <c r="AR32" s="329"/>
      <c r="AS32" s="330">
        <f t="shared" si="36"/>
        <v>0</v>
      </c>
      <c r="AT32" s="328"/>
      <c r="AU32" s="329"/>
      <c r="AV32" s="330">
        <f t="shared" si="37"/>
        <v>0</v>
      </c>
      <c r="AW32" s="328"/>
      <c r="AX32" s="329"/>
      <c r="AY32" s="330">
        <f t="shared" si="38"/>
        <v>0</v>
      </c>
      <c r="AZ32" s="328"/>
      <c r="BA32" s="329"/>
      <c r="BB32" s="330">
        <f t="shared" si="39"/>
        <v>0</v>
      </c>
      <c r="BC32" s="328"/>
      <c r="BD32" s="329"/>
      <c r="BE32" s="330">
        <f t="shared" si="40"/>
        <v>0</v>
      </c>
      <c r="BF32" s="328"/>
      <c r="BG32" s="329"/>
      <c r="BH32" s="330">
        <f t="shared" si="41"/>
        <v>0</v>
      </c>
      <c r="BI32" s="328"/>
      <c r="BJ32" s="329"/>
      <c r="BK32" s="330">
        <f t="shared" si="42"/>
        <v>0</v>
      </c>
      <c r="BL32" s="328"/>
      <c r="BM32" s="329"/>
      <c r="BN32" s="330">
        <f t="shared" si="43"/>
        <v>0</v>
      </c>
      <c r="BO32" s="328"/>
      <c r="BP32" s="329"/>
      <c r="BQ32" s="330">
        <f t="shared" si="44"/>
        <v>0</v>
      </c>
      <c r="BR32" s="339"/>
    </row>
    <row r="33" spans="1:70" s="340" customFormat="1">
      <c r="A33" s="674"/>
      <c r="B33" s="679"/>
      <c r="C33" s="305" t="s">
        <v>117</v>
      </c>
      <c r="D33" s="325"/>
      <c r="E33" s="326"/>
      <c r="F33" s="327"/>
      <c r="G33" s="328"/>
      <c r="H33" s="329"/>
      <c r="I33" s="330">
        <f t="shared" si="24"/>
        <v>0</v>
      </c>
      <c r="J33" s="328"/>
      <c r="K33" s="329"/>
      <c r="L33" s="330">
        <f t="shared" si="25"/>
        <v>0</v>
      </c>
      <c r="M33" s="328"/>
      <c r="N33" s="329"/>
      <c r="O33" s="330">
        <f t="shared" si="26"/>
        <v>0</v>
      </c>
      <c r="P33" s="328"/>
      <c r="Q33" s="329"/>
      <c r="R33" s="330">
        <f t="shared" si="27"/>
        <v>0</v>
      </c>
      <c r="S33" s="328"/>
      <c r="T33" s="329"/>
      <c r="U33" s="330">
        <f t="shared" si="28"/>
        <v>0</v>
      </c>
      <c r="V33" s="328"/>
      <c r="W33" s="329"/>
      <c r="X33" s="330">
        <f t="shared" si="29"/>
        <v>0</v>
      </c>
      <c r="Y33" s="328"/>
      <c r="Z33" s="329"/>
      <c r="AA33" s="330">
        <f t="shared" si="30"/>
        <v>0</v>
      </c>
      <c r="AB33" s="328"/>
      <c r="AC33" s="329"/>
      <c r="AD33" s="330">
        <f t="shared" si="31"/>
        <v>0</v>
      </c>
      <c r="AE33" s="328"/>
      <c r="AF33" s="329"/>
      <c r="AG33" s="330">
        <f t="shared" si="32"/>
        <v>0</v>
      </c>
      <c r="AH33" s="328"/>
      <c r="AI33" s="329"/>
      <c r="AJ33" s="330">
        <f t="shared" si="33"/>
        <v>0</v>
      </c>
      <c r="AK33" s="328"/>
      <c r="AL33" s="329"/>
      <c r="AM33" s="330">
        <f t="shared" si="34"/>
        <v>0</v>
      </c>
      <c r="AN33" s="328"/>
      <c r="AO33" s="329"/>
      <c r="AP33" s="330">
        <f t="shared" si="35"/>
        <v>0</v>
      </c>
      <c r="AQ33" s="328"/>
      <c r="AR33" s="329"/>
      <c r="AS33" s="330">
        <f t="shared" si="36"/>
        <v>0</v>
      </c>
      <c r="AT33" s="328"/>
      <c r="AU33" s="329"/>
      <c r="AV33" s="330">
        <f t="shared" si="37"/>
        <v>0</v>
      </c>
      <c r="AW33" s="328"/>
      <c r="AX33" s="329"/>
      <c r="AY33" s="330">
        <f t="shared" si="38"/>
        <v>0</v>
      </c>
      <c r="AZ33" s="328"/>
      <c r="BA33" s="329"/>
      <c r="BB33" s="330">
        <f t="shared" si="39"/>
        <v>0</v>
      </c>
      <c r="BC33" s="328"/>
      <c r="BD33" s="329"/>
      <c r="BE33" s="330">
        <f t="shared" si="40"/>
        <v>0</v>
      </c>
      <c r="BF33" s="328"/>
      <c r="BG33" s="329"/>
      <c r="BH33" s="330">
        <f t="shared" si="41"/>
        <v>0</v>
      </c>
      <c r="BI33" s="328"/>
      <c r="BJ33" s="329"/>
      <c r="BK33" s="330">
        <f t="shared" si="42"/>
        <v>0</v>
      </c>
      <c r="BL33" s="328"/>
      <c r="BM33" s="329"/>
      <c r="BN33" s="330">
        <f t="shared" si="43"/>
        <v>0</v>
      </c>
      <c r="BO33" s="328"/>
      <c r="BP33" s="329"/>
      <c r="BQ33" s="330">
        <f t="shared" si="44"/>
        <v>0</v>
      </c>
      <c r="BR33" s="339"/>
    </row>
    <row r="34" spans="1:70" s="340" customFormat="1" ht="15" thickBot="1">
      <c r="A34" s="675"/>
      <c r="B34" s="680"/>
      <c r="C34" s="312" t="s">
        <v>118</v>
      </c>
      <c r="D34" s="331"/>
      <c r="E34" s="332"/>
      <c r="F34" s="333"/>
      <c r="G34" s="334"/>
      <c r="H34" s="335"/>
      <c r="I34" s="336">
        <f t="shared" si="24"/>
        <v>0</v>
      </c>
      <c r="J34" s="334"/>
      <c r="K34" s="335"/>
      <c r="L34" s="336">
        <f t="shared" si="25"/>
        <v>0</v>
      </c>
      <c r="M34" s="334"/>
      <c r="N34" s="335"/>
      <c r="O34" s="336">
        <f t="shared" si="26"/>
        <v>0</v>
      </c>
      <c r="P34" s="334"/>
      <c r="Q34" s="335"/>
      <c r="R34" s="336">
        <f t="shared" si="27"/>
        <v>0</v>
      </c>
      <c r="S34" s="334"/>
      <c r="T34" s="335"/>
      <c r="U34" s="336">
        <f t="shared" si="28"/>
        <v>0</v>
      </c>
      <c r="V34" s="334"/>
      <c r="W34" s="335"/>
      <c r="X34" s="336">
        <f t="shared" si="29"/>
        <v>0</v>
      </c>
      <c r="Y34" s="334"/>
      <c r="Z34" s="335"/>
      <c r="AA34" s="336">
        <f t="shared" si="30"/>
        <v>0</v>
      </c>
      <c r="AB34" s="334"/>
      <c r="AC34" s="335"/>
      <c r="AD34" s="336">
        <f t="shared" si="31"/>
        <v>0</v>
      </c>
      <c r="AE34" s="334"/>
      <c r="AF34" s="335"/>
      <c r="AG34" s="336">
        <f t="shared" si="32"/>
        <v>0</v>
      </c>
      <c r="AH34" s="334"/>
      <c r="AI34" s="335"/>
      <c r="AJ34" s="336">
        <f t="shared" si="33"/>
        <v>0</v>
      </c>
      <c r="AK34" s="334"/>
      <c r="AL34" s="335"/>
      <c r="AM34" s="336">
        <f t="shared" si="34"/>
        <v>0</v>
      </c>
      <c r="AN34" s="334"/>
      <c r="AO34" s="335"/>
      <c r="AP34" s="336">
        <f t="shared" si="35"/>
        <v>0</v>
      </c>
      <c r="AQ34" s="334"/>
      <c r="AR34" s="335"/>
      <c r="AS34" s="336">
        <f t="shared" si="36"/>
        <v>0</v>
      </c>
      <c r="AT34" s="334"/>
      <c r="AU34" s="335"/>
      <c r="AV34" s="336">
        <f t="shared" si="37"/>
        <v>0</v>
      </c>
      <c r="AW34" s="334"/>
      <c r="AX34" s="335"/>
      <c r="AY34" s="336">
        <f t="shared" si="38"/>
        <v>0</v>
      </c>
      <c r="AZ34" s="334"/>
      <c r="BA34" s="335"/>
      <c r="BB34" s="336">
        <f t="shared" si="39"/>
        <v>0</v>
      </c>
      <c r="BC34" s="334"/>
      <c r="BD34" s="335"/>
      <c r="BE34" s="336">
        <f t="shared" si="40"/>
        <v>0</v>
      </c>
      <c r="BF34" s="334"/>
      <c r="BG34" s="335"/>
      <c r="BH34" s="336">
        <f t="shared" si="41"/>
        <v>0</v>
      </c>
      <c r="BI34" s="334"/>
      <c r="BJ34" s="335"/>
      <c r="BK34" s="336">
        <f t="shared" si="42"/>
        <v>0</v>
      </c>
      <c r="BL34" s="334"/>
      <c r="BM34" s="335"/>
      <c r="BN34" s="336">
        <f t="shared" si="43"/>
        <v>0</v>
      </c>
      <c r="BO34" s="334"/>
      <c r="BP34" s="335"/>
      <c r="BQ34" s="336">
        <f t="shared" si="44"/>
        <v>0</v>
      </c>
      <c r="BR34" s="339"/>
    </row>
    <row r="35" spans="1:70" s="338" customFormat="1" ht="14.55" customHeight="1">
      <c r="A35" s="673" t="s">
        <v>165</v>
      </c>
      <c r="B35" s="678" t="s">
        <v>166</v>
      </c>
      <c r="C35" s="296" t="s">
        <v>109</v>
      </c>
      <c r="D35" s="319"/>
      <c r="E35" s="320"/>
      <c r="F35" s="321"/>
      <c r="G35" s="322"/>
      <c r="H35" s="323"/>
      <c r="I35" s="324">
        <f t="shared" si="24"/>
        <v>0</v>
      </c>
      <c r="J35" s="322"/>
      <c r="K35" s="323"/>
      <c r="L35" s="324">
        <f t="shared" si="25"/>
        <v>0</v>
      </c>
      <c r="M35" s="322"/>
      <c r="N35" s="323"/>
      <c r="O35" s="324">
        <f t="shared" si="26"/>
        <v>0</v>
      </c>
      <c r="P35" s="322"/>
      <c r="Q35" s="323"/>
      <c r="R35" s="324">
        <f t="shared" si="27"/>
        <v>0</v>
      </c>
      <c r="S35" s="322"/>
      <c r="T35" s="323"/>
      <c r="U35" s="324">
        <f t="shared" si="28"/>
        <v>0</v>
      </c>
      <c r="V35" s="322"/>
      <c r="W35" s="323"/>
      <c r="X35" s="324">
        <f t="shared" si="29"/>
        <v>0</v>
      </c>
      <c r="Y35" s="322"/>
      <c r="Z35" s="323"/>
      <c r="AA35" s="324">
        <f t="shared" si="30"/>
        <v>0</v>
      </c>
      <c r="AB35" s="322"/>
      <c r="AC35" s="323"/>
      <c r="AD35" s="324">
        <f t="shared" si="31"/>
        <v>0</v>
      </c>
      <c r="AE35" s="322"/>
      <c r="AF35" s="323"/>
      <c r="AG35" s="324">
        <f t="shared" si="32"/>
        <v>0</v>
      </c>
      <c r="AH35" s="322"/>
      <c r="AI35" s="323"/>
      <c r="AJ35" s="324">
        <f t="shared" si="33"/>
        <v>0</v>
      </c>
      <c r="AK35" s="322"/>
      <c r="AL35" s="323"/>
      <c r="AM35" s="324">
        <f t="shared" si="34"/>
        <v>0</v>
      </c>
      <c r="AN35" s="322"/>
      <c r="AO35" s="323"/>
      <c r="AP35" s="324">
        <f t="shared" si="35"/>
        <v>0</v>
      </c>
      <c r="AQ35" s="322"/>
      <c r="AR35" s="323"/>
      <c r="AS35" s="324">
        <f t="shared" si="36"/>
        <v>0</v>
      </c>
      <c r="AT35" s="322"/>
      <c r="AU35" s="323"/>
      <c r="AV35" s="324">
        <f t="shared" si="37"/>
        <v>0</v>
      </c>
      <c r="AW35" s="322"/>
      <c r="AX35" s="323"/>
      <c r="AY35" s="324">
        <f t="shared" si="38"/>
        <v>0</v>
      </c>
      <c r="AZ35" s="322"/>
      <c r="BA35" s="323"/>
      <c r="BB35" s="324">
        <f t="shared" si="39"/>
        <v>0</v>
      </c>
      <c r="BC35" s="322"/>
      <c r="BD35" s="323"/>
      <c r="BE35" s="324">
        <f t="shared" si="40"/>
        <v>0</v>
      </c>
      <c r="BF35" s="322"/>
      <c r="BG35" s="323"/>
      <c r="BH35" s="324">
        <f t="shared" si="41"/>
        <v>0</v>
      </c>
      <c r="BI35" s="322"/>
      <c r="BJ35" s="323"/>
      <c r="BK35" s="324">
        <f t="shared" si="42"/>
        <v>0</v>
      </c>
      <c r="BL35" s="322"/>
      <c r="BM35" s="323"/>
      <c r="BN35" s="324">
        <f t="shared" si="43"/>
        <v>0</v>
      </c>
      <c r="BO35" s="322"/>
      <c r="BP35" s="323"/>
      <c r="BQ35" s="324">
        <f t="shared" si="44"/>
        <v>0</v>
      </c>
      <c r="BR35" s="337">
        <f>'Analyza citlivosti - AgendovéIS'!N7</f>
        <v>0</v>
      </c>
    </row>
    <row r="36" spans="1:70" s="340" customFormat="1">
      <c r="A36" s="674"/>
      <c r="B36" s="679"/>
      <c r="C36" s="305" t="s">
        <v>110</v>
      </c>
      <c r="D36" s="325"/>
      <c r="E36" s="326"/>
      <c r="F36" s="327"/>
      <c r="G36" s="328"/>
      <c r="H36" s="329"/>
      <c r="I36" s="330">
        <f t="shared" si="24"/>
        <v>0</v>
      </c>
      <c r="J36" s="328"/>
      <c r="K36" s="329"/>
      <c r="L36" s="330">
        <f t="shared" si="25"/>
        <v>0</v>
      </c>
      <c r="M36" s="328"/>
      <c r="N36" s="329"/>
      <c r="O36" s="330">
        <f t="shared" si="26"/>
        <v>0</v>
      </c>
      <c r="P36" s="328"/>
      <c r="Q36" s="329"/>
      <c r="R36" s="330">
        <f t="shared" si="27"/>
        <v>0</v>
      </c>
      <c r="S36" s="328"/>
      <c r="T36" s="329"/>
      <c r="U36" s="330">
        <f t="shared" si="28"/>
        <v>0</v>
      </c>
      <c r="V36" s="328"/>
      <c r="W36" s="329"/>
      <c r="X36" s="330">
        <f t="shared" si="29"/>
        <v>0</v>
      </c>
      <c r="Y36" s="328"/>
      <c r="Z36" s="329"/>
      <c r="AA36" s="330">
        <f t="shared" si="30"/>
        <v>0</v>
      </c>
      <c r="AB36" s="328"/>
      <c r="AC36" s="329"/>
      <c r="AD36" s="330">
        <f t="shared" si="31"/>
        <v>0</v>
      </c>
      <c r="AE36" s="328"/>
      <c r="AF36" s="329"/>
      <c r="AG36" s="330">
        <f t="shared" si="32"/>
        <v>0</v>
      </c>
      <c r="AH36" s="328"/>
      <c r="AI36" s="329"/>
      <c r="AJ36" s="330">
        <f t="shared" si="33"/>
        <v>0</v>
      </c>
      <c r="AK36" s="328"/>
      <c r="AL36" s="329"/>
      <c r="AM36" s="330">
        <f t="shared" si="34"/>
        <v>0</v>
      </c>
      <c r="AN36" s="328"/>
      <c r="AO36" s="329"/>
      <c r="AP36" s="330">
        <f t="shared" si="35"/>
        <v>0</v>
      </c>
      <c r="AQ36" s="328"/>
      <c r="AR36" s="329"/>
      <c r="AS36" s="330">
        <f t="shared" si="36"/>
        <v>0</v>
      </c>
      <c r="AT36" s="328"/>
      <c r="AU36" s="329"/>
      <c r="AV36" s="330">
        <f t="shared" si="37"/>
        <v>0</v>
      </c>
      <c r="AW36" s="328"/>
      <c r="AX36" s="329"/>
      <c r="AY36" s="330">
        <f t="shared" si="38"/>
        <v>0</v>
      </c>
      <c r="AZ36" s="328"/>
      <c r="BA36" s="329"/>
      <c r="BB36" s="330">
        <f t="shared" si="39"/>
        <v>0</v>
      </c>
      <c r="BC36" s="328"/>
      <c r="BD36" s="329"/>
      <c r="BE36" s="330">
        <f t="shared" si="40"/>
        <v>0</v>
      </c>
      <c r="BF36" s="328"/>
      <c r="BG36" s="329"/>
      <c r="BH36" s="330">
        <f t="shared" si="41"/>
        <v>0</v>
      </c>
      <c r="BI36" s="328"/>
      <c r="BJ36" s="329"/>
      <c r="BK36" s="330">
        <f t="shared" si="42"/>
        <v>0</v>
      </c>
      <c r="BL36" s="328"/>
      <c r="BM36" s="329"/>
      <c r="BN36" s="330">
        <f t="shared" si="43"/>
        <v>0</v>
      </c>
      <c r="BO36" s="328"/>
      <c r="BP36" s="329"/>
      <c r="BQ36" s="330">
        <f t="shared" si="44"/>
        <v>0</v>
      </c>
      <c r="BR36" s="339"/>
    </row>
    <row r="37" spans="1:70" s="340" customFormat="1">
      <c r="A37" s="674"/>
      <c r="B37" s="679"/>
      <c r="C37" s="305" t="s">
        <v>111</v>
      </c>
      <c r="D37" s="325"/>
      <c r="E37" s="326"/>
      <c r="F37" s="327"/>
      <c r="G37" s="328"/>
      <c r="H37" s="329"/>
      <c r="I37" s="330">
        <f t="shared" si="24"/>
        <v>0</v>
      </c>
      <c r="J37" s="328"/>
      <c r="K37" s="329"/>
      <c r="L37" s="330">
        <f t="shared" si="25"/>
        <v>0</v>
      </c>
      <c r="M37" s="328"/>
      <c r="N37" s="329"/>
      <c r="O37" s="330">
        <f t="shared" si="26"/>
        <v>0</v>
      </c>
      <c r="P37" s="328"/>
      <c r="Q37" s="329"/>
      <c r="R37" s="330">
        <f t="shared" si="27"/>
        <v>0</v>
      </c>
      <c r="S37" s="328"/>
      <c r="T37" s="329"/>
      <c r="U37" s="330">
        <f t="shared" si="28"/>
        <v>0</v>
      </c>
      <c r="V37" s="328"/>
      <c r="W37" s="329"/>
      <c r="X37" s="330">
        <f t="shared" si="29"/>
        <v>0</v>
      </c>
      <c r="Y37" s="328"/>
      <c r="Z37" s="329"/>
      <c r="AA37" s="330">
        <f t="shared" si="30"/>
        <v>0</v>
      </c>
      <c r="AB37" s="328"/>
      <c r="AC37" s="329"/>
      <c r="AD37" s="330">
        <f t="shared" si="31"/>
        <v>0</v>
      </c>
      <c r="AE37" s="328"/>
      <c r="AF37" s="329"/>
      <c r="AG37" s="330">
        <f t="shared" si="32"/>
        <v>0</v>
      </c>
      <c r="AH37" s="328"/>
      <c r="AI37" s="329"/>
      <c r="AJ37" s="330">
        <f t="shared" si="33"/>
        <v>0</v>
      </c>
      <c r="AK37" s="328"/>
      <c r="AL37" s="329"/>
      <c r="AM37" s="330">
        <f t="shared" si="34"/>
        <v>0</v>
      </c>
      <c r="AN37" s="328"/>
      <c r="AO37" s="329"/>
      <c r="AP37" s="330">
        <f t="shared" si="35"/>
        <v>0</v>
      </c>
      <c r="AQ37" s="328"/>
      <c r="AR37" s="329"/>
      <c r="AS37" s="330">
        <f t="shared" si="36"/>
        <v>0</v>
      </c>
      <c r="AT37" s="328"/>
      <c r="AU37" s="329"/>
      <c r="AV37" s="330">
        <f t="shared" si="37"/>
        <v>0</v>
      </c>
      <c r="AW37" s="328"/>
      <c r="AX37" s="329"/>
      <c r="AY37" s="330">
        <f t="shared" si="38"/>
        <v>0</v>
      </c>
      <c r="AZ37" s="328"/>
      <c r="BA37" s="329"/>
      <c r="BB37" s="330">
        <f t="shared" si="39"/>
        <v>0</v>
      </c>
      <c r="BC37" s="328"/>
      <c r="BD37" s="329"/>
      <c r="BE37" s="330">
        <f t="shared" si="40"/>
        <v>0</v>
      </c>
      <c r="BF37" s="328"/>
      <c r="BG37" s="329"/>
      <c r="BH37" s="330">
        <f t="shared" si="41"/>
        <v>0</v>
      </c>
      <c r="BI37" s="328"/>
      <c r="BJ37" s="329"/>
      <c r="BK37" s="330">
        <f t="shared" si="42"/>
        <v>0</v>
      </c>
      <c r="BL37" s="328"/>
      <c r="BM37" s="329"/>
      <c r="BN37" s="330">
        <f t="shared" si="43"/>
        <v>0</v>
      </c>
      <c r="BO37" s="328"/>
      <c r="BP37" s="329"/>
      <c r="BQ37" s="330">
        <f t="shared" si="44"/>
        <v>0</v>
      </c>
      <c r="BR37" s="339"/>
    </row>
    <row r="38" spans="1:70" s="340" customFormat="1">
      <c r="A38" s="674"/>
      <c r="B38" s="679"/>
      <c r="C38" s="305" t="s">
        <v>112</v>
      </c>
      <c r="D38" s="325"/>
      <c r="E38" s="326"/>
      <c r="F38" s="327"/>
      <c r="G38" s="328"/>
      <c r="H38" s="329"/>
      <c r="I38" s="330">
        <f t="shared" si="24"/>
        <v>0</v>
      </c>
      <c r="J38" s="328"/>
      <c r="K38" s="329"/>
      <c r="L38" s="330">
        <f t="shared" si="25"/>
        <v>0</v>
      </c>
      <c r="M38" s="328"/>
      <c r="N38" s="329"/>
      <c r="O38" s="330">
        <f t="shared" si="26"/>
        <v>0</v>
      </c>
      <c r="P38" s="328"/>
      <c r="Q38" s="329"/>
      <c r="R38" s="330">
        <f t="shared" si="27"/>
        <v>0</v>
      </c>
      <c r="S38" s="328"/>
      <c r="T38" s="329"/>
      <c r="U38" s="330">
        <f t="shared" si="28"/>
        <v>0</v>
      </c>
      <c r="V38" s="328"/>
      <c r="W38" s="329"/>
      <c r="X38" s="330">
        <f t="shared" si="29"/>
        <v>0</v>
      </c>
      <c r="Y38" s="328"/>
      <c r="Z38" s="329"/>
      <c r="AA38" s="330">
        <f t="shared" si="30"/>
        <v>0</v>
      </c>
      <c r="AB38" s="328"/>
      <c r="AC38" s="329"/>
      <c r="AD38" s="330">
        <f t="shared" si="31"/>
        <v>0</v>
      </c>
      <c r="AE38" s="328"/>
      <c r="AF38" s="329"/>
      <c r="AG38" s="330">
        <f t="shared" si="32"/>
        <v>0</v>
      </c>
      <c r="AH38" s="328"/>
      <c r="AI38" s="329"/>
      <c r="AJ38" s="330">
        <f t="shared" si="33"/>
        <v>0</v>
      </c>
      <c r="AK38" s="328"/>
      <c r="AL38" s="329"/>
      <c r="AM38" s="330">
        <f t="shared" si="34"/>
        <v>0</v>
      </c>
      <c r="AN38" s="328"/>
      <c r="AO38" s="329"/>
      <c r="AP38" s="330">
        <f t="shared" si="35"/>
        <v>0</v>
      </c>
      <c r="AQ38" s="328"/>
      <c r="AR38" s="329"/>
      <c r="AS38" s="330">
        <f t="shared" si="36"/>
        <v>0</v>
      </c>
      <c r="AT38" s="328"/>
      <c r="AU38" s="329"/>
      <c r="AV38" s="330">
        <f t="shared" si="37"/>
        <v>0</v>
      </c>
      <c r="AW38" s="328"/>
      <c r="AX38" s="329"/>
      <c r="AY38" s="330">
        <f t="shared" si="38"/>
        <v>0</v>
      </c>
      <c r="AZ38" s="328"/>
      <c r="BA38" s="329"/>
      <c r="BB38" s="330">
        <f t="shared" si="39"/>
        <v>0</v>
      </c>
      <c r="BC38" s="328"/>
      <c r="BD38" s="329"/>
      <c r="BE38" s="330">
        <f t="shared" si="40"/>
        <v>0</v>
      </c>
      <c r="BF38" s="328"/>
      <c r="BG38" s="329"/>
      <c r="BH38" s="330">
        <f t="shared" si="41"/>
        <v>0</v>
      </c>
      <c r="BI38" s="328"/>
      <c r="BJ38" s="329"/>
      <c r="BK38" s="330">
        <f t="shared" si="42"/>
        <v>0</v>
      </c>
      <c r="BL38" s="328"/>
      <c r="BM38" s="329"/>
      <c r="BN38" s="330">
        <f t="shared" si="43"/>
        <v>0</v>
      </c>
      <c r="BO38" s="328"/>
      <c r="BP38" s="329"/>
      <c r="BQ38" s="330">
        <f t="shared" si="44"/>
        <v>0</v>
      </c>
      <c r="BR38" s="339"/>
    </row>
    <row r="39" spans="1:70" s="340" customFormat="1">
      <c r="A39" s="674"/>
      <c r="B39" s="679"/>
      <c r="C39" s="305" t="s">
        <v>113</v>
      </c>
      <c r="D39" s="325"/>
      <c r="E39" s="326"/>
      <c r="F39" s="327"/>
      <c r="G39" s="328"/>
      <c r="H39" s="329"/>
      <c r="I39" s="330">
        <f t="shared" si="24"/>
        <v>0</v>
      </c>
      <c r="J39" s="328"/>
      <c r="K39" s="329"/>
      <c r="L39" s="330">
        <f t="shared" si="25"/>
        <v>0</v>
      </c>
      <c r="M39" s="328"/>
      <c r="N39" s="329"/>
      <c r="O39" s="330">
        <f t="shared" si="26"/>
        <v>0</v>
      </c>
      <c r="P39" s="328"/>
      <c r="Q39" s="329"/>
      <c r="R39" s="330">
        <f t="shared" si="27"/>
        <v>0</v>
      </c>
      <c r="S39" s="328"/>
      <c r="T39" s="329"/>
      <c r="U39" s="330">
        <f t="shared" si="28"/>
        <v>0</v>
      </c>
      <c r="V39" s="328"/>
      <c r="W39" s="329"/>
      <c r="X39" s="330">
        <f t="shared" si="29"/>
        <v>0</v>
      </c>
      <c r="Y39" s="328"/>
      <c r="Z39" s="329"/>
      <c r="AA39" s="330">
        <f t="shared" si="30"/>
        <v>0</v>
      </c>
      <c r="AB39" s="328"/>
      <c r="AC39" s="329"/>
      <c r="AD39" s="330">
        <f t="shared" si="31"/>
        <v>0</v>
      </c>
      <c r="AE39" s="328"/>
      <c r="AF39" s="329"/>
      <c r="AG39" s="330">
        <f t="shared" si="32"/>
        <v>0</v>
      </c>
      <c r="AH39" s="328"/>
      <c r="AI39" s="329"/>
      <c r="AJ39" s="330">
        <f t="shared" si="33"/>
        <v>0</v>
      </c>
      <c r="AK39" s="328"/>
      <c r="AL39" s="329"/>
      <c r="AM39" s="330">
        <f t="shared" si="34"/>
        <v>0</v>
      </c>
      <c r="AN39" s="328"/>
      <c r="AO39" s="329"/>
      <c r="AP39" s="330">
        <f t="shared" si="35"/>
        <v>0</v>
      </c>
      <c r="AQ39" s="328"/>
      <c r="AR39" s="329"/>
      <c r="AS39" s="330">
        <f t="shared" si="36"/>
        <v>0</v>
      </c>
      <c r="AT39" s="328"/>
      <c r="AU39" s="329"/>
      <c r="AV39" s="330">
        <f t="shared" si="37"/>
        <v>0</v>
      </c>
      <c r="AW39" s="328"/>
      <c r="AX39" s="329"/>
      <c r="AY39" s="330">
        <f t="shared" si="38"/>
        <v>0</v>
      </c>
      <c r="AZ39" s="328"/>
      <c r="BA39" s="329"/>
      <c r="BB39" s="330">
        <f t="shared" si="39"/>
        <v>0</v>
      </c>
      <c r="BC39" s="328"/>
      <c r="BD39" s="329"/>
      <c r="BE39" s="330">
        <f t="shared" si="40"/>
        <v>0</v>
      </c>
      <c r="BF39" s="328"/>
      <c r="BG39" s="329"/>
      <c r="BH39" s="330">
        <f t="shared" si="41"/>
        <v>0</v>
      </c>
      <c r="BI39" s="328"/>
      <c r="BJ39" s="329"/>
      <c r="BK39" s="330">
        <f t="shared" si="42"/>
        <v>0</v>
      </c>
      <c r="BL39" s="328"/>
      <c r="BM39" s="329"/>
      <c r="BN39" s="330">
        <f t="shared" si="43"/>
        <v>0</v>
      </c>
      <c r="BO39" s="328"/>
      <c r="BP39" s="329"/>
      <c r="BQ39" s="330">
        <f t="shared" si="44"/>
        <v>0</v>
      </c>
      <c r="BR39" s="339"/>
    </row>
    <row r="40" spans="1:70" s="340" customFormat="1">
      <c r="A40" s="674"/>
      <c r="B40" s="679"/>
      <c r="C40" s="305" t="s">
        <v>114</v>
      </c>
      <c r="D40" s="325"/>
      <c r="E40" s="326"/>
      <c r="F40" s="327"/>
      <c r="G40" s="328"/>
      <c r="H40" s="329"/>
      <c r="I40" s="330">
        <f t="shared" si="24"/>
        <v>0</v>
      </c>
      <c r="J40" s="328"/>
      <c r="K40" s="329"/>
      <c r="L40" s="330">
        <f t="shared" si="25"/>
        <v>0</v>
      </c>
      <c r="M40" s="328"/>
      <c r="N40" s="329"/>
      <c r="O40" s="330">
        <f t="shared" si="26"/>
        <v>0</v>
      </c>
      <c r="P40" s="328"/>
      <c r="Q40" s="329"/>
      <c r="R40" s="330">
        <f t="shared" si="27"/>
        <v>0</v>
      </c>
      <c r="S40" s="328"/>
      <c r="T40" s="329"/>
      <c r="U40" s="330">
        <f t="shared" si="28"/>
        <v>0</v>
      </c>
      <c r="V40" s="328"/>
      <c r="W40" s="329"/>
      <c r="X40" s="330">
        <f t="shared" si="29"/>
        <v>0</v>
      </c>
      <c r="Y40" s="328"/>
      <c r="Z40" s="329"/>
      <c r="AA40" s="330">
        <f t="shared" si="30"/>
        <v>0</v>
      </c>
      <c r="AB40" s="328"/>
      <c r="AC40" s="329"/>
      <c r="AD40" s="330">
        <f t="shared" si="31"/>
        <v>0</v>
      </c>
      <c r="AE40" s="328"/>
      <c r="AF40" s="329"/>
      <c r="AG40" s="330">
        <f t="shared" si="32"/>
        <v>0</v>
      </c>
      <c r="AH40" s="328"/>
      <c r="AI40" s="329"/>
      <c r="AJ40" s="330">
        <f t="shared" si="33"/>
        <v>0</v>
      </c>
      <c r="AK40" s="328"/>
      <c r="AL40" s="329"/>
      <c r="AM40" s="330">
        <f t="shared" si="34"/>
        <v>0</v>
      </c>
      <c r="AN40" s="328"/>
      <c r="AO40" s="329"/>
      <c r="AP40" s="330">
        <f t="shared" si="35"/>
        <v>0</v>
      </c>
      <c r="AQ40" s="328"/>
      <c r="AR40" s="329"/>
      <c r="AS40" s="330">
        <f t="shared" si="36"/>
        <v>0</v>
      </c>
      <c r="AT40" s="328"/>
      <c r="AU40" s="329"/>
      <c r="AV40" s="330">
        <f t="shared" si="37"/>
        <v>0</v>
      </c>
      <c r="AW40" s="328"/>
      <c r="AX40" s="329"/>
      <c r="AY40" s="330">
        <f t="shared" si="38"/>
        <v>0</v>
      </c>
      <c r="AZ40" s="328"/>
      <c r="BA40" s="329"/>
      <c r="BB40" s="330">
        <f t="shared" si="39"/>
        <v>0</v>
      </c>
      <c r="BC40" s="328"/>
      <c r="BD40" s="329"/>
      <c r="BE40" s="330">
        <f t="shared" si="40"/>
        <v>0</v>
      </c>
      <c r="BF40" s="328"/>
      <c r="BG40" s="329"/>
      <c r="BH40" s="330">
        <f t="shared" si="41"/>
        <v>0</v>
      </c>
      <c r="BI40" s="328"/>
      <c r="BJ40" s="329"/>
      <c r="BK40" s="330">
        <f t="shared" si="42"/>
        <v>0</v>
      </c>
      <c r="BL40" s="328"/>
      <c r="BM40" s="329"/>
      <c r="BN40" s="330">
        <f t="shared" si="43"/>
        <v>0</v>
      </c>
      <c r="BO40" s="328"/>
      <c r="BP40" s="329"/>
      <c r="BQ40" s="330">
        <f t="shared" si="44"/>
        <v>0</v>
      </c>
      <c r="BR40" s="339"/>
    </row>
    <row r="41" spans="1:70" s="340" customFormat="1">
      <c r="A41" s="674"/>
      <c r="B41" s="679"/>
      <c r="C41" s="305" t="s">
        <v>115</v>
      </c>
      <c r="D41" s="325"/>
      <c r="E41" s="326"/>
      <c r="F41" s="327"/>
      <c r="G41" s="328"/>
      <c r="H41" s="329"/>
      <c r="I41" s="330">
        <f t="shared" si="24"/>
        <v>0</v>
      </c>
      <c r="J41" s="328"/>
      <c r="K41" s="329"/>
      <c r="L41" s="330">
        <f t="shared" si="25"/>
        <v>0</v>
      </c>
      <c r="M41" s="328"/>
      <c r="N41" s="329"/>
      <c r="O41" s="330">
        <f t="shared" si="26"/>
        <v>0</v>
      </c>
      <c r="P41" s="328"/>
      <c r="Q41" s="329"/>
      <c r="R41" s="330">
        <f t="shared" si="27"/>
        <v>0</v>
      </c>
      <c r="S41" s="328"/>
      <c r="T41" s="329"/>
      <c r="U41" s="330">
        <f t="shared" si="28"/>
        <v>0</v>
      </c>
      <c r="V41" s="328"/>
      <c r="W41" s="329"/>
      <c r="X41" s="330">
        <f t="shared" si="29"/>
        <v>0</v>
      </c>
      <c r="Y41" s="328"/>
      <c r="Z41" s="329"/>
      <c r="AA41" s="330">
        <f t="shared" si="30"/>
        <v>0</v>
      </c>
      <c r="AB41" s="328"/>
      <c r="AC41" s="329"/>
      <c r="AD41" s="330">
        <f t="shared" si="31"/>
        <v>0</v>
      </c>
      <c r="AE41" s="328"/>
      <c r="AF41" s="329"/>
      <c r="AG41" s="330">
        <f t="shared" si="32"/>
        <v>0</v>
      </c>
      <c r="AH41" s="328"/>
      <c r="AI41" s="329"/>
      <c r="AJ41" s="330">
        <f t="shared" si="33"/>
        <v>0</v>
      </c>
      <c r="AK41" s="328"/>
      <c r="AL41" s="329"/>
      <c r="AM41" s="330">
        <f t="shared" si="34"/>
        <v>0</v>
      </c>
      <c r="AN41" s="328"/>
      <c r="AO41" s="329"/>
      <c r="AP41" s="330">
        <f t="shared" si="35"/>
        <v>0</v>
      </c>
      <c r="AQ41" s="328"/>
      <c r="AR41" s="329"/>
      <c r="AS41" s="330">
        <f t="shared" si="36"/>
        <v>0</v>
      </c>
      <c r="AT41" s="328"/>
      <c r="AU41" s="329"/>
      <c r="AV41" s="330">
        <f t="shared" si="37"/>
        <v>0</v>
      </c>
      <c r="AW41" s="328"/>
      <c r="AX41" s="329"/>
      <c r="AY41" s="330">
        <f t="shared" si="38"/>
        <v>0</v>
      </c>
      <c r="AZ41" s="328"/>
      <c r="BA41" s="329"/>
      <c r="BB41" s="330">
        <f t="shared" si="39"/>
        <v>0</v>
      </c>
      <c r="BC41" s="328"/>
      <c r="BD41" s="329"/>
      <c r="BE41" s="330">
        <f t="shared" si="40"/>
        <v>0</v>
      </c>
      <c r="BF41" s="328"/>
      <c r="BG41" s="329"/>
      <c r="BH41" s="330">
        <f t="shared" si="41"/>
        <v>0</v>
      </c>
      <c r="BI41" s="328"/>
      <c r="BJ41" s="329"/>
      <c r="BK41" s="330">
        <f t="shared" si="42"/>
        <v>0</v>
      </c>
      <c r="BL41" s="328"/>
      <c r="BM41" s="329"/>
      <c r="BN41" s="330">
        <f t="shared" si="43"/>
        <v>0</v>
      </c>
      <c r="BO41" s="328"/>
      <c r="BP41" s="329"/>
      <c r="BQ41" s="330">
        <f t="shared" si="44"/>
        <v>0</v>
      </c>
      <c r="BR41" s="339"/>
    </row>
    <row r="42" spans="1:70" s="340" customFormat="1">
      <c r="A42" s="674"/>
      <c r="B42" s="679"/>
      <c r="C42" s="305" t="s">
        <v>116</v>
      </c>
      <c r="D42" s="325"/>
      <c r="E42" s="326"/>
      <c r="F42" s="327"/>
      <c r="G42" s="328"/>
      <c r="H42" s="329"/>
      <c r="I42" s="330">
        <f t="shared" si="24"/>
        <v>0</v>
      </c>
      <c r="J42" s="328"/>
      <c r="K42" s="329"/>
      <c r="L42" s="330">
        <f t="shared" si="25"/>
        <v>0</v>
      </c>
      <c r="M42" s="328"/>
      <c r="N42" s="329"/>
      <c r="O42" s="330">
        <f t="shared" si="26"/>
        <v>0</v>
      </c>
      <c r="P42" s="328"/>
      <c r="Q42" s="329"/>
      <c r="R42" s="330">
        <f t="shared" si="27"/>
        <v>0</v>
      </c>
      <c r="S42" s="328"/>
      <c r="T42" s="329"/>
      <c r="U42" s="330">
        <f t="shared" si="28"/>
        <v>0</v>
      </c>
      <c r="V42" s="328"/>
      <c r="W42" s="329"/>
      <c r="X42" s="330">
        <f t="shared" si="29"/>
        <v>0</v>
      </c>
      <c r="Y42" s="328"/>
      <c r="Z42" s="329"/>
      <c r="AA42" s="330">
        <f t="shared" si="30"/>
        <v>0</v>
      </c>
      <c r="AB42" s="328"/>
      <c r="AC42" s="329"/>
      <c r="AD42" s="330">
        <f t="shared" si="31"/>
        <v>0</v>
      </c>
      <c r="AE42" s="328"/>
      <c r="AF42" s="329"/>
      <c r="AG42" s="330">
        <f t="shared" si="32"/>
        <v>0</v>
      </c>
      <c r="AH42" s="328"/>
      <c r="AI42" s="329"/>
      <c r="AJ42" s="330">
        <f t="shared" si="33"/>
        <v>0</v>
      </c>
      <c r="AK42" s="328"/>
      <c r="AL42" s="329"/>
      <c r="AM42" s="330">
        <f t="shared" si="34"/>
        <v>0</v>
      </c>
      <c r="AN42" s="328"/>
      <c r="AO42" s="329"/>
      <c r="AP42" s="330">
        <f t="shared" si="35"/>
        <v>0</v>
      </c>
      <c r="AQ42" s="328"/>
      <c r="AR42" s="329"/>
      <c r="AS42" s="330">
        <f t="shared" si="36"/>
        <v>0</v>
      </c>
      <c r="AT42" s="328"/>
      <c r="AU42" s="329"/>
      <c r="AV42" s="330">
        <f t="shared" si="37"/>
        <v>0</v>
      </c>
      <c r="AW42" s="328"/>
      <c r="AX42" s="329"/>
      <c r="AY42" s="330">
        <f t="shared" si="38"/>
        <v>0</v>
      </c>
      <c r="AZ42" s="328"/>
      <c r="BA42" s="329"/>
      <c r="BB42" s="330">
        <f t="shared" si="39"/>
        <v>0</v>
      </c>
      <c r="BC42" s="328"/>
      <c r="BD42" s="329"/>
      <c r="BE42" s="330">
        <f t="shared" si="40"/>
        <v>0</v>
      </c>
      <c r="BF42" s="328"/>
      <c r="BG42" s="329"/>
      <c r="BH42" s="330">
        <f t="shared" si="41"/>
        <v>0</v>
      </c>
      <c r="BI42" s="328"/>
      <c r="BJ42" s="329"/>
      <c r="BK42" s="330">
        <f t="shared" si="42"/>
        <v>0</v>
      </c>
      <c r="BL42" s="328"/>
      <c r="BM42" s="329"/>
      <c r="BN42" s="330">
        <f t="shared" si="43"/>
        <v>0</v>
      </c>
      <c r="BO42" s="328"/>
      <c r="BP42" s="329"/>
      <c r="BQ42" s="330">
        <f t="shared" si="44"/>
        <v>0</v>
      </c>
      <c r="BR42" s="339"/>
    </row>
    <row r="43" spans="1:70" s="340" customFormat="1">
      <c r="A43" s="674"/>
      <c r="B43" s="679"/>
      <c r="C43" s="305" t="s">
        <v>117</v>
      </c>
      <c r="D43" s="325"/>
      <c r="E43" s="326"/>
      <c r="F43" s="327"/>
      <c r="G43" s="328"/>
      <c r="H43" s="329"/>
      <c r="I43" s="330">
        <f t="shared" si="24"/>
        <v>0</v>
      </c>
      <c r="J43" s="328"/>
      <c r="K43" s="329"/>
      <c r="L43" s="330">
        <f t="shared" si="25"/>
        <v>0</v>
      </c>
      <c r="M43" s="328"/>
      <c r="N43" s="329"/>
      <c r="O43" s="330">
        <f t="shared" si="26"/>
        <v>0</v>
      </c>
      <c r="P43" s="328"/>
      <c r="Q43" s="329"/>
      <c r="R43" s="330">
        <f t="shared" si="27"/>
        <v>0</v>
      </c>
      <c r="S43" s="328"/>
      <c r="T43" s="329"/>
      <c r="U43" s="330">
        <f t="shared" si="28"/>
        <v>0</v>
      </c>
      <c r="V43" s="328"/>
      <c r="W43" s="329"/>
      <c r="X43" s="330">
        <f t="shared" si="29"/>
        <v>0</v>
      </c>
      <c r="Y43" s="328"/>
      <c r="Z43" s="329"/>
      <c r="AA43" s="330">
        <f t="shared" si="30"/>
        <v>0</v>
      </c>
      <c r="AB43" s="328"/>
      <c r="AC43" s="329"/>
      <c r="AD43" s="330">
        <f t="shared" si="31"/>
        <v>0</v>
      </c>
      <c r="AE43" s="328"/>
      <c r="AF43" s="329"/>
      <c r="AG43" s="330">
        <f t="shared" si="32"/>
        <v>0</v>
      </c>
      <c r="AH43" s="328"/>
      <c r="AI43" s="329"/>
      <c r="AJ43" s="330">
        <f t="shared" si="33"/>
        <v>0</v>
      </c>
      <c r="AK43" s="328"/>
      <c r="AL43" s="329"/>
      <c r="AM43" s="330">
        <f t="shared" si="34"/>
        <v>0</v>
      </c>
      <c r="AN43" s="328"/>
      <c r="AO43" s="329"/>
      <c r="AP43" s="330">
        <f t="shared" si="35"/>
        <v>0</v>
      </c>
      <c r="AQ43" s="328"/>
      <c r="AR43" s="329"/>
      <c r="AS43" s="330">
        <f t="shared" si="36"/>
        <v>0</v>
      </c>
      <c r="AT43" s="328"/>
      <c r="AU43" s="329"/>
      <c r="AV43" s="330">
        <f t="shared" si="37"/>
        <v>0</v>
      </c>
      <c r="AW43" s="328"/>
      <c r="AX43" s="329"/>
      <c r="AY43" s="330">
        <f t="shared" si="38"/>
        <v>0</v>
      </c>
      <c r="AZ43" s="328"/>
      <c r="BA43" s="329"/>
      <c r="BB43" s="330">
        <f t="shared" si="39"/>
        <v>0</v>
      </c>
      <c r="BC43" s="328"/>
      <c r="BD43" s="329"/>
      <c r="BE43" s="330">
        <f t="shared" si="40"/>
        <v>0</v>
      </c>
      <c r="BF43" s="328"/>
      <c r="BG43" s="329"/>
      <c r="BH43" s="330">
        <f t="shared" si="41"/>
        <v>0</v>
      </c>
      <c r="BI43" s="328"/>
      <c r="BJ43" s="329"/>
      <c r="BK43" s="330">
        <f t="shared" si="42"/>
        <v>0</v>
      </c>
      <c r="BL43" s="328"/>
      <c r="BM43" s="329"/>
      <c r="BN43" s="330">
        <f t="shared" si="43"/>
        <v>0</v>
      </c>
      <c r="BO43" s="328"/>
      <c r="BP43" s="329"/>
      <c r="BQ43" s="330">
        <f t="shared" si="44"/>
        <v>0</v>
      </c>
      <c r="BR43" s="339"/>
    </row>
    <row r="44" spans="1:70" s="340" customFormat="1" ht="15" thickBot="1">
      <c r="A44" s="675"/>
      <c r="B44" s="680"/>
      <c r="C44" s="312" t="s">
        <v>118</v>
      </c>
      <c r="D44" s="331"/>
      <c r="E44" s="332"/>
      <c r="F44" s="333"/>
      <c r="G44" s="334"/>
      <c r="H44" s="335"/>
      <c r="I44" s="336">
        <f>H44-G44</f>
        <v>0</v>
      </c>
      <c r="J44" s="334"/>
      <c r="K44" s="335"/>
      <c r="L44" s="336">
        <f>K44-J44</f>
        <v>0</v>
      </c>
      <c r="M44" s="334"/>
      <c r="N44" s="335"/>
      <c r="O44" s="336">
        <f>N44-M44</f>
        <v>0</v>
      </c>
      <c r="P44" s="334"/>
      <c r="Q44" s="335"/>
      <c r="R44" s="336">
        <f>Q44-P44</f>
        <v>0</v>
      </c>
      <c r="S44" s="334"/>
      <c r="T44" s="335"/>
      <c r="U44" s="336">
        <f>T44-S44</f>
        <v>0</v>
      </c>
      <c r="V44" s="334"/>
      <c r="W44" s="335"/>
      <c r="X44" s="336">
        <f>W44-V44</f>
        <v>0</v>
      </c>
      <c r="Y44" s="334"/>
      <c r="Z44" s="335"/>
      <c r="AA44" s="336">
        <f>Z44-Y44</f>
        <v>0</v>
      </c>
      <c r="AB44" s="334"/>
      <c r="AC44" s="335"/>
      <c r="AD44" s="336">
        <f>AC44-AB44</f>
        <v>0</v>
      </c>
      <c r="AE44" s="334"/>
      <c r="AF44" s="335"/>
      <c r="AG44" s="336">
        <f>AF44-AE44</f>
        <v>0</v>
      </c>
      <c r="AH44" s="334"/>
      <c r="AI44" s="335"/>
      <c r="AJ44" s="336">
        <f>AI44-AH44</f>
        <v>0</v>
      </c>
      <c r="AK44" s="334"/>
      <c r="AL44" s="335"/>
      <c r="AM44" s="336">
        <f>AL44-AK44</f>
        <v>0</v>
      </c>
      <c r="AN44" s="334"/>
      <c r="AO44" s="335"/>
      <c r="AP44" s="336">
        <f>AO44-AN44</f>
        <v>0</v>
      </c>
      <c r="AQ44" s="334"/>
      <c r="AR44" s="335"/>
      <c r="AS44" s="336">
        <f>AR44-AQ44</f>
        <v>0</v>
      </c>
      <c r="AT44" s="334"/>
      <c r="AU44" s="335"/>
      <c r="AV44" s="336">
        <f>AU44-AT44</f>
        <v>0</v>
      </c>
      <c r="AW44" s="334"/>
      <c r="AX44" s="335"/>
      <c r="AY44" s="336">
        <f>AX44-AW44</f>
        <v>0</v>
      </c>
      <c r="AZ44" s="334"/>
      <c r="BA44" s="335"/>
      <c r="BB44" s="336">
        <f>BA44-AZ44</f>
        <v>0</v>
      </c>
      <c r="BC44" s="334"/>
      <c r="BD44" s="335"/>
      <c r="BE44" s="336">
        <f>BD44-BC44</f>
        <v>0</v>
      </c>
      <c r="BF44" s="334"/>
      <c r="BG44" s="335"/>
      <c r="BH44" s="336">
        <f>BG44-BF44</f>
        <v>0</v>
      </c>
      <c r="BI44" s="334"/>
      <c r="BJ44" s="335"/>
      <c r="BK44" s="336">
        <f>BJ44-BI44</f>
        <v>0</v>
      </c>
      <c r="BL44" s="334"/>
      <c r="BM44" s="335"/>
      <c r="BN44" s="336">
        <f>BM44-BL44</f>
        <v>0</v>
      </c>
      <c r="BO44" s="334"/>
      <c r="BP44" s="335"/>
      <c r="BQ44" s="336">
        <f>BP44-BO44</f>
        <v>0</v>
      </c>
      <c r="BR44" s="339"/>
    </row>
    <row r="45" spans="1:70" s="338" customFormat="1" ht="14.55" customHeight="1">
      <c r="A45" s="673" t="s">
        <v>167</v>
      </c>
      <c r="B45" s="678" t="s">
        <v>168</v>
      </c>
      <c r="C45" s="296" t="s">
        <v>109</v>
      </c>
      <c r="D45" s="523">
        <f t="shared" ref="D45" si="45">SUM(G45,J45,M45,P45,S45,V45,Y45,AB45,AE45,AH45,AK45,AN45,AQ45,AT45,AW45,AZ45,AZ45,BC45,BF45,BI45,BL45,BO45)</f>
        <v>0</v>
      </c>
      <c r="E45" s="524">
        <f t="shared" ref="E45:E64" si="46">SUM(H45,K45,N45,Q45,T45,W45,Z45,AC45,AF45,AI45,AL45,AO45,AR45,AU45,AX45,BA45,BA45,BD45,BG45,BJ45,BM45,BP45)</f>
        <v>0</v>
      </c>
      <c r="F45" s="321">
        <f>D45-E45</f>
        <v>0</v>
      </c>
      <c r="G45" s="322"/>
      <c r="H45" s="323"/>
      <c r="I45" s="324">
        <f t="shared" ref="I45:I53" si="47">H45-G45</f>
        <v>0</v>
      </c>
      <c r="J45" s="322"/>
      <c r="K45" s="323"/>
      <c r="L45" s="324">
        <f t="shared" ref="L45:L53" si="48">K45-J45</f>
        <v>0</v>
      </c>
      <c r="M45" s="322"/>
      <c r="N45" s="323"/>
      <c r="O45" s="324">
        <f t="shared" ref="O45:O53" si="49">N45-M45</f>
        <v>0</v>
      </c>
      <c r="P45" s="322"/>
      <c r="Q45" s="323"/>
      <c r="R45" s="324">
        <f t="shared" ref="R45:R53" si="50">Q45-P45</f>
        <v>0</v>
      </c>
      <c r="S45" s="322"/>
      <c r="T45" s="323"/>
      <c r="U45" s="324">
        <f t="shared" ref="U45:U53" si="51">T45-S45</f>
        <v>0</v>
      </c>
      <c r="V45" s="322">
        <v>0</v>
      </c>
      <c r="W45" s="323">
        <v>0</v>
      </c>
      <c r="X45" s="324">
        <f t="shared" ref="X45:X53" si="52">W45-V45</f>
        <v>0</v>
      </c>
      <c r="Y45" s="322"/>
      <c r="Z45" s="323"/>
      <c r="AA45" s="324">
        <f t="shared" ref="AA45:AA53" si="53">Z45-Y45</f>
        <v>0</v>
      </c>
      <c r="AB45" s="322"/>
      <c r="AC45" s="323"/>
      <c r="AD45" s="324">
        <f t="shared" ref="AD45:AD53" si="54">AC45-AB45</f>
        <v>0</v>
      </c>
      <c r="AE45" s="322"/>
      <c r="AF45" s="323"/>
      <c r="AG45" s="324">
        <f t="shared" ref="AG45:AG53" si="55">AF45-AE45</f>
        <v>0</v>
      </c>
      <c r="AH45" s="322"/>
      <c r="AI45" s="323"/>
      <c r="AJ45" s="324">
        <f t="shared" ref="AJ45:AJ53" si="56">AI45-AH45</f>
        <v>0</v>
      </c>
      <c r="AK45" s="322">
        <v>0</v>
      </c>
      <c r="AL45" s="323">
        <v>0</v>
      </c>
      <c r="AM45" s="324">
        <f t="shared" ref="AM45:AM53" si="57">AL45-AK45</f>
        <v>0</v>
      </c>
      <c r="AN45" s="322"/>
      <c r="AO45" s="323"/>
      <c r="AP45" s="324">
        <f t="shared" ref="AP45:AP53" si="58">AO45-AN45</f>
        <v>0</v>
      </c>
      <c r="AQ45" s="322"/>
      <c r="AR45" s="323"/>
      <c r="AS45" s="324">
        <f t="shared" ref="AS45:AS53" si="59">AR45-AQ45</f>
        <v>0</v>
      </c>
      <c r="AT45" s="322"/>
      <c r="AU45" s="323"/>
      <c r="AV45" s="324">
        <f t="shared" ref="AV45:AV53" si="60">AU45-AT45</f>
        <v>0</v>
      </c>
      <c r="AW45" s="322"/>
      <c r="AX45" s="323"/>
      <c r="AY45" s="324">
        <f t="shared" ref="AY45:AY53" si="61">AX45-AW45</f>
        <v>0</v>
      </c>
      <c r="AZ45" s="322">
        <v>0</v>
      </c>
      <c r="BA45" s="323">
        <v>0</v>
      </c>
      <c r="BB45" s="324">
        <f t="shared" ref="BB45:BB53" si="62">BA45-AZ45</f>
        <v>0</v>
      </c>
      <c r="BC45" s="322"/>
      <c r="BD45" s="323"/>
      <c r="BE45" s="324">
        <f t="shared" ref="BE45:BE53" si="63">BD45-BC45</f>
        <v>0</v>
      </c>
      <c r="BF45" s="322"/>
      <c r="BG45" s="323"/>
      <c r="BH45" s="324">
        <f t="shared" ref="BH45:BH53" si="64">BG45-BF45</f>
        <v>0</v>
      </c>
      <c r="BI45" s="322"/>
      <c r="BJ45" s="323"/>
      <c r="BK45" s="324">
        <f t="shared" ref="BK45:BK53" si="65">BJ45-BI45</f>
        <v>0</v>
      </c>
      <c r="BL45" s="322"/>
      <c r="BM45" s="323"/>
      <c r="BN45" s="324">
        <f t="shared" ref="BN45:BN53" si="66">BM45-BL45</f>
        <v>0</v>
      </c>
      <c r="BO45" s="322">
        <v>0</v>
      </c>
      <c r="BP45" s="323">
        <v>0</v>
      </c>
      <c r="BQ45" s="324">
        <f t="shared" si="44"/>
        <v>0</v>
      </c>
      <c r="BR45" s="337">
        <f>'Analyza citlivosti - AgendovéIS'!Q7</f>
        <v>0</v>
      </c>
    </row>
    <row r="46" spans="1:70" s="340" customFormat="1">
      <c r="A46" s="674"/>
      <c r="B46" s="679"/>
      <c r="C46" s="305" t="s">
        <v>110</v>
      </c>
      <c r="D46" s="525">
        <f t="shared" ref="D46:D61" si="67">SUM(G46,J46,M46,P46,S46,V46,Y46,AB46,AE46,AH46,AK46,AN46,AQ46,AT46,AW46,AZ46,AZ46,BC46,BF46,BI46,BL46,BO46)</f>
        <v>0</v>
      </c>
      <c r="E46" s="526">
        <f t="shared" si="46"/>
        <v>0</v>
      </c>
      <c r="F46" s="327">
        <f t="shared" ref="F46:F54" si="68">D46-E46</f>
        <v>0</v>
      </c>
      <c r="G46" s="328"/>
      <c r="H46" s="329"/>
      <c r="I46" s="330">
        <f t="shared" si="47"/>
        <v>0</v>
      </c>
      <c r="J46" s="328"/>
      <c r="K46" s="329"/>
      <c r="L46" s="330">
        <f t="shared" si="48"/>
        <v>0</v>
      </c>
      <c r="M46" s="328"/>
      <c r="N46" s="329"/>
      <c r="O46" s="330">
        <f t="shared" si="49"/>
        <v>0</v>
      </c>
      <c r="P46" s="328"/>
      <c r="Q46" s="329"/>
      <c r="R46" s="330">
        <f t="shared" si="50"/>
        <v>0</v>
      </c>
      <c r="S46" s="328"/>
      <c r="T46" s="329"/>
      <c r="U46" s="330">
        <f t="shared" si="51"/>
        <v>0</v>
      </c>
      <c r="V46" s="328">
        <v>0</v>
      </c>
      <c r="W46" s="329">
        <v>0</v>
      </c>
      <c r="X46" s="330">
        <f t="shared" si="52"/>
        <v>0</v>
      </c>
      <c r="Y46" s="328"/>
      <c r="Z46" s="329"/>
      <c r="AA46" s="330">
        <f t="shared" si="53"/>
        <v>0</v>
      </c>
      <c r="AB46" s="328"/>
      <c r="AC46" s="329"/>
      <c r="AD46" s="330">
        <f t="shared" si="54"/>
        <v>0</v>
      </c>
      <c r="AE46" s="328"/>
      <c r="AF46" s="329"/>
      <c r="AG46" s="330">
        <f t="shared" si="55"/>
        <v>0</v>
      </c>
      <c r="AH46" s="328"/>
      <c r="AI46" s="329"/>
      <c r="AJ46" s="330">
        <f t="shared" si="56"/>
        <v>0</v>
      </c>
      <c r="AK46" s="328">
        <v>0</v>
      </c>
      <c r="AL46" s="329">
        <v>0</v>
      </c>
      <c r="AM46" s="330">
        <f t="shared" si="57"/>
        <v>0</v>
      </c>
      <c r="AN46" s="328"/>
      <c r="AO46" s="329"/>
      <c r="AP46" s="330">
        <f t="shared" si="58"/>
        <v>0</v>
      </c>
      <c r="AQ46" s="328"/>
      <c r="AR46" s="329"/>
      <c r="AS46" s="330">
        <f t="shared" si="59"/>
        <v>0</v>
      </c>
      <c r="AT46" s="328"/>
      <c r="AU46" s="329"/>
      <c r="AV46" s="330">
        <f t="shared" si="60"/>
        <v>0</v>
      </c>
      <c r="AW46" s="328"/>
      <c r="AX46" s="329"/>
      <c r="AY46" s="330">
        <f t="shared" si="61"/>
        <v>0</v>
      </c>
      <c r="AZ46" s="328">
        <v>0</v>
      </c>
      <c r="BA46" s="329">
        <v>0</v>
      </c>
      <c r="BB46" s="330">
        <f t="shared" si="62"/>
        <v>0</v>
      </c>
      <c r="BC46" s="328"/>
      <c r="BD46" s="329"/>
      <c r="BE46" s="330">
        <f t="shared" si="63"/>
        <v>0</v>
      </c>
      <c r="BF46" s="328"/>
      <c r="BG46" s="329"/>
      <c r="BH46" s="330">
        <f t="shared" si="64"/>
        <v>0</v>
      </c>
      <c r="BI46" s="328"/>
      <c r="BJ46" s="329"/>
      <c r="BK46" s="330">
        <f t="shared" si="65"/>
        <v>0</v>
      </c>
      <c r="BL46" s="328"/>
      <c r="BM46" s="329"/>
      <c r="BN46" s="330">
        <f t="shared" si="66"/>
        <v>0</v>
      </c>
      <c r="BO46" s="328">
        <v>0</v>
      </c>
      <c r="BP46" s="329">
        <v>0</v>
      </c>
      <c r="BQ46" s="330">
        <f t="shared" si="44"/>
        <v>0</v>
      </c>
      <c r="BR46" s="339"/>
    </row>
    <row r="47" spans="1:70" s="340" customFormat="1">
      <c r="A47" s="674"/>
      <c r="B47" s="679"/>
      <c r="C47" s="305" t="s">
        <v>111</v>
      </c>
      <c r="D47" s="525">
        <f t="shared" si="67"/>
        <v>0</v>
      </c>
      <c r="E47" s="526">
        <f t="shared" si="46"/>
        <v>0</v>
      </c>
      <c r="F47" s="327">
        <f t="shared" si="68"/>
        <v>0</v>
      </c>
      <c r="G47" s="328"/>
      <c r="H47" s="329"/>
      <c r="I47" s="330">
        <f t="shared" si="47"/>
        <v>0</v>
      </c>
      <c r="J47" s="328"/>
      <c r="K47" s="329"/>
      <c r="L47" s="330">
        <f t="shared" si="48"/>
        <v>0</v>
      </c>
      <c r="M47" s="328"/>
      <c r="N47" s="329"/>
      <c r="O47" s="330">
        <f t="shared" si="49"/>
        <v>0</v>
      </c>
      <c r="P47" s="328"/>
      <c r="Q47" s="329"/>
      <c r="R47" s="330">
        <f t="shared" si="50"/>
        <v>0</v>
      </c>
      <c r="S47" s="328"/>
      <c r="T47" s="329"/>
      <c r="U47" s="330">
        <f t="shared" si="51"/>
        <v>0</v>
      </c>
      <c r="V47" s="328">
        <v>0</v>
      </c>
      <c r="W47" s="329">
        <v>0</v>
      </c>
      <c r="X47" s="330">
        <f t="shared" si="52"/>
        <v>0</v>
      </c>
      <c r="Y47" s="328"/>
      <c r="Z47" s="329"/>
      <c r="AA47" s="330">
        <f t="shared" si="53"/>
        <v>0</v>
      </c>
      <c r="AB47" s="328"/>
      <c r="AC47" s="329"/>
      <c r="AD47" s="330">
        <f t="shared" si="54"/>
        <v>0</v>
      </c>
      <c r="AE47" s="328"/>
      <c r="AF47" s="329"/>
      <c r="AG47" s="330">
        <f t="shared" si="55"/>
        <v>0</v>
      </c>
      <c r="AH47" s="328"/>
      <c r="AI47" s="329"/>
      <c r="AJ47" s="330">
        <f t="shared" si="56"/>
        <v>0</v>
      </c>
      <c r="AK47" s="328">
        <v>0</v>
      </c>
      <c r="AL47" s="329">
        <v>0</v>
      </c>
      <c r="AM47" s="330">
        <f t="shared" si="57"/>
        <v>0</v>
      </c>
      <c r="AN47" s="328"/>
      <c r="AO47" s="329"/>
      <c r="AP47" s="330">
        <f t="shared" si="58"/>
        <v>0</v>
      </c>
      <c r="AQ47" s="328"/>
      <c r="AR47" s="329"/>
      <c r="AS47" s="330">
        <f t="shared" si="59"/>
        <v>0</v>
      </c>
      <c r="AT47" s="328"/>
      <c r="AU47" s="329"/>
      <c r="AV47" s="330">
        <f t="shared" si="60"/>
        <v>0</v>
      </c>
      <c r="AW47" s="328"/>
      <c r="AX47" s="329"/>
      <c r="AY47" s="330">
        <f t="shared" si="61"/>
        <v>0</v>
      </c>
      <c r="AZ47" s="328">
        <v>0</v>
      </c>
      <c r="BA47" s="329">
        <v>0</v>
      </c>
      <c r="BB47" s="330">
        <f t="shared" si="62"/>
        <v>0</v>
      </c>
      <c r="BC47" s="328"/>
      <c r="BD47" s="329"/>
      <c r="BE47" s="330">
        <f t="shared" si="63"/>
        <v>0</v>
      </c>
      <c r="BF47" s="328"/>
      <c r="BG47" s="329"/>
      <c r="BH47" s="330">
        <f t="shared" si="64"/>
        <v>0</v>
      </c>
      <c r="BI47" s="328"/>
      <c r="BJ47" s="329"/>
      <c r="BK47" s="330">
        <f t="shared" si="65"/>
        <v>0</v>
      </c>
      <c r="BL47" s="328"/>
      <c r="BM47" s="329"/>
      <c r="BN47" s="330">
        <f t="shared" si="66"/>
        <v>0</v>
      </c>
      <c r="BO47" s="328">
        <v>0</v>
      </c>
      <c r="BP47" s="329">
        <v>0</v>
      </c>
      <c r="BQ47" s="330">
        <f t="shared" si="44"/>
        <v>0</v>
      </c>
      <c r="BR47" s="339"/>
    </row>
    <row r="48" spans="1:70" s="340" customFormat="1">
      <c r="A48" s="674"/>
      <c r="B48" s="679"/>
      <c r="C48" s="305" t="s">
        <v>112</v>
      </c>
      <c r="D48" s="525">
        <f t="shared" si="67"/>
        <v>0</v>
      </c>
      <c r="E48" s="526">
        <f t="shared" si="46"/>
        <v>0</v>
      </c>
      <c r="F48" s="327">
        <f t="shared" si="68"/>
        <v>0</v>
      </c>
      <c r="G48" s="328"/>
      <c r="H48" s="329"/>
      <c r="I48" s="330">
        <f t="shared" si="47"/>
        <v>0</v>
      </c>
      <c r="J48" s="328"/>
      <c r="K48" s="329"/>
      <c r="L48" s="330">
        <f t="shared" si="48"/>
        <v>0</v>
      </c>
      <c r="M48" s="328"/>
      <c r="N48" s="329"/>
      <c r="O48" s="330">
        <f t="shared" si="49"/>
        <v>0</v>
      </c>
      <c r="P48" s="328"/>
      <c r="Q48" s="329"/>
      <c r="R48" s="330">
        <f t="shared" si="50"/>
        <v>0</v>
      </c>
      <c r="S48" s="328"/>
      <c r="T48" s="329"/>
      <c r="U48" s="330">
        <f t="shared" si="51"/>
        <v>0</v>
      </c>
      <c r="V48" s="328">
        <v>0</v>
      </c>
      <c r="W48" s="329">
        <v>0</v>
      </c>
      <c r="X48" s="330">
        <f t="shared" si="52"/>
        <v>0</v>
      </c>
      <c r="Y48" s="328"/>
      <c r="Z48" s="329"/>
      <c r="AA48" s="330">
        <f t="shared" si="53"/>
        <v>0</v>
      </c>
      <c r="AB48" s="328"/>
      <c r="AC48" s="329"/>
      <c r="AD48" s="330">
        <f t="shared" si="54"/>
        <v>0</v>
      </c>
      <c r="AE48" s="328"/>
      <c r="AF48" s="329"/>
      <c r="AG48" s="330">
        <f t="shared" si="55"/>
        <v>0</v>
      </c>
      <c r="AH48" s="328"/>
      <c r="AI48" s="329"/>
      <c r="AJ48" s="330">
        <f t="shared" si="56"/>
        <v>0</v>
      </c>
      <c r="AK48" s="328">
        <v>0</v>
      </c>
      <c r="AL48" s="329">
        <v>0</v>
      </c>
      <c r="AM48" s="330">
        <f t="shared" si="57"/>
        <v>0</v>
      </c>
      <c r="AN48" s="328"/>
      <c r="AO48" s="329"/>
      <c r="AP48" s="330">
        <f t="shared" si="58"/>
        <v>0</v>
      </c>
      <c r="AQ48" s="328"/>
      <c r="AR48" s="329"/>
      <c r="AS48" s="330">
        <f t="shared" si="59"/>
        <v>0</v>
      </c>
      <c r="AT48" s="328"/>
      <c r="AU48" s="329"/>
      <c r="AV48" s="330">
        <f t="shared" si="60"/>
        <v>0</v>
      </c>
      <c r="AW48" s="328"/>
      <c r="AX48" s="329"/>
      <c r="AY48" s="330">
        <f t="shared" si="61"/>
        <v>0</v>
      </c>
      <c r="AZ48" s="328">
        <v>0</v>
      </c>
      <c r="BA48" s="329">
        <v>0</v>
      </c>
      <c r="BB48" s="330">
        <f t="shared" si="62"/>
        <v>0</v>
      </c>
      <c r="BC48" s="328"/>
      <c r="BD48" s="329"/>
      <c r="BE48" s="330">
        <f t="shared" si="63"/>
        <v>0</v>
      </c>
      <c r="BF48" s="328"/>
      <c r="BG48" s="329"/>
      <c r="BH48" s="330">
        <f t="shared" si="64"/>
        <v>0</v>
      </c>
      <c r="BI48" s="328"/>
      <c r="BJ48" s="329"/>
      <c r="BK48" s="330">
        <f t="shared" si="65"/>
        <v>0</v>
      </c>
      <c r="BL48" s="328"/>
      <c r="BM48" s="329"/>
      <c r="BN48" s="330">
        <f t="shared" si="66"/>
        <v>0</v>
      </c>
      <c r="BO48" s="328">
        <v>0</v>
      </c>
      <c r="BP48" s="329">
        <v>0</v>
      </c>
      <c r="BQ48" s="330">
        <f t="shared" si="44"/>
        <v>0</v>
      </c>
      <c r="BR48" s="339"/>
    </row>
    <row r="49" spans="1:70" s="340" customFormat="1">
      <c r="A49" s="674"/>
      <c r="B49" s="679"/>
      <c r="C49" s="305" t="s">
        <v>113</v>
      </c>
      <c r="D49" s="525">
        <f t="shared" si="67"/>
        <v>0</v>
      </c>
      <c r="E49" s="526">
        <f t="shared" si="46"/>
        <v>0</v>
      </c>
      <c r="F49" s="327">
        <f t="shared" si="68"/>
        <v>0</v>
      </c>
      <c r="G49" s="328"/>
      <c r="H49" s="329"/>
      <c r="I49" s="330">
        <f t="shared" si="47"/>
        <v>0</v>
      </c>
      <c r="J49" s="328"/>
      <c r="K49" s="329"/>
      <c r="L49" s="330">
        <f t="shared" si="48"/>
        <v>0</v>
      </c>
      <c r="M49" s="328"/>
      <c r="N49" s="329"/>
      <c r="O49" s="330">
        <f t="shared" si="49"/>
        <v>0</v>
      </c>
      <c r="P49" s="328"/>
      <c r="Q49" s="329"/>
      <c r="R49" s="330">
        <f t="shared" si="50"/>
        <v>0</v>
      </c>
      <c r="S49" s="328"/>
      <c r="T49" s="329"/>
      <c r="U49" s="330">
        <f t="shared" si="51"/>
        <v>0</v>
      </c>
      <c r="V49" s="328">
        <v>0</v>
      </c>
      <c r="W49" s="329">
        <v>0</v>
      </c>
      <c r="X49" s="330">
        <f t="shared" si="52"/>
        <v>0</v>
      </c>
      <c r="Y49" s="328"/>
      <c r="Z49" s="329"/>
      <c r="AA49" s="330">
        <f t="shared" si="53"/>
        <v>0</v>
      </c>
      <c r="AB49" s="328"/>
      <c r="AC49" s="329"/>
      <c r="AD49" s="330">
        <f t="shared" si="54"/>
        <v>0</v>
      </c>
      <c r="AE49" s="328"/>
      <c r="AF49" s="329"/>
      <c r="AG49" s="330">
        <f t="shared" si="55"/>
        <v>0</v>
      </c>
      <c r="AH49" s="328"/>
      <c r="AI49" s="329"/>
      <c r="AJ49" s="330">
        <f t="shared" si="56"/>
        <v>0</v>
      </c>
      <c r="AK49" s="328">
        <v>0</v>
      </c>
      <c r="AL49" s="329">
        <v>0</v>
      </c>
      <c r="AM49" s="330">
        <f t="shared" si="57"/>
        <v>0</v>
      </c>
      <c r="AN49" s="328"/>
      <c r="AO49" s="329"/>
      <c r="AP49" s="330">
        <f t="shared" si="58"/>
        <v>0</v>
      </c>
      <c r="AQ49" s="328"/>
      <c r="AR49" s="329"/>
      <c r="AS49" s="330">
        <f t="shared" si="59"/>
        <v>0</v>
      </c>
      <c r="AT49" s="328"/>
      <c r="AU49" s="329"/>
      <c r="AV49" s="330">
        <f t="shared" si="60"/>
        <v>0</v>
      </c>
      <c r="AW49" s="328"/>
      <c r="AX49" s="329"/>
      <c r="AY49" s="330">
        <f t="shared" si="61"/>
        <v>0</v>
      </c>
      <c r="AZ49" s="328">
        <v>0</v>
      </c>
      <c r="BA49" s="329">
        <v>0</v>
      </c>
      <c r="BB49" s="330">
        <f t="shared" si="62"/>
        <v>0</v>
      </c>
      <c r="BC49" s="328"/>
      <c r="BD49" s="329"/>
      <c r="BE49" s="330">
        <f t="shared" si="63"/>
        <v>0</v>
      </c>
      <c r="BF49" s="328"/>
      <c r="BG49" s="329"/>
      <c r="BH49" s="330">
        <f t="shared" si="64"/>
        <v>0</v>
      </c>
      <c r="BI49" s="328"/>
      <c r="BJ49" s="329"/>
      <c r="BK49" s="330">
        <f t="shared" si="65"/>
        <v>0</v>
      </c>
      <c r="BL49" s="328"/>
      <c r="BM49" s="329"/>
      <c r="BN49" s="330">
        <f t="shared" si="66"/>
        <v>0</v>
      </c>
      <c r="BO49" s="328">
        <v>0</v>
      </c>
      <c r="BP49" s="329">
        <v>0</v>
      </c>
      <c r="BQ49" s="330">
        <f t="shared" si="44"/>
        <v>0</v>
      </c>
      <c r="BR49" s="339"/>
    </row>
    <row r="50" spans="1:70" s="340" customFormat="1">
      <c r="A50" s="674"/>
      <c r="B50" s="679"/>
      <c r="C50" s="305" t="s">
        <v>114</v>
      </c>
      <c r="D50" s="525">
        <f t="shared" si="67"/>
        <v>0</v>
      </c>
      <c r="E50" s="526">
        <f t="shared" si="46"/>
        <v>0</v>
      </c>
      <c r="F50" s="327">
        <f t="shared" si="68"/>
        <v>0</v>
      </c>
      <c r="G50" s="328"/>
      <c r="H50" s="329"/>
      <c r="I50" s="330">
        <f t="shared" si="47"/>
        <v>0</v>
      </c>
      <c r="J50" s="328"/>
      <c r="K50" s="329"/>
      <c r="L50" s="330">
        <f t="shared" si="48"/>
        <v>0</v>
      </c>
      <c r="M50" s="328"/>
      <c r="N50" s="329"/>
      <c r="O50" s="330">
        <f t="shared" si="49"/>
        <v>0</v>
      </c>
      <c r="P50" s="328"/>
      <c r="Q50" s="329"/>
      <c r="R50" s="330">
        <f t="shared" si="50"/>
        <v>0</v>
      </c>
      <c r="S50" s="328"/>
      <c r="T50" s="329"/>
      <c r="U50" s="330">
        <f t="shared" si="51"/>
        <v>0</v>
      </c>
      <c r="V50" s="328">
        <v>0</v>
      </c>
      <c r="W50" s="329">
        <v>0</v>
      </c>
      <c r="X50" s="330">
        <f t="shared" si="52"/>
        <v>0</v>
      </c>
      <c r="Y50" s="328"/>
      <c r="Z50" s="329"/>
      <c r="AA50" s="330">
        <f t="shared" si="53"/>
        <v>0</v>
      </c>
      <c r="AB50" s="328"/>
      <c r="AC50" s="329"/>
      <c r="AD50" s="330">
        <f t="shared" si="54"/>
        <v>0</v>
      </c>
      <c r="AE50" s="328"/>
      <c r="AF50" s="329"/>
      <c r="AG50" s="330">
        <f t="shared" si="55"/>
        <v>0</v>
      </c>
      <c r="AH50" s="328"/>
      <c r="AI50" s="329"/>
      <c r="AJ50" s="330">
        <f t="shared" si="56"/>
        <v>0</v>
      </c>
      <c r="AK50" s="328">
        <v>0</v>
      </c>
      <c r="AL50" s="329">
        <v>0</v>
      </c>
      <c r="AM50" s="330">
        <f t="shared" si="57"/>
        <v>0</v>
      </c>
      <c r="AN50" s="328"/>
      <c r="AO50" s="329"/>
      <c r="AP50" s="330">
        <f t="shared" si="58"/>
        <v>0</v>
      </c>
      <c r="AQ50" s="328"/>
      <c r="AR50" s="329"/>
      <c r="AS50" s="330">
        <f t="shared" si="59"/>
        <v>0</v>
      </c>
      <c r="AT50" s="328"/>
      <c r="AU50" s="329"/>
      <c r="AV50" s="330">
        <f t="shared" si="60"/>
        <v>0</v>
      </c>
      <c r="AW50" s="328"/>
      <c r="AX50" s="329"/>
      <c r="AY50" s="330">
        <f t="shared" si="61"/>
        <v>0</v>
      </c>
      <c r="AZ50" s="328">
        <v>0</v>
      </c>
      <c r="BA50" s="329">
        <v>0</v>
      </c>
      <c r="BB50" s="330">
        <f t="shared" si="62"/>
        <v>0</v>
      </c>
      <c r="BC50" s="328"/>
      <c r="BD50" s="329"/>
      <c r="BE50" s="330">
        <f t="shared" si="63"/>
        <v>0</v>
      </c>
      <c r="BF50" s="328"/>
      <c r="BG50" s="329"/>
      <c r="BH50" s="330">
        <f t="shared" si="64"/>
        <v>0</v>
      </c>
      <c r="BI50" s="328"/>
      <c r="BJ50" s="329"/>
      <c r="BK50" s="330">
        <f t="shared" si="65"/>
        <v>0</v>
      </c>
      <c r="BL50" s="328"/>
      <c r="BM50" s="329"/>
      <c r="BN50" s="330">
        <f t="shared" si="66"/>
        <v>0</v>
      </c>
      <c r="BO50" s="328">
        <v>0</v>
      </c>
      <c r="BP50" s="329">
        <v>0</v>
      </c>
      <c r="BQ50" s="330">
        <f t="shared" si="44"/>
        <v>0</v>
      </c>
      <c r="BR50" s="339"/>
    </row>
    <row r="51" spans="1:70" s="340" customFormat="1">
      <c r="A51" s="674"/>
      <c r="B51" s="679"/>
      <c r="C51" s="305" t="s">
        <v>115</v>
      </c>
      <c r="D51" s="525">
        <f t="shared" si="67"/>
        <v>0</v>
      </c>
      <c r="E51" s="526">
        <f t="shared" si="46"/>
        <v>0</v>
      </c>
      <c r="F51" s="327">
        <f t="shared" si="68"/>
        <v>0</v>
      </c>
      <c r="G51" s="328"/>
      <c r="H51" s="329"/>
      <c r="I51" s="330">
        <f t="shared" si="47"/>
        <v>0</v>
      </c>
      <c r="J51" s="328"/>
      <c r="K51" s="329"/>
      <c r="L51" s="330">
        <f t="shared" si="48"/>
        <v>0</v>
      </c>
      <c r="M51" s="328"/>
      <c r="N51" s="329"/>
      <c r="O51" s="330">
        <f t="shared" si="49"/>
        <v>0</v>
      </c>
      <c r="P51" s="328"/>
      <c r="Q51" s="329"/>
      <c r="R51" s="330">
        <f t="shared" si="50"/>
        <v>0</v>
      </c>
      <c r="S51" s="328"/>
      <c r="T51" s="329"/>
      <c r="U51" s="330">
        <f t="shared" si="51"/>
        <v>0</v>
      </c>
      <c r="V51" s="328">
        <v>0</v>
      </c>
      <c r="W51" s="329">
        <v>0</v>
      </c>
      <c r="X51" s="330">
        <f t="shared" si="52"/>
        <v>0</v>
      </c>
      <c r="Y51" s="328"/>
      <c r="Z51" s="329"/>
      <c r="AA51" s="330">
        <f t="shared" si="53"/>
        <v>0</v>
      </c>
      <c r="AB51" s="328"/>
      <c r="AC51" s="329"/>
      <c r="AD51" s="330">
        <f t="shared" si="54"/>
        <v>0</v>
      </c>
      <c r="AE51" s="328"/>
      <c r="AF51" s="329"/>
      <c r="AG51" s="330">
        <f t="shared" si="55"/>
        <v>0</v>
      </c>
      <c r="AH51" s="328"/>
      <c r="AI51" s="329"/>
      <c r="AJ51" s="330">
        <f t="shared" si="56"/>
        <v>0</v>
      </c>
      <c r="AK51" s="328">
        <v>0</v>
      </c>
      <c r="AL51" s="329">
        <v>0</v>
      </c>
      <c r="AM51" s="330">
        <f t="shared" si="57"/>
        <v>0</v>
      </c>
      <c r="AN51" s="328"/>
      <c r="AO51" s="329"/>
      <c r="AP51" s="330">
        <f t="shared" si="58"/>
        <v>0</v>
      </c>
      <c r="AQ51" s="328"/>
      <c r="AR51" s="329"/>
      <c r="AS51" s="330">
        <f t="shared" si="59"/>
        <v>0</v>
      </c>
      <c r="AT51" s="328"/>
      <c r="AU51" s="329"/>
      <c r="AV51" s="330">
        <f t="shared" si="60"/>
        <v>0</v>
      </c>
      <c r="AW51" s="328"/>
      <c r="AX51" s="329"/>
      <c r="AY51" s="330">
        <f t="shared" si="61"/>
        <v>0</v>
      </c>
      <c r="AZ51" s="328">
        <v>0</v>
      </c>
      <c r="BA51" s="329">
        <v>0</v>
      </c>
      <c r="BB51" s="330">
        <f t="shared" si="62"/>
        <v>0</v>
      </c>
      <c r="BC51" s="328"/>
      <c r="BD51" s="329"/>
      <c r="BE51" s="330">
        <f t="shared" si="63"/>
        <v>0</v>
      </c>
      <c r="BF51" s="328"/>
      <c r="BG51" s="329"/>
      <c r="BH51" s="330">
        <f t="shared" si="64"/>
        <v>0</v>
      </c>
      <c r="BI51" s="328"/>
      <c r="BJ51" s="329"/>
      <c r="BK51" s="330">
        <f t="shared" si="65"/>
        <v>0</v>
      </c>
      <c r="BL51" s="328"/>
      <c r="BM51" s="329"/>
      <c r="BN51" s="330">
        <f t="shared" si="66"/>
        <v>0</v>
      </c>
      <c r="BO51" s="328">
        <v>0</v>
      </c>
      <c r="BP51" s="329">
        <v>0</v>
      </c>
      <c r="BQ51" s="330">
        <f t="shared" si="44"/>
        <v>0</v>
      </c>
      <c r="BR51" s="339"/>
    </row>
    <row r="52" spans="1:70" s="340" customFormat="1">
      <c r="A52" s="674"/>
      <c r="B52" s="679"/>
      <c r="C52" s="305" t="s">
        <v>116</v>
      </c>
      <c r="D52" s="525">
        <f t="shared" si="67"/>
        <v>0</v>
      </c>
      <c r="E52" s="526">
        <f t="shared" si="46"/>
        <v>0</v>
      </c>
      <c r="F52" s="327">
        <f t="shared" si="68"/>
        <v>0</v>
      </c>
      <c r="G52" s="328"/>
      <c r="H52" s="329"/>
      <c r="I52" s="330">
        <f t="shared" si="47"/>
        <v>0</v>
      </c>
      <c r="J52" s="328"/>
      <c r="K52" s="329"/>
      <c r="L52" s="330">
        <f t="shared" si="48"/>
        <v>0</v>
      </c>
      <c r="M52" s="328"/>
      <c r="N52" s="329"/>
      <c r="O52" s="330">
        <f t="shared" si="49"/>
        <v>0</v>
      </c>
      <c r="P52" s="328"/>
      <c r="Q52" s="329"/>
      <c r="R52" s="330">
        <f t="shared" si="50"/>
        <v>0</v>
      </c>
      <c r="S52" s="328"/>
      <c r="T52" s="329"/>
      <c r="U52" s="330">
        <f t="shared" si="51"/>
        <v>0</v>
      </c>
      <c r="V52" s="328">
        <v>0</v>
      </c>
      <c r="W52" s="329">
        <v>0</v>
      </c>
      <c r="X52" s="330">
        <f t="shared" si="52"/>
        <v>0</v>
      </c>
      <c r="Y52" s="328"/>
      <c r="Z52" s="329"/>
      <c r="AA52" s="330">
        <f t="shared" si="53"/>
        <v>0</v>
      </c>
      <c r="AB52" s="328"/>
      <c r="AC52" s="329"/>
      <c r="AD52" s="330">
        <f t="shared" si="54"/>
        <v>0</v>
      </c>
      <c r="AE52" s="328"/>
      <c r="AF52" s="329"/>
      <c r="AG52" s="330">
        <f t="shared" si="55"/>
        <v>0</v>
      </c>
      <c r="AH52" s="328"/>
      <c r="AI52" s="329"/>
      <c r="AJ52" s="330">
        <f t="shared" si="56"/>
        <v>0</v>
      </c>
      <c r="AK52" s="328">
        <v>0</v>
      </c>
      <c r="AL52" s="329">
        <v>0</v>
      </c>
      <c r="AM52" s="330">
        <f t="shared" si="57"/>
        <v>0</v>
      </c>
      <c r="AN52" s="328"/>
      <c r="AO52" s="329"/>
      <c r="AP52" s="330">
        <f t="shared" si="58"/>
        <v>0</v>
      </c>
      <c r="AQ52" s="328"/>
      <c r="AR52" s="329"/>
      <c r="AS52" s="330">
        <f t="shared" si="59"/>
        <v>0</v>
      </c>
      <c r="AT52" s="328"/>
      <c r="AU52" s="329"/>
      <c r="AV52" s="330">
        <f t="shared" si="60"/>
        <v>0</v>
      </c>
      <c r="AW52" s="328"/>
      <c r="AX52" s="329"/>
      <c r="AY52" s="330">
        <f t="shared" si="61"/>
        <v>0</v>
      </c>
      <c r="AZ52" s="328">
        <v>0</v>
      </c>
      <c r="BA52" s="329">
        <v>0</v>
      </c>
      <c r="BB52" s="330">
        <f t="shared" si="62"/>
        <v>0</v>
      </c>
      <c r="BC52" s="328"/>
      <c r="BD52" s="329"/>
      <c r="BE52" s="330">
        <f t="shared" si="63"/>
        <v>0</v>
      </c>
      <c r="BF52" s="328"/>
      <c r="BG52" s="329"/>
      <c r="BH52" s="330">
        <f t="shared" si="64"/>
        <v>0</v>
      </c>
      <c r="BI52" s="328"/>
      <c r="BJ52" s="329"/>
      <c r="BK52" s="330">
        <f t="shared" si="65"/>
        <v>0</v>
      </c>
      <c r="BL52" s="328"/>
      <c r="BM52" s="329"/>
      <c r="BN52" s="330">
        <f t="shared" si="66"/>
        <v>0</v>
      </c>
      <c r="BO52" s="328">
        <v>0</v>
      </c>
      <c r="BP52" s="329">
        <v>0</v>
      </c>
      <c r="BQ52" s="330">
        <f t="shared" si="44"/>
        <v>0</v>
      </c>
      <c r="BR52" s="339"/>
    </row>
    <row r="53" spans="1:70" s="340" customFormat="1">
      <c r="A53" s="674"/>
      <c r="B53" s="679"/>
      <c r="C53" s="305" t="s">
        <v>117</v>
      </c>
      <c r="D53" s="525">
        <f t="shared" si="67"/>
        <v>0</v>
      </c>
      <c r="E53" s="526">
        <f t="shared" si="46"/>
        <v>0</v>
      </c>
      <c r="F53" s="327">
        <f t="shared" si="68"/>
        <v>0</v>
      </c>
      <c r="G53" s="328"/>
      <c r="H53" s="329"/>
      <c r="I53" s="330">
        <f t="shared" si="47"/>
        <v>0</v>
      </c>
      <c r="J53" s="328"/>
      <c r="K53" s="329"/>
      <c r="L53" s="330">
        <f t="shared" si="48"/>
        <v>0</v>
      </c>
      <c r="M53" s="328"/>
      <c r="N53" s="329"/>
      <c r="O53" s="330">
        <f t="shared" si="49"/>
        <v>0</v>
      </c>
      <c r="P53" s="328"/>
      <c r="Q53" s="329"/>
      <c r="R53" s="330">
        <f t="shared" si="50"/>
        <v>0</v>
      </c>
      <c r="S53" s="328"/>
      <c r="T53" s="329"/>
      <c r="U53" s="330">
        <f t="shared" si="51"/>
        <v>0</v>
      </c>
      <c r="V53" s="328">
        <v>0</v>
      </c>
      <c r="W53" s="329">
        <v>0</v>
      </c>
      <c r="X53" s="330">
        <f t="shared" si="52"/>
        <v>0</v>
      </c>
      <c r="Y53" s="328"/>
      <c r="Z53" s="329"/>
      <c r="AA53" s="330">
        <f t="shared" si="53"/>
        <v>0</v>
      </c>
      <c r="AB53" s="328"/>
      <c r="AC53" s="329"/>
      <c r="AD53" s="330">
        <f t="shared" si="54"/>
        <v>0</v>
      </c>
      <c r="AE53" s="328"/>
      <c r="AF53" s="329"/>
      <c r="AG53" s="330">
        <f t="shared" si="55"/>
        <v>0</v>
      </c>
      <c r="AH53" s="328"/>
      <c r="AI53" s="329"/>
      <c r="AJ53" s="330">
        <f t="shared" si="56"/>
        <v>0</v>
      </c>
      <c r="AK53" s="328">
        <v>0</v>
      </c>
      <c r="AL53" s="329">
        <v>0</v>
      </c>
      <c r="AM53" s="330">
        <f t="shared" si="57"/>
        <v>0</v>
      </c>
      <c r="AN53" s="328"/>
      <c r="AO53" s="329"/>
      <c r="AP53" s="330">
        <f t="shared" si="58"/>
        <v>0</v>
      </c>
      <c r="AQ53" s="328"/>
      <c r="AR53" s="329"/>
      <c r="AS53" s="330">
        <f t="shared" si="59"/>
        <v>0</v>
      </c>
      <c r="AT53" s="328"/>
      <c r="AU53" s="329"/>
      <c r="AV53" s="330">
        <f t="shared" si="60"/>
        <v>0</v>
      </c>
      <c r="AW53" s="328"/>
      <c r="AX53" s="329"/>
      <c r="AY53" s="330">
        <f t="shared" si="61"/>
        <v>0</v>
      </c>
      <c r="AZ53" s="328">
        <v>0</v>
      </c>
      <c r="BA53" s="329">
        <v>0</v>
      </c>
      <c r="BB53" s="330">
        <f t="shared" si="62"/>
        <v>0</v>
      </c>
      <c r="BC53" s="328"/>
      <c r="BD53" s="329"/>
      <c r="BE53" s="330">
        <f t="shared" si="63"/>
        <v>0</v>
      </c>
      <c r="BF53" s="328"/>
      <c r="BG53" s="329"/>
      <c r="BH53" s="330">
        <f t="shared" si="64"/>
        <v>0</v>
      </c>
      <c r="BI53" s="328"/>
      <c r="BJ53" s="329"/>
      <c r="BK53" s="330">
        <f t="shared" si="65"/>
        <v>0</v>
      </c>
      <c r="BL53" s="328"/>
      <c r="BM53" s="329"/>
      <c r="BN53" s="330">
        <f t="shared" si="66"/>
        <v>0</v>
      </c>
      <c r="BO53" s="328">
        <v>0</v>
      </c>
      <c r="BP53" s="329">
        <v>0</v>
      </c>
      <c r="BQ53" s="330">
        <f t="shared" si="44"/>
        <v>0</v>
      </c>
      <c r="BR53" s="339"/>
    </row>
    <row r="54" spans="1:70" s="340" customFormat="1" ht="15" thickBot="1">
      <c r="A54" s="675"/>
      <c r="B54" s="680"/>
      <c r="C54" s="312" t="s">
        <v>118</v>
      </c>
      <c r="D54" s="527">
        <f t="shared" si="67"/>
        <v>0</v>
      </c>
      <c r="E54" s="528">
        <f t="shared" si="46"/>
        <v>0</v>
      </c>
      <c r="F54" s="333">
        <f t="shared" si="68"/>
        <v>0</v>
      </c>
      <c r="G54" s="334"/>
      <c r="H54" s="335"/>
      <c r="I54" s="336">
        <f>H54-G54</f>
        <v>0</v>
      </c>
      <c r="J54" s="334"/>
      <c r="K54" s="335"/>
      <c r="L54" s="336">
        <f>K54-J54</f>
        <v>0</v>
      </c>
      <c r="M54" s="334"/>
      <c r="N54" s="335"/>
      <c r="O54" s="336">
        <f>N54-M54</f>
        <v>0</v>
      </c>
      <c r="P54" s="334"/>
      <c r="Q54" s="335"/>
      <c r="R54" s="336">
        <f>Q54-P54</f>
        <v>0</v>
      </c>
      <c r="S54" s="334"/>
      <c r="T54" s="335"/>
      <c r="U54" s="336">
        <f>T54-S54</f>
        <v>0</v>
      </c>
      <c r="V54" s="334">
        <v>0</v>
      </c>
      <c r="W54" s="335">
        <v>0</v>
      </c>
      <c r="X54" s="336">
        <f>W54-V54</f>
        <v>0</v>
      </c>
      <c r="Y54" s="334"/>
      <c r="Z54" s="335"/>
      <c r="AA54" s="336">
        <f>Z54-Y54</f>
        <v>0</v>
      </c>
      <c r="AB54" s="334"/>
      <c r="AC54" s="335"/>
      <c r="AD54" s="336">
        <f>AC54-AB54</f>
        <v>0</v>
      </c>
      <c r="AE54" s="334"/>
      <c r="AF54" s="335"/>
      <c r="AG54" s="336">
        <f>AF54-AE54</f>
        <v>0</v>
      </c>
      <c r="AH54" s="334"/>
      <c r="AI54" s="335"/>
      <c r="AJ54" s="336">
        <f>AI54-AH54</f>
        <v>0</v>
      </c>
      <c r="AK54" s="334">
        <v>0</v>
      </c>
      <c r="AL54" s="335">
        <v>0</v>
      </c>
      <c r="AM54" s="336">
        <f>AL54-AK54</f>
        <v>0</v>
      </c>
      <c r="AN54" s="334"/>
      <c r="AO54" s="335"/>
      <c r="AP54" s="336">
        <f>AO54-AN54</f>
        <v>0</v>
      </c>
      <c r="AQ54" s="334"/>
      <c r="AR54" s="335"/>
      <c r="AS54" s="336">
        <f>AR54-AQ54</f>
        <v>0</v>
      </c>
      <c r="AT54" s="334"/>
      <c r="AU54" s="335"/>
      <c r="AV54" s="336">
        <f>AU54-AT54</f>
        <v>0</v>
      </c>
      <c r="AW54" s="334"/>
      <c r="AX54" s="335"/>
      <c r="AY54" s="336">
        <f>AX54-AW54</f>
        <v>0</v>
      </c>
      <c r="AZ54" s="334">
        <v>0</v>
      </c>
      <c r="BA54" s="335">
        <v>0</v>
      </c>
      <c r="BB54" s="336">
        <f>BA54-AZ54</f>
        <v>0</v>
      </c>
      <c r="BC54" s="334"/>
      <c r="BD54" s="335"/>
      <c r="BE54" s="336">
        <f>BD54-BC54</f>
        <v>0</v>
      </c>
      <c r="BF54" s="334"/>
      <c r="BG54" s="335"/>
      <c r="BH54" s="336">
        <f>BG54-BF54</f>
        <v>0</v>
      </c>
      <c r="BI54" s="334"/>
      <c r="BJ54" s="335"/>
      <c r="BK54" s="336">
        <f>BJ54-BI54</f>
        <v>0</v>
      </c>
      <c r="BL54" s="334"/>
      <c r="BM54" s="335"/>
      <c r="BN54" s="336">
        <f>BM54-BL54</f>
        <v>0</v>
      </c>
      <c r="BO54" s="334">
        <v>0</v>
      </c>
      <c r="BP54" s="335">
        <v>0</v>
      </c>
      <c r="BQ54" s="336">
        <f>BP54-BO54</f>
        <v>0</v>
      </c>
      <c r="BR54" s="339"/>
    </row>
    <row r="55" spans="1:70" s="338" customFormat="1" ht="14.25" customHeight="1">
      <c r="A55" s="674" t="s">
        <v>93</v>
      </c>
      <c r="B55" s="679" t="s">
        <v>163</v>
      </c>
      <c r="C55" s="305" t="s">
        <v>109</v>
      </c>
      <c r="D55" s="297">
        <f t="shared" si="67"/>
        <v>0</v>
      </c>
      <c r="E55" s="298">
        <f t="shared" si="46"/>
        <v>0</v>
      </c>
      <c r="F55" s="299">
        <f t="shared" ref="F55:F64" si="69">SUM(I55,L55,O55,R55,U55,X55,AA55,AD55,AG55,AJ55,AM55,AP55,AS55,AV55,AY55,BB55,BB55,BE55,BH55,BK55,BN55,BQ55)</f>
        <v>0</v>
      </c>
      <c r="G55" s="300"/>
      <c r="H55" s="301"/>
      <c r="I55" s="302">
        <f t="shared" ref="I55:I64" si="70">H55-G55</f>
        <v>0</v>
      </c>
      <c r="J55" s="300"/>
      <c r="K55" s="301"/>
      <c r="L55" s="302">
        <f t="shared" ref="L55:L64" si="71">K55-J55</f>
        <v>0</v>
      </c>
      <c r="M55" s="300"/>
      <c r="N55" s="301"/>
      <c r="O55" s="302">
        <f t="shared" ref="O55:O64" si="72">N55-M55</f>
        <v>0</v>
      </c>
      <c r="P55" s="300"/>
      <c r="Q55" s="301"/>
      <c r="R55" s="302">
        <f t="shared" ref="R55:R64" si="73">Q55-P55</f>
        <v>0</v>
      </c>
      <c r="S55" s="300"/>
      <c r="T55" s="301"/>
      <c r="U55" s="302">
        <f t="shared" ref="U55:U64" si="74">T55-S55</f>
        <v>0</v>
      </c>
      <c r="V55" s="300"/>
      <c r="W55" s="301"/>
      <c r="X55" s="302">
        <f t="shared" ref="X55:X64" si="75">W55-V55</f>
        <v>0</v>
      </c>
      <c r="Y55" s="300"/>
      <c r="Z55" s="301"/>
      <c r="AA55" s="302">
        <f t="shared" ref="AA55:AA64" si="76">Z55-Y55</f>
        <v>0</v>
      </c>
      <c r="AB55" s="300"/>
      <c r="AC55" s="301"/>
      <c r="AD55" s="302">
        <f t="shared" ref="AD55:AD64" si="77">AC55-AB55</f>
        <v>0</v>
      </c>
      <c r="AE55" s="300"/>
      <c r="AF55" s="301"/>
      <c r="AG55" s="302">
        <f t="shared" ref="AG55:AG64" si="78">AF55-AE55</f>
        <v>0</v>
      </c>
      <c r="AH55" s="300"/>
      <c r="AI55" s="301"/>
      <c r="AJ55" s="302">
        <f t="shared" ref="AJ55:AJ64" si="79">AI55-AH55</f>
        <v>0</v>
      </c>
      <c r="AK55" s="300"/>
      <c r="AL55" s="301"/>
      <c r="AM55" s="302">
        <f t="shared" ref="AM55:AM64" si="80">AL55-AK55</f>
        <v>0</v>
      </c>
      <c r="AN55" s="300"/>
      <c r="AO55" s="301"/>
      <c r="AP55" s="302">
        <f t="shared" ref="AP55:AP64" si="81">AO55-AN55</f>
        <v>0</v>
      </c>
      <c r="AQ55" s="300"/>
      <c r="AR55" s="301"/>
      <c r="AS55" s="302">
        <f t="shared" ref="AS55:AS64" si="82">AR55-AQ55</f>
        <v>0</v>
      </c>
      <c r="AT55" s="300"/>
      <c r="AU55" s="301"/>
      <c r="AV55" s="302">
        <f t="shared" ref="AV55:AV64" si="83">AU55-AT55</f>
        <v>0</v>
      </c>
      <c r="AW55" s="300"/>
      <c r="AX55" s="301"/>
      <c r="AY55" s="302">
        <f t="shared" ref="AY55:AY64" si="84">AX55-AW55</f>
        <v>0</v>
      </c>
      <c r="AZ55" s="300"/>
      <c r="BA55" s="301"/>
      <c r="BB55" s="302">
        <f t="shared" ref="BB55:BB64" si="85">BA55-AZ55</f>
        <v>0</v>
      </c>
      <c r="BC55" s="300"/>
      <c r="BD55" s="301"/>
      <c r="BE55" s="302">
        <f t="shared" ref="BE55:BE64" si="86">BD55-BC55</f>
        <v>0</v>
      </c>
      <c r="BF55" s="300"/>
      <c r="BG55" s="301"/>
      <c r="BH55" s="302">
        <f t="shared" ref="BH55:BH64" si="87">BG55-BF55</f>
        <v>0</v>
      </c>
      <c r="BI55" s="300"/>
      <c r="BJ55" s="301"/>
      <c r="BK55" s="302">
        <f t="shared" ref="BK55:BK64" si="88">BJ55-BI55</f>
        <v>0</v>
      </c>
      <c r="BL55" s="300"/>
      <c r="BM55" s="301"/>
      <c r="BN55" s="302">
        <f t="shared" ref="BN55:BN64" si="89">BM55-BL55</f>
        <v>0</v>
      </c>
      <c r="BO55" s="300"/>
      <c r="BP55" s="301"/>
      <c r="BQ55" s="302">
        <f t="shared" ref="BQ55:BQ64" si="90">BP55-BO55</f>
        <v>0</v>
      </c>
      <c r="BR55" s="337"/>
    </row>
    <row r="56" spans="1:70" s="340" customFormat="1">
      <c r="A56" s="674"/>
      <c r="B56" s="679"/>
      <c r="C56" s="305" t="s">
        <v>110</v>
      </c>
      <c r="D56" s="306">
        <f t="shared" si="67"/>
        <v>0</v>
      </c>
      <c r="E56" s="307">
        <f t="shared" si="46"/>
        <v>0</v>
      </c>
      <c r="F56" s="308">
        <f t="shared" si="69"/>
        <v>0</v>
      </c>
      <c r="G56" s="309"/>
      <c r="H56" s="310"/>
      <c r="I56" s="311">
        <f t="shared" si="70"/>
        <v>0</v>
      </c>
      <c r="J56" s="309"/>
      <c r="K56" s="310"/>
      <c r="L56" s="311">
        <f t="shared" si="71"/>
        <v>0</v>
      </c>
      <c r="M56" s="309"/>
      <c r="N56" s="310"/>
      <c r="O56" s="311">
        <f t="shared" si="72"/>
        <v>0</v>
      </c>
      <c r="P56" s="309"/>
      <c r="Q56" s="310"/>
      <c r="R56" s="311">
        <f t="shared" si="73"/>
        <v>0</v>
      </c>
      <c r="S56" s="309"/>
      <c r="T56" s="310"/>
      <c r="U56" s="311">
        <f t="shared" si="74"/>
        <v>0</v>
      </c>
      <c r="V56" s="309"/>
      <c r="W56" s="310"/>
      <c r="X56" s="311">
        <f t="shared" si="75"/>
        <v>0</v>
      </c>
      <c r="Y56" s="309"/>
      <c r="Z56" s="310"/>
      <c r="AA56" s="311">
        <f t="shared" si="76"/>
        <v>0</v>
      </c>
      <c r="AB56" s="309"/>
      <c r="AC56" s="310"/>
      <c r="AD56" s="311">
        <f t="shared" si="77"/>
        <v>0</v>
      </c>
      <c r="AE56" s="309"/>
      <c r="AF56" s="310"/>
      <c r="AG56" s="311">
        <f t="shared" si="78"/>
        <v>0</v>
      </c>
      <c r="AH56" s="309"/>
      <c r="AI56" s="310"/>
      <c r="AJ56" s="311">
        <f t="shared" si="79"/>
        <v>0</v>
      </c>
      <c r="AK56" s="309"/>
      <c r="AL56" s="310"/>
      <c r="AM56" s="311">
        <f t="shared" si="80"/>
        <v>0</v>
      </c>
      <c r="AN56" s="309"/>
      <c r="AO56" s="310"/>
      <c r="AP56" s="311">
        <f t="shared" si="81"/>
        <v>0</v>
      </c>
      <c r="AQ56" s="309"/>
      <c r="AR56" s="310"/>
      <c r="AS56" s="311">
        <f t="shared" si="82"/>
        <v>0</v>
      </c>
      <c r="AT56" s="309"/>
      <c r="AU56" s="310"/>
      <c r="AV56" s="311">
        <f t="shared" si="83"/>
        <v>0</v>
      </c>
      <c r="AW56" s="309"/>
      <c r="AX56" s="310"/>
      <c r="AY56" s="311">
        <f t="shared" si="84"/>
        <v>0</v>
      </c>
      <c r="AZ56" s="309"/>
      <c r="BA56" s="310"/>
      <c r="BB56" s="311">
        <f t="shared" si="85"/>
        <v>0</v>
      </c>
      <c r="BC56" s="309"/>
      <c r="BD56" s="310"/>
      <c r="BE56" s="311">
        <f t="shared" si="86"/>
        <v>0</v>
      </c>
      <c r="BF56" s="309"/>
      <c r="BG56" s="310"/>
      <c r="BH56" s="311">
        <f t="shared" si="87"/>
        <v>0</v>
      </c>
      <c r="BI56" s="309"/>
      <c r="BJ56" s="310"/>
      <c r="BK56" s="311">
        <f t="shared" si="88"/>
        <v>0</v>
      </c>
      <c r="BL56" s="309"/>
      <c r="BM56" s="310"/>
      <c r="BN56" s="311">
        <f t="shared" si="89"/>
        <v>0</v>
      </c>
      <c r="BO56" s="309"/>
      <c r="BP56" s="310"/>
      <c r="BQ56" s="311">
        <f t="shared" si="90"/>
        <v>0</v>
      </c>
      <c r="BR56" s="339"/>
    </row>
    <row r="57" spans="1:70" s="340" customFormat="1">
      <c r="A57" s="674"/>
      <c r="B57" s="679"/>
      <c r="C57" s="305" t="s">
        <v>111</v>
      </c>
      <c r="D57" s="306">
        <f t="shared" si="67"/>
        <v>0</v>
      </c>
      <c r="E57" s="307">
        <f t="shared" si="46"/>
        <v>808923</v>
      </c>
      <c r="F57" s="308">
        <f t="shared" si="69"/>
        <v>808923</v>
      </c>
      <c r="G57" s="309"/>
      <c r="H57" s="310">
        <v>808923</v>
      </c>
      <c r="I57" s="311">
        <f t="shared" si="70"/>
        <v>808923</v>
      </c>
      <c r="J57" s="309"/>
      <c r="K57" s="310"/>
      <c r="L57" s="311">
        <f t="shared" si="71"/>
        <v>0</v>
      </c>
      <c r="M57" s="309"/>
      <c r="N57" s="310"/>
      <c r="O57" s="311">
        <f t="shared" si="72"/>
        <v>0</v>
      </c>
      <c r="P57" s="309"/>
      <c r="Q57" s="310"/>
      <c r="R57" s="311">
        <f t="shared" si="73"/>
        <v>0</v>
      </c>
      <c r="S57" s="309"/>
      <c r="T57" s="310"/>
      <c r="U57" s="311">
        <f t="shared" si="74"/>
        <v>0</v>
      </c>
      <c r="V57" s="309"/>
      <c r="W57" s="310"/>
      <c r="X57" s="311">
        <f t="shared" si="75"/>
        <v>0</v>
      </c>
      <c r="Y57" s="309"/>
      <c r="Z57" s="310"/>
      <c r="AA57" s="311">
        <f t="shared" si="76"/>
        <v>0</v>
      </c>
      <c r="AB57" s="309"/>
      <c r="AC57" s="310"/>
      <c r="AD57" s="311">
        <f t="shared" si="77"/>
        <v>0</v>
      </c>
      <c r="AE57" s="309"/>
      <c r="AF57" s="310"/>
      <c r="AG57" s="311">
        <f t="shared" si="78"/>
        <v>0</v>
      </c>
      <c r="AH57" s="309"/>
      <c r="AI57" s="310"/>
      <c r="AJ57" s="311">
        <f t="shared" si="79"/>
        <v>0</v>
      </c>
      <c r="AK57" s="309"/>
      <c r="AL57" s="310"/>
      <c r="AM57" s="311">
        <f t="shared" si="80"/>
        <v>0</v>
      </c>
      <c r="AN57" s="309"/>
      <c r="AO57" s="310"/>
      <c r="AP57" s="311">
        <f t="shared" si="81"/>
        <v>0</v>
      </c>
      <c r="AQ57" s="309"/>
      <c r="AR57" s="310"/>
      <c r="AS57" s="311">
        <f t="shared" si="82"/>
        <v>0</v>
      </c>
      <c r="AT57" s="309"/>
      <c r="AU57" s="310"/>
      <c r="AV57" s="311">
        <f t="shared" si="83"/>
        <v>0</v>
      </c>
      <c r="AW57" s="309"/>
      <c r="AX57" s="310"/>
      <c r="AY57" s="311">
        <f t="shared" si="84"/>
        <v>0</v>
      </c>
      <c r="AZ57" s="309"/>
      <c r="BA57" s="310"/>
      <c r="BB57" s="311">
        <f t="shared" si="85"/>
        <v>0</v>
      </c>
      <c r="BC57" s="309"/>
      <c r="BD57" s="310"/>
      <c r="BE57" s="311">
        <f t="shared" si="86"/>
        <v>0</v>
      </c>
      <c r="BF57" s="309"/>
      <c r="BG57" s="310"/>
      <c r="BH57" s="311">
        <f t="shared" si="87"/>
        <v>0</v>
      </c>
      <c r="BI57" s="309"/>
      <c r="BJ57" s="310"/>
      <c r="BK57" s="311">
        <f t="shared" si="88"/>
        <v>0</v>
      </c>
      <c r="BL57" s="309"/>
      <c r="BM57" s="310"/>
      <c r="BN57" s="311">
        <f t="shared" si="89"/>
        <v>0</v>
      </c>
      <c r="BO57" s="309"/>
      <c r="BP57" s="310"/>
      <c r="BQ57" s="311">
        <f t="shared" si="90"/>
        <v>0</v>
      </c>
      <c r="BR57" s="339"/>
    </row>
    <row r="58" spans="1:70" s="340" customFormat="1">
      <c r="A58" s="674"/>
      <c r="B58" s="679"/>
      <c r="C58" s="305" t="s">
        <v>112</v>
      </c>
      <c r="D58" s="306">
        <f t="shared" si="67"/>
        <v>0</v>
      </c>
      <c r="E58" s="307">
        <f t="shared" si="46"/>
        <v>808923</v>
      </c>
      <c r="F58" s="308">
        <f t="shared" si="69"/>
        <v>808923</v>
      </c>
      <c r="G58" s="309"/>
      <c r="H58" s="310">
        <v>808923</v>
      </c>
      <c r="I58" s="311">
        <f t="shared" si="70"/>
        <v>808923</v>
      </c>
      <c r="J58" s="309"/>
      <c r="K58" s="310"/>
      <c r="L58" s="311">
        <f t="shared" si="71"/>
        <v>0</v>
      </c>
      <c r="M58" s="309"/>
      <c r="N58" s="310"/>
      <c r="O58" s="311">
        <f t="shared" si="72"/>
        <v>0</v>
      </c>
      <c r="P58" s="309"/>
      <c r="Q58" s="310"/>
      <c r="R58" s="311">
        <f t="shared" si="73"/>
        <v>0</v>
      </c>
      <c r="S58" s="309"/>
      <c r="T58" s="310"/>
      <c r="U58" s="311">
        <f t="shared" si="74"/>
        <v>0</v>
      </c>
      <c r="V58" s="309"/>
      <c r="W58" s="310"/>
      <c r="X58" s="311">
        <f t="shared" si="75"/>
        <v>0</v>
      </c>
      <c r="Y58" s="309"/>
      <c r="Z58" s="310"/>
      <c r="AA58" s="311">
        <f t="shared" si="76"/>
        <v>0</v>
      </c>
      <c r="AB58" s="309"/>
      <c r="AC58" s="310"/>
      <c r="AD58" s="311">
        <f t="shared" si="77"/>
        <v>0</v>
      </c>
      <c r="AE58" s="309"/>
      <c r="AF58" s="310"/>
      <c r="AG58" s="311">
        <f t="shared" si="78"/>
        <v>0</v>
      </c>
      <c r="AH58" s="309"/>
      <c r="AI58" s="310"/>
      <c r="AJ58" s="311">
        <f t="shared" si="79"/>
        <v>0</v>
      </c>
      <c r="AK58" s="309"/>
      <c r="AL58" s="310"/>
      <c r="AM58" s="311">
        <f t="shared" si="80"/>
        <v>0</v>
      </c>
      <c r="AN58" s="309"/>
      <c r="AO58" s="310"/>
      <c r="AP58" s="311">
        <f t="shared" si="81"/>
        <v>0</v>
      </c>
      <c r="AQ58" s="309"/>
      <c r="AR58" s="310"/>
      <c r="AS58" s="311">
        <f t="shared" si="82"/>
        <v>0</v>
      </c>
      <c r="AT58" s="309"/>
      <c r="AU58" s="310"/>
      <c r="AV58" s="311">
        <f t="shared" si="83"/>
        <v>0</v>
      </c>
      <c r="AW58" s="309"/>
      <c r="AX58" s="310"/>
      <c r="AY58" s="311">
        <f t="shared" si="84"/>
        <v>0</v>
      </c>
      <c r="AZ58" s="309"/>
      <c r="BA58" s="310"/>
      <c r="BB58" s="311">
        <f t="shared" si="85"/>
        <v>0</v>
      </c>
      <c r="BC58" s="309"/>
      <c r="BD58" s="310"/>
      <c r="BE58" s="311">
        <f t="shared" si="86"/>
        <v>0</v>
      </c>
      <c r="BF58" s="309"/>
      <c r="BG58" s="310"/>
      <c r="BH58" s="311">
        <f t="shared" si="87"/>
        <v>0</v>
      </c>
      <c r="BI58" s="309"/>
      <c r="BJ58" s="310"/>
      <c r="BK58" s="311">
        <f t="shared" si="88"/>
        <v>0</v>
      </c>
      <c r="BL58" s="309"/>
      <c r="BM58" s="310"/>
      <c r="BN58" s="311">
        <f t="shared" si="89"/>
        <v>0</v>
      </c>
      <c r="BO58" s="309"/>
      <c r="BP58" s="310"/>
      <c r="BQ58" s="311">
        <f t="shared" si="90"/>
        <v>0</v>
      </c>
      <c r="BR58" s="339"/>
    </row>
    <row r="59" spans="1:70" s="340" customFormat="1">
      <c r="A59" s="674"/>
      <c r="B59" s="679"/>
      <c r="C59" s="305" t="s">
        <v>113</v>
      </c>
      <c r="D59" s="306">
        <f t="shared" si="67"/>
        <v>0</v>
      </c>
      <c r="E59" s="307">
        <f t="shared" si="46"/>
        <v>808923</v>
      </c>
      <c r="F59" s="308">
        <f t="shared" si="69"/>
        <v>808923</v>
      </c>
      <c r="G59" s="309"/>
      <c r="H59" s="310">
        <v>808923</v>
      </c>
      <c r="I59" s="311">
        <f t="shared" si="70"/>
        <v>808923</v>
      </c>
      <c r="J59" s="309"/>
      <c r="K59" s="310"/>
      <c r="L59" s="311">
        <f t="shared" si="71"/>
        <v>0</v>
      </c>
      <c r="M59" s="309"/>
      <c r="N59" s="310"/>
      <c r="O59" s="311">
        <f t="shared" si="72"/>
        <v>0</v>
      </c>
      <c r="P59" s="309"/>
      <c r="Q59" s="310"/>
      <c r="R59" s="311">
        <f t="shared" si="73"/>
        <v>0</v>
      </c>
      <c r="S59" s="309"/>
      <c r="T59" s="310"/>
      <c r="U59" s="311">
        <f t="shared" si="74"/>
        <v>0</v>
      </c>
      <c r="V59" s="309"/>
      <c r="W59" s="310"/>
      <c r="X59" s="311">
        <f t="shared" si="75"/>
        <v>0</v>
      </c>
      <c r="Y59" s="309"/>
      <c r="Z59" s="310"/>
      <c r="AA59" s="311">
        <f t="shared" si="76"/>
        <v>0</v>
      </c>
      <c r="AB59" s="309"/>
      <c r="AC59" s="310"/>
      <c r="AD59" s="311">
        <f t="shared" si="77"/>
        <v>0</v>
      </c>
      <c r="AE59" s="309"/>
      <c r="AF59" s="310"/>
      <c r="AG59" s="311">
        <f t="shared" si="78"/>
        <v>0</v>
      </c>
      <c r="AH59" s="309"/>
      <c r="AI59" s="310"/>
      <c r="AJ59" s="311">
        <f t="shared" si="79"/>
        <v>0</v>
      </c>
      <c r="AK59" s="309"/>
      <c r="AL59" s="310"/>
      <c r="AM59" s="311">
        <f t="shared" si="80"/>
        <v>0</v>
      </c>
      <c r="AN59" s="309"/>
      <c r="AO59" s="310"/>
      <c r="AP59" s="311">
        <f t="shared" si="81"/>
        <v>0</v>
      </c>
      <c r="AQ59" s="309"/>
      <c r="AR59" s="310"/>
      <c r="AS59" s="311">
        <f t="shared" si="82"/>
        <v>0</v>
      </c>
      <c r="AT59" s="309"/>
      <c r="AU59" s="310"/>
      <c r="AV59" s="311">
        <f t="shared" si="83"/>
        <v>0</v>
      </c>
      <c r="AW59" s="309"/>
      <c r="AX59" s="310"/>
      <c r="AY59" s="311">
        <f t="shared" si="84"/>
        <v>0</v>
      </c>
      <c r="AZ59" s="309"/>
      <c r="BA59" s="310"/>
      <c r="BB59" s="311">
        <f t="shared" si="85"/>
        <v>0</v>
      </c>
      <c r="BC59" s="309"/>
      <c r="BD59" s="310"/>
      <c r="BE59" s="311">
        <f t="shared" si="86"/>
        <v>0</v>
      </c>
      <c r="BF59" s="309"/>
      <c r="BG59" s="310"/>
      <c r="BH59" s="311">
        <f t="shared" si="87"/>
        <v>0</v>
      </c>
      <c r="BI59" s="309"/>
      <c r="BJ59" s="310"/>
      <c r="BK59" s="311">
        <f t="shared" si="88"/>
        <v>0</v>
      </c>
      <c r="BL59" s="309"/>
      <c r="BM59" s="310"/>
      <c r="BN59" s="311">
        <f t="shared" si="89"/>
        <v>0</v>
      </c>
      <c r="BO59" s="309"/>
      <c r="BP59" s="310"/>
      <c r="BQ59" s="311">
        <f t="shared" si="90"/>
        <v>0</v>
      </c>
      <c r="BR59" s="339"/>
    </row>
    <row r="60" spans="1:70" s="340" customFormat="1">
      <c r="A60" s="674"/>
      <c r="B60" s="679"/>
      <c r="C60" s="305" t="s">
        <v>114</v>
      </c>
      <c r="D60" s="306">
        <f t="shared" si="67"/>
        <v>0</v>
      </c>
      <c r="E60" s="307">
        <f t="shared" si="46"/>
        <v>808923</v>
      </c>
      <c r="F60" s="308">
        <f t="shared" si="69"/>
        <v>808923</v>
      </c>
      <c r="G60" s="309"/>
      <c r="H60" s="310">
        <v>808923</v>
      </c>
      <c r="I60" s="311">
        <f t="shared" si="70"/>
        <v>808923</v>
      </c>
      <c r="J60" s="309"/>
      <c r="K60" s="310"/>
      <c r="L60" s="311">
        <f t="shared" si="71"/>
        <v>0</v>
      </c>
      <c r="M60" s="309"/>
      <c r="N60" s="310"/>
      <c r="O60" s="311">
        <f t="shared" si="72"/>
        <v>0</v>
      </c>
      <c r="P60" s="309"/>
      <c r="Q60" s="310"/>
      <c r="R60" s="311">
        <f t="shared" si="73"/>
        <v>0</v>
      </c>
      <c r="S60" s="309"/>
      <c r="T60" s="310"/>
      <c r="U60" s="311">
        <f t="shared" si="74"/>
        <v>0</v>
      </c>
      <c r="V60" s="309"/>
      <c r="W60" s="310"/>
      <c r="X60" s="311">
        <f t="shared" si="75"/>
        <v>0</v>
      </c>
      <c r="Y60" s="309"/>
      <c r="Z60" s="310"/>
      <c r="AA60" s="311">
        <f t="shared" si="76"/>
        <v>0</v>
      </c>
      <c r="AB60" s="309"/>
      <c r="AC60" s="310"/>
      <c r="AD60" s="311">
        <f t="shared" si="77"/>
        <v>0</v>
      </c>
      <c r="AE60" s="309"/>
      <c r="AF60" s="310"/>
      <c r="AG60" s="311">
        <f t="shared" si="78"/>
        <v>0</v>
      </c>
      <c r="AH60" s="309"/>
      <c r="AI60" s="310"/>
      <c r="AJ60" s="311">
        <f t="shared" si="79"/>
        <v>0</v>
      </c>
      <c r="AK60" s="309"/>
      <c r="AL60" s="310"/>
      <c r="AM60" s="311">
        <f t="shared" si="80"/>
        <v>0</v>
      </c>
      <c r="AN60" s="309"/>
      <c r="AO60" s="310"/>
      <c r="AP60" s="311">
        <f t="shared" si="81"/>
        <v>0</v>
      </c>
      <c r="AQ60" s="309"/>
      <c r="AR60" s="310"/>
      <c r="AS60" s="311">
        <f t="shared" si="82"/>
        <v>0</v>
      </c>
      <c r="AT60" s="309"/>
      <c r="AU60" s="310"/>
      <c r="AV60" s="311">
        <f t="shared" si="83"/>
        <v>0</v>
      </c>
      <c r="AW60" s="309"/>
      <c r="AX60" s="310"/>
      <c r="AY60" s="311">
        <f t="shared" si="84"/>
        <v>0</v>
      </c>
      <c r="AZ60" s="309"/>
      <c r="BA60" s="310"/>
      <c r="BB60" s="311">
        <f t="shared" si="85"/>
        <v>0</v>
      </c>
      <c r="BC60" s="309"/>
      <c r="BD60" s="310"/>
      <c r="BE60" s="311">
        <f t="shared" si="86"/>
        <v>0</v>
      </c>
      <c r="BF60" s="309"/>
      <c r="BG60" s="310"/>
      <c r="BH60" s="311">
        <f t="shared" si="87"/>
        <v>0</v>
      </c>
      <c r="BI60" s="309"/>
      <c r="BJ60" s="310"/>
      <c r="BK60" s="311">
        <f t="shared" si="88"/>
        <v>0</v>
      </c>
      <c r="BL60" s="309"/>
      <c r="BM60" s="310"/>
      <c r="BN60" s="311">
        <f t="shared" si="89"/>
        <v>0</v>
      </c>
      <c r="BO60" s="309"/>
      <c r="BP60" s="310"/>
      <c r="BQ60" s="311">
        <f t="shared" si="90"/>
        <v>0</v>
      </c>
      <c r="BR60" s="339"/>
    </row>
    <row r="61" spans="1:70" s="340" customFormat="1">
      <c r="A61" s="674"/>
      <c r="B61" s="679"/>
      <c r="C61" s="305" t="s">
        <v>115</v>
      </c>
      <c r="D61" s="306">
        <f t="shared" si="67"/>
        <v>0</v>
      </c>
      <c r="E61" s="307">
        <f t="shared" si="46"/>
        <v>808923</v>
      </c>
      <c r="F61" s="308">
        <f t="shared" si="69"/>
        <v>808923</v>
      </c>
      <c r="G61" s="309"/>
      <c r="H61" s="310">
        <v>808923</v>
      </c>
      <c r="I61" s="311">
        <f t="shared" si="70"/>
        <v>808923</v>
      </c>
      <c r="J61" s="309"/>
      <c r="K61" s="310"/>
      <c r="L61" s="311">
        <f t="shared" si="71"/>
        <v>0</v>
      </c>
      <c r="M61" s="309"/>
      <c r="N61" s="310"/>
      <c r="O61" s="311">
        <f t="shared" si="72"/>
        <v>0</v>
      </c>
      <c r="P61" s="309"/>
      <c r="Q61" s="310"/>
      <c r="R61" s="311">
        <f t="shared" si="73"/>
        <v>0</v>
      </c>
      <c r="S61" s="309"/>
      <c r="T61" s="310"/>
      <c r="U61" s="311">
        <f t="shared" si="74"/>
        <v>0</v>
      </c>
      <c r="V61" s="309"/>
      <c r="W61" s="310"/>
      <c r="X61" s="311">
        <f t="shared" si="75"/>
        <v>0</v>
      </c>
      <c r="Y61" s="309"/>
      <c r="Z61" s="310"/>
      <c r="AA61" s="311">
        <f t="shared" si="76"/>
        <v>0</v>
      </c>
      <c r="AB61" s="309"/>
      <c r="AC61" s="310"/>
      <c r="AD61" s="311">
        <f t="shared" si="77"/>
        <v>0</v>
      </c>
      <c r="AE61" s="309"/>
      <c r="AF61" s="310"/>
      <c r="AG61" s="311">
        <f t="shared" si="78"/>
        <v>0</v>
      </c>
      <c r="AH61" s="309"/>
      <c r="AI61" s="310"/>
      <c r="AJ61" s="311">
        <f t="shared" si="79"/>
        <v>0</v>
      </c>
      <c r="AK61" s="309"/>
      <c r="AL61" s="310"/>
      <c r="AM61" s="311">
        <f t="shared" si="80"/>
        <v>0</v>
      </c>
      <c r="AN61" s="309"/>
      <c r="AO61" s="310"/>
      <c r="AP61" s="311">
        <f t="shared" si="81"/>
        <v>0</v>
      </c>
      <c r="AQ61" s="309"/>
      <c r="AR61" s="310"/>
      <c r="AS61" s="311">
        <f t="shared" si="82"/>
        <v>0</v>
      </c>
      <c r="AT61" s="309"/>
      <c r="AU61" s="310"/>
      <c r="AV61" s="311">
        <f t="shared" si="83"/>
        <v>0</v>
      </c>
      <c r="AW61" s="309"/>
      <c r="AX61" s="310"/>
      <c r="AY61" s="311">
        <f t="shared" si="84"/>
        <v>0</v>
      </c>
      <c r="AZ61" s="309"/>
      <c r="BA61" s="310"/>
      <c r="BB61" s="311">
        <f t="shared" si="85"/>
        <v>0</v>
      </c>
      <c r="BC61" s="309"/>
      <c r="BD61" s="310"/>
      <c r="BE61" s="311">
        <f t="shared" si="86"/>
        <v>0</v>
      </c>
      <c r="BF61" s="309"/>
      <c r="BG61" s="310"/>
      <c r="BH61" s="311">
        <f t="shared" si="87"/>
        <v>0</v>
      </c>
      <c r="BI61" s="309"/>
      <c r="BJ61" s="310"/>
      <c r="BK61" s="311">
        <f t="shared" si="88"/>
        <v>0</v>
      </c>
      <c r="BL61" s="309"/>
      <c r="BM61" s="310"/>
      <c r="BN61" s="311">
        <f t="shared" si="89"/>
        <v>0</v>
      </c>
      <c r="BO61" s="309"/>
      <c r="BP61" s="310"/>
      <c r="BQ61" s="311">
        <f t="shared" si="90"/>
        <v>0</v>
      </c>
      <c r="BR61" s="339"/>
    </row>
    <row r="62" spans="1:70" s="340" customFormat="1">
      <c r="A62" s="674"/>
      <c r="B62" s="679"/>
      <c r="C62" s="305" t="s">
        <v>116</v>
      </c>
      <c r="D62" s="306">
        <f t="shared" ref="D62:D64" si="91">SUM(G62,J62,M62,P62,S62,V62,Y62,AB62,AE62,AH62,AK62,AN62,AQ62,AT62,AW62,AZ62,AZ62,BC62,BF62,BI62,BL62,BO62)</f>
        <v>0</v>
      </c>
      <c r="E62" s="307">
        <f t="shared" si="46"/>
        <v>808923</v>
      </c>
      <c r="F62" s="308">
        <f t="shared" si="69"/>
        <v>808923</v>
      </c>
      <c r="G62" s="309"/>
      <c r="H62" s="310">
        <v>808923</v>
      </c>
      <c r="I62" s="311">
        <f t="shared" si="70"/>
        <v>808923</v>
      </c>
      <c r="J62" s="309"/>
      <c r="K62" s="310"/>
      <c r="L62" s="311">
        <f t="shared" si="71"/>
        <v>0</v>
      </c>
      <c r="M62" s="309"/>
      <c r="N62" s="310"/>
      <c r="O62" s="311">
        <f t="shared" si="72"/>
        <v>0</v>
      </c>
      <c r="P62" s="309"/>
      <c r="Q62" s="310"/>
      <c r="R62" s="311">
        <f t="shared" si="73"/>
        <v>0</v>
      </c>
      <c r="S62" s="309"/>
      <c r="T62" s="310"/>
      <c r="U62" s="311">
        <f t="shared" si="74"/>
        <v>0</v>
      </c>
      <c r="V62" s="309"/>
      <c r="W62" s="310"/>
      <c r="X62" s="311">
        <f t="shared" si="75"/>
        <v>0</v>
      </c>
      <c r="Y62" s="309"/>
      <c r="Z62" s="310"/>
      <c r="AA62" s="311">
        <f t="shared" si="76"/>
        <v>0</v>
      </c>
      <c r="AB62" s="309"/>
      <c r="AC62" s="310"/>
      <c r="AD62" s="311">
        <f t="shared" si="77"/>
        <v>0</v>
      </c>
      <c r="AE62" s="309"/>
      <c r="AF62" s="310"/>
      <c r="AG62" s="311">
        <f t="shared" si="78"/>
        <v>0</v>
      </c>
      <c r="AH62" s="309"/>
      <c r="AI62" s="310"/>
      <c r="AJ62" s="311">
        <f t="shared" si="79"/>
        <v>0</v>
      </c>
      <c r="AK62" s="309"/>
      <c r="AL62" s="310"/>
      <c r="AM62" s="311">
        <f t="shared" si="80"/>
        <v>0</v>
      </c>
      <c r="AN62" s="309"/>
      <c r="AO62" s="310"/>
      <c r="AP62" s="311">
        <f t="shared" si="81"/>
        <v>0</v>
      </c>
      <c r="AQ62" s="309"/>
      <c r="AR62" s="310"/>
      <c r="AS62" s="311">
        <f t="shared" si="82"/>
        <v>0</v>
      </c>
      <c r="AT62" s="309"/>
      <c r="AU62" s="310"/>
      <c r="AV62" s="311">
        <f t="shared" si="83"/>
        <v>0</v>
      </c>
      <c r="AW62" s="309"/>
      <c r="AX62" s="310"/>
      <c r="AY62" s="311">
        <f t="shared" si="84"/>
        <v>0</v>
      </c>
      <c r="AZ62" s="309"/>
      <c r="BA62" s="310"/>
      <c r="BB62" s="311">
        <f t="shared" si="85"/>
        <v>0</v>
      </c>
      <c r="BC62" s="309"/>
      <c r="BD62" s="310"/>
      <c r="BE62" s="311">
        <f t="shared" si="86"/>
        <v>0</v>
      </c>
      <c r="BF62" s="309"/>
      <c r="BG62" s="310"/>
      <c r="BH62" s="311">
        <f t="shared" si="87"/>
        <v>0</v>
      </c>
      <c r="BI62" s="309"/>
      <c r="BJ62" s="310"/>
      <c r="BK62" s="311">
        <f t="shared" si="88"/>
        <v>0</v>
      </c>
      <c r="BL62" s="309"/>
      <c r="BM62" s="310"/>
      <c r="BN62" s="311">
        <f t="shared" si="89"/>
        <v>0</v>
      </c>
      <c r="BO62" s="309"/>
      <c r="BP62" s="310"/>
      <c r="BQ62" s="311">
        <f t="shared" si="90"/>
        <v>0</v>
      </c>
      <c r="BR62" s="339"/>
    </row>
    <row r="63" spans="1:70" s="340" customFormat="1">
      <c r="A63" s="674"/>
      <c r="B63" s="679"/>
      <c r="C63" s="305" t="s">
        <v>117</v>
      </c>
      <c r="D63" s="306">
        <f t="shared" si="91"/>
        <v>0</v>
      </c>
      <c r="E63" s="307">
        <f t="shared" si="46"/>
        <v>808923</v>
      </c>
      <c r="F63" s="308">
        <f t="shared" si="69"/>
        <v>808923</v>
      </c>
      <c r="G63" s="309"/>
      <c r="H63" s="310">
        <v>808923</v>
      </c>
      <c r="I63" s="311">
        <f t="shared" si="70"/>
        <v>808923</v>
      </c>
      <c r="J63" s="309"/>
      <c r="K63" s="310"/>
      <c r="L63" s="311">
        <f t="shared" si="71"/>
        <v>0</v>
      </c>
      <c r="M63" s="309"/>
      <c r="N63" s="310"/>
      <c r="O63" s="311">
        <f t="shared" si="72"/>
        <v>0</v>
      </c>
      <c r="P63" s="309"/>
      <c r="Q63" s="310"/>
      <c r="R63" s="311">
        <f t="shared" si="73"/>
        <v>0</v>
      </c>
      <c r="S63" s="309"/>
      <c r="T63" s="310"/>
      <c r="U63" s="311">
        <f t="shared" si="74"/>
        <v>0</v>
      </c>
      <c r="V63" s="309"/>
      <c r="W63" s="310"/>
      <c r="X63" s="311">
        <f t="shared" si="75"/>
        <v>0</v>
      </c>
      <c r="Y63" s="309"/>
      <c r="Z63" s="310"/>
      <c r="AA63" s="311">
        <f t="shared" si="76"/>
        <v>0</v>
      </c>
      <c r="AB63" s="309"/>
      <c r="AC63" s="310"/>
      <c r="AD63" s="311">
        <f t="shared" si="77"/>
        <v>0</v>
      </c>
      <c r="AE63" s="309"/>
      <c r="AF63" s="310"/>
      <c r="AG63" s="311">
        <f t="shared" si="78"/>
        <v>0</v>
      </c>
      <c r="AH63" s="309"/>
      <c r="AI63" s="310"/>
      <c r="AJ63" s="311">
        <f t="shared" si="79"/>
        <v>0</v>
      </c>
      <c r="AK63" s="309"/>
      <c r="AL63" s="310"/>
      <c r="AM63" s="311">
        <f t="shared" si="80"/>
        <v>0</v>
      </c>
      <c r="AN63" s="309"/>
      <c r="AO63" s="310"/>
      <c r="AP63" s="311">
        <f t="shared" si="81"/>
        <v>0</v>
      </c>
      <c r="AQ63" s="309"/>
      <c r="AR63" s="310"/>
      <c r="AS63" s="311">
        <f t="shared" si="82"/>
        <v>0</v>
      </c>
      <c r="AT63" s="309"/>
      <c r="AU63" s="310"/>
      <c r="AV63" s="311">
        <f t="shared" si="83"/>
        <v>0</v>
      </c>
      <c r="AW63" s="309"/>
      <c r="AX63" s="310"/>
      <c r="AY63" s="311">
        <f t="shared" si="84"/>
        <v>0</v>
      </c>
      <c r="AZ63" s="309"/>
      <c r="BA63" s="310"/>
      <c r="BB63" s="311">
        <f t="shared" si="85"/>
        <v>0</v>
      </c>
      <c r="BC63" s="309"/>
      <c r="BD63" s="310"/>
      <c r="BE63" s="311">
        <f t="shared" si="86"/>
        <v>0</v>
      </c>
      <c r="BF63" s="309"/>
      <c r="BG63" s="310"/>
      <c r="BH63" s="311">
        <f t="shared" si="87"/>
        <v>0</v>
      </c>
      <c r="BI63" s="309"/>
      <c r="BJ63" s="310"/>
      <c r="BK63" s="311">
        <f t="shared" si="88"/>
        <v>0</v>
      </c>
      <c r="BL63" s="309"/>
      <c r="BM63" s="310"/>
      <c r="BN63" s="311">
        <f t="shared" si="89"/>
        <v>0</v>
      </c>
      <c r="BO63" s="309"/>
      <c r="BP63" s="310"/>
      <c r="BQ63" s="311">
        <f t="shared" si="90"/>
        <v>0</v>
      </c>
      <c r="BR63" s="339"/>
    </row>
    <row r="64" spans="1:70" s="342" customFormat="1" ht="15" thickBot="1">
      <c r="A64" s="675"/>
      <c r="B64" s="680"/>
      <c r="C64" s="312" t="s">
        <v>118</v>
      </c>
      <c r="D64" s="313">
        <f t="shared" si="91"/>
        <v>0</v>
      </c>
      <c r="E64" s="314">
        <f t="shared" si="46"/>
        <v>808923</v>
      </c>
      <c r="F64" s="315">
        <f t="shared" si="69"/>
        <v>808923</v>
      </c>
      <c r="G64" s="316"/>
      <c r="H64" s="310">
        <v>808923</v>
      </c>
      <c r="I64" s="318">
        <f t="shared" si="70"/>
        <v>808923</v>
      </c>
      <c r="J64" s="316"/>
      <c r="K64" s="317"/>
      <c r="L64" s="318">
        <f t="shared" si="71"/>
        <v>0</v>
      </c>
      <c r="M64" s="316"/>
      <c r="N64" s="317"/>
      <c r="O64" s="318">
        <f t="shared" si="72"/>
        <v>0</v>
      </c>
      <c r="P64" s="316"/>
      <c r="Q64" s="317"/>
      <c r="R64" s="318">
        <f t="shared" si="73"/>
        <v>0</v>
      </c>
      <c r="S64" s="316"/>
      <c r="T64" s="317"/>
      <c r="U64" s="318">
        <f t="shared" si="74"/>
        <v>0</v>
      </c>
      <c r="V64" s="316"/>
      <c r="W64" s="317"/>
      <c r="X64" s="318">
        <f t="shared" si="75"/>
        <v>0</v>
      </c>
      <c r="Y64" s="316"/>
      <c r="Z64" s="317"/>
      <c r="AA64" s="318">
        <f t="shared" si="76"/>
        <v>0</v>
      </c>
      <c r="AB64" s="316"/>
      <c r="AC64" s="317"/>
      <c r="AD64" s="318">
        <f t="shared" si="77"/>
        <v>0</v>
      </c>
      <c r="AE64" s="316"/>
      <c r="AF64" s="317"/>
      <c r="AG64" s="318">
        <f t="shared" si="78"/>
        <v>0</v>
      </c>
      <c r="AH64" s="316"/>
      <c r="AI64" s="317"/>
      <c r="AJ64" s="318">
        <f t="shared" si="79"/>
        <v>0</v>
      </c>
      <c r="AK64" s="316"/>
      <c r="AL64" s="317"/>
      <c r="AM64" s="318">
        <f t="shared" si="80"/>
        <v>0</v>
      </c>
      <c r="AN64" s="316"/>
      <c r="AO64" s="317"/>
      <c r="AP64" s="318">
        <f t="shared" si="81"/>
        <v>0</v>
      </c>
      <c r="AQ64" s="316"/>
      <c r="AR64" s="317"/>
      <c r="AS64" s="318">
        <f t="shared" si="82"/>
        <v>0</v>
      </c>
      <c r="AT64" s="316"/>
      <c r="AU64" s="317"/>
      <c r="AV64" s="318">
        <f t="shared" si="83"/>
        <v>0</v>
      </c>
      <c r="AW64" s="316"/>
      <c r="AX64" s="317"/>
      <c r="AY64" s="318">
        <f t="shared" si="84"/>
        <v>0</v>
      </c>
      <c r="AZ64" s="316"/>
      <c r="BA64" s="317"/>
      <c r="BB64" s="318">
        <f t="shared" si="85"/>
        <v>0</v>
      </c>
      <c r="BC64" s="316"/>
      <c r="BD64" s="317"/>
      <c r="BE64" s="318">
        <f t="shared" si="86"/>
        <v>0</v>
      </c>
      <c r="BF64" s="316"/>
      <c r="BG64" s="317"/>
      <c r="BH64" s="318">
        <f t="shared" si="87"/>
        <v>0</v>
      </c>
      <c r="BI64" s="316"/>
      <c r="BJ64" s="317"/>
      <c r="BK64" s="318">
        <f t="shared" si="88"/>
        <v>0</v>
      </c>
      <c r="BL64" s="316"/>
      <c r="BM64" s="317"/>
      <c r="BN64" s="318">
        <f t="shared" si="89"/>
        <v>0</v>
      </c>
      <c r="BO64" s="316"/>
      <c r="BP64" s="317"/>
      <c r="BQ64" s="318">
        <f t="shared" si="90"/>
        <v>0</v>
      </c>
      <c r="BR64" s="341"/>
    </row>
    <row r="65" spans="1:70" s="340" customFormat="1" ht="15" thickBot="1">
      <c r="A65" s="343"/>
      <c r="B65" s="344"/>
      <c r="C65" s="345"/>
      <c r="D65" s="344"/>
      <c r="E65" s="344"/>
      <c r="F65" s="346" t="s">
        <v>75</v>
      </c>
      <c r="G65" s="347"/>
      <c r="H65" s="347"/>
      <c r="I65" s="348"/>
      <c r="J65" s="347"/>
      <c r="K65" s="347"/>
      <c r="L65" s="348"/>
      <c r="M65" s="347"/>
      <c r="N65" s="347"/>
      <c r="O65" s="348"/>
      <c r="P65" s="347"/>
      <c r="Q65" s="347"/>
      <c r="R65" s="348"/>
      <c r="S65" s="347"/>
      <c r="T65" s="347"/>
      <c r="U65" s="348"/>
      <c r="V65" s="347"/>
      <c r="W65" s="347"/>
      <c r="X65" s="348"/>
      <c r="Y65" s="347"/>
      <c r="Z65" s="347"/>
      <c r="AA65" s="348"/>
      <c r="AB65" s="347"/>
      <c r="AC65" s="347"/>
      <c r="AD65" s="348"/>
      <c r="AE65" s="347"/>
      <c r="AF65" s="347"/>
      <c r="AG65" s="348"/>
      <c r="AH65" s="347"/>
      <c r="AI65" s="347"/>
      <c r="AJ65" s="348"/>
      <c r="AK65" s="347"/>
      <c r="AL65" s="347"/>
      <c r="AM65" s="348"/>
      <c r="AN65" s="347"/>
      <c r="AO65" s="347"/>
      <c r="AP65" s="348"/>
      <c r="AQ65" s="347"/>
      <c r="AR65" s="347"/>
      <c r="AS65" s="348"/>
      <c r="AT65" s="347"/>
      <c r="AU65" s="347"/>
      <c r="AV65" s="348"/>
      <c r="AW65" s="347"/>
      <c r="AX65" s="347"/>
      <c r="AY65" s="348"/>
      <c r="AZ65" s="347"/>
      <c r="BA65" s="347"/>
      <c r="BB65" s="348"/>
      <c r="BC65" s="347"/>
      <c r="BD65" s="347"/>
      <c r="BE65" s="348"/>
      <c r="BF65" s="347"/>
      <c r="BG65" s="347"/>
      <c r="BH65" s="348"/>
      <c r="BI65" s="347"/>
      <c r="BJ65" s="347"/>
      <c r="BK65" s="348"/>
      <c r="BL65" s="347"/>
      <c r="BM65" s="347"/>
      <c r="BN65" s="348"/>
      <c r="BO65" s="347"/>
      <c r="BP65" s="347"/>
      <c r="BQ65" s="348"/>
      <c r="BR65" s="339"/>
    </row>
    <row r="66" spans="1:70" s="340" customFormat="1">
      <c r="A66" s="685" t="s">
        <v>160</v>
      </c>
      <c r="B66" s="687" t="s">
        <v>161</v>
      </c>
      <c r="C66" s="349" t="s">
        <v>109</v>
      </c>
      <c r="D66" s="350">
        <f t="shared" ref="D66:D75" si="92">SUM(G66,J66,M66,P66,S66,V66,Y66,AB66,AE66,AH66,AK66,AN66,AQ66,AT66,AW66,AZ66,AZ66,BC66,BF66,BI66,BL66,BO66)</f>
        <v>0</v>
      </c>
      <c r="E66" s="351">
        <f t="shared" ref="E66:E75" si="93">SUM(H66,K66,N66,Q66,T66,W66,Z66,AC66,AF66,AI66,AL66,AO66,AR66,AU66,AX66,BA66,BA66,BD66,BG66,BJ66,BM66,BP66)</f>
        <v>0</v>
      </c>
      <c r="F66" s="352">
        <f t="shared" ref="F66:F75" si="94">SUM(I66,L66,O66,R66,U66,X66,AA66,AD66,AG66,AJ66,AM66,AP66,AS66,AV66,AY66,BB66,BB66,BE66,BH66,BK66,BN66,BQ66)</f>
        <v>0</v>
      </c>
      <c r="G66" s="353">
        <f t="shared" ref="G66:G75" si="95">G5</f>
        <v>0</v>
      </c>
      <c r="H66" s="354">
        <f t="shared" ref="H66:H75" si="96">H5*(1+$BR$66)</f>
        <v>0</v>
      </c>
      <c r="I66" s="355">
        <f>H66-G66</f>
        <v>0</v>
      </c>
      <c r="J66" s="353">
        <f t="shared" ref="J66:J75" si="97">J5</f>
        <v>0</v>
      </c>
      <c r="K66" s="354">
        <f t="shared" ref="K66:K75" si="98">K5*(1+$BR$66)</f>
        <v>0</v>
      </c>
      <c r="L66" s="355">
        <f>K66-J66</f>
        <v>0</v>
      </c>
      <c r="M66" s="353">
        <f t="shared" ref="M66:M75" si="99">M5</f>
        <v>0</v>
      </c>
      <c r="N66" s="354">
        <f t="shared" ref="N66:N75" si="100">N5*(1+$BR$66)</f>
        <v>0</v>
      </c>
      <c r="O66" s="355">
        <f>N66-M66</f>
        <v>0</v>
      </c>
      <c r="P66" s="353">
        <f t="shared" ref="P66:P75" si="101">P5</f>
        <v>0</v>
      </c>
      <c r="Q66" s="354">
        <f t="shared" ref="Q66:Q75" si="102">Q5*(1+$BR$66)</f>
        <v>0</v>
      </c>
      <c r="R66" s="355">
        <f t="shared" ref="R66:R75" si="103">Q66-P66</f>
        <v>0</v>
      </c>
      <c r="S66" s="353">
        <f t="shared" ref="S66:S75" si="104">S5</f>
        <v>0</v>
      </c>
      <c r="T66" s="354">
        <f t="shared" ref="T66:T75" si="105">T5*(1+$BR$66)</f>
        <v>0</v>
      </c>
      <c r="U66" s="355">
        <f t="shared" ref="U66:U75" si="106">T66-S66</f>
        <v>0</v>
      </c>
      <c r="V66" s="353">
        <f t="shared" ref="V66:V75" si="107">V5</f>
        <v>0</v>
      </c>
      <c r="W66" s="354">
        <f t="shared" ref="W66:W75" si="108">W5*(1+$BR$66)</f>
        <v>0</v>
      </c>
      <c r="X66" s="355">
        <f t="shared" ref="X66:X75" si="109">W66-V66</f>
        <v>0</v>
      </c>
      <c r="Y66" s="353">
        <f t="shared" ref="Y66:Y75" si="110">Y5</f>
        <v>0</v>
      </c>
      <c r="Z66" s="354">
        <f t="shared" ref="Z66:Z75" si="111">Z5*(1+$BR$66)</f>
        <v>0</v>
      </c>
      <c r="AA66" s="355">
        <f>Z66-Y66</f>
        <v>0</v>
      </c>
      <c r="AB66" s="353">
        <f t="shared" ref="AB66:AB75" si="112">AB5</f>
        <v>0</v>
      </c>
      <c r="AC66" s="354">
        <f t="shared" ref="AC66:AC75" si="113">AC5*(1+$BR$66)</f>
        <v>0</v>
      </c>
      <c r="AD66" s="355">
        <f>AC66-AB66</f>
        <v>0</v>
      </c>
      <c r="AE66" s="353">
        <f t="shared" ref="AE66:AE75" si="114">AE5</f>
        <v>0</v>
      </c>
      <c r="AF66" s="354">
        <f t="shared" ref="AF66:AF75" si="115">AF5*(1+$BR$66)</f>
        <v>0</v>
      </c>
      <c r="AG66" s="355">
        <f t="shared" ref="AG66:AG75" si="116">AF66-AE66</f>
        <v>0</v>
      </c>
      <c r="AH66" s="353">
        <f t="shared" ref="AH66:AH75" si="117">AH5</f>
        <v>0</v>
      </c>
      <c r="AI66" s="354">
        <f t="shared" ref="AI66:AI75" si="118">AI5*(1+$BR$66)</f>
        <v>0</v>
      </c>
      <c r="AJ66" s="355">
        <f t="shared" ref="AJ66:AJ75" si="119">AI66-AH66</f>
        <v>0</v>
      </c>
      <c r="AK66" s="353">
        <f t="shared" ref="AK66:AK75" si="120">AK5</f>
        <v>0</v>
      </c>
      <c r="AL66" s="354">
        <f t="shared" ref="AL66:AL75" si="121">AL5*(1+$BR$66)</f>
        <v>0</v>
      </c>
      <c r="AM66" s="355">
        <f t="shared" ref="AM66:AM75" si="122">AL66-AK66</f>
        <v>0</v>
      </c>
      <c r="AN66" s="353">
        <f t="shared" ref="AN66:AN75" si="123">AN5</f>
        <v>0</v>
      </c>
      <c r="AO66" s="354">
        <f t="shared" ref="AO66:AO75" si="124">AO5*(1+$BR$66)</f>
        <v>0</v>
      </c>
      <c r="AP66" s="355">
        <f>AO66-AN66</f>
        <v>0</v>
      </c>
      <c r="AQ66" s="353">
        <f t="shared" ref="AQ66:AQ75" si="125">AQ5</f>
        <v>0</v>
      </c>
      <c r="AR66" s="354">
        <f t="shared" ref="AR66:AR75" si="126">AR5*(1+$BR$66)</f>
        <v>0</v>
      </c>
      <c r="AS66" s="355">
        <f>AR66-AQ66</f>
        <v>0</v>
      </c>
      <c r="AT66" s="353">
        <f t="shared" ref="AT66:AT75" si="127">AT5</f>
        <v>0</v>
      </c>
      <c r="AU66" s="354">
        <f t="shared" ref="AU66:AU75" si="128">AU5*(1+$BR$66)</f>
        <v>0</v>
      </c>
      <c r="AV66" s="355">
        <f t="shared" ref="AV66:AV75" si="129">AU66-AT66</f>
        <v>0</v>
      </c>
      <c r="AW66" s="353">
        <f t="shared" ref="AW66:AW75" si="130">AW5</f>
        <v>0</v>
      </c>
      <c r="AX66" s="354">
        <f t="shared" ref="AX66:AX75" si="131">AX5*(1+$BR$66)</f>
        <v>0</v>
      </c>
      <c r="AY66" s="355">
        <f t="shared" ref="AY66:AY75" si="132">AX66-AW66</f>
        <v>0</v>
      </c>
      <c r="AZ66" s="353">
        <f t="shared" ref="AZ66:AZ75" si="133">AZ5</f>
        <v>0</v>
      </c>
      <c r="BA66" s="354">
        <f t="shared" ref="BA66:BA75" si="134">BA5*(1+$BR$66)</f>
        <v>0</v>
      </c>
      <c r="BB66" s="355">
        <f t="shared" ref="BB66:BB75" si="135">BA66-AZ66</f>
        <v>0</v>
      </c>
      <c r="BC66" s="353">
        <f t="shared" ref="BC66:BC75" si="136">BC5</f>
        <v>0</v>
      </c>
      <c r="BD66" s="354">
        <f t="shared" ref="BD66:BD75" si="137">BD5*(1+$BR$66)</f>
        <v>0</v>
      </c>
      <c r="BE66" s="355">
        <f>BD66-BC66</f>
        <v>0</v>
      </c>
      <c r="BF66" s="353">
        <f t="shared" ref="BF66:BF75" si="138">BF5</f>
        <v>0</v>
      </c>
      <c r="BG66" s="354">
        <f t="shared" ref="BG66:BG75" si="139">BG5*(1+$BR$66)</f>
        <v>0</v>
      </c>
      <c r="BH66" s="355">
        <f>BG66-BF66</f>
        <v>0</v>
      </c>
      <c r="BI66" s="353">
        <f t="shared" ref="BI66:BI75" si="140">BI5</f>
        <v>0</v>
      </c>
      <c r="BJ66" s="354">
        <f t="shared" ref="BJ66:BJ75" si="141">BJ5*(1+$BR$66)</f>
        <v>0</v>
      </c>
      <c r="BK66" s="355">
        <f t="shared" ref="BK66:BK75" si="142">BJ66-BI66</f>
        <v>0</v>
      </c>
      <c r="BL66" s="353">
        <f t="shared" ref="BL66:BL75" si="143">BL5</f>
        <v>0</v>
      </c>
      <c r="BM66" s="354">
        <f t="shared" ref="BM66:BM75" si="144">BM5*(1+$BR$66)</f>
        <v>0</v>
      </c>
      <c r="BN66" s="355">
        <f t="shared" ref="BN66:BN75" si="145">BM66-BL66</f>
        <v>0</v>
      </c>
      <c r="BO66" s="353">
        <f t="shared" ref="BO66:BO75" si="146">BO5</f>
        <v>0</v>
      </c>
      <c r="BP66" s="354">
        <f t="shared" ref="BP66:BP75" si="147">BP5*(1+$BR$66)</f>
        <v>0</v>
      </c>
      <c r="BQ66" s="355">
        <f t="shared" ref="BQ66:BQ75" si="148">BP66-BO66</f>
        <v>0</v>
      </c>
      <c r="BR66" s="356">
        <f>'Analyza citlivosti - AgendovéIS'!K7</f>
        <v>0</v>
      </c>
    </row>
    <row r="67" spans="1:70" s="340" customFormat="1">
      <c r="A67" s="685"/>
      <c r="B67" s="687"/>
      <c r="C67" s="349" t="s">
        <v>110</v>
      </c>
      <c r="D67" s="350">
        <f t="shared" si="92"/>
        <v>0</v>
      </c>
      <c r="E67" s="351">
        <f t="shared" si="93"/>
        <v>0</v>
      </c>
      <c r="F67" s="352">
        <f t="shared" si="94"/>
        <v>0</v>
      </c>
      <c r="G67" s="357">
        <f t="shared" si="95"/>
        <v>0</v>
      </c>
      <c r="H67" s="358">
        <f t="shared" si="96"/>
        <v>0</v>
      </c>
      <c r="I67" s="311">
        <f t="shared" ref="I67:I75" si="149">H67-G67</f>
        <v>0</v>
      </c>
      <c r="J67" s="357">
        <f t="shared" si="97"/>
        <v>0</v>
      </c>
      <c r="K67" s="358">
        <f t="shared" si="98"/>
        <v>0</v>
      </c>
      <c r="L67" s="311">
        <f t="shared" ref="L67:L75" si="150">K67-J67</f>
        <v>0</v>
      </c>
      <c r="M67" s="357">
        <f t="shared" si="99"/>
        <v>0</v>
      </c>
      <c r="N67" s="358">
        <f t="shared" si="100"/>
        <v>0</v>
      </c>
      <c r="O67" s="311">
        <f t="shared" ref="O67:O75" si="151">N67-M67</f>
        <v>0</v>
      </c>
      <c r="P67" s="357">
        <f t="shared" si="101"/>
        <v>0</v>
      </c>
      <c r="Q67" s="358">
        <f t="shared" si="102"/>
        <v>0</v>
      </c>
      <c r="R67" s="311">
        <f t="shared" si="103"/>
        <v>0</v>
      </c>
      <c r="S67" s="357">
        <f t="shared" si="104"/>
        <v>0</v>
      </c>
      <c r="T67" s="358">
        <f t="shared" si="105"/>
        <v>0</v>
      </c>
      <c r="U67" s="311">
        <f t="shared" si="106"/>
        <v>0</v>
      </c>
      <c r="V67" s="357">
        <f t="shared" si="107"/>
        <v>0</v>
      </c>
      <c r="W67" s="358">
        <f t="shared" si="108"/>
        <v>0</v>
      </c>
      <c r="X67" s="311">
        <f t="shared" si="109"/>
        <v>0</v>
      </c>
      <c r="Y67" s="357">
        <f t="shared" si="110"/>
        <v>0</v>
      </c>
      <c r="Z67" s="358">
        <f t="shared" si="111"/>
        <v>0</v>
      </c>
      <c r="AA67" s="311">
        <f t="shared" ref="AA67:AA75" si="152">Z67-Y67</f>
        <v>0</v>
      </c>
      <c r="AB67" s="357">
        <f t="shared" si="112"/>
        <v>0</v>
      </c>
      <c r="AC67" s="358">
        <f t="shared" si="113"/>
        <v>0</v>
      </c>
      <c r="AD67" s="311">
        <f t="shared" ref="AD67:AD75" si="153">AC67-AB67</f>
        <v>0</v>
      </c>
      <c r="AE67" s="357">
        <f t="shared" si="114"/>
        <v>0</v>
      </c>
      <c r="AF67" s="358">
        <f t="shared" si="115"/>
        <v>0</v>
      </c>
      <c r="AG67" s="311">
        <f t="shared" si="116"/>
        <v>0</v>
      </c>
      <c r="AH67" s="357">
        <f t="shared" si="117"/>
        <v>0</v>
      </c>
      <c r="AI67" s="358">
        <f t="shared" si="118"/>
        <v>0</v>
      </c>
      <c r="AJ67" s="311">
        <f t="shared" si="119"/>
        <v>0</v>
      </c>
      <c r="AK67" s="357">
        <f t="shared" si="120"/>
        <v>0</v>
      </c>
      <c r="AL67" s="358">
        <f t="shared" si="121"/>
        <v>0</v>
      </c>
      <c r="AM67" s="311">
        <f t="shared" si="122"/>
        <v>0</v>
      </c>
      <c r="AN67" s="357">
        <f t="shared" si="123"/>
        <v>0</v>
      </c>
      <c r="AO67" s="358">
        <f t="shared" si="124"/>
        <v>0</v>
      </c>
      <c r="AP67" s="311">
        <f t="shared" ref="AP67:AP75" si="154">AO67-AN67</f>
        <v>0</v>
      </c>
      <c r="AQ67" s="357">
        <f t="shared" si="125"/>
        <v>0</v>
      </c>
      <c r="AR67" s="358">
        <f t="shared" si="126"/>
        <v>0</v>
      </c>
      <c r="AS67" s="311">
        <f t="shared" ref="AS67:AS75" si="155">AR67-AQ67</f>
        <v>0</v>
      </c>
      <c r="AT67" s="357">
        <f t="shared" si="127"/>
        <v>0</v>
      </c>
      <c r="AU67" s="358">
        <f t="shared" si="128"/>
        <v>0</v>
      </c>
      <c r="AV67" s="311">
        <f t="shared" si="129"/>
        <v>0</v>
      </c>
      <c r="AW67" s="357">
        <f t="shared" si="130"/>
        <v>0</v>
      </c>
      <c r="AX67" s="358">
        <f t="shared" si="131"/>
        <v>0</v>
      </c>
      <c r="AY67" s="311">
        <f t="shared" si="132"/>
        <v>0</v>
      </c>
      <c r="AZ67" s="357">
        <f t="shared" si="133"/>
        <v>0</v>
      </c>
      <c r="BA67" s="358">
        <f t="shared" si="134"/>
        <v>0</v>
      </c>
      <c r="BB67" s="311">
        <f t="shared" si="135"/>
        <v>0</v>
      </c>
      <c r="BC67" s="357">
        <f t="shared" si="136"/>
        <v>0</v>
      </c>
      <c r="BD67" s="358">
        <f t="shared" si="137"/>
        <v>0</v>
      </c>
      <c r="BE67" s="311">
        <f t="shared" ref="BE67:BE75" si="156">BD67-BC67</f>
        <v>0</v>
      </c>
      <c r="BF67" s="357">
        <f t="shared" si="138"/>
        <v>0</v>
      </c>
      <c r="BG67" s="358">
        <f t="shared" si="139"/>
        <v>0</v>
      </c>
      <c r="BH67" s="311">
        <f t="shared" ref="BH67:BH75" si="157">BG67-BF67</f>
        <v>0</v>
      </c>
      <c r="BI67" s="357">
        <f t="shared" si="140"/>
        <v>0</v>
      </c>
      <c r="BJ67" s="358">
        <f t="shared" si="141"/>
        <v>0</v>
      </c>
      <c r="BK67" s="311">
        <f t="shared" si="142"/>
        <v>0</v>
      </c>
      <c r="BL67" s="357">
        <f t="shared" si="143"/>
        <v>0</v>
      </c>
      <c r="BM67" s="358">
        <f t="shared" si="144"/>
        <v>0</v>
      </c>
      <c r="BN67" s="311">
        <f t="shared" si="145"/>
        <v>0</v>
      </c>
      <c r="BO67" s="357">
        <f t="shared" si="146"/>
        <v>0</v>
      </c>
      <c r="BP67" s="358">
        <f t="shared" si="147"/>
        <v>0</v>
      </c>
      <c r="BQ67" s="311">
        <f t="shared" si="148"/>
        <v>0</v>
      </c>
      <c r="BR67" s="339"/>
    </row>
    <row r="68" spans="1:70" s="340" customFormat="1">
      <c r="A68" s="685"/>
      <c r="B68" s="687"/>
      <c r="C68" s="349" t="s">
        <v>111</v>
      </c>
      <c r="D68" s="350">
        <f t="shared" si="92"/>
        <v>0</v>
      </c>
      <c r="E68" s="351">
        <f t="shared" si="93"/>
        <v>0</v>
      </c>
      <c r="F68" s="352">
        <f t="shared" si="94"/>
        <v>0</v>
      </c>
      <c r="G68" s="357">
        <f t="shared" si="95"/>
        <v>0</v>
      </c>
      <c r="H68" s="358">
        <f t="shared" si="96"/>
        <v>0</v>
      </c>
      <c r="I68" s="311">
        <f t="shared" si="149"/>
        <v>0</v>
      </c>
      <c r="J68" s="357">
        <f t="shared" si="97"/>
        <v>0</v>
      </c>
      <c r="K68" s="358">
        <f t="shared" si="98"/>
        <v>0</v>
      </c>
      <c r="L68" s="311">
        <f t="shared" si="150"/>
        <v>0</v>
      </c>
      <c r="M68" s="357">
        <f t="shared" si="99"/>
        <v>0</v>
      </c>
      <c r="N68" s="358">
        <f t="shared" si="100"/>
        <v>0</v>
      </c>
      <c r="O68" s="311">
        <f t="shared" si="151"/>
        <v>0</v>
      </c>
      <c r="P68" s="357">
        <f t="shared" si="101"/>
        <v>0</v>
      </c>
      <c r="Q68" s="358">
        <f t="shared" si="102"/>
        <v>0</v>
      </c>
      <c r="R68" s="311">
        <f t="shared" si="103"/>
        <v>0</v>
      </c>
      <c r="S68" s="357">
        <f t="shared" si="104"/>
        <v>0</v>
      </c>
      <c r="T68" s="358">
        <f t="shared" si="105"/>
        <v>0</v>
      </c>
      <c r="U68" s="311">
        <f t="shared" si="106"/>
        <v>0</v>
      </c>
      <c r="V68" s="357">
        <f t="shared" si="107"/>
        <v>0</v>
      </c>
      <c r="W68" s="358">
        <f t="shared" si="108"/>
        <v>0</v>
      </c>
      <c r="X68" s="311">
        <f t="shared" si="109"/>
        <v>0</v>
      </c>
      <c r="Y68" s="357">
        <f t="shared" si="110"/>
        <v>0</v>
      </c>
      <c r="Z68" s="358">
        <f t="shared" si="111"/>
        <v>0</v>
      </c>
      <c r="AA68" s="311">
        <f t="shared" si="152"/>
        <v>0</v>
      </c>
      <c r="AB68" s="357">
        <f t="shared" si="112"/>
        <v>0</v>
      </c>
      <c r="AC68" s="358">
        <f t="shared" si="113"/>
        <v>0</v>
      </c>
      <c r="AD68" s="311">
        <f t="shared" si="153"/>
        <v>0</v>
      </c>
      <c r="AE68" s="357">
        <f t="shared" si="114"/>
        <v>0</v>
      </c>
      <c r="AF68" s="358">
        <f t="shared" si="115"/>
        <v>0</v>
      </c>
      <c r="AG68" s="311">
        <f t="shared" si="116"/>
        <v>0</v>
      </c>
      <c r="AH68" s="357">
        <f t="shared" si="117"/>
        <v>0</v>
      </c>
      <c r="AI68" s="358">
        <f t="shared" si="118"/>
        <v>0</v>
      </c>
      <c r="AJ68" s="311">
        <f t="shared" si="119"/>
        <v>0</v>
      </c>
      <c r="AK68" s="357">
        <f t="shared" si="120"/>
        <v>0</v>
      </c>
      <c r="AL68" s="358">
        <f t="shared" si="121"/>
        <v>0</v>
      </c>
      <c r="AM68" s="311">
        <f t="shared" si="122"/>
        <v>0</v>
      </c>
      <c r="AN68" s="357">
        <f t="shared" si="123"/>
        <v>0</v>
      </c>
      <c r="AO68" s="358">
        <f t="shared" si="124"/>
        <v>0</v>
      </c>
      <c r="AP68" s="311">
        <f t="shared" si="154"/>
        <v>0</v>
      </c>
      <c r="AQ68" s="357">
        <f t="shared" si="125"/>
        <v>0</v>
      </c>
      <c r="AR68" s="358">
        <f t="shared" si="126"/>
        <v>0</v>
      </c>
      <c r="AS68" s="311">
        <f t="shared" si="155"/>
        <v>0</v>
      </c>
      <c r="AT68" s="357">
        <f t="shared" si="127"/>
        <v>0</v>
      </c>
      <c r="AU68" s="358">
        <f t="shared" si="128"/>
        <v>0</v>
      </c>
      <c r="AV68" s="311">
        <f t="shared" si="129"/>
        <v>0</v>
      </c>
      <c r="AW68" s="357">
        <f t="shared" si="130"/>
        <v>0</v>
      </c>
      <c r="AX68" s="358">
        <f t="shared" si="131"/>
        <v>0</v>
      </c>
      <c r="AY68" s="311">
        <f t="shared" si="132"/>
        <v>0</v>
      </c>
      <c r="AZ68" s="357">
        <f t="shared" si="133"/>
        <v>0</v>
      </c>
      <c r="BA68" s="358">
        <f t="shared" si="134"/>
        <v>0</v>
      </c>
      <c r="BB68" s="311">
        <f t="shared" si="135"/>
        <v>0</v>
      </c>
      <c r="BC68" s="357">
        <f t="shared" si="136"/>
        <v>0</v>
      </c>
      <c r="BD68" s="358">
        <f t="shared" si="137"/>
        <v>0</v>
      </c>
      <c r="BE68" s="311">
        <f t="shared" si="156"/>
        <v>0</v>
      </c>
      <c r="BF68" s="357">
        <f t="shared" si="138"/>
        <v>0</v>
      </c>
      <c r="BG68" s="358">
        <f t="shared" si="139"/>
        <v>0</v>
      </c>
      <c r="BH68" s="311">
        <f t="shared" si="157"/>
        <v>0</v>
      </c>
      <c r="BI68" s="357">
        <f t="shared" si="140"/>
        <v>0</v>
      </c>
      <c r="BJ68" s="358">
        <f t="shared" si="141"/>
        <v>0</v>
      </c>
      <c r="BK68" s="311">
        <f t="shared" si="142"/>
        <v>0</v>
      </c>
      <c r="BL68" s="357">
        <f t="shared" si="143"/>
        <v>0</v>
      </c>
      <c r="BM68" s="358">
        <f t="shared" si="144"/>
        <v>0</v>
      </c>
      <c r="BN68" s="311">
        <f t="shared" si="145"/>
        <v>0</v>
      </c>
      <c r="BO68" s="357">
        <f t="shared" si="146"/>
        <v>0</v>
      </c>
      <c r="BP68" s="358">
        <f t="shared" si="147"/>
        <v>0</v>
      </c>
      <c r="BQ68" s="311">
        <f t="shared" si="148"/>
        <v>0</v>
      </c>
      <c r="BR68" s="339"/>
    </row>
    <row r="69" spans="1:70" s="340" customFormat="1">
      <c r="A69" s="685"/>
      <c r="B69" s="687"/>
      <c r="C69" s="349" t="s">
        <v>112</v>
      </c>
      <c r="D69" s="350">
        <f t="shared" si="92"/>
        <v>0</v>
      </c>
      <c r="E69" s="351">
        <f t="shared" si="93"/>
        <v>0</v>
      </c>
      <c r="F69" s="352">
        <f t="shared" si="94"/>
        <v>0</v>
      </c>
      <c r="G69" s="357">
        <f t="shared" si="95"/>
        <v>0</v>
      </c>
      <c r="H69" s="358">
        <f t="shared" si="96"/>
        <v>0</v>
      </c>
      <c r="I69" s="311">
        <f t="shared" si="149"/>
        <v>0</v>
      </c>
      <c r="J69" s="357">
        <f t="shared" si="97"/>
        <v>0</v>
      </c>
      <c r="K69" s="358">
        <f t="shared" si="98"/>
        <v>0</v>
      </c>
      <c r="L69" s="311">
        <f t="shared" si="150"/>
        <v>0</v>
      </c>
      <c r="M69" s="357">
        <f t="shared" si="99"/>
        <v>0</v>
      </c>
      <c r="N69" s="358">
        <f t="shared" si="100"/>
        <v>0</v>
      </c>
      <c r="O69" s="311">
        <f t="shared" si="151"/>
        <v>0</v>
      </c>
      <c r="P69" s="357">
        <f t="shared" si="101"/>
        <v>0</v>
      </c>
      <c r="Q69" s="358">
        <f t="shared" si="102"/>
        <v>0</v>
      </c>
      <c r="R69" s="311">
        <f t="shared" si="103"/>
        <v>0</v>
      </c>
      <c r="S69" s="357">
        <f t="shared" si="104"/>
        <v>0</v>
      </c>
      <c r="T69" s="358">
        <f t="shared" si="105"/>
        <v>0</v>
      </c>
      <c r="U69" s="311">
        <f t="shared" si="106"/>
        <v>0</v>
      </c>
      <c r="V69" s="357">
        <f t="shared" si="107"/>
        <v>0</v>
      </c>
      <c r="W69" s="358">
        <f t="shared" si="108"/>
        <v>0</v>
      </c>
      <c r="X69" s="311">
        <f t="shared" si="109"/>
        <v>0</v>
      </c>
      <c r="Y69" s="357">
        <f t="shared" si="110"/>
        <v>0</v>
      </c>
      <c r="Z69" s="358">
        <f t="shared" si="111"/>
        <v>0</v>
      </c>
      <c r="AA69" s="311">
        <f t="shared" si="152"/>
        <v>0</v>
      </c>
      <c r="AB69" s="357">
        <f t="shared" si="112"/>
        <v>0</v>
      </c>
      <c r="AC69" s="358">
        <f t="shared" si="113"/>
        <v>0</v>
      </c>
      <c r="AD69" s="311">
        <f t="shared" si="153"/>
        <v>0</v>
      </c>
      <c r="AE69" s="357">
        <f t="shared" si="114"/>
        <v>0</v>
      </c>
      <c r="AF69" s="358">
        <f t="shared" si="115"/>
        <v>0</v>
      </c>
      <c r="AG69" s="311">
        <f t="shared" si="116"/>
        <v>0</v>
      </c>
      <c r="AH69" s="357">
        <f t="shared" si="117"/>
        <v>0</v>
      </c>
      <c r="AI69" s="358">
        <f t="shared" si="118"/>
        <v>0</v>
      </c>
      <c r="AJ69" s="311">
        <f t="shared" si="119"/>
        <v>0</v>
      </c>
      <c r="AK69" s="357">
        <f t="shared" si="120"/>
        <v>0</v>
      </c>
      <c r="AL69" s="358">
        <f t="shared" si="121"/>
        <v>0</v>
      </c>
      <c r="AM69" s="311">
        <f t="shared" si="122"/>
        <v>0</v>
      </c>
      <c r="AN69" s="357">
        <f t="shared" si="123"/>
        <v>0</v>
      </c>
      <c r="AO69" s="358">
        <f t="shared" si="124"/>
        <v>0</v>
      </c>
      <c r="AP69" s="311">
        <f t="shared" si="154"/>
        <v>0</v>
      </c>
      <c r="AQ69" s="357">
        <f t="shared" si="125"/>
        <v>0</v>
      </c>
      <c r="AR69" s="358">
        <f t="shared" si="126"/>
        <v>0</v>
      </c>
      <c r="AS69" s="311">
        <f t="shared" si="155"/>
        <v>0</v>
      </c>
      <c r="AT69" s="357">
        <f t="shared" si="127"/>
        <v>0</v>
      </c>
      <c r="AU69" s="358">
        <f t="shared" si="128"/>
        <v>0</v>
      </c>
      <c r="AV69" s="311">
        <f t="shared" si="129"/>
        <v>0</v>
      </c>
      <c r="AW69" s="357">
        <f t="shared" si="130"/>
        <v>0</v>
      </c>
      <c r="AX69" s="358">
        <f t="shared" si="131"/>
        <v>0</v>
      </c>
      <c r="AY69" s="311">
        <f t="shared" si="132"/>
        <v>0</v>
      </c>
      <c r="AZ69" s="357">
        <f t="shared" si="133"/>
        <v>0</v>
      </c>
      <c r="BA69" s="358">
        <f t="shared" si="134"/>
        <v>0</v>
      </c>
      <c r="BB69" s="311">
        <f t="shared" si="135"/>
        <v>0</v>
      </c>
      <c r="BC69" s="357">
        <f t="shared" si="136"/>
        <v>0</v>
      </c>
      <c r="BD69" s="358">
        <f t="shared" si="137"/>
        <v>0</v>
      </c>
      <c r="BE69" s="311">
        <f t="shared" si="156"/>
        <v>0</v>
      </c>
      <c r="BF69" s="357">
        <f t="shared" si="138"/>
        <v>0</v>
      </c>
      <c r="BG69" s="358">
        <f t="shared" si="139"/>
        <v>0</v>
      </c>
      <c r="BH69" s="311">
        <f t="shared" si="157"/>
        <v>0</v>
      </c>
      <c r="BI69" s="357">
        <f t="shared" si="140"/>
        <v>0</v>
      </c>
      <c r="BJ69" s="358">
        <f t="shared" si="141"/>
        <v>0</v>
      </c>
      <c r="BK69" s="311">
        <f t="shared" si="142"/>
        <v>0</v>
      </c>
      <c r="BL69" s="357">
        <f t="shared" si="143"/>
        <v>0</v>
      </c>
      <c r="BM69" s="358">
        <f t="shared" si="144"/>
        <v>0</v>
      </c>
      <c r="BN69" s="311">
        <f t="shared" si="145"/>
        <v>0</v>
      </c>
      <c r="BO69" s="357">
        <f t="shared" si="146"/>
        <v>0</v>
      </c>
      <c r="BP69" s="358">
        <f t="shared" si="147"/>
        <v>0</v>
      </c>
      <c r="BQ69" s="311">
        <f t="shared" si="148"/>
        <v>0</v>
      </c>
      <c r="BR69" s="339"/>
    </row>
    <row r="70" spans="1:70" s="340" customFormat="1">
      <c r="A70" s="685"/>
      <c r="B70" s="687"/>
      <c r="C70" s="349" t="s">
        <v>113</v>
      </c>
      <c r="D70" s="350">
        <f t="shared" si="92"/>
        <v>0</v>
      </c>
      <c r="E70" s="351">
        <f t="shared" si="93"/>
        <v>0</v>
      </c>
      <c r="F70" s="352">
        <f t="shared" si="94"/>
        <v>0</v>
      </c>
      <c r="G70" s="357">
        <f t="shared" si="95"/>
        <v>0</v>
      </c>
      <c r="H70" s="358">
        <f t="shared" si="96"/>
        <v>0</v>
      </c>
      <c r="I70" s="311">
        <f t="shared" si="149"/>
        <v>0</v>
      </c>
      <c r="J70" s="357">
        <f t="shared" si="97"/>
        <v>0</v>
      </c>
      <c r="K70" s="358">
        <f t="shared" si="98"/>
        <v>0</v>
      </c>
      <c r="L70" s="311">
        <f t="shared" si="150"/>
        <v>0</v>
      </c>
      <c r="M70" s="357">
        <f t="shared" si="99"/>
        <v>0</v>
      </c>
      <c r="N70" s="358">
        <f t="shared" si="100"/>
        <v>0</v>
      </c>
      <c r="O70" s="311">
        <f t="shared" si="151"/>
        <v>0</v>
      </c>
      <c r="P70" s="357">
        <f t="shared" si="101"/>
        <v>0</v>
      </c>
      <c r="Q70" s="358">
        <f t="shared" si="102"/>
        <v>0</v>
      </c>
      <c r="R70" s="311">
        <f t="shared" si="103"/>
        <v>0</v>
      </c>
      <c r="S70" s="357">
        <f t="shared" si="104"/>
        <v>0</v>
      </c>
      <c r="T70" s="358">
        <f t="shared" si="105"/>
        <v>0</v>
      </c>
      <c r="U70" s="311">
        <f t="shared" si="106"/>
        <v>0</v>
      </c>
      <c r="V70" s="357">
        <f t="shared" si="107"/>
        <v>0</v>
      </c>
      <c r="W70" s="358">
        <f t="shared" si="108"/>
        <v>0</v>
      </c>
      <c r="X70" s="311">
        <f t="shared" si="109"/>
        <v>0</v>
      </c>
      <c r="Y70" s="357">
        <f t="shared" si="110"/>
        <v>0</v>
      </c>
      <c r="Z70" s="358">
        <f t="shared" si="111"/>
        <v>0</v>
      </c>
      <c r="AA70" s="311">
        <f t="shared" si="152"/>
        <v>0</v>
      </c>
      <c r="AB70" s="357">
        <f t="shared" si="112"/>
        <v>0</v>
      </c>
      <c r="AC70" s="358">
        <f t="shared" si="113"/>
        <v>0</v>
      </c>
      <c r="AD70" s="311">
        <f t="shared" si="153"/>
        <v>0</v>
      </c>
      <c r="AE70" s="357">
        <f t="shared" si="114"/>
        <v>0</v>
      </c>
      <c r="AF70" s="358">
        <f t="shared" si="115"/>
        <v>0</v>
      </c>
      <c r="AG70" s="311">
        <f t="shared" si="116"/>
        <v>0</v>
      </c>
      <c r="AH70" s="357">
        <f t="shared" si="117"/>
        <v>0</v>
      </c>
      <c r="AI70" s="358">
        <f t="shared" si="118"/>
        <v>0</v>
      </c>
      <c r="AJ70" s="311">
        <f t="shared" si="119"/>
        <v>0</v>
      </c>
      <c r="AK70" s="357">
        <f t="shared" si="120"/>
        <v>0</v>
      </c>
      <c r="AL70" s="358">
        <f t="shared" si="121"/>
        <v>0</v>
      </c>
      <c r="AM70" s="311">
        <f t="shared" si="122"/>
        <v>0</v>
      </c>
      <c r="AN70" s="357">
        <f t="shared" si="123"/>
        <v>0</v>
      </c>
      <c r="AO70" s="358">
        <f t="shared" si="124"/>
        <v>0</v>
      </c>
      <c r="AP70" s="311">
        <f t="shared" si="154"/>
        <v>0</v>
      </c>
      <c r="AQ70" s="357">
        <f t="shared" si="125"/>
        <v>0</v>
      </c>
      <c r="AR70" s="358">
        <f t="shared" si="126"/>
        <v>0</v>
      </c>
      <c r="AS70" s="311">
        <f t="shared" si="155"/>
        <v>0</v>
      </c>
      <c r="AT70" s="357">
        <f t="shared" si="127"/>
        <v>0</v>
      </c>
      <c r="AU70" s="358">
        <f t="shared" si="128"/>
        <v>0</v>
      </c>
      <c r="AV70" s="311">
        <f t="shared" si="129"/>
        <v>0</v>
      </c>
      <c r="AW70" s="357">
        <f t="shared" si="130"/>
        <v>0</v>
      </c>
      <c r="AX70" s="358">
        <f t="shared" si="131"/>
        <v>0</v>
      </c>
      <c r="AY70" s="311">
        <f t="shared" si="132"/>
        <v>0</v>
      </c>
      <c r="AZ70" s="357">
        <f t="shared" si="133"/>
        <v>0</v>
      </c>
      <c r="BA70" s="358">
        <f t="shared" si="134"/>
        <v>0</v>
      </c>
      <c r="BB70" s="311">
        <f t="shared" si="135"/>
        <v>0</v>
      </c>
      <c r="BC70" s="357">
        <f t="shared" si="136"/>
        <v>0</v>
      </c>
      <c r="BD70" s="358">
        <f t="shared" si="137"/>
        <v>0</v>
      </c>
      <c r="BE70" s="311">
        <f t="shared" si="156"/>
        <v>0</v>
      </c>
      <c r="BF70" s="357">
        <f t="shared" si="138"/>
        <v>0</v>
      </c>
      <c r="BG70" s="358">
        <f t="shared" si="139"/>
        <v>0</v>
      </c>
      <c r="BH70" s="311">
        <f t="shared" si="157"/>
        <v>0</v>
      </c>
      <c r="BI70" s="357">
        <f t="shared" si="140"/>
        <v>0</v>
      </c>
      <c r="BJ70" s="358">
        <f t="shared" si="141"/>
        <v>0</v>
      </c>
      <c r="BK70" s="311">
        <f t="shared" si="142"/>
        <v>0</v>
      </c>
      <c r="BL70" s="357">
        <f t="shared" si="143"/>
        <v>0</v>
      </c>
      <c r="BM70" s="358">
        <f t="shared" si="144"/>
        <v>0</v>
      </c>
      <c r="BN70" s="311">
        <f t="shared" si="145"/>
        <v>0</v>
      </c>
      <c r="BO70" s="357">
        <f t="shared" si="146"/>
        <v>0</v>
      </c>
      <c r="BP70" s="358">
        <f t="shared" si="147"/>
        <v>0</v>
      </c>
      <c r="BQ70" s="311">
        <f t="shared" si="148"/>
        <v>0</v>
      </c>
      <c r="BR70" s="339"/>
    </row>
    <row r="71" spans="1:70" s="340" customFormat="1">
      <c r="A71" s="685"/>
      <c r="B71" s="687"/>
      <c r="C71" s="349" t="s">
        <v>114</v>
      </c>
      <c r="D71" s="350">
        <f t="shared" si="92"/>
        <v>0</v>
      </c>
      <c r="E71" s="351">
        <f t="shared" si="93"/>
        <v>0</v>
      </c>
      <c r="F71" s="352">
        <f t="shared" si="94"/>
        <v>0</v>
      </c>
      <c r="G71" s="357">
        <f t="shared" si="95"/>
        <v>0</v>
      </c>
      <c r="H71" s="358">
        <f t="shared" si="96"/>
        <v>0</v>
      </c>
      <c r="I71" s="311">
        <f t="shared" si="149"/>
        <v>0</v>
      </c>
      <c r="J71" s="357">
        <f t="shared" si="97"/>
        <v>0</v>
      </c>
      <c r="K71" s="358">
        <f t="shared" si="98"/>
        <v>0</v>
      </c>
      <c r="L71" s="311">
        <f t="shared" si="150"/>
        <v>0</v>
      </c>
      <c r="M71" s="357">
        <f t="shared" si="99"/>
        <v>0</v>
      </c>
      <c r="N71" s="358">
        <f t="shared" si="100"/>
        <v>0</v>
      </c>
      <c r="O71" s="311">
        <f t="shared" si="151"/>
        <v>0</v>
      </c>
      <c r="P71" s="357">
        <f t="shared" si="101"/>
        <v>0</v>
      </c>
      <c r="Q71" s="358">
        <f t="shared" si="102"/>
        <v>0</v>
      </c>
      <c r="R71" s="311">
        <f t="shared" si="103"/>
        <v>0</v>
      </c>
      <c r="S71" s="357">
        <f t="shared" si="104"/>
        <v>0</v>
      </c>
      <c r="T71" s="358">
        <f t="shared" si="105"/>
        <v>0</v>
      </c>
      <c r="U71" s="311">
        <f t="shared" si="106"/>
        <v>0</v>
      </c>
      <c r="V71" s="357">
        <f t="shared" si="107"/>
        <v>0</v>
      </c>
      <c r="W71" s="358">
        <f t="shared" si="108"/>
        <v>0</v>
      </c>
      <c r="X71" s="311">
        <f t="shared" si="109"/>
        <v>0</v>
      </c>
      <c r="Y71" s="357">
        <f t="shared" si="110"/>
        <v>0</v>
      </c>
      <c r="Z71" s="358">
        <f t="shared" si="111"/>
        <v>0</v>
      </c>
      <c r="AA71" s="311">
        <f t="shared" si="152"/>
        <v>0</v>
      </c>
      <c r="AB71" s="357">
        <f t="shared" si="112"/>
        <v>0</v>
      </c>
      <c r="AC71" s="358">
        <f t="shared" si="113"/>
        <v>0</v>
      </c>
      <c r="AD71" s="311">
        <f t="shared" si="153"/>
        <v>0</v>
      </c>
      <c r="AE71" s="357">
        <f t="shared" si="114"/>
        <v>0</v>
      </c>
      <c r="AF71" s="358">
        <f t="shared" si="115"/>
        <v>0</v>
      </c>
      <c r="AG71" s="311">
        <f t="shared" si="116"/>
        <v>0</v>
      </c>
      <c r="AH71" s="357">
        <f t="shared" si="117"/>
        <v>0</v>
      </c>
      <c r="AI71" s="358">
        <f t="shared" si="118"/>
        <v>0</v>
      </c>
      <c r="AJ71" s="311">
        <f t="shared" si="119"/>
        <v>0</v>
      </c>
      <c r="AK71" s="357">
        <f t="shared" si="120"/>
        <v>0</v>
      </c>
      <c r="AL71" s="358">
        <f t="shared" si="121"/>
        <v>0</v>
      </c>
      <c r="AM71" s="311">
        <f t="shared" si="122"/>
        <v>0</v>
      </c>
      <c r="AN71" s="357">
        <f t="shared" si="123"/>
        <v>0</v>
      </c>
      <c r="AO71" s="358">
        <f t="shared" si="124"/>
        <v>0</v>
      </c>
      <c r="AP71" s="311">
        <f t="shared" si="154"/>
        <v>0</v>
      </c>
      <c r="AQ71" s="357">
        <f t="shared" si="125"/>
        <v>0</v>
      </c>
      <c r="AR71" s="358">
        <f t="shared" si="126"/>
        <v>0</v>
      </c>
      <c r="AS71" s="311">
        <f t="shared" si="155"/>
        <v>0</v>
      </c>
      <c r="AT71" s="357">
        <f t="shared" si="127"/>
        <v>0</v>
      </c>
      <c r="AU71" s="358">
        <f t="shared" si="128"/>
        <v>0</v>
      </c>
      <c r="AV71" s="311">
        <f t="shared" si="129"/>
        <v>0</v>
      </c>
      <c r="AW71" s="357">
        <f t="shared" si="130"/>
        <v>0</v>
      </c>
      <c r="AX71" s="358">
        <f t="shared" si="131"/>
        <v>0</v>
      </c>
      <c r="AY71" s="311">
        <f t="shared" si="132"/>
        <v>0</v>
      </c>
      <c r="AZ71" s="357">
        <f t="shared" si="133"/>
        <v>0</v>
      </c>
      <c r="BA71" s="358">
        <f t="shared" si="134"/>
        <v>0</v>
      </c>
      <c r="BB71" s="311">
        <f t="shared" si="135"/>
        <v>0</v>
      </c>
      <c r="BC71" s="357">
        <f t="shared" si="136"/>
        <v>0</v>
      </c>
      <c r="BD71" s="358">
        <f t="shared" si="137"/>
        <v>0</v>
      </c>
      <c r="BE71" s="311">
        <f t="shared" si="156"/>
        <v>0</v>
      </c>
      <c r="BF71" s="357">
        <f t="shared" si="138"/>
        <v>0</v>
      </c>
      <c r="BG71" s="358">
        <f t="shared" si="139"/>
        <v>0</v>
      </c>
      <c r="BH71" s="311">
        <f t="shared" si="157"/>
        <v>0</v>
      </c>
      <c r="BI71" s="357">
        <f t="shared" si="140"/>
        <v>0</v>
      </c>
      <c r="BJ71" s="358">
        <f t="shared" si="141"/>
        <v>0</v>
      </c>
      <c r="BK71" s="311">
        <f t="shared" si="142"/>
        <v>0</v>
      </c>
      <c r="BL71" s="357">
        <f t="shared" si="143"/>
        <v>0</v>
      </c>
      <c r="BM71" s="358">
        <f t="shared" si="144"/>
        <v>0</v>
      </c>
      <c r="BN71" s="311">
        <f t="shared" si="145"/>
        <v>0</v>
      </c>
      <c r="BO71" s="357">
        <f t="shared" si="146"/>
        <v>0</v>
      </c>
      <c r="BP71" s="358">
        <f t="shared" si="147"/>
        <v>0</v>
      </c>
      <c r="BQ71" s="311">
        <f t="shared" si="148"/>
        <v>0</v>
      </c>
      <c r="BR71" s="339"/>
    </row>
    <row r="72" spans="1:70" s="340" customFormat="1">
      <c r="A72" s="685"/>
      <c r="B72" s="687"/>
      <c r="C72" s="349" t="s">
        <v>115</v>
      </c>
      <c r="D72" s="350">
        <f t="shared" si="92"/>
        <v>0</v>
      </c>
      <c r="E72" s="351">
        <f t="shared" si="93"/>
        <v>0</v>
      </c>
      <c r="F72" s="352">
        <f t="shared" si="94"/>
        <v>0</v>
      </c>
      <c r="G72" s="357">
        <f t="shared" si="95"/>
        <v>0</v>
      </c>
      <c r="H72" s="358">
        <f t="shared" si="96"/>
        <v>0</v>
      </c>
      <c r="I72" s="311">
        <f t="shared" si="149"/>
        <v>0</v>
      </c>
      <c r="J72" s="357">
        <f t="shared" si="97"/>
        <v>0</v>
      </c>
      <c r="K72" s="358">
        <f t="shared" si="98"/>
        <v>0</v>
      </c>
      <c r="L72" s="311">
        <f t="shared" si="150"/>
        <v>0</v>
      </c>
      <c r="M72" s="357">
        <f t="shared" si="99"/>
        <v>0</v>
      </c>
      <c r="N72" s="358">
        <f t="shared" si="100"/>
        <v>0</v>
      </c>
      <c r="O72" s="311">
        <f t="shared" si="151"/>
        <v>0</v>
      </c>
      <c r="P72" s="357">
        <f t="shared" si="101"/>
        <v>0</v>
      </c>
      <c r="Q72" s="358">
        <f t="shared" si="102"/>
        <v>0</v>
      </c>
      <c r="R72" s="311">
        <f t="shared" si="103"/>
        <v>0</v>
      </c>
      <c r="S72" s="357">
        <f t="shared" si="104"/>
        <v>0</v>
      </c>
      <c r="T72" s="358">
        <f t="shared" si="105"/>
        <v>0</v>
      </c>
      <c r="U72" s="311">
        <f t="shared" si="106"/>
        <v>0</v>
      </c>
      <c r="V72" s="357">
        <f t="shared" si="107"/>
        <v>0</v>
      </c>
      <c r="W72" s="358">
        <f t="shared" si="108"/>
        <v>0</v>
      </c>
      <c r="X72" s="311">
        <f t="shared" si="109"/>
        <v>0</v>
      </c>
      <c r="Y72" s="357">
        <f t="shared" si="110"/>
        <v>0</v>
      </c>
      <c r="Z72" s="358">
        <f t="shared" si="111"/>
        <v>0</v>
      </c>
      <c r="AA72" s="311">
        <f t="shared" si="152"/>
        <v>0</v>
      </c>
      <c r="AB72" s="357">
        <f t="shared" si="112"/>
        <v>0</v>
      </c>
      <c r="AC72" s="358">
        <f t="shared" si="113"/>
        <v>0</v>
      </c>
      <c r="AD72" s="311">
        <f t="shared" si="153"/>
        <v>0</v>
      </c>
      <c r="AE72" s="357">
        <f t="shared" si="114"/>
        <v>0</v>
      </c>
      <c r="AF72" s="358">
        <f t="shared" si="115"/>
        <v>0</v>
      </c>
      <c r="AG72" s="311">
        <f t="shared" si="116"/>
        <v>0</v>
      </c>
      <c r="AH72" s="357">
        <f t="shared" si="117"/>
        <v>0</v>
      </c>
      <c r="AI72" s="358">
        <f t="shared" si="118"/>
        <v>0</v>
      </c>
      <c r="AJ72" s="311">
        <f t="shared" si="119"/>
        <v>0</v>
      </c>
      <c r="AK72" s="357">
        <f t="shared" si="120"/>
        <v>0</v>
      </c>
      <c r="AL72" s="358">
        <f t="shared" si="121"/>
        <v>0</v>
      </c>
      <c r="AM72" s="311">
        <f t="shared" si="122"/>
        <v>0</v>
      </c>
      <c r="AN72" s="357">
        <f t="shared" si="123"/>
        <v>0</v>
      </c>
      <c r="AO72" s="358">
        <f t="shared" si="124"/>
        <v>0</v>
      </c>
      <c r="AP72" s="311">
        <f t="shared" si="154"/>
        <v>0</v>
      </c>
      <c r="AQ72" s="357">
        <f t="shared" si="125"/>
        <v>0</v>
      </c>
      <c r="AR72" s="358">
        <f t="shared" si="126"/>
        <v>0</v>
      </c>
      <c r="AS72" s="311">
        <f t="shared" si="155"/>
        <v>0</v>
      </c>
      <c r="AT72" s="357">
        <f t="shared" si="127"/>
        <v>0</v>
      </c>
      <c r="AU72" s="358">
        <f t="shared" si="128"/>
        <v>0</v>
      </c>
      <c r="AV72" s="311">
        <f t="shared" si="129"/>
        <v>0</v>
      </c>
      <c r="AW72" s="357">
        <f t="shared" si="130"/>
        <v>0</v>
      </c>
      <c r="AX72" s="358">
        <f t="shared" si="131"/>
        <v>0</v>
      </c>
      <c r="AY72" s="311">
        <f t="shared" si="132"/>
        <v>0</v>
      </c>
      <c r="AZ72" s="357">
        <f t="shared" si="133"/>
        <v>0</v>
      </c>
      <c r="BA72" s="358">
        <f t="shared" si="134"/>
        <v>0</v>
      </c>
      <c r="BB72" s="311">
        <f t="shared" si="135"/>
        <v>0</v>
      </c>
      <c r="BC72" s="357">
        <f t="shared" si="136"/>
        <v>0</v>
      </c>
      <c r="BD72" s="358">
        <f t="shared" si="137"/>
        <v>0</v>
      </c>
      <c r="BE72" s="311">
        <f t="shared" si="156"/>
        <v>0</v>
      </c>
      <c r="BF72" s="357">
        <f t="shared" si="138"/>
        <v>0</v>
      </c>
      <c r="BG72" s="358">
        <f t="shared" si="139"/>
        <v>0</v>
      </c>
      <c r="BH72" s="311">
        <f t="shared" si="157"/>
        <v>0</v>
      </c>
      <c r="BI72" s="357">
        <f t="shared" si="140"/>
        <v>0</v>
      </c>
      <c r="BJ72" s="358">
        <f t="shared" si="141"/>
        <v>0</v>
      </c>
      <c r="BK72" s="311">
        <f t="shared" si="142"/>
        <v>0</v>
      </c>
      <c r="BL72" s="357">
        <f t="shared" si="143"/>
        <v>0</v>
      </c>
      <c r="BM72" s="358">
        <f t="shared" si="144"/>
        <v>0</v>
      </c>
      <c r="BN72" s="311">
        <f t="shared" si="145"/>
        <v>0</v>
      </c>
      <c r="BO72" s="357">
        <f t="shared" si="146"/>
        <v>0</v>
      </c>
      <c r="BP72" s="358">
        <f t="shared" si="147"/>
        <v>0</v>
      </c>
      <c r="BQ72" s="311">
        <f t="shared" si="148"/>
        <v>0</v>
      </c>
      <c r="BR72" s="339"/>
    </row>
    <row r="73" spans="1:70" s="340" customFormat="1">
      <c r="A73" s="685"/>
      <c r="B73" s="687"/>
      <c r="C73" s="349" t="s">
        <v>116</v>
      </c>
      <c r="D73" s="350">
        <f t="shared" si="92"/>
        <v>0</v>
      </c>
      <c r="E73" s="351">
        <f t="shared" si="93"/>
        <v>0</v>
      </c>
      <c r="F73" s="352">
        <f t="shared" si="94"/>
        <v>0</v>
      </c>
      <c r="G73" s="357">
        <f t="shared" si="95"/>
        <v>0</v>
      </c>
      <c r="H73" s="358">
        <f t="shared" si="96"/>
        <v>0</v>
      </c>
      <c r="I73" s="311">
        <f t="shared" si="149"/>
        <v>0</v>
      </c>
      <c r="J73" s="357">
        <f t="shared" si="97"/>
        <v>0</v>
      </c>
      <c r="K73" s="358">
        <f t="shared" si="98"/>
        <v>0</v>
      </c>
      <c r="L73" s="311">
        <f t="shared" si="150"/>
        <v>0</v>
      </c>
      <c r="M73" s="357">
        <f t="shared" si="99"/>
        <v>0</v>
      </c>
      <c r="N73" s="358">
        <f t="shared" si="100"/>
        <v>0</v>
      </c>
      <c r="O73" s="311">
        <f t="shared" si="151"/>
        <v>0</v>
      </c>
      <c r="P73" s="357">
        <f t="shared" si="101"/>
        <v>0</v>
      </c>
      <c r="Q73" s="358">
        <f t="shared" si="102"/>
        <v>0</v>
      </c>
      <c r="R73" s="311">
        <f t="shared" si="103"/>
        <v>0</v>
      </c>
      <c r="S73" s="357">
        <f t="shared" si="104"/>
        <v>0</v>
      </c>
      <c r="T73" s="358">
        <f t="shared" si="105"/>
        <v>0</v>
      </c>
      <c r="U73" s="311">
        <f t="shared" si="106"/>
        <v>0</v>
      </c>
      <c r="V73" s="357">
        <f t="shared" si="107"/>
        <v>0</v>
      </c>
      <c r="W73" s="358">
        <f t="shared" si="108"/>
        <v>0</v>
      </c>
      <c r="X73" s="311">
        <f t="shared" si="109"/>
        <v>0</v>
      </c>
      <c r="Y73" s="357">
        <f t="shared" si="110"/>
        <v>0</v>
      </c>
      <c r="Z73" s="358">
        <f t="shared" si="111"/>
        <v>0</v>
      </c>
      <c r="AA73" s="311">
        <f t="shared" si="152"/>
        <v>0</v>
      </c>
      <c r="AB73" s="357">
        <f t="shared" si="112"/>
        <v>0</v>
      </c>
      <c r="AC73" s="358">
        <f t="shared" si="113"/>
        <v>0</v>
      </c>
      <c r="AD73" s="311">
        <f t="shared" si="153"/>
        <v>0</v>
      </c>
      <c r="AE73" s="357">
        <f t="shared" si="114"/>
        <v>0</v>
      </c>
      <c r="AF73" s="358">
        <f t="shared" si="115"/>
        <v>0</v>
      </c>
      <c r="AG73" s="311">
        <f t="shared" si="116"/>
        <v>0</v>
      </c>
      <c r="AH73" s="357">
        <f t="shared" si="117"/>
        <v>0</v>
      </c>
      <c r="AI73" s="358">
        <f t="shared" si="118"/>
        <v>0</v>
      </c>
      <c r="AJ73" s="311">
        <f t="shared" si="119"/>
        <v>0</v>
      </c>
      <c r="AK73" s="357">
        <f t="shared" si="120"/>
        <v>0</v>
      </c>
      <c r="AL73" s="358">
        <f t="shared" si="121"/>
        <v>0</v>
      </c>
      <c r="AM73" s="311">
        <f t="shared" si="122"/>
        <v>0</v>
      </c>
      <c r="AN73" s="357">
        <f t="shared" si="123"/>
        <v>0</v>
      </c>
      <c r="AO73" s="358">
        <f t="shared" si="124"/>
        <v>0</v>
      </c>
      <c r="AP73" s="311">
        <f t="shared" si="154"/>
        <v>0</v>
      </c>
      <c r="AQ73" s="357">
        <f t="shared" si="125"/>
        <v>0</v>
      </c>
      <c r="AR73" s="358">
        <f t="shared" si="126"/>
        <v>0</v>
      </c>
      <c r="AS73" s="311">
        <f t="shared" si="155"/>
        <v>0</v>
      </c>
      <c r="AT73" s="357">
        <f t="shared" si="127"/>
        <v>0</v>
      </c>
      <c r="AU73" s="358">
        <f t="shared" si="128"/>
        <v>0</v>
      </c>
      <c r="AV73" s="311">
        <f t="shared" si="129"/>
        <v>0</v>
      </c>
      <c r="AW73" s="357">
        <f t="shared" si="130"/>
        <v>0</v>
      </c>
      <c r="AX73" s="358">
        <f t="shared" si="131"/>
        <v>0</v>
      </c>
      <c r="AY73" s="311">
        <f t="shared" si="132"/>
        <v>0</v>
      </c>
      <c r="AZ73" s="357">
        <f t="shared" si="133"/>
        <v>0</v>
      </c>
      <c r="BA73" s="358">
        <f t="shared" si="134"/>
        <v>0</v>
      </c>
      <c r="BB73" s="311">
        <f t="shared" si="135"/>
        <v>0</v>
      </c>
      <c r="BC73" s="357">
        <f t="shared" si="136"/>
        <v>0</v>
      </c>
      <c r="BD73" s="358">
        <f t="shared" si="137"/>
        <v>0</v>
      </c>
      <c r="BE73" s="311">
        <f t="shared" si="156"/>
        <v>0</v>
      </c>
      <c r="BF73" s="357">
        <f t="shared" si="138"/>
        <v>0</v>
      </c>
      <c r="BG73" s="358">
        <f t="shared" si="139"/>
        <v>0</v>
      </c>
      <c r="BH73" s="311">
        <f t="shared" si="157"/>
        <v>0</v>
      </c>
      <c r="BI73" s="357">
        <f t="shared" si="140"/>
        <v>0</v>
      </c>
      <c r="BJ73" s="358">
        <f t="shared" si="141"/>
        <v>0</v>
      </c>
      <c r="BK73" s="311">
        <f t="shared" si="142"/>
        <v>0</v>
      </c>
      <c r="BL73" s="357">
        <f t="shared" si="143"/>
        <v>0</v>
      </c>
      <c r="BM73" s="358">
        <f t="shared" si="144"/>
        <v>0</v>
      </c>
      <c r="BN73" s="311">
        <f t="shared" si="145"/>
        <v>0</v>
      </c>
      <c r="BO73" s="357">
        <f t="shared" si="146"/>
        <v>0</v>
      </c>
      <c r="BP73" s="358">
        <f t="shared" si="147"/>
        <v>0</v>
      </c>
      <c r="BQ73" s="311">
        <f t="shared" si="148"/>
        <v>0</v>
      </c>
      <c r="BR73" s="339"/>
    </row>
    <row r="74" spans="1:70" s="340" customFormat="1">
      <c r="A74" s="685"/>
      <c r="B74" s="687"/>
      <c r="C74" s="349" t="s">
        <v>117</v>
      </c>
      <c r="D74" s="350">
        <f t="shared" si="92"/>
        <v>0</v>
      </c>
      <c r="E74" s="351">
        <f t="shared" si="93"/>
        <v>0</v>
      </c>
      <c r="F74" s="352">
        <f t="shared" si="94"/>
        <v>0</v>
      </c>
      <c r="G74" s="357">
        <f t="shared" si="95"/>
        <v>0</v>
      </c>
      <c r="H74" s="358">
        <f t="shared" si="96"/>
        <v>0</v>
      </c>
      <c r="I74" s="311">
        <f t="shared" si="149"/>
        <v>0</v>
      </c>
      <c r="J74" s="357">
        <f t="shared" si="97"/>
        <v>0</v>
      </c>
      <c r="K74" s="358">
        <f t="shared" si="98"/>
        <v>0</v>
      </c>
      <c r="L74" s="311">
        <f t="shared" si="150"/>
        <v>0</v>
      </c>
      <c r="M74" s="357">
        <f t="shared" si="99"/>
        <v>0</v>
      </c>
      <c r="N74" s="358">
        <f t="shared" si="100"/>
        <v>0</v>
      </c>
      <c r="O74" s="311">
        <f t="shared" si="151"/>
        <v>0</v>
      </c>
      <c r="P74" s="357">
        <f t="shared" si="101"/>
        <v>0</v>
      </c>
      <c r="Q74" s="358">
        <f t="shared" si="102"/>
        <v>0</v>
      </c>
      <c r="R74" s="311">
        <f t="shared" si="103"/>
        <v>0</v>
      </c>
      <c r="S74" s="357">
        <f t="shared" si="104"/>
        <v>0</v>
      </c>
      <c r="T74" s="358">
        <f t="shared" si="105"/>
        <v>0</v>
      </c>
      <c r="U74" s="311">
        <f t="shared" si="106"/>
        <v>0</v>
      </c>
      <c r="V74" s="357">
        <f t="shared" si="107"/>
        <v>0</v>
      </c>
      <c r="W74" s="358">
        <f t="shared" si="108"/>
        <v>0</v>
      </c>
      <c r="X74" s="311">
        <f t="shared" si="109"/>
        <v>0</v>
      </c>
      <c r="Y74" s="357">
        <f t="shared" si="110"/>
        <v>0</v>
      </c>
      <c r="Z74" s="358">
        <f t="shared" si="111"/>
        <v>0</v>
      </c>
      <c r="AA74" s="311">
        <f t="shared" si="152"/>
        <v>0</v>
      </c>
      <c r="AB74" s="357">
        <f t="shared" si="112"/>
        <v>0</v>
      </c>
      <c r="AC74" s="358">
        <f t="shared" si="113"/>
        <v>0</v>
      </c>
      <c r="AD74" s="311">
        <f t="shared" si="153"/>
        <v>0</v>
      </c>
      <c r="AE74" s="357">
        <f t="shared" si="114"/>
        <v>0</v>
      </c>
      <c r="AF74" s="358">
        <f t="shared" si="115"/>
        <v>0</v>
      </c>
      <c r="AG74" s="311">
        <f t="shared" si="116"/>
        <v>0</v>
      </c>
      <c r="AH74" s="357">
        <f t="shared" si="117"/>
        <v>0</v>
      </c>
      <c r="AI74" s="358">
        <f t="shared" si="118"/>
        <v>0</v>
      </c>
      <c r="AJ74" s="311">
        <f t="shared" si="119"/>
        <v>0</v>
      </c>
      <c r="AK74" s="357">
        <f t="shared" si="120"/>
        <v>0</v>
      </c>
      <c r="AL74" s="358">
        <f t="shared" si="121"/>
        <v>0</v>
      </c>
      <c r="AM74" s="311">
        <f t="shared" si="122"/>
        <v>0</v>
      </c>
      <c r="AN74" s="357">
        <f t="shared" si="123"/>
        <v>0</v>
      </c>
      <c r="AO74" s="358">
        <f t="shared" si="124"/>
        <v>0</v>
      </c>
      <c r="AP74" s="311">
        <f t="shared" si="154"/>
        <v>0</v>
      </c>
      <c r="AQ74" s="357">
        <f t="shared" si="125"/>
        <v>0</v>
      </c>
      <c r="AR74" s="358">
        <f t="shared" si="126"/>
        <v>0</v>
      </c>
      <c r="AS74" s="311">
        <f t="shared" si="155"/>
        <v>0</v>
      </c>
      <c r="AT74" s="357">
        <f t="shared" si="127"/>
        <v>0</v>
      </c>
      <c r="AU74" s="358">
        <f t="shared" si="128"/>
        <v>0</v>
      </c>
      <c r="AV74" s="311">
        <f t="shared" si="129"/>
        <v>0</v>
      </c>
      <c r="AW74" s="357">
        <f t="shared" si="130"/>
        <v>0</v>
      </c>
      <c r="AX74" s="358">
        <f t="shared" si="131"/>
        <v>0</v>
      </c>
      <c r="AY74" s="311">
        <f t="shared" si="132"/>
        <v>0</v>
      </c>
      <c r="AZ74" s="357">
        <f t="shared" si="133"/>
        <v>0</v>
      </c>
      <c r="BA74" s="358">
        <f t="shared" si="134"/>
        <v>0</v>
      </c>
      <c r="BB74" s="311">
        <f t="shared" si="135"/>
        <v>0</v>
      </c>
      <c r="BC74" s="357">
        <f t="shared" si="136"/>
        <v>0</v>
      </c>
      <c r="BD74" s="358">
        <f t="shared" si="137"/>
        <v>0</v>
      </c>
      <c r="BE74" s="311">
        <f t="shared" si="156"/>
        <v>0</v>
      </c>
      <c r="BF74" s="357">
        <f t="shared" si="138"/>
        <v>0</v>
      </c>
      <c r="BG74" s="358">
        <f t="shared" si="139"/>
        <v>0</v>
      </c>
      <c r="BH74" s="311">
        <f t="shared" si="157"/>
        <v>0</v>
      </c>
      <c r="BI74" s="357">
        <f t="shared" si="140"/>
        <v>0</v>
      </c>
      <c r="BJ74" s="358">
        <f t="shared" si="141"/>
        <v>0</v>
      </c>
      <c r="BK74" s="311">
        <f t="shared" si="142"/>
        <v>0</v>
      </c>
      <c r="BL74" s="357">
        <f t="shared" si="143"/>
        <v>0</v>
      </c>
      <c r="BM74" s="358">
        <f t="shared" si="144"/>
        <v>0</v>
      </c>
      <c r="BN74" s="311">
        <f t="shared" si="145"/>
        <v>0</v>
      </c>
      <c r="BO74" s="357">
        <f t="shared" si="146"/>
        <v>0</v>
      </c>
      <c r="BP74" s="358">
        <f t="shared" si="147"/>
        <v>0</v>
      </c>
      <c r="BQ74" s="311">
        <f t="shared" si="148"/>
        <v>0</v>
      </c>
      <c r="BR74" s="339"/>
    </row>
    <row r="75" spans="1:70" s="340" customFormat="1" ht="15" thickBot="1">
      <c r="A75" s="686"/>
      <c r="B75" s="688"/>
      <c r="C75" s="359" t="s">
        <v>118</v>
      </c>
      <c r="D75" s="360">
        <f t="shared" si="92"/>
        <v>0</v>
      </c>
      <c r="E75" s="361">
        <f t="shared" si="93"/>
        <v>0</v>
      </c>
      <c r="F75" s="362">
        <f t="shared" si="94"/>
        <v>0</v>
      </c>
      <c r="G75" s="363">
        <f t="shared" si="95"/>
        <v>0</v>
      </c>
      <c r="H75" s="364">
        <f t="shared" si="96"/>
        <v>0</v>
      </c>
      <c r="I75" s="318">
        <f t="shared" si="149"/>
        <v>0</v>
      </c>
      <c r="J75" s="363">
        <f t="shared" si="97"/>
        <v>0</v>
      </c>
      <c r="K75" s="364">
        <f t="shared" si="98"/>
        <v>0</v>
      </c>
      <c r="L75" s="318">
        <f t="shared" si="150"/>
        <v>0</v>
      </c>
      <c r="M75" s="363">
        <f t="shared" si="99"/>
        <v>0</v>
      </c>
      <c r="N75" s="364">
        <f t="shared" si="100"/>
        <v>0</v>
      </c>
      <c r="O75" s="318">
        <f t="shared" si="151"/>
        <v>0</v>
      </c>
      <c r="P75" s="363">
        <f t="shared" si="101"/>
        <v>0</v>
      </c>
      <c r="Q75" s="364">
        <f t="shared" si="102"/>
        <v>0</v>
      </c>
      <c r="R75" s="318">
        <f t="shared" si="103"/>
        <v>0</v>
      </c>
      <c r="S75" s="363">
        <f t="shared" si="104"/>
        <v>0</v>
      </c>
      <c r="T75" s="364">
        <f t="shared" si="105"/>
        <v>0</v>
      </c>
      <c r="U75" s="318">
        <f t="shared" si="106"/>
        <v>0</v>
      </c>
      <c r="V75" s="363">
        <f t="shared" si="107"/>
        <v>0</v>
      </c>
      <c r="W75" s="364">
        <f t="shared" si="108"/>
        <v>0</v>
      </c>
      <c r="X75" s="318">
        <f t="shared" si="109"/>
        <v>0</v>
      </c>
      <c r="Y75" s="363">
        <f t="shared" si="110"/>
        <v>0</v>
      </c>
      <c r="Z75" s="364">
        <f t="shared" si="111"/>
        <v>0</v>
      </c>
      <c r="AA75" s="318">
        <f t="shared" si="152"/>
        <v>0</v>
      </c>
      <c r="AB75" s="363">
        <f t="shared" si="112"/>
        <v>0</v>
      </c>
      <c r="AC75" s="364">
        <f t="shared" si="113"/>
        <v>0</v>
      </c>
      <c r="AD75" s="318">
        <f t="shared" si="153"/>
        <v>0</v>
      </c>
      <c r="AE75" s="363">
        <f t="shared" si="114"/>
        <v>0</v>
      </c>
      <c r="AF75" s="364">
        <f t="shared" si="115"/>
        <v>0</v>
      </c>
      <c r="AG75" s="318">
        <f t="shared" si="116"/>
        <v>0</v>
      </c>
      <c r="AH75" s="363">
        <f t="shared" si="117"/>
        <v>0</v>
      </c>
      <c r="AI75" s="364">
        <f t="shared" si="118"/>
        <v>0</v>
      </c>
      <c r="AJ75" s="318">
        <f t="shared" si="119"/>
        <v>0</v>
      </c>
      <c r="AK75" s="363">
        <f t="shared" si="120"/>
        <v>0</v>
      </c>
      <c r="AL75" s="364">
        <f t="shared" si="121"/>
        <v>0</v>
      </c>
      <c r="AM75" s="318">
        <f t="shared" si="122"/>
        <v>0</v>
      </c>
      <c r="AN75" s="363">
        <f t="shared" si="123"/>
        <v>0</v>
      </c>
      <c r="AO75" s="364">
        <f t="shared" si="124"/>
        <v>0</v>
      </c>
      <c r="AP75" s="318">
        <f t="shared" si="154"/>
        <v>0</v>
      </c>
      <c r="AQ75" s="363">
        <f t="shared" si="125"/>
        <v>0</v>
      </c>
      <c r="AR75" s="364">
        <f t="shared" si="126"/>
        <v>0</v>
      </c>
      <c r="AS75" s="318">
        <f t="shared" si="155"/>
        <v>0</v>
      </c>
      <c r="AT75" s="363">
        <f t="shared" si="127"/>
        <v>0</v>
      </c>
      <c r="AU75" s="364">
        <f t="shared" si="128"/>
        <v>0</v>
      </c>
      <c r="AV75" s="318">
        <f t="shared" si="129"/>
        <v>0</v>
      </c>
      <c r="AW75" s="363">
        <f t="shared" si="130"/>
        <v>0</v>
      </c>
      <c r="AX75" s="364">
        <f t="shared" si="131"/>
        <v>0</v>
      </c>
      <c r="AY75" s="318">
        <f t="shared" si="132"/>
        <v>0</v>
      </c>
      <c r="AZ75" s="363">
        <f t="shared" si="133"/>
        <v>0</v>
      </c>
      <c r="BA75" s="364">
        <f t="shared" si="134"/>
        <v>0</v>
      </c>
      <c r="BB75" s="318">
        <f t="shared" si="135"/>
        <v>0</v>
      </c>
      <c r="BC75" s="363">
        <f t="shared" si="136"/>
        <v>0</v>
      </c>
      <c r="BD75" s="364">
        <f t="shared" si="137"/>
        <v>0</v>
      </c>
      <c r="BE75" s="318">
        <f t="shared" si="156"/>
        <v>0</v>
      </c>
      <c r="BF75" s="363">
        <f t="shared" si="138"/>
        <v>0</v>
      </c>
      <c r="BG75" s="364">
        <f t="shared" si="139"/>
        <v>0</v>
      </c>
      <c r="BH75" s="318">
        <f t="shared" si="157"/>
        <v>0</v>
      </c>
      <c r="BI75" s="363">
        <f t="shared" si="140"/>
        <v>0</v>
      </c>
      <c r="BJ75" s="364">
        <f t="shared" si="141"/>
        <v>0</v>
      </c>
      <c r="BK75" s="318">
        <f t="shared" si="142"/>
        <v>0</v>
      </c>
      <c r="BL75" s="363">
        <f t="shared" si="143"/>
        <v>0</v>
      </c>
      <c r="BM75" s="364">
        <f t="shared" si="144"/>
        <v>0</v>
      </c>
      <c r="BN75" s="318">
        <f t="shared" si="145"/>
        <v>0</v>
      </c>
      <c r="BO75" s="363">
        <f t="shared" si="146"/>
        <v>0</v>
      </c>
      <c r="BP75" s="364">
        <f t="shared" si="147"/>
        <v>0</v>
      </c>
      <c r="BQ75" s="318">
        <f t="shared" si="148"/>
        <v>0</v>
      </c>
      <c r="BR75" s="339"/>
    </row>
    <row r="76" spans="1:70">
      <c r="A76" s="685" t="s">
        <v>147</v>
      </c>
      <c r="B76" s="687" t="s">
        <v>163</v>
      </c>
      <c r="C76" s="349" t="s">
        <v>109</v>
      </c>
      <c r="D76" s="350">
        <f t="shared" ref="D76:D95" si="158">SUM(G76,J76,M76,P76,S76,V76,Y76,AB76,AE76,AH76,AK76,AN76,AQ76,AT76,AW76,AZ76,AZ76,BC76,BF76,BI76,BL76,BO76)</f>
        <v>0</v>
      </c>
      <c r="E76" s="351">
        <f t="shared" ref="E76:E135" si="159">SUM(H76,K76,N76,Q76,T76,W76,Z76,AC76,AF76,AI76,AL76,AO76,AR76,AU76,AX76,BA76,BA76,BD76,BG76,BJ76,BM76,BP76)</f>
        <v>0</v>
      </c>
      <c r="F76" s="352">
        <f t="shared" ref="F76:F105" si="160">SUM(I76,L76,O76,R76,U76,X76,AA76,AD76,AG76,AJ76,AM76,AP76,AS76,AV76,AY76,BB76,BB76,BE76,BH76,BK76,BN76,BQ76)</f>
        <v>0</v>
      </c>
      <c r="G76" s="365">
        <f>G5*G35*Faktory!$D$8</f>
        <v>0</v>
      </c>
      <c r="H76" s="366">
        <f>((H66*G35)-(H66*((G35-H35)*(1+$BR$35))))*Faktory!$D$8</f>
        <v>0</v>
      </c>
      <c r="I76" s="302">
        <f>H76-G76</f>
        <v>0</v>
      </c>
      <c r="J76" s="365">
        <f>J5*J35*Faktory!$D$8</f>
        <v>0</v>
      </c>
      <c r="K76" s="366">
        <f>((K66*J35)-(K66*((J35-K35)*(1+$BR$35))))*Faktory!$D$8</f>
        <v>0</v>
      </c>
      <c r="L76" s="302">
        <f>K76-J76</f>
        <v>0</v>
      </c>
      <c r="M76" s="365">
        <f>M5*M35*Faktory!$D$8</f>
        <v>0</v>
      </c>
      <c r="N76" s="366">
        <f>((N66*M35)-(N66*((M35-N35)*(1+$BR$35))))*Faktory!$D$8</f>
        <v>0</v>
      </c>
      <c r="O76" s="302">
        <f>N76-M76</f>
        <v>0</v>
      </c>
      <c r="P76" s="365">
        <f>P5*P35*Faktory!$D$8</f>
        <v>0</v>
      </c>
      <c r="Q76" s="366">
        <f>((Q66*P35)-(Q66*((P35-Q35)*(1+$BR$35))))*Faktory!$D$8</f>
        <v>0</v>
      </c>
      <c r="R76" s="302">
        <f>Q76-P76</f>
        <v>0</v>
      </c>
      <c r="S76" s="365">
        <f>S5*S35*Faktory!$D$8</f>
        <v>0</v>
      </c>
      <c r="T76" s="366">
        <f>((T66*S35)-(T66*((S35-T35)*(1+$BR$35))))*Faktory!$D$8</f>
        <v>0</v>
      </c>
      <c r="U76" s="302">
        <f>T76-S76</f>
        <v>0</v>
      </c>
      <c r="V76" s="365">
        <f>V5*V35*Faktory!$D$8</f>
        <v>0</v>
      </c>
      <c r="W76" s="366">
        <f>((W66*V35)-(W66*((V35-W35)*(1+$BR$35))))*Faktory!$D$8</f>
        <v>0</v>
      </c>
      <c r="X76" s="302">
        <f>W76-V76</f>
        <v>0</v>
      </c>
      <c r="Y76" s="365">
        <f>Y5*Y35*Faktory!$D$8</f>
        <v>0</v>
      </c>
      <c r="Z76" s="366">
        <f>((Z66*Y35)-(Z66*((Y35-Z35)*(1+$BR$35))))*Faktory!$D$8</f>
        <v>0</v>
      </c>
      <c r="AA76" s="302">
        <f>Z76-Y76</f>
        <v>0</v>
      </c>
      <c r="AB76" s="365">
        <f>AB5*AB35*Faktory!$D$8</f>
        <v>0</v>
      </c>
      <c r="AC76" s="366">
        <f>((AC66*AB35)-(AC66*((AB35-AC35)*(1+$BR$35))))*Faktory!$D$8</f>
        <v>0</v>
      </c>
      <c r="AD76" s="302">
        <f>AC76-AB76</f>
        <v>0</v>
      </c>
      <c r="AE76" s="365">
        <f>AE5*AE35*Faktory!$D$8</f>
        <v>0</v>
      </c>
      <c r="AF76" s="366">
        <f>((AF66*AE35)-(AF66*((AE35-AF35)*(1+$BR$35))))*Faktory!$D$8</f>
        <v>0</v>
      </c>
      <c r="AG76" s="302">
        <f>AF76-AE76</f>
        <v>0</v>
      </c>
      <c r="AH76" s="365">
        <f>AH5*AH35*Faktory!$D$8</f>
        <v>0</v>
      </c>
      <c r="AI76" s="366">
        <f>((AI66*AH35)-(AI66*((AH35-AI35)*(1+$BR$35))))*Faktory!$D$8</f>
        <v>0</v>
      </c>
      <c r="AJ76" s="302">
        <f>AI76-AH76</f>
        <v>0</v>
      </c>
      <c r="AK76" s="365">
        <f>AK5*AK35*Faktory!$D$8</f>
        <v>0</v>
      </c>
      <c r="AL76" s="366">
        <f>((AL66*AK35)-(AL66*((AK35-AL35)*(1+$BR$35))))*Faktory!$D$8</f>
        <v>0</v>
      </c>
      <c r="AM76" s="302">
        <f>AL76-AK76</f>
        <v>0</v>
      </c>
      <c r="AN76" s="365">
        <f>AN5*AN35*Faktory!$D$8</f>
        <v>0</v>
      </c>
      <c r="AO76" s="366">
        <f>((AO66*AN35)-(AO66*((AN35-AO35)*(1+$BR$35))))*Faktory!$D$8</f>
        <v>0</v>
      </c>
      <c r="AP76" s="302">
        <f>AO76-AN76</f>
        <v>0</v>
      </c>
      <c r="AQ76" s="365">
        <f>AQ5*AQ35*Faktory!$D$8</f>
        <v>0</v>
      </c>
      <c r="AR76" s="366">
        <f>((AR66*AQ35)-(AR66*((AQ35-AR35)*(1+$BR$35))))*Faktory!$D$8</f>
        <v>0</v>
      </c>
      <c r="AS76" s="302">
        <f>AR76-AQ76</f>
        <v>0</v>
      </c>
      <c r="AT76" s="365">
        <f>AT5*AT35*Faktory!$D$8</f>
        <v>0</v>
      </c>
      <c r="AU76" s="366">
        <f>((AU66*AT35)-(AU66*((AT35-AU35)*(1+$BR$35))))*Faktory!$D$8</f>
        <v>0</v>
      </c>
      <c r="AV76" s="302">
        <f>AU76-AT76</f>
        <v>0</v>
      </c>
      <c r="AW76" s="365">
        <f>AW5*AW35*Faktory!$D$8</f>
        <v>0</v>
      </c>
      <c r="AX76" s="366">
        <f>((AX66*AW35)-(AX66*((AW35-AX35)*(1+$BR$35))))*Faktory!$D$8</f>
        <v>0</v>
      </c>
      <c r="AY76" s="302">
        <f>AX76-AW76</f>
        <v>0</v>
      </c>
      <c r="AZ76" s="365">
        <f>AZ5*AZ35*Faktory!$D$8</f>
        <v>0</v>
      </c>
      <c r="BA76" s="366">
        <f>((BA66*AZ35)-(BA66*((AZ35-BA35)*(1+$BR$35))))*Faktory!$D$8</f>
        <v>0</v>
      </c>
      <c r="BB76" s="302">
        <f>BA76-AZ76</f>
        <v>0</v>
      </c>
      <c r="BC76" s="365">
        <f>BC5*BC35*Faktory!$D$8</f>
        <v>0</v>
      </c>
      <c r="BD76" s="366">
        <f>((BD66*BC35)-(BD66*((BC35-BD35)*(1+$BR$35))))*Faktory!$D$8</f>
        <v>0</v>
      </c>
      <c r="BE76" s="302">
        <f>BD76-BC76</f>
        <v>0</v>
      </c>
      <c r="BF76" s="365">
        <f>BF5*BF35*Faktory!$D$8</f>
        <v>0</v>
      </c>
      <c r="BG76" s="366">
        <f>((BG66*BF35)-(BG66*((BF35-BG35)*(1+$BR$35))))*Faktory!$D$8</f>
        <v>0</v>
      </c>
      <c r="BH76" s="302">
        <f>BG76-BF76</f>
        <v>0</v>
      </c>
      <c r="BI76" s="365">
        <f>BI5*BI35*Faktory!$D$8</f>
        <v>0</v>
      </c>
      <c r="BJ76" s="366">
        <f>((BJ66*BI35)-(BJ66*((BI35-BJ35)*(1+$BR$35))))*Faktory!$D$8</f>
        <v>0</v>
      </c>
      <c r="BK76" s="302">
        <f>BJ76-BI76</f>
        <v>0</v>
      </c>
      <c r="BL76" s="365">
        <f>BL5*BL35*Faktory!$D$8</f>
        <v>0</v>
      </c>
      <c r="BM76" s="366">
        <f>((BM66*BL35)-(BM66*((BL35-BM35)*(1+$BR$35))))*Faktory!$D$8</f>
        <v>0</v>
      </c>
      <c r="BN76" s="302">
        <f>BM76-BL76</f>
        <v>0</v>
      </c>
      <c r="BO76" s="365">
        <f>BO5*BO35*Faktory!$D$8</f>
        <v>0</v>
      </c>
      <c r="BP76" s="366">
        <f>((BP66*BO35)-(BP66*((BO35-BP35)*(1+$BR$35))))*Faktory!$D$8</f>
        <v>0</v>
      </c>
      <c r="BQ76" s="302">
        <f>BP76-BO76</f>
        <v>0</v>
      </c>
    </row>
    <row r="77" spans="1:70">
      <c r="A77" s="685"/>
      <c r="B77" s="687"/>
      <c r="C77" s="349" t="s">
        <v>110</v>
      </c>
      <c r="D77" s="350">
        <f t="shared" si="158"/>
        <v>0</v>
      </c>
      <c r="E77" s="351">
        <f t="shared" si="159"/>
        <v>0</v>
      </c>
      <c r="F77" s="352">
        <f t="shared" si="160"/>
        <v>0</v>
      </c>
      <c r="G77" s="357">
        <f>G6*G36*Faktory!$D$8</f>
        <v>0</v>
      </c>
      <c r="H77" s="358">
        <f>((H67*G36)-(H67*((G36-H36)*(1+$BR$35))))*Faktory!$D$8</f>
        <v>0</v>
      </c>
      <c r="I77" s="311">
        <f t="shared" ref="I77:I95" si="161">H77-G77</f>
        <v>0</v>
      </c>
      <c r="J77" s="357">
        <f>J6*J36*Faktory!$D$8</f>
        <v>0</v>
      </c>
      <c r="K77" s="358">
        <f>((K67*J36)-(K67*((J36-K36)*(1+$BR$35))))*Faktory!$D$8</f>
        <v>0</v>
      </c>
      <c r="L77" s="311">
        <f t="shared" ref="L77:L95" si="162">K77-J77</f>
        <v>0</v>
      </c>
      <c r="M77" s="357">
        <f>M6*M36*Faktory!$D$8</f>
        <v>0</v>
      </c>
      <c r="N77" s="358">
        <f>((N67*M36)-(N67*((M36-N36)*(1+$BR$35))))*Faktory!$D$8</f>
        <v>0</v>
      </c>
      <c r="O77" s="311">
        <f t="shared" ref="O77:O95" si="163">N77-M77</f>
        <v>0</v>
      </c>
      <c r="P77" s="357">
        <f>P6*P36*Faktory!$D$8</f>
        <v>0</v>
      </c>
      <c r="Q77" s="358">
        <f>((Q67*P36)-(Q67*((P36-Q36)*(1+$BR$35))))*Faktory!$D$8</f>
        <v>0</v>
      </c>
      <c r="R77" s="311">
        <f t="shared" ref="R77:R95" si="164">Q77-P77</f>
        <v>0</v>
      </c>
      <c r="S77" s="357">
        <f>S6*S36*Faktory!$D$8</f>
        <v>0</v>
      </c>
      <c r="T77" s="358">
        <f>((T67*S36)-(T67*((S36-T36)*(1+$BR$35))))*Faktory!$D$8</f>
        <v>0</v>
      </c>
      <c r="U77" s="311">
        <f t="shared" ref="U77:U95" si="165">T77-S77</f>
        <v>0</v>
      </c>
      <c r="V77" s="357">
        <f>V6*V36*Faktory!$D$8</f>
        <v>0</v>
      </c>
      <c r="W77" s="358">
        <f>((W67*V36)-(W67*((V36-W36)*(1+$BR$35))))*Faktory!$D$8</f>
        <v>0</v>
      </c>
      <c r="X77" s="311">
        <f t="shared" ref="X77:X95" si="166">W77-V77</f>
        <v>0</v>
      </c>
      <c r="Y77" s="357">
        <f>Y6*Y36*Faktory!$D$8</f>
        <v>0</v>
      </c>
      <c r="Z77" s="358">
        <f>((Z67*Y36)-(Z67*((Y36-Z36)*(1+$BR$35))))*Faktory!$D$8</f>
        <v>0</v>
      </c>
      <c r="AA77" s="311">
        <f t="shared" ref="AA77:AA95" si="167">Z77-Y77</f>
        <v>0</v>
      </c>
      <c r="AB77" s="357">
        <f>AB6*AB36*Faktory!$D$8</f>
        <v>0</v>
      </c>
      <c r="AC77" s="358">
        <f>((AC67*AB36)-(AC67*((AB36-AC36)*(1+$BR$35))))*Faktory!$D$8</f>
        <v>0</v>
      </c>
      <c r="AD77" s="311">
        <f t="shared" ref="AD77:AD95" si="168">AC77-AB77</f>
        <v>0</v>
      </c>
      <c r="AE77" s="357">
        <f>AE6*AE36*Faktory!$D$8</f>
        <v>0</v>
      </c>
      <c r="AF77" s="358">
        <f>((AF67*AE36)-(AF67*((AE36-AF36)*(1+$BR$35))))*Faktory!$D$8</f>
        <v>0</v>
      </c>
      <c r="AG77" s="311">
        <f t="shared" ref="AG77:AG95" si="169">AF77-AE77</f>
        <v>0</v>
      </c>
      <c r="AH77" s="357">
        <f>AH6*AH36*Faktory!$D$8</f>
        <v>0</v>
      </c>
      <c r="AI77" s="358">
        <f>((AI67*AH36)-(AI67*((AH36-AI36)*(1+$BR$35))))*Faktory!$D$8</f>
        <v>0</v>
      </c>
      <c r="AJ77" s="311">
        <f t="shared" ref="AJ77:AJ95" si="170">AI77-AH77</f>
        <v>0</v>
      </c>
      <c r="AK77" s="357">
        <f>AK6*AK36*Faktory!$D$8</f>
        <v>0</v>
      </c>
      <c r="AL77" s="358">
        <f>((AL67*AK36)-(AL67*((AK36-AL36)*(1+$BR$35))))*Faktory!$D$8</f>
        <v>0</v>
      </c>
      <c r="AM77" s="311">
        <f t="shared" ref="AM77:AM95" si="171">AL77-AK77</f>
        <v>0</v>
      </c>
      <c r="AN77" s="357">
        <f>AN6*AN36*Faktory!$D$8</f>
        <v>0</v>
      </c>
      <c r="AO77" s="358">
        <f>((AO67*AN36)-(AO67*((AN36-AO36)*(1+$BR$35))))*Faktory!$D$8</f>
        <v>0</v>
      </c>
      <c r="AP77" s="311">
        <f t="shared" ref="AP77:AP95" si="172">AO77-AN77</f>
        <v>0</v>
      </c>
      <c r="AQ77" s="357">
        <f>AQ6*AQ36*Faktory!$D$8</f>
        <v>0</v>
      </c>
      <c r="AR77" s="358">
        <f>((AR67*AQ36)-(AR67*((AQ36-AR36)*(1+$BR$35))))*Faktory!$D$8</f>
        <v>0</v>
      </c>
      <c r="AS77" s="311">
        <f t="shared" ref="AS77:AS95" si="173">AR77-AQ77</f>
        <v>0</v>
      </c>
      <c r="AT77" s="357">
        <f>AT6*AT36*Faktory!$D$8</f>
        <v>0</v>
      </c>
      <c r="AU77" s="358">
        <f>((AU67*AT36)-(AU67*((AT36-AU36)*(1+$BR$35))))*Faktory!$D$8</f>
        <v>0</v>
      </c>
      <c r="AV77" s="311">
        <f t="shared" ref="AV77:AV95" si="174">AU77-AT77</f>
        <v>0</v>
      </c>
      <c r="AW77" s="357">
        <f>AW6*AW36*Faktory!$D$8</f>
        <v>0</v>
      </c>
      <c r="AX77" s="358">
        <f>((AX67*AW36)-(AX67*((AW36-AX36)*(1+$BR$35))))*Faktory!$D$8</f>
        <v>0</v>
      </c>
      <c r="AY77" s="311">
        <f t="shared" ref="AY77:AY95" si="175">AX77-AW77</f>
        <v>0</v>
      </c>
      <c r="AZ77" s="357">
        <f>AZ6*AZ36*Faktory!$D$8</f>
        <v>0</v>
      </c>
      <c r="BA77" s="358">
        <f>((BA67*AZ36)-(BA67*((AZ36-BA36)*(1+$BR$35))))*Faktory!$D$8</f>
        <v>0</v>
      </c>
      <c r="BB77" s="311">
        <f t="shared" ref="BB77:BB95" si="176">BA77-AZ77</f>
        <v>0</v>
      </c>
      <c r="BC77" s="357">
        <f>BC6*BC36*Faktory!$D$8</f>
        <v>0</v>
      </c>
      <c r="BD77" s="358">
        <f>((BD67*BC36)-(BD67*((BC36-BD36)*(1+$BR$35))))*Faktory!$D$8</f>
        <v>0</v>
      </c>
      <c r="BE77" s="311">
        <f t="shared" ref="BE77:BE95" si="177">BD77-BC77</f>
        <v>0</v>
      </c>
      <c r="BF77" s="357">
        <f>BF6*BF36*Faktory!$D$8</f>
        <v>0</v>
      </c>
      <c r="BG77" s="358">
        <f>((BG67*BF36)-(BG67*((BF36-BG36)*(1+$BR$35))))*Faktory!$D$8</f>
        <v>0</v>
      </c>
      <c r="BH77" s="311">
        <f t="shared" ref="BH77:BH95" si="178">BG77-BF77</f>
        <v>0</v>
      </c>
      <c r="BI77" s="357">
        <f>BI6*BI36*Faktory!$D$8</f>
        <v>0</v>
      </c>
      <c r="BJ77" s="358">
        <f>((BJ67*BI36)-(BJ67*((BI36-BJ36)*(1+$BR$35))))*Faktory!$D$8</f>
        <v>0</v>
      </c>
      <c r="BK77" s="311">
        <f t="shared" ref="BK77:BK95" si="179">BJ77-BI77</f>
        <v>0</v>
      </c>
      <c r="BL77" s="357">
        <f>BL6*BL36*Faktory!$D$8</f>
        <v>0</v>
      </c>
      <c r="BM77" s="358">
        <f>((BM67*BL36)-(BM67*((BL36-BM36)*(1+$BR$35))))*Faktory!$D$8</f>
        <v>0</v>
      </c>
      <c r="BN77" s="311">
        <f t="shared" ref="BN77:BN95" si="180">BM77-BL77</f>
        <v>0</v>
      </c>
      <c r="BO77" s="357">
        <f>BO6*BO36*Faktory!$D$8</f>
        <v>0</v>
      </c>
      <c r="BP77" s="358">
        <f>((BP67*BO36)-(BP67*((BO36-BP36)*(1+$BR$35))))*Faktory!$D$8</f>
        <v>0</v>
      </c>
      <c r="BQ77" s="311">
        <f t="shared" ref="BQ77:BQ95" si="181">BP77-BO77</f>
        <v>0</v>
      </c>
    </row>
    <row r="78" spans="1:70">
      <c r="A78" s="685"/>
      <c r="B78" s="687"/>
      <c r="C78" s="349" t="s">
        <v>111</v>
      </c>
      <c r="D78" s="350">
        <f t="shared" si="158"/>
        <v>0</v>
      </c>
      <c r="E78" s="351">
        <f t="shared" si="159"/>
        <v>0</v>
      </c>
      <c r="F78" s="352">
        <f t="shared" si="160"/>
        <v>0</v>
      </c>
      <c r="G78" s="357">
        <f>G7*G37*Faktory!$D$8</f>
        <v>0</v>
      </c>
      <c r="H78" s="358">
        <f>((H68*G37)-(H68*((G37-H37)*(1+$BR$35))))*Faktory!$D$8</f>
        <v>0</v>
      </c>
      <c r="I78" s="311">
        <f t="shared" si="161"/>
        <v>0</v>
      </c>
      <c r="J78" s="357">
        <f>J7*J37*Faktory!$D$8</f>
        <v>0</v>
      </c>
      <c r="K78" s="358">
        <f>((K68*J37)-(K68*((J37-K37)*(1+$BR$35))))*Faktory!$D$8</f>
        <v>0</v>
      </c>
      <c r="L78" s="311">
        <f t="shared" si="162"/>
        <v>0</v>
      </c>
      <c r="M78" s="357">
        <f>M7*M37*Faktory!$D$8</f>
        <v>0</v>
      </c>
      <c r="N78" s="358">
        <f>((N68*M37)-(N68*((M37-N37)*(1+$BR$35))))*Faktory!$D$8</f>
        <v>0</v>
      </c>
      <c r="O78" s="311">
        <f t="shared" si="163"/>
        <v>0</v>
      </c>
      <c r="P78" s="357">
        <f>P7*P37*Faktory!$D$8</f>
        <v>0</v>
      </c>
      <c r="Q78" s="358">
        <f>((Q68*P37)-(Q68*((P37-Q37)*(1+$BR$35))))*Faktory!$D$8</f>
        <v>0</v>
      </c>
      <c r="R78" s="311">
        <f t="shared" si="164"/>
        <v>0</v>
      </c>
      <c r="S78" s="357">
        <f>S7*S37*Faktory!$D$8</f>
        <v>0</v>
      </c>
      <c r="T78" s="358">
        <f>((T68*S37)-(T68*((S37-T37)*(1+$BR$35))))*Faktory!$D$8</f>
        <v>0</v>
      </c>
      <c r="U78" s="311">
        <f t="shared" si="165"/>
        <v>0</v>
      </c>
      <c r="V78" s="357">
        <f>V7*V37*Faktory!$D$8</f>
        <v>0</v>
      </c>
      <c r="W78" s="358">
        <f>((W68*V37)-(W68*((V37-W37)*(1+$BR$35))))*Faktory!$D$8</f>
        <v>0</v>
      </c>
      <c r="X78" s="311">
        <f t="shared" si="166"/>
        <v>0</v>
      </c>
      <c r="Y78" s="357">
        <f>Y7*Y37*Faktory!$D$8</f>
        <v>0</v>
      </c>
      <c r="Z78" s="358">
        <f>((Z68*Y37)-(Z68*((Y37-Z37)*(1+$BR$35))))*Faktory!$D$8</f>
        <v>0</v>
      </c>
      <c r="AA78" s="311">
        <f t="shared" si="167"/>
        <v>0</v>
      </c>
      <c r="AB78" s="357">
        <f>AB7*AB37*Faktory!$D$8</f>
        <v>0</v>
      </c>
      <c r="AC78" s="358">
        <f>((AC68*AB37)-(AC68*((AB37-AC37)*(1+$BR$35))))*Faktory!$D$8</f>
        <v>0</v>
      </c>
      <c r="AD78" s="311">
        <f t="shared" si="168"/>
        <v>0</v>
      </c>
      <c r="AE78" s="357">
        <f>AE7*AE37*Faktory!$D$8</f>
        <v>0</v>
      </c>
      <c r="AF78" s="358">
        <f>((AF68*AE37)-(AF68*((AE37-AF37)*(1+$BR$35))))*Faktory!$D$8</f>
        <v>0</v>
      </c>
      <c r="AG78" s="311">
        <f t="shared" si="169"/>
        <v>0</v>
      </c>
      <c r="AH78" s="357">
        <f>AH7*AH37*Faktory!$D$8</f>
        <v>0</v>
      </c>
      <c r="AI78" s="358">
        <f>((AI68*AH37)-(AI68*((AH37-AI37)*(1+$BR$35))))*Faktory!$D$8</f>
        <v>0</v>
      </c>
      <c r="AJ78" s="311">
        <f t="shared" si="170"/>
        <v>0</v>
      </c>
      <c r="AK78" s="357">
        <f>AK7*AK37*Faktory!$D$8</f>
        <v>0</v>
      </c>
      <c r="AL78" s="358">
        <f>((AL68*AK37)-(AL68*((AK37-AL37)*(1+$BR$35))))*Faktory!$D$8</f>
        <v>0</v>
      </c>
      <c r="AM78" s="311">
        <f t="shared" si="171"/>
        <v>0</v>
      </c>
      <c r="AN78" s="357">
        <f>AN7*AN37*Faktory!$D$8</f>
        <v>0</v>
      </c>
      <c r="AO78" s="358">
        <f>((AO68*AN37)-(AO68*((AN37-AO37)*(1+$BR$35))))*Faktory!$D$8</f>
        <v>0</v>
      </c>
      <c r="AP78" s="311">
        <f t="shared" si="172"/>
        <v>0</v>
      </c>
      <c r="AQ78" s="357">
        <f>AQ7*AQ37*Faktory!$D$8</f>
        <v>0</v>
      </c>
      <c r="AR78" s="358">
        <f>((AR68*AQ37)-(AR68*((AQ37-AR37)*(1+$BR$35))))*Faktory!$D$8</f>
        <v>0</v>
      </c>
      <c r="AS78" s="311">
        <f t="shared" si="173"/>
        <v>0</v>
      </c>
      <c r="AT78" s="357">
        <f>AT7*AT37*Faktory!$D$8</f>
        <v>0</v>
      </c>
      <c r="AU78" s="358">
        <f>((AU68*AT37)-(AU68*((AT37-AU37)*(1+$BR$35))))*Faktory!$D$8</f>
        <v>0</v>
      </c>
      <c r="AV78" s="311">
        <f t="shared" si="174"/>
        <v>0</v>
      </c>
      <c r="AW78" s="357">
        <f>AW7*AW37*Faktory!$D$8</f>
        <v>0</v>
      </c>
      <c r="AX78" s="358">
        <f>((AX68*AW37)-(AX68*((AW37-AX37)*(1+$BR$35))))*Faktory!$D$8</f>
        <v>0</v>
      </c>
      <c r="AY78" s="311">
        <f t="shared" si="175"/>
        <v>0</v>
      </c>
      <c r="AZ78" s="357">
        <f>AZ7*AZ37*Faktory!$D$8</f>
        <v>0</v>
      </c>
      <c r="BA78" s="358">
        <f>((BA68*AZ37)-(BA68*((AZ37-BA37)*(1+$BR$35))))*Faktory!$D$8</f>
        <v>0</v>
      </c>
      <c r="BB78" s="311">
        <f t="shared" si="176"/>
        <v>0</v>
      </c>
      <c r="BC78" s="357">
        <f>BC7*BC37*Faktory!$D$8</f>
        <v>0</v>
      </c>
      <c r="BD78" s="358">
        <f>((BD68*BC37)-(BD68*((BC37-BD37)*(1+$BR$35))))*Faktory!$D$8</f>
        <v>0</v>
      </c>
      <c r="BE78" s="311">
        <f t="shared" si="177"/>
        <v>0</v>
      </c>
      <c r="BF78" s="357">
        <f>BF7*BF37*Faktory!$D$8</f>
        <v>0</v>
      </c>
      <c r="BG78" s="358">
        <f>((BG68*BF37)-(BG68*((BF37-BG37)*(1+$BR$35))))*Faktory!$D$8</f>
        <v>0</v>
      </c>
      <c r="BH78" s="311">
        <f t="shared" si="178"/>
        <v>0</v>
      </c>
      <c r="BI78" s="357">
        <f>BI7*BI37*Faktory!$D$8</f>
        <v>0</v>
      </c>
      <c r="BJ78" s="358">
        <f>((BJ68*BI37)-(BJ68*((BI37-BJ37)*(1+$BR$35))))*Faktory!$D$8</f>
        <v>0</v>
      </c>
      <c r="BK78" s="311">
        <f t="shared" si="179"/>
        <v>0</v>
      </c>
      <c r="BL78" s="357">
        <f>BL7*BL37*Faktory!$D$8</f>
        <v>0</v>
      </c>
      <c r="BM78" s="358">
        <f>((BM68*BL37)-(BM68*((BL37-BM37)*(1+$BR$35))))*Faktory!$D$8</f>
        <v>0</v>
      </c>
      <c r="BN78" s="311">
        <f t="shared" si="180"/>
        <v>0</v>
      </c>
      <c r="BO78" s="357">
        <f>BO7*BO37*Faktory!$D$8</f>
        <v>0</v>
      </c>
      <c r="BP78" s="358">
        <f>((BP68*BO37)-(BP68*((BO37-BP37)*(1+$BR$35))))*Faktory!$D$8</f>
        <v>0</v>
      </c>
      <c r="BQ78" s="311">
        <f t="shared" si="181"/>
        <v>0</v>
      </c>
    </row>
    <row r="79" spans="1:70">
      <c r="A79" s="685"/>
      <c r="B79" s="687"/>
      <c r="C79" s="349" t="s">
        <v>112</v>
      </c>
      <c r="D79" s="350">
        <f t="shared" si="158"/>
        <v>0</v>
      </c>
      <c r="E79" s="351">
        <f t="shared" si="159"/>
        <v>0</v>
      </c>
      <c r="F79" s="352">
        <f t="shared" si="160"/>
        <v>0</v>
      </c>
      <c r="G79" s="357">
        <f>G8*G38*Faktory!$D$8</f>
        <v>0</v>
      </c>
      <c r="H79" s="358">
        <f>((H69*G38)-(H69*((G38-H38)*(1+$BR$35))))*Faktory!$D$8</f>
        <v>0</v>
      </c>
      <c r="I79" s="311">
        <f t="shared" si="161"/>
        <v>0</v>
      </c>
      <c r="J79" s="357">
        <f>J8*J38*Faktory!$D$8</f>
        <v>0</v>
      </c>
      <c r="K79" s="358">
        <f>((K69*J38)-(K69*((J38-K38)*(1+$BR$35))))*Faktory!$D$8</f>
        <v>0</v>
      </c>
      <c r="L79" s="311">
        <f t="shared" si="162"/>
        <v>0</v>
      </c>
      <c r="M79" s="357">
        <f>M8*M38*Faktory!$D$8</f>
        <v>0</v>
      </c>
      <c r="N79" s="358">
        <f>((N69*M38)-(N69*((M38-N38)*(1+$BR$35))))*Faktory!$D$8</f>
        <v>0</v>
      </c>
      <c r="O79" s="311">
        <f t="shared" si="163"/>
        <v>0</v>
      </c>
      <c r="P79" s="357">
        <f>P8*P38*Faktory!$D$8</f>
        <v>0</v>
      </c>
      <c r="Q79" s="358">
        <f>((Q69*P38)-(Q69*((P38-Q38)*(1+$BR$35))))*Faktory!$D$8</f>
        <v>0</v>
      </c>
      <c r="R79" s="311">
        <f t="shared" si="164"/>
        <v>0</v>
      </c>
      <c r="S79" s="357">
        <f>S8*S38*Faktory!$D$8</f>
        <v>0</v>
      </c>
      <c r="T79" s="358">
        <f>((T69*S38)-(T69*((S38-T38)*(1+$BR$35))))*Faktory!$D$8</f>
        <v>0</v>
      </c>
      <c r="U79" s="311">
        <f t="shared" si="165"/>
        <v>0</v>
      </c>
      <c r="V79" s="357">
        <f>V8*V38*Faktory!$D$8</f>
        <v>0</v>
      </c>
      <c r="W79" s="358">
        <f>((W69*V38)-(W69*((V38-W38)*(1+$BR$35))))*Faktory!$D$8</f>
        <v>0</v>
      </c>
      <c r="X79" s="311">
        <f t="shared" si="166"/>
        <v>0</v>
      </c>
      <c r="Y79" s="357">
        <f>Y8*Y38*Faktory!$D$8</f>
        <v>0</v>
      </c>
      <c r="Z79" s="358">
        <f>((Z69*Y38)-(Z69*((Y38-Z38)*(1+$BR$35))))*Faktory!$D$8</f>
        <v>0</v>
      </c>
      <c r="AA79" s="311">
        <f t="shared" si="167"/>
        <v>0</v>
      </c>
      <c r="AB79" s="357">
        <f>AB8*AB38*Faktory!$D$8</f>
        <v>0</v>
      </c>
      <c r="AC79" s="358">
        <f>((AC69*AB38)-(AC69*((AB38-AC38)*(1+$BR$35))))*Faktory!$D$8</f>
        <v>0</v>
      </c>
      <c r="AD79" s="311">
        <f t="shared" si="168"/>
        <v>0</v>
      </c>
      <c r="AE79" s="357">
        <f>AE8*AE38*Faktory!$D$8</f>
        <v>0</v>
      </c>
      <c r="AF79" s="358">
        <f>((AF69*AE38)-(AF69*((AE38-AF38)*(1+$BR$35))))*Faktory!$D$8</f>
        <v>0</v>
      </c>
      <c r="AG79" s="311">
        <f t="shared" si="169"/>
        <v>0</v>
      </c>
      <c r="AH79" s="357">
        <f>AH8*AH38*Faktory!$D$8</f>
        <v>0</v>
      </c>
      <c r="AI79" s="358">
        <f>((AI69*AH38)-(AI69*((AH38-AI38)*(1+$BR$35))))*Faktory!$D$8</f>
        <v>0</v>
      </c>
      <c r="AJ79" s="311">
        <f t="shared" si="170"/>
        <v>0</v>
      </c>
      <c r="AK79" s="357">
        <f>AK8*AK38*Faktory!$D$8</f>
        <v>0</v>
      </c>
      <c r="AL79" s="358">
        <f>((AL69*AK38)-(AL69*((AK38-AL38)*(1+$BR$35))))*Faktory!$D$8</f>
        <v>0</v>
      </c>
      <c r="AM79" s="311">
        <f t="shared" si="171"/>
        <v>0</v>
      </c>
      <c r="AN79" s="357">
        <f>AN8*AN38*Faktory!$D$8</f>
        <v>0</v>
      </c>
      <c r="AO79" s="358">
        <f>((AO69*AN38)-(AO69*((AN38-AO38)*(1+$BR$35))))*Faktory!$D$8</f>
        <v>0</v>
      </c>
      <c r="AP79" s="311">
        <f t="shared" si="172"/>
        <v>0</v>
      </c>
      <c r="AQ79" s="357">
        <f>AQ8*AQ38*Faktory!$D$8</f>
        <v>0</v>
      </c>
      <c r="AR79" s="358">
        <f>((AR69*AQ38)-(AR69*((AQ38-AR38)*(1+$BR$35))))*Faktory!$D$8</f>
        <v>0</v>
      </c>
      <c r="AS79" s="311">
        <f t="shared" si="173"/>
        <v>0</v>
      </c>
      <c r="AT79" s="357">
        <f>AT8*AT38*Faktory!$D$8</f>
        <v>0</v>
      </c>
      <c r="AU79" s="358">
        <f>((AU69*AT38)-(AU69*((AT38-AU38)*(1+$BR$35))))*Faktory!$D$8</f>
        <v>0</v>
      </c>
      <c r="AV79" s="311">
        <f t="shared" si="174"/>
        <v>0</v>
      </c>
      <c r="AW79" s="357">
        <f>AW8*AW38*Faktory!$D$8</f>
        <v>0</v>
      </c>
      <c r="AX79" s="358">
        <f>((AX69*AW38)-(AX69*((AW38-AX38)*(1+$BR$35))))*Faktory!$D$8</f>
        <v>0</v>
      </c>
      <c r="AY79" s="311">
        <f t="shared" si="175"/>
        <v>0</v>
      </c>
      <c r="AZ79" s="357">
        <f>AZ8*AZ38*Faktory!$D$8</f>
        <v>0</v>
      </c>
      <c r="BA79" s="358">
        <f>((BA69*AZ38)-(BA69*((AZ38-BA38)*(1+$BR$35))))*Faktory!$D$8</f>
        <v>0</v>
      </c>
      <c r="BB79" s="311">
        <f t="shared" si="176"/>
        <v>0</v>
      </c>
      <c r="BC79" s="357">
        <f>BC8*BC38*Faktory!$D$8</f>
        <v>0</v>
      </c>
      <c r="BD79" s="358">
        <f>((BD69*BC38)-(BD69*((BC38-BD38)*(1+$BR$35))))*Faktory!$D$8</f>
        <v>0</v>
      </c>
      <c r="BE79" s="311">
        <f t="shared" si="177"/>
        <v>0</v>
      </c>
      <c r="BF79" s="357">
        <f>BF8*BF38*Faktory!$D$8</f>
        <v>0</v>
      </c>
      <c r="BG79" s="358">
        <f>((BG69*BF38)-(BG69*((BF38-BG38)*(1+$BR$35))))*Faktory!$D$8</f>
        <v>0</v>
      </c>
      <c r="BH79" s="311">
        <f t="shared" si="178"/>
        <v>0</v>
      </c>
      <c r="BI79" s="357">
        <f>BI8*BI38*Faktory!$D$8</f>
        <v>0</v>
      </c>
      <c r="BJ79" s="358">
        <f>((BJ69*BI38)-(BJ69*((BI38-BJ38)*(1+$BR$35))))*Faktory!$D$8</f>
        <v>0</v>
      </c>
      <c r="BK79" s="311">
        <f t="shared" si="179"/>
        <v>0</v>
      </c>
      <c r="BL79" s="357">
        <f>BL8*BL38*Faktory!$D$8</f>
        <v>0</v>
      </c>
      <c r="BM79" s="358">
        <f>((BM69*BL38)-(BM69*((BL38-BM38)*(1+$BR$35))))*Faktory!$D$8</f>
        <v>0</v>
      </c>
      <c r="BN79" s="311">
        <f t="shared" si="180"/>
        <v>0</v>
      </c>
      <c r="BO79" s="357">
        <f>BO8*BO38*Faktory!$D$8</f>
        <v>0</v>
      </c>
      <c r="BP79" s="358">
        <f>((BP69*BO38)-(BP69*((BO38-BP38)*(1+$BR$35))))*Faktory!$D$8</f>
        <v>0</v>
      </c>
      <c r="BQ79" s="311">
        <f t="shared" si="181"/>
        <v>0</v>
      </c>
    </row>
    <row r="80" spans="1:70">
      <c r="A80" s="685"/>
      <c r="B80" s="687"/>
      <c r="C80" s="349" t="s">
        <v>113</v>
      </c>
      <c r="D80" s="350">
        <f t="shared" si="158"/>
        <v>0</v>
      </c>
      <c r="E80" s="351">
        <f t="shared" si="159"/>
        <v>0</v>
      </c>
      <c r="F80" s="352">
        <f t="shared" si="160"/>
        <v>0</v>
      </c>
      <c r="G80" s="357">
        <f>G9*G39*Faktory!$D$8</f>
        <v>0</v>
      </c>
      <c r="H80" s="358">
        <f>((H70*G39)-(H70*((G39-H39)*(1+$BR$35))))*Faktory!$D$8</f>
        <v>0</v>
      </c>
      <c r="I80" s="311">
        <f t="shared" si="161"/>
        <v>0</v>
      </c>
      <c r="J80" s="357">
        <f>J9*J39*Faktory!$D$8</f>
        <v>0</v>
      </c>
      <c r="K80" s="358">
        <f>((K70*J39)-(K70*((J39-K39)*(1+$BR$35))))*Faktory!$D$8</f>
        <v>0</v>
      </c>
      <c r="L80" s="311">
        <f t="shared" si="162"/>
        <v>0</v>
      </c>
      <c r="M80" s="357">
        <f>M9*M39*Faktory!$D$8</f>
        <v>0</v>
      </c>
      <c r="N80" s="358">
        <f>((N70*M39)-(N70*((M39-N39)*(1+$BR$35))))*Faktory!$D$8</f>
        <v>0</v>
      </c>
      <c r="O80" s="311">
        <f t="shared" si="163"/>
        <v>0</v>
      </c>
      <c r="P80" s="357">
        <f>P9*P39*Faktory!$D$8</f>
        <v>0</v>
      </c>
      <c r="Q80" s="358">
        <f>((Q70*P39)-(Q70*((P39-Q39)*(1+$BR$35))))*Faktory!$D$8</f>
        <v>0</v>
      </c>
      <c r="R80" s="311">
        <f t="shared" si="164"/>
        <v>0</v>
      </c>
      <c r="S80" s="357">
        <f>S9*S39*Faktory!$D$8</f>
        <v>0</v>
      </c>
      <c r="T80" s="358">
        <f>((T70*S39)-(T70*((S39-T39)*(1+$BR$35))))*Faktory!$D$8</f>
        <v>0</v>
      </c>
      <c r="U80" s="311">
        <f t="shared" si="165"/>
        <v>0</v>
      </c>
      <c r="V80" s="357">
        <f>V9*V39*Faktory!$D$8</f>
        <v>0</v>
      </c>
      <c r="W80" s="358">
        <f>((W70*V39)-(W70*((V39-W39)*(1+$BR$35))))*Faktory!$D$8</f>
        <v>0</v>
      </c>
      <c r="X80" s="311">
        <f t="shared" si="166"/>
        <v>0</v>
      </c>
      <c r="Y80" s="357">
        <f>Y9*Y39*Faktory!$D$8</f>
        <v>0</v>
      </c>
      <c r="Z80" s="358">
        <f>((Z70*Y39)-(Z70*((Y39-Z39)*(1+$BR$35))))*Faktory!$D$8</f>
        <v>0</v>
      </c>
      <c r="AA80" s="311">
        <f t="shared" si="167"/>
        <v>0</v>
      </c>
      <c r="AB80" s="357">
        <f>AB9*AB39*Faktory!$D$8</f>
        <v>0</v>
      </c>
      <c r="AC80" s="358">
        <f>((AC70*AB39)-(AC70*((AB39-AC39)*(1+$BR$35))))*Faktory!$D$8</f>
        <v>0</v>
      </c>
      <c r="AD80" s="311">
        <f t="shared" si="168"/>
        <v>0</v>
      </c>
      <c r="AE80" s="357">
        <f>AE9*AE39*Faktory!$D$8</f>
        <v>0</v>
      </c>
      <c r="AF80" s="358">
        <f>((AF70*AE39)-(AF70*((AE39-AF39)*(1+$BR$35))))*Faktory!$D$8</f>
        <v>0</v>
      </c>
      <c r="AG80" s="311">
        <f t="shared" si="169"/>
        <v>0</v>
      </c>
      <c r="AH80" s="357">
        <f>AH9*AH39*Faktory!$D$8</f>
        <v>0</v>
      </c>
      <c r="AI80" s="358">
        <f>((AI70*AH39)-(AI70*((AH39-AI39)*(1+$BR$35))))*Faktory!$D$8</f>
        <v>0</v>
      </c>
      <c r="AJ80" s="311">
        <f t="shared" si="170"/>
        <v>0</v>
      </c>
      <c r="AK80" s="357">
        <f>AK9*AK39*Faktory!$D$8</f>
        <v>0</v>
      </c>
      <c r="AL80" s="358">
        <f>((AL70*AK39)-(AL70*((AK39-AL39)*(1+$BR$35))))*Faktory!$D$8</f>
        <v>0</v>
      </c>
      <c r="AM80" s="311">
        <f t="shared" si="171"/>
        <v>0</v>
      </c>
      <c r="AN80" s="357">
        <f>AN9*AN39*Faktory!$D$8</f>
        <v>0</v>
      </c>
      <c r="AO80" s="358">
        <f>((AO70*AN39)-(AO70*((AN39-AO39)*(1+$BR$35))))*Faktory!$D$8</f>
        <v>0</v>
      </c>
      <c r="AP80" s="311">
        <f t="shared" si="172"/>
        <v>0</v>
      </c>
      <c r="AQ80" s="357">
        <f>AQ9*AQ39*Faktory!$D$8</f>
        <v>0</v>
      </c>
      <c r="AR80" s="358">
        <f>((AR70*AQ39)-(AR70*((AQ39-AR39)*(1+$BR$35))))*Faktory!$D$8</f>
        <v>0</v>
      </c>
      <c r="AS80" s="311">
        <f t="shared" si="173"/>
        <v>0</v>
      </c>
      <c r="AT80" s="357">
        <f>AT9*AT39*Faktory!$D$8</f>
        <v>0</v>
      </c>
      <c r="AU80" s="358">
        <f>((AU70*AT39)-(AU70*((AT39-AU39)*(1+$BR$35))))*Faktory!$D$8</f>
        <v>0</v>
      </c>
      <c r="AV80" s="311">
        <f t="shared" si="174"/>
        <v>0</v>
      </c>
      <c r="AW80" s="357">
        <f>AW9*AW39*Faktory!$D$8</f>
        <v>0</v>
      </c>
      <c r="AX80" s="358">
        <f>((AX70*AW39)-(AX70*((AW39-AX39)*(1+$BR$35))))*Faktory!$D$8</f>
        <v>0</v>
      </c>
      <c r="AY80" s="311">
        <f t="shared" si="175"/>
        <v>0</v>
      </c>
      <c r="AZ80" s="357">
        <f>AZ9*AZ39*Faktory!$D$8</f>
        <v>0</v>
      </c>
      <c r="BA80" s="358">
        <f>((BA70*AZ39)-(BA70*((AZ39-BA39)*(1+$BR$35))))*Faktory!$D$8</f>
        <v>0</v>
      </c>
      <c r="BB80" s="311">
        <f t="shared" si="176"/>
        <v>0</v>
      </c>
      <c r="BC80" s="357">
        <f>BC9*BC39*Faktory!$D$8</f>
        <v>0</v>
      </c>
      <c r="BD80" s="358">
        <f>((BD70*BC39)-(BD70*((BC39-BD39)*(1+$BR$35))))*Faktory!$D$8</f>
        <v>0</v>
      </c>
      <c r="BE80" s="311">
        <f t="shared" si="177"/>
        <v>0</v>
      </c>
      <c r="BF80" s="357">
        <f>BF9*BF39*Faktory!$D$8</f>
        <v>0</v>
      </c>
      <c r="BG80" s="358">
        <f>((BG70*BF39)-(BG70*((BF39-BG39)*(1+$BR$35))))*Faktory!$D$8</f>
        <v>0</v>
      </c>
      <c r="BH80" s="311">
        <f t="shared" si="178"/>
        <v>0</v>
      </c>
      <c r="BI80" s="357">
        <f>BI9*BI39*Faktory!$D$8</f>
        <v>0</v>
      </c>
      <c r="BJ80" s="358">
        <f>((BJ70*BI39)-(BJ70*((BI39-BJ39)*(1+$BR$35))))*Faktory!$D$8</f>
        <v>0</v>
      </c>
      <c r="BK80" s="311">
        <f t="shared" si="179"/>
        <v>0</v>
      </c>
      <c r="BL80" s="357">
        <f>BL9*BL39*Faktory!$D$8</f>
        <v>0</v>
      </c>
      <c r="BM80" s="358">
        <f>((BM70*BL39)-(BM70*((BL39-BM39)*(1+$BR$35))))*Faktory!$D$8</f>
        <v>0</v>
      </c>
      <c r="BN80" s="311">
        <f t="shared" si="180"/>
        <v>0</v>
      </c>
      <c r="BO80" s="357">
        <f>BO9*BO39*Faktory!$D$8</f>
        <v>0</v>
      </c>
      <c r="BP80" s="358">
        <f>((BP70*BO39)-(BP70*((BO39-BP39)*(1+$BR$35))))*Faktory!$D$8</f>
        <v>0</v>
      </c>
      <c r="BQ80" s="311">
        <f t="shared" si="181"/>
        <v>0</v>
      </c>
    </row>
    <row r="81" spans="1:69">
      <c r="A81" s="685"/>
      <c r="B81" s="687"/>
      <c r="C81" s="349" t="s">
        <v>114</v>
      </c>
      <c r="D81" s="350">
        <f t="shared" si="158"/>
        <v>0</v>
      </c>
      <c r="E81" s="351">
        <f t="shared" si="159"/>
        <v>0</v>
      </c>
      <c r="F81" s="352">
        <f t="shared" si="160"/>
        <v>0</v>
      </c>
      <c r="G81" s="357">
        <f>G10*G40*Faktory!$D$8</f>
        <v>0</v>
      </c>
      <c r="H81" s="358">
        <f>((H71*G40)-(H71*((G40-H40)*(1+$BR$35))))*Faktory!$D$8</f>
        <v>0</v>
      </c>
      <c r="I81" s="311">
        <f t="shared" si="161"/>
        <v>0</v>
      </c>
      <c r="J81" s="357">
        <f>J10*J40*Faktory!$D$8</f>
        <v>0</v>
      </c>
      <c r="K81" s="358">
        <f>((K71*J40)-(K71*((J40-K40)*(1+$BR$35))))*Faktory!$D$8</f>
        <v>0</v>
      </c>
      <c r="L81" s="311">
        <f t="shared" si="162"/>
        <v>0</v>
      </c>
      <c r="M81" s="357">
        <f>M10*M40*Faktory!$D$8</f>
        <v>0</v>
      </c>
      <c r="N81" s="358">
        <f>((N71*M40)-(N71*((M40-N40)*(1+$BR$35))))*Faktory!$D$8</f>
        <v>0</v>
      </c>
      <c r="O81" s="311">
        <f t="shared" si="163"/>
        <v>0</v>
      </c>
      <c r="P81" s="357">
        <f>P10*P40*Faktory!$D$8</f>
        <v>0</v>
      </c>
      <c r="Q81" s="358">
        <f>((Q71*P40)-(Q71*((P40-Q40)*(1+$BR$35))))*Faktory!$D$8</f>
        <v>0</v>
      </c>
      <c r="R81" s="311">
        <f t="shared" si="164"/>
        <v>0</v>
      </c>
      <c r="S81" s="357">
        <f>S10*S40*Faktory!$D$8</f>
        <v>0</v>
      </c>
      <c r="T81" s="358">
        <f>((T71*S40)-(T71*((S40-T40)*(1+$BR$35))))*Faktory!$D$8</f>
        <v>0</v>
      </c>
      <c r="U81" s="311">
        <f t="shared" si="165"/>
        <v>0</v>
      </c>
      <c r="V81" s="357">
        <f>V10*V40*Faktory!$D$8</f>
        <v>0</v>
      </c>
      <c r="W81" s="358">
        <f>((W71*V40)-(W71*((V40-W40)*(1+$BR$35))))*Faktory!$D$8</f>
        <v>0</v>
      </c>
      <c r="X81" s="311">
        <f t="shared" si="166"/>
        <v>0</v>
      </c>
      <c r="Y81" s="357">
        <f>Y10*Y40*Faktory!$D$8</f>
        <v>0</v>
      </c>
      <c r="Z81" s="358">
        <f>((Z71*Y40)-(Z71*((Y40-Z40)*(1+$BR$35))))*Faktory!$D$8</f>
        <v>0</v>
      </c>
      <c r="AA81" s="311">
        <f t="shared" si="167"/>
        <v>0</v>
      </c>
      <c r="AB81" s="357">
        <f>AB10*AB40*Faktory!$D$8</f>
        <v>0</v>
      </c>
      <c r="AC81" s="358">
        <f>((AC71*AB40)-(AC71*((AB40-AC40)*(1+$BR$35))))*Faktory!$D$8</f>
        <v>0</v>
      </c>
      <c r="AD81" s="311">
        <f t="shared" si="168"/>
        <v>0</v>
      </c>
      <c r="AE81" s="357">
        <f>AE10*AE40*Faktory!$D$8</f>
        <v>0</v>
      </c>
      <c r="AF81" s="358">
        <f>((AF71*AE40)-(AF71*((AE40-AF40)*(1+$BR$35))))*Faktory!$D$8</f>
        <v>0</v>
      </c>
      <c r="AG81" s="311">
        <f t="shared" si="169"/>
        <v>0</v>
      </c>
      <c r="AH81" s="357">
        <f>AH10*AH40*Faktory!$D$8</f>
        <v>0</v>
      </c>
      <c r="AI81" s="358">
        <f>((AI71*AH40)-(AI71*((AH40-AI40)*(1+$BR$35))))*Faktory!$D$8</f>
        <v>0</v>
      </c>
      <c r="AJ81" s="311">
        <f t="shared" si="170"/>
        <v>0</v>
      </c>
      <c r="AK81" s="357">
        <f>AK10*AK40*Faktory!$D$8</f>
        <v>0</v>
      </c>
      <c r="AL81" s="358">
        <f>((AL71*AK40)-(AL71*((AK40-AL40)*(1+$BR$35))))*Faktory!$D$8</f>
        <v>0</v>
      </c>
      <c r="AM81" s="311">
        <f t="shared" si="171"/>
        <v>0</v>
      </c>
      <c r="AN81" s="357">
        <f>AN10*AN40*Faktory!$D$8</f>
        <v>0</v>
      </c>
      <c r="AO81" s="358">
        <f>((AO71*AN40)-(AO71*((AN40-AO40)*(1+$BR$35))))*Faktory!$D$8</f>
        <v>0</v>
      </c>
      <c r="AP81" s="311">
        <f t="shared" si="172"/>
        <v>0</v>
      </c>
      <c r="AQ81" s="357">
        <f>AQ10*AQ40*Faktory!$D$8</f>
        <v>0</v>
      </c>
      <c r="AR81" s="358">
        <f>((AR71*AQ40)-(AR71*((AQ40-AR40)*(1+$BR$35))))*Faktory!$D$8</f>
        <v>0</v>
      </c>
      <c r="AS81" s="311">
        <f t="shared" si="173"/>
        <v>0</v>
      </c>
      <c r="AT81" s="357">
        <f>AT10*AT40*Faktory!$D$8</f>
        <v>0</v>
      </c>
      <c r="AU81" s="358">
        <f>((AU71*AT40)-(AU71*((AT40-AU40)*(1+$BR$35))))*Faktory!$D$8</f>
        <v>0</v>
      </c>
      <c r="AV81" s="311">
        <f t="shared" si="174"/>
        <v>0</v>
      </c>
      <c r="AW81" s="357">
        <f>AW10*AW40*Faktory!$D$8</f>
        <v>0</v>
      </c>
      <c r="AX81" s="358">
        <f>((AX71*AW40)-(AX71*((AW40-AX40)*(1+$BR$35))))*Faktory!$D$8</f>
        <v>0</v>
      </c>
      <c r="AY81" s="311">
        <f t="shared" si="175"/>
        <v>0</v>
      </c>
      <c r="AZ81" s="357">
        <f>AZ10*AZ40*Faktory!$D$8</f>
        <v>0</v>
      </c>
      <c r="BA81" s="358">
        <f>((BA71*AZ40)-(BA71*((AZ40-BA40)*(1+$BR$35))))*Faktory!$D$8</f>
        <v>0</v>
      </c>
      <c r="BB81" s="311">
        <f t="shared" si="176"/>
        <v>0</v>
      </c>
      <c r="BC81" s="357">
        <f>BC10*BC40*Faktory!$D$8</f>
        <v>0</v>
      </c>
      <c r="BD81" s="358">
        <f>((BD71*BC40)-(BD71*((BC40-BD40)*(1+$BR$35))))*Faktory!$D$8</f>
        <v>0</v>
      </c>
      <c r="BE81" s="311">
        <f t="shared" si="177"/>
        <v>0</v>
      </c>
      <c r="BF81" s="357">
        <f>BF10*BF40*Faktory!$D$8</f>
        <v>0</v>
      </c>
      <c r="BG81" s="358">
        <f>((BG71*BF40)-(BG71*((BF40-BG40)*(1+$BR$35))))*Faktory!$D$8</f>
        <v>0</v>
      </c>
      <c r="BH81" s="311">
        <f t="shared" si="178"/>
        <v>0</v>
      </c>
      <c r="BI81" s="357">
        <f>BI10*BI40*Faktory!$D$8</f>
        <v>0</v>
      </c>
      <c r="BJ81" s="358">
        <f>((BJ71*BI40)-(BJ71*((BI40-BJ40)*(1+$BR$35))))*Faktory!$D$8</f>
        <v>0</v>
      </c>
      <c r="BK81" s="311">
        <f t="shared" si="179"/>
        <v>0</v>
      </c>
      <c r="BL81" s="357">
        <f>BL10*BL40*Faktory!$D$8</f>
        <v>0</v>
      </c>
      <c r="BM81" s="358">
        <f>((BM71*BL40)-(BM71*((BL40-BM40)*(1+$BR$35))))*Faktory!$D$8</f>
        <v>0</v>
      </c>
      <c r="BN81" s="311">
        <f t="shared" si="180"/>
        <v>0</v>
      </c>
      <c r="BO81" s="357">
        <f>BO10*BO40*Faktory!$D$8</f>
        <v>0</v>
      </c>
      <c r="BP81" s="358">
        <f>((BP71*BO40)-(BP71*((BO40-BP40)*(1+$BR$35))))*Faktory!$D$8</f>
        <v>0</v>
      </c>
      <c r="BQ81" s="311">
        <f t="shared" si="181"/>
        <v>0</v>
      </c>
    </row>
    <row r="82" spans="1:69">
      <c r="A82" s="685"/>
      <c r="B82" s="687"/>
      <c r="C82" s="349" t="s">
        <v>115</v>
      </c>
      <c r="D82" s="350">
        <f t="shared" si="158"/>
        <v>0</v>
      </c>
      <c r="E82" s="351">
        <f t="shared" si="159"/>
        <v>0</v>
      </c>
      <c r="F82" s="352">
        <f t="shared" si="160"/>
        <v>0</v>
      </c>
      <c r="G82" s="357">
        <f>G11*G41*Faktory!$D$8</f>
        <v>0</v>
      </c>
      <c r="H82" s="358">
        <f>((H72*G41)-(H72*((G41-H41)*(1+$BR$35))))*Faktory!$D$8</f>
        <v>0</v>
      </c>
      <c r="I82" s="311">
        <f t="shared" si="161"/>
        <v>0</v>
      </c>
      <c r="J82" s="357">
        <f>J11*J41*Faktory!$D$8</f>
        <v>0</v>
      </c>
      <c r="K82" s="358">
        <f>((K72*J41)-(K72*((J41-K41)*(1+$BR$35))))*Faktory!$D$8</f>
        <v>0</v>
      </c>
      <c r="L82" s="311">
        <f t="shared" si="162"/>
        <v>0</v>
      </c>
      <c r="M82" s="357">
        <f>M11*M41*Faktory!$D$8</f>
        <v>0</v>
      </c>
      <c r="N82" s="358">
        <f>((N72*M41)-(N72*((M41-N41)*(1+$BR$35))))*Faktory!$D$8</f>
        <v>0</v>
      </c>
      <c r="O82" s="311">
        <f t="shared" si="163"/>
        <v>0</v>
      </c>
      <c r="P82" s="357">
        <f>P11*P41*Faktory!$D$8</f>
        <v>0</v>
      </c>
      <c r="Q82" s="358">
        <f>((Q72*P41)-(Q72*((P41-Q41)*(1+$BR$35))))*Faktory!$D$8</f>
        <v>0</v>
      </c>
      <c r="R82" s="311">
        <f t="shared" si="164"/>
        <v>0</v>
      </c>
      <c r="S82" s="357">
        <f>S11*S41*Faktory!$D$8</f>
        <v>0</v>
      </c>
      <c r="T82" s="358">
        <f>((T72*S41)-(T72*((S41-T41)*(1+$BR$35))))*Faktory!$D$8</f>
        <v>0</v>
      </c>
      <c r="U82" s="311">
        <f t="shared" si="165"/>
        <v>0</v>
      </c>
      <c r="V82" s="357">
        <f>V11*V41*Faktory!$D$8</f>
        <v>0</v>
      </c>
      <c r="W82" s="358">
        <f>((W72*V41)-(W72*((V41-W41)*(1+$BR$35))))*Faktory!$D$8</f>
        <v>0</v>
      </c>
      <c r="X82" s="311">
        <f t="shared" si="166"/>
        <v>0</v>
      </c>
      <c r="Y82" s="357">
        <f>Y11*Y41*Faktory!$D$8</f>
        <v>0</v>
      </c>
      <c r="Z82" s="358">
        <f>((Z72*Y41)-(Z72*((Y41-Z41)*(1+$BR$35))))*Faktory!$D$8</f>
        <v>0</v>
      </c>
      <c r="AA82" s="311">
        <f t="shared" si="167"/>
        <v>0</v>
      </c>
      <c r="AB82" s="357">
        <f>AB11*AB41*Faktory!$D$8</f>
        <v>0</v>
      </c>
      <c r="AC82" s="358">
        <f>((AC72*AB41)-(AC72*((AB41-AC41)*(1+$BR$35))))*Faktory!$D$8</f>
        <v>0</v>
      </c>
      <c r="AD82" s="311">
        <f t="shared" si="168"/>
        <v>0</v>
      </c>
      <c r="AE82" s="357">
        <f>AE11*AE41*Faktory!$D$8</f>
        <v>0</v>
      </c>
      <c r="AF82" s="358">
        <f>((AF72*AE41)-(AF72*((AE41-AF41)*(1+$BR$35))))*Faktory!$D$8</f>
        <v>0</v>
      </c>
      <c r="AG82" s="311">
        <f t="shared" si="169"/>
        <v>0</v>
      </c>
      <c r="AH82" s="357">
        <f>AH11*AH41*Faktory!$D$8</f>
        <v>0</v>
      </c>
      <c r="AI82" s="358">
        <f>((AI72*AH41)-(AI72*((AH41-AI41)*(1+$BR$35))))*Faktory!$D$8</f>
        <v>0</v>
      </c>
      <c r="AJ82" s="311">
        <f t="shared" si="170"/>
        <v>0</v>
      </c>
      <c r="AK82" s="357">
        <f>AK11*AK41*Faktory!$D$8</f>
        <v>0</v>
      </c>
      <c r="AL82" s="358">
        <f>((AL72*AK41)-(AL72*((AK41-AL41)*(1+$BR$35))))*Faktory!$D$8</f>
        <v>0</v>
      </c>
      <c r="AM82" s="311">
        <f t="shared" si="171"/>
        <v>0</v>
      </c>
      <c r="AN82" s="357">
        <f>AN11*AN41*Faktory!$D$8</f>
        <v>0</v>
      </c>
      <c r="AO82" s="358">
        <f>((AO72*AN41)-(AO72*((AN41-AO41)*(1+$BR$35))))*Faktory!$D$8</f>
        <v>0</v>
      </c>
      <c r="AP82" s="311">
        <f t="shared" si="172"/>
        <v>0</v>
      </c>
      <c r="AQ82" s="357">
        <f>AQ11*AQ41*Faktory!$D$8</f>
        <v>0</v>
      </c>
      <c r="AR82" s="358">
        <f>((AR72*AQ41)-(AR72*((AQ41-AR41)*(1+$BR$35))))*Faktory!$D$8</f>
        <v>0</v>
      </c>
      <c r="AS82" s="311">
        <f t="shared" si="173"/>
        <v>0</v>
      </c>
      <c r="AT82" s="357">
        <f>AT11*AT41*Faktory!$D$8</f>
        <v>0</v>
      </c>
      <c r="AU82" s="358">
        <f>((AU72*AT41)-(AU72*((AT41-AU41)*(1+$BR$35))))*Faktory!$D$8</f>
        <v>0</v>
      </c>
      <c r="AV82" s="311">
        <f t="shared" si="174"/>
        <v>0</v>
      </c>
      <c r="AW82" s="357">
        <f>AW11*AW41*Faktory!$D$8</f>
        <v>0</v>
      </c>
      <c r="AX82" s="358">
        <f>((AX72*AW41)-(AX72*((AW41-AX41)*(1+$BR$35))))*Faktory!$D$8</f>
        <v>0</v>
      </c>
      <c r="AY82" s="311">
        <f t="shared" si="175"/>
        <v>0</v>
      </c>
      <c r="AZ82" s="357">
        <f>AZ11*AZ41*Faktory!$D$8</f>
        <v>0</v>
      </c>
      <c r="BA82" s="358">
        <f>((BA72*AZ41)-(BA72*((AZ41-BA41)*(1+$BR$35))))*Faktory!$D$8</f>
        <v>0</v>
      </c>
      <c r="BB82" s="311">
        <f t="shared" si="176"/>
        <v>0</v>
      </c>
      <c r="BC82" s="357">
        <f>BC11*BC41*Faktory!$D$8</f>
        <v>0</v>
      </c>
      <c r="BD82" s="358">
        <f>((BD72*BC41)-(BD72*((BC41-BD41)*(1+$BR$35))))*Faktory!$D$8</f>
        <v>0</v>
      </c>
      <c r="BE82" s="311">
        <f t="shared" si="177"/>
        <v>0</v>
      </c>
      <c r="BF82" s="357">
        <f>BF11*BF41*Faktory!$D$8</f>
        <v>0</v>
      </c>
      <c r="BG82" s="358">
        <f>((BG72*BF41)-(BG72*((BF41-BG41)*(1+$BR$35))))*Faktory!$D$8</f>
        <v>0</v>
      </c>
      <c r="BH82" s="311">
        <f t="shared" si="178"/>
        <v>0</v>
      </c>
      <c r="BI82" s="357">
        <f>BI11*BI41*Faktory!$D$8</f>
        <v>0</v>
      </c>
      <c r="BJ82" s="358">
        <f>((BJ72*BI41)-(BJ72*((BI41-BJ41)*(1+$BR$35))))*Faktory!$D$8</f>
        <v>0</v>
      </c>
      <c r="BK82" s="311">
        <f t="shared" si="179"/>
        <v>0</v>
      </c>
      <c r="BL82" s="357">
        <f>BL11*BL41*Faktory!$D$8</f>
        <v>0</v>
      </c>
      <c r="BM82" s="358">
        <f>((BM72*BL41)-(BM72*((BL41-BM41)*(1+$BR$35))))*Faktory!$D$8</f>
        <v>0</v>
      </c>
      <c r="BN82" s="311">
        <f t="shared" si="180"/>
        <v>0</v>
      </c>
      <c r="BO82" s="357">
        <f>BO11*BO41*Faktory!$D$8</f>
        <v>0</v>
      </c>
      <c r="BP82" s="358">
        <f>((BP72*BO41)-(BP72*((BO41-BP41)*(1+$BR$35))))*Faktory!$D$8</f>
        <v>0</v>
      </c>
      <c r="BQ82" s="311">
        <f t="shared" si="181"/>
        <v>0</v>
      </c>
    </row>
    <row r="83" spans="1:69">
      <c r="A83" s="685"/>
      <c r="B83" s="687"/>
      <c r="C83" s="349" t="s">
        <v>116</v>
      </c>
      <c r="D83" s="350">
        <f t="shared" si="158"/>
        <v>0</v>
      </c>
      <c r="E83" s="351">
        <f t="shared" si="159"/>
        <v>0</v>
      </c>
      <c r="F83" s="352">
        <f t="shared" si="160"/>
        <v>0</v>
      </c>
      <c r="G83" s="357">
        <f>G12*G42*Faktory!$D$8</f>
        <v>0</v>
      </c>
      <c r="H83" s="358">
        <f>((H73*G42)-(H73*((G42-H42)*(1+$BR$35))))*Faktory!$D$8</f>
        <v>0</v>
      </c>
      <c r="I83" s="311">
        <f t="shared" si="161"/>
        <v>0</v>
      </c>
      <c r="J83" s="357">
        <f>J12*J42*Faktory!$D$8</f>
        <v>0</v>
      </c>
      <c r="K83" s="358">
        <f>((K73*J42)-(K73*((J42-K42)*(1+$BR$35))))*Faktory!$D$8</f>
        <v>0</v>
      </c>
      <c r="L83" s="311">
        <f t="shared" si="162"/>
        <v>0</v>
      </c>
      <c r="M83" s="357">
        <f>M12*M42*Faktory!$D$8</f>
        <v>0</v>
      </c>
      <c r="N83" s="358">
        <f>((N73*M42)-(N73*((M42-N42)*(1+$BR$35))))*Faktory!$D$8</f>
        <v>0</v>
      </c>
      <c r="O83" s="311">
        <f t="shared" si="163"/>
        <v>0</v>
      </c>
      <c r="P83" s="357">
        <f>P12*P42*Faktory!$D$8</f>
        <v>0</v>
      </c>
      <c r="Q83" s="358">
        <f>((Q73*P42)-(Q73*((P42-Q42)*(1+$BR$35))))*Faktory!$D$8</f>
        <v>0</v>
      </c>
      <c r="R83" s="311">
        <f t="shared" si="164"/>
        <v>0</v>
      </c>
      <c r="S83" s="357">
        <f>S12*S42*Faktory!$D$8</f>
        <v>0</v>
      </c>
      <c r="T83" s="358">
        <f>((T73*S42)-(T73*((S42-T42)*(1+$BR$35))))*Faktory!$D$8</f>
        <v>0</v>
      </c>
      <c r="U83" s="311">
        <f t="shared" si="165"/>
        <v>0</v>
      </c>
      <c r="V83" s="357">
        <f>V12*V42*Faktory!$D$8</f>
        <v>0</v>
      </c>
      <c r="W83" s="358">
        <f>((W73*V42)-(W73*((V42-W42)*(1+$BR$35))))*Faktory!$D$8</f>
        <v>0</v>
      </c>
      <c r="X83" s="311">
        <f t="shared" si="166"/>
        <v>0</v>
      </c>
      <c r="Y83" s="357">
        <f>Y12*Y42*Faktory!$D$8</f>
        <v>0</v>
      </c>
      <c r="Z83" s="358">
        <f>((Z73*Y42)-(Z73*((Y42-Z42)*(1+$BR$35))))*Faktory!$D$8</f>
        <v>0</v>
      </c>
      <c r="AA83" s="311">
        <f t="shared" si="167"/>
        <v>0</v>
      </c>
      <c r="AB83" s="357">
        <f>AB12*AB42*Faktory!$D$8</f>
        <v>0</v>
      </c>
      <c r="AC83" s="358">
        <f>((AC73*AB42)-(AC73*((AB42-AC42)*(1+$BR$35))))*Faktory!$D$8</f>
        <v>0</v>
      </c>
      <c r="AD83" s="311">
        <f t="shared" si="168"/>
        <v>0</v>
      </c>
      <c r="AE83" s="357">
        <f>AE12*AE42*Faktory!$D$8</f>
        <v>0</v>
      </c>
      <c r="AF83" s="358">
        <f>((AF73*AE42)-(AF73*((AE42-AF42)*(1+$BR$35))))*Faktory!$D$8</f>
        <v>0</v>
      </c>
      <c r="AG83" s="311">
        <f t="shared" si="169"/>
        <v>0</v>
      </c>
      <c r="AH83" s="357">
        <f>AH12*AH42*Faktory!$D$8</f>
        <v>0</v>
      </c>
      <c r="AI83" s="358">
        <f>((AI73*AH42)-(AI73*((AH42-AI42)*(1+$BR$35))))*Faktory!$D$8</f>
        <v>0</v>
      </c>
      <c r="AJ83" s="311">
        <f t="shared" si="170"/>
        <v>0</v>
      </c>
      <c r="AK83" s="357">
        <f>AK12*AK42*Faktory!$D$8</f>
        <v>0</v>
      </c>
      <c r="AL83" s="358">
        <f>((AL73*AK42)-(AL73*((AK42-AL42)*(1+$BR$35))))*Faktory!$D$8</f>
        <v>0</v>
      </c>
      <c r="AM83" s="311">
        <f t="shared" si="171"/>
        <v>0</v>
      </c>
      <c r="AN83" s="357">
        <f>AN12*AN42*Faktory!$D$8</f>
        <v>0</v>
      </c>
      <c r="AO83" s="358">
        <f>((AO73*AN42)-(AO73*((AN42-AO42)*(1+$BR$35))))*Faktory!$D$8</f>
        <v>0</v>
      </c>
      <c r="AP83" s="311">
        <f t="shared" si="172"/>
        <v>0</v>
      </c>
      <c r="AQ83" s="357">
        <f>AQ12*AQ42*Faktory!$D$8</f>
        <v>0</v>
      </c>
      <c r="AR83" s="358">
        <f>((AR73*AQ42)-(AR73*((AQ42-AR42)*(1+$BR$35))))*Faktory!$D$8</f>
        <v>0</v>
      </c>
      <c r="AS83" s="311">
        <f t="shared" si="173"/>
        <v>0</v>
      </c>
      <c r="AT83" s="357">
        <f>AT12*AT42*Faktory!$D$8</f>
        <v>0</v>
      </c>
      <c r="AU83" s="358">
        <f>((AU73*AT42)-(AU73*((AT42-AU42)*(1+$BR$35))))*Faktory!$D$8</f>
        <v>0</v>
      </c>
      <c r="AV83" s="311">
        <f t="shared" si="174"/>
        <v>0</v>
      </c>
      <c r="AW83" s="357">
        <f>AW12*AW42*Faktory!$D$8</f>
        <v>0</v>
      </c>
      <c r="AX83" s="358">
        <f>((AX73*AW42)-(AX73*((AW42-AX42)*(1+$BR$35))))*Faktory!$D$8</f>
        <v>0</v>
      </c>
      <c r="AY83" s="311">
        <f t="shared" si="175"/>
        <v>0</v>
      </c>
      <c r="AZ83" s="357">
        <f>AZ12*AZ42*Faktory!$D$8</f>
        <v>0</v>
      </c>
      <c r="BA83" s="358">
        <f>((BA73*AZ42)-(BA73*((AZ42-BA42)*(1+$BR$35))))*Faktory!$D$8</f>
        <v>0</v>
      </c>
      <c r="BB83" s="311">
        <f t="shared" si="176"/>
        <v>0</v>
      </c>
      <c r="BC83" s="357">
        <f>BC12*BC42*Faktory!$D$8</f>
        <v>0</v>
      </c>
      <c r="BD83" s="358">
        <f>((BD73*BC42)-(BD73*((BC42-BD42)*(1+$BR$35))))*Faktory!$D$8</f>
        <v>0</v>
      </c>
      <c r="BE83" s="311">
        <f t="shared" si="177"/>
        <v>0</v>
      </c>
      <c r="BF83" s="357">
        <f>BF12*BF42*Faktory!$D$8</f>
        <v>0</v>
      </c>
      <c r="BG83" s="358">
        <f>((BG73*BF42)-(BG73*((BF42-BG42)*(1+$BR$35))))*Faktory!$D$8</f>
        <v>0</v>
      </c>
      <c r="BH83" s="311">
        <f t="shared" si="178"/>
        <v>0</v>
      </c>
      <c r="BI83" s="357">
        <f>BI12*BI42*Faktory!$D$8</f>
        <v>0</v>
      </c>
      <c r="BJ83" s="358">
        <f>((BJ73*BI42)-(BJ73*((BI42-BJ42)*(1+$BR$35))))*Faktory!$D$8</f>
        <v>0</v>
      </c>
      <c r="BK83" s="311">
        <f t="shared" si="179"/>
        <v>0</v>
      </c>
      <c r="BL83" s="357">
        <f>BL12*BL42*Faktory!$D$8</f>
        <v>0</v>
      </c>
      <c r="BM83" s="358">
        <f>((BM73*BL42)-(BM73*((BL42-BM42)*(1+$BR$35))))*Faktory!$D$8</f>
        <v>0</v>
      </c>
      <c r="BN83" s="311">
        <f t="shared" si="180"/>
        <v>0</v>
      </c>
      <c r="BO83" s="357">
        <f>BO12*BO42*Faktory!$D$8</f>
        <v>0</v>
      </c>
      <c r="BP83" s="358">
        <f>((BP73*BO42)-(BP73*((BO42-BP42)*(1+$BR$35))))*Faktory!$D$8</f>
        <v>0</v>
      </c>
      <c r="BQ83" s="311">
        <f t="shared" si="181"/>
        <v>0</v>
      </c>
    </row>
    <row r="84" spans="1:69">
      <c r="A84" s="685"/>
      <c r="B84" s="687"/>
      <c r="C84" s="349" t="s">
        <v>117</v>
      </c>
      <c r="D84" s="350">
        <f t="shared" si="158"/>
        <v>0</v>
      </c>
      <c r="E84" s="351">
        <f t="shared" si="159"/>
        <v>0</v>
      </c>
      <c r="F84" s="352">
        <f t="shared" si="160"/>
        <v>0</v>
      </c>
      <c r="G84" s="357">
        <f>G13*G43*Faktory!$D$8</f>
        <v>0</v>
      </c>
      <c r="H84" s="358">
        <f>((H74*G43)-(H74*((G43-H43)*(1+$BR$35))))*Faktory!$D$8</f>
        <v>0</v>
      </c>
      <c r="I84" s="311">
        <f t="shared" si="161"/>
        <v>0</v>
      </c>
      <c r="J84" s="357">
        <f>J13*J43*Faktory!$D$8</f>
        <v>0</v>
      </c>
      <c r="K84" s="358">
        <f>((K74*J43)-(K74*((J43-K43)*(1+$BR$35))))*Faktory!$D$8</f>
        <v>0</v>
      </c>
      <c r="L84" s="311">
        <f t="shared" si="162"/>
        <v>0</v>
      </c>
      <c r="M84" s="357">
        <f>M13*M43*Faktory!$D$8</f>
        <v>0</v>
      </c>
      <c r="N84" s="358">
        <f>((N74*M43)-(N74*((M43-N43)*(1+$BR$35))))*Faktory!$D$8</f>
        <v>0</v>
      </c>
      <c r="O84" s="311">
        <f t="shared" si="163"/>
        <v>0</v>
      </c>
      <c r="P84" s="357">
        <f>P13*P43*Faktory!$D$8</f>
        <v>0</v>
      </c>
      <c r="Q84" s="358">
        <f>((Q74*P43)-(Q74*((P43-Q43)*(1+$BR$35))))*Faktory!$D$8</f>
        <v>0</v>
      </c>
      <c r="R84" s="311">
        <f t="shared" si="164"/>
        <v>0</v>
      </c>
      <c r="S84" s="357">
        <f>S13*S43*Faktory!$D$8</f>
        <v>0</v>
      </c>
      <c r="T84" s="358">
        <f>((T74*S43)-(T74*((S43-T43)*(1+$BR$35))))*Faktory!$D$8</f>
        <v>0</v>
      </c>
      <c r="U84" s="311">
        <f t="shared" si="165"/>
        <v>0</v>
      </c>
      <c r="V84" s="357">
        <f>V13*V43*Faktory!$D$8</f>
        <v>0</v>
      </c>
      <c r="W84" s="358">
        <f>((W74*V43)-(W74*((V43-W43)*(1+$BR$35))))*Faktory!$D$8</f>
        <v>0</v>
      </c>
      <c r="X84" s="311">
        <f t="shared" si="166"/>
        <v>0</v>
      </c>
      <c r="Y84" s="357">
        <f>Y13*Y43*Faktory!$D$8</f>
        <v>0</v>
      </c>
      <c r="Z84" s="358">
        <f>((Z74*Y43)-(Z74*((Y43-Z43)*(1+$BR$35))))*Faktory!$D$8</f>
        <v>0</v>
      </c>
      <c r="AA84" s="311">
        <f t="shared" si="167"/>
        <v>0</v>
      </c>
      <c r="AB84" s="357">
        <f>AB13*AB43*Faktory!$D$8</f>
        <v>0</v>
      </c>
      <c r="AC84" s="358">
        <f>((AC74*AB43)-(AC74*((AB43-AC43)*(1+$BR$35))))*Faktory!$D$8</f>
        <v>0</v>
      </c>
      <c r="AD84" s="311">
        <f t="shared" si="168"/>
        <v>0</v>
      </c>
      <c r="AE84" s="357">
        <f>AE13*AE43*Faktory!$D$8</f>
        <v>0</v>
      </c>
      <c r="AF84" s="358">
        <f>((AF74*AE43)-(AF74*((AE43-AF43)*(1+$BR$35))))*Faktory!$D$8</f>
        <v>0</v>
      </c>
      <c r="AG84" s="311">
        <f t="shared" si="169"/>
        <v>0</v>
      </c>
      <c r="AH84" s="357">
        <f>AH13*AH43*Faktory!$D$8</f>
        <v>0</v>
      </c>
      <c r="AI84" s="358">
        <f>((AI74*AH43)-(AI74*((AH43-AI43)*(1+$BR$35))))*Faktory!$D$8</f>
        <v>0</v>
      </c>
      <c r="AJ84" s="311">
        <f t="shared" si="170"/>
        <v>0</v>
      </c>
      <c r="AK84" s="357">
        <f>AK13*AK43*Faktory!$D$8</f>
        <v>0</v>
      </c>
      <c r="AL84" s="358">
        <f>((AL74*AK43)-(AL74*((AK43-AL43)*(1+$BR$35))))*Faktory!$D$8</f>
        <v>0</v>
      </c>
      <c r="AM84" s="311">
        <f t="shared" si="171"/>
        <v>0</v>
      </c>
      <c r="AN84" s="357">
        <f>AN13*AN43*Faktory!$D$8</f>
        <v>0</v>
      </c>
      <c r="AO84" s="358">
        <f>((AO74*AN43)-(AO74*((AN43-AO43)*(1+$BR$35))))*Faktory!$D$8</f>
        <v>0</v>
      </c>
      <c r="AP84" s="311">
        <f t="shared" si="172"/>
        <v>0</v>
      </c>
      <c r="AQ84" s="357">
        <f>AQ13*AQ43*Faktory!$D$8</f>
        <v>0</v>
      </c>
      <c r="AR84" s="358">
        <f>((AR74*AQ43)-(AR74*((AQ43-AR43)*(1+$BR$35))))*Faktory!$D$8</f>
        <v>0</v>
      </c>
      <c r="AS84" s="311">
        <f t="shared" si="173"/>
        <v>0</v>
      </c>
      <c r="AT84" s="357">
        <f>AT13*AT43*Faktory!$D$8</f>
        <v>0</v>
      </c>
      <c r="AU84" s="358">
        <f>((AU74*AT43)-(AU74*((AT43-AU43)*(1+$BR$35))))*Faktory!$D$8</f>
        <v>0</v>
      </c>
      <c r="AV84" s="311">
        <f t="shared" si="174"/>
        <v>0</v>
      </c>
      <c r="AW84" s="357">
        <f>AW13*AW43*Faktory!$D$8</f>
        <v>0</v>
      </c>
      <c r="AX84" s="358">
        <f>((AX74*AW43)-(AX74*((AW43-AX43)*(1+$BR$35))))*Faktory!$D$8</f>
        <v>0</v>
      </c>
      <c r="AY84" s="311">
        <f t="shared" si="175"/>
        <v>0</v>
      </c>
      <c r="AZ84" s="357">
        <f>AZ13*AZ43*Faktory!$D$8</f>
        <v>0</v>
      </c>
      <c r="BA84" s="358">
        <f>((BA74*AZ43)-(BA74*((AZ43-BA43)*(1+$BR$35))))*Faktory!$D$8</f>
        <v>0</v>
      </c>
      <c r="BB84" s="311">
        <f t="shared" si="176"/>
        <v>0</v>
      </c>
      <c r="BC84" s="357">
        <f>BC13*BC43*Faktory!$D$8</f>
        <v>0</v>
      </c>
      <c r="BD84" s="358">
        <f>((BD74*BC43)-(BD74*((BC43-BD43)*(1+$BR$35))))*Faktory!$D$8</f>
        <v>0</v>
      </c>
      <c r="BE84" s="311">
        <f t="shared" si="177"/>
        <v>0</v>
      </c>
      <c r="BF84" s="357">
        <f>BF13*BF43*Faktory!$D$8</f>
        <v>0</v>
      </c>
      <c r="BG84" s="358">
        <f>((BG74*BF43)-(BG74*((BF43-BG43)*(1+$BR$35))))*Faktory!$D$8</f>
        <v>0</v>
      </c>
      <c r="BH84" s="311">
        <f t="shared" si="178"/>
        <v>0</v>
      </c>
      <c r="BI84" s="357">
        <f>BI13*BI43*Faktory!$D$8</f>
        <v>0</v>
      </c>
      <c r="BJ84" s="358">
        <f>((BJ74*BI43)-(BJ74*((BI43-BJ43)*(1+$BR$35))))*Faktory!$D$8</f>
        <v>0</v>
      </c>
      <c r="BK84" s="311">
        <f t="shared" si="179"/>
        <v>0</v>
      </c>
      <c r="BL84" s="357">
        <f>BL13*BL43*Faktory!$D$8</f>
        <v>0</v>
      </c>
      <c r="BM84" s="358">
        <f>((BM74*BL43)-(BM74*((BL43-BM43)*(1+$BR$35))))*Faktory!$D$8</f>
        <v>0</v>
      </c>
      <c r="BN84" s="311">
        <f t="shared" si="180"/>
        <v>0</v>
      </c>
      <c r="BO84" s="357">
        <f>BO13*BO43*Faktory!$D$8</f>
        <v>0</v>
      </c>
      <c r="BP84" s="358">
        <f>((BP74*BO43)-(BP74*((BO43-BP43)*(1+$BR$35))))*Faktory!$D$8</f>
        <v>0</v>
      </c>
      <c r="BQ84" s="311">
        <f t="shared" si="181"/>
        <v>0</v>
      </c>
    </row>
    <row r="85" spans="1:69" ht="15" thickBot="1">
      <c r="A85" s="686"/>
      <c r="B85" s="688"/>
      <c r="C85" s="359" t="s">
        <v>118</v>
      </c>
      <c r="D85" s="360">
        <f t="shared" si="158"/>
        <v>0</v>
      </c>
      <c r="E85" s="361">
        <f t="shared" si="159"/>
        <v>0</v>
      </c>
      <c r="F85" s="362">
        <f t="shared" si="160"/>
        <v>0</v>
      </c>
      <c r="G85" s="363">
        <f>G14*G44*Faktory!$D$8</f>
        <v>0</v>
      </c>
      <c r="H85" s="364">
        <f>((H75*G44)-(H75*((G44-H44)*(1+$BR$35))))*Faktory!$D$8</f>
        <v>0</v>
      </c>
      <c r="I85" s="318">
        <f t="shared" si="161"/>
        <v>0</v>
      </c>
      <c r="J85" s="363">
        <f>J14*J44*Faktory!$D$8</f>
        <v>0</v>
      </c>
      <c r="K85" s="364">
        <f>((K75*J44)-(K75*((J44-K44)*(1+$BR$35))))*Faktory!$D$8</f>
        <v>0</v>
      </c>
      <c r="L85" s="318">
        <f t="shared" si="162"/>
        <v>0</v>
      </c>
      <c r="M85" s="363">
        <f>M14*M44*Faktory!$D$8</f>
        <v>0</v>
      </c>
      <c r="N85" s="364">
        <f>((N75*M44)-(N75*((M44-N44)*(1+$BR$35))))*Faktory!$D$8</f>
        <v>0</v>
      </c>
      <c r="O85" s="318">
        <f t="shared" si="163"/>
        <v>0</v>
      </c>
      <c r="P85" s="363">
        <f>P14*P44*Faktory!$D$8</f>
        <v>0</v>
      </c>
      <c r="Q85" s="364">
        <f>((Q75*P44)-(Q75*((P44-Q44)*(1+$BR$35))))*Faktory!$D$8</f>
        <v>0</v>
      </c>
      <c r="R85" s="318">
        <f t="shared" si="164"/>
        <v>0</v>
      </c>
      <c r="S85" s="363">
        <f>S14*S44*Faktory!$D$8</f>
        <v>0</v>
      </c>
      <c r="T85" s="364">
        <f>((T75*S44)-(T75*((S44-T44)*(1+$BR$35))))*Faktory!$D$8</f>
        <v>0</v>
      </c>
      <c r="U85" s="318">
        <f t="shared" si="165"/>
        <v>0</v>
      </c>
      <c r="V85" s="363">
        <f>V14*V44*Faktory!$D$8</f>
        <v>0</v>
      </c>
      <c r="W85" s="364">
        <f>((W75*V44)-(W75*((V44-W44)*(1+$BR$35))))*Faktory!$D$8</f>
        <v>0</v>
      </c>
      <c r="X85" s="318">
        <f t="shared" si="166"/>
        <v>0</v>
      </c>
      <c r="Y85" s="363">
        <f>Y14*Y44*Faktory!$D$8</f>
        <v>0</v>
      </c>
      <c r="Z85" s="364">
        <f>((Z75*Y44)-(Z75*((Y44-Z44)*(1+$BR$35))))*Faktory!$D$8</f>
        <v>0</v>
      </c>
      <c r="AA85" s="318">
        <f t="shared" si="167"/>
        <v>0</v>
      </c>
      <c r="AB85" s="363">
        <f>AB14*AB44*Faktory!$D$8</f>
        <v>0</v>
      </c>
      <c r="AC85" s="364">
        <f>((AC75*AB44)-(AC75*((AB44-AC44)*(1+$BR$35))))*Faktory!$D$8</f>
        <v>0</v>
      </c>
      <c r="AD85" s="318">
        <f t="shared" si="168"/>
        <v>0</v>
      </c>
      <c r="AE85" s="363">
        <f>AE14*AE44*Faktory!$D$8</f>
        <v>0</v>
      </c>
      <c r="AF85" s="364">
        <f>((AF75*AE44)-(AF75*((AE44-AF44)*(1+$BR$35))))*Faktory!$D$8</f>
        <v>0</v>
      </c>
      <c r="AG85" s="318">
        <f t="shared" si="169"/>
        <v>0</v>
      </c>
      <c r="AH85" s="363">
        <f>AH14*AH44*Faktory!$D$8</f>
        <v>0</v>
      </c>
      <c r="AI85" s="364">
        <f>((AI75*AH44)-(AI75*((AH44-AI44)*(1+$BR$35))))*Faktory!$D$8</f>
        <v>0</v>
      </c>
      <c r="AJ85" s="318">
        <f t="shared" si="170"/>
        <v>0</v>
      </c>
      <c r="AK85" s="363">
        <f>AK14*AK44*Faktory!$D$8</f>
        <v>0</v>
      </c>
      <c r="AL85" s="364">
        <f>((AL75*AK44)-(AL75*((AK44-AL44)*(1+$BR$35))))*Faktory!$D$8</f>
        <v>0</v>
      </c>
      <c r="AM85" s="318">
        <f t="shared" si="171"/>
        <v>0</v>
      </c>
      <c r="AN85" s="363">
        <f>AN14*AN44*Faktory!$D$8</f>
        <v>0</v>
      </c>
      <c r="AO85" s="364">
        <f>((AO75*AN44)-(AO75*((AN44-AO44)*(1+$BR$35))))*Faktory!$D$8</f>
        <v>0</v>
      </c>
      <c r="AP85" s="318">
        <f t="shared" si="172"/>
        <v>0</v>
      </c>
      <c r="AQ85" s="363">
        <f>AQ14*AQ44*Faktory!$D$8</f>
        <v>0</v>
      </c>
      <c r="AR85" s="364">
        <f>((AR75*AQ44)-(AR75*((AQ44-AR44)*(1+$BR$35))))*Faktory!$D$8</f>
        <v>0</v>
      </c>
      <c r="AS85" s="318">
        <f t="shared" si="173"/>
        <v>0</v>
      </c>
      <c r="AT85" s="363">
        <f>AT14*AT44*Faktory!$D$8</f>
        <v>0</v>
      </c>
      <c r="AU85" s="364">
        <f>((AU75*AT44)-(AU75*((AT44-AU44)*(1+$BR$35))))*Faktory!$D$8</f>
        <v>0</v>
      </c>
      <c r="AV85" s="318">
        <f t="shared" si="174"/>
        <v>0</v>
      </c>
      <c r="AW85" s="363">
        <f>AW14*AW44*Faktory!$D$8</f>
        <v>0</v>
      </c>
      <c r="AX85" s="364">
        <f>((AX75*AW44)-(AX75*((AW44-AX44)*(1+$BR$35))))*Faktory!$D$8</f>
        <v>0</v>
      </c>
      <c r="AY85" s="318">
        <f t="shared" si="175"/>
        <v>0</v>
      </c>
      <c r="AZ85" s="363">
        <f>AZ14*AZ44*Faktory!$D$8</f>
        <v>0</v>
      </c>
      <c r="BA85" s="364">
        <f>((BA75*AZ44)-(BA75*((AZ44-BA44)*(1+$BR$35))))*Faktory!$D$8</f>
        <v>0</v>
      </c>
      <c r="BB85" s="318">
        <f t="shared" si="176"/>
        <v>0</v>
      </c>
      <c r="BC85" s="363">
        <f>BC14*BC44*Faktory!$D$8</f>
        <v>0</v>
      </c>
      <c r="BD85" s="364">
        <f>((BD75*BC44)-(BD75*((BC44-BD44)*(1+$BR$35))))*Faktory!$D$8</f>
        <v>0</v>
      </c>
      <c r="BE85" s="318">
        <f t="shared" si="177"/>
        <v>0</v>
      </c>
      <c r="BF85" s="363">
        <f>BF14*BF44*Faktory!$D$8</f>
        <v>0</v>
      </c>
      <c r="BG85" s="364">
        <f>((BG75*BF44)-(BG75*((BF44-BG44)*(1+$BR$35))))*Faktory!$D$8</f>
        <v>0</v>
      </c>
      <c r="BH85" s="318">
        <f t="shared" si="178"/>
        <v>0</v>
      </c>
      <c r="BI85" s="363">
        <f>BI14*BI44*Faktory!$D$8</f>
        <v>0</v>
      </c>
      <c r="BJ85" s="364">
        <f>((BJ75*BI44)-(BJ75*((BI44-BJ44)*(1+$BR$35))))*Faktory!$D$8</f>
        <v>0</v>
      </c>
      <c r="BK85" s="318">
        <f t="shared" si="179"/>
        <v>0</v>
      </c>
      <c r="BL85" s="363">
        <f>BL14*BL44*Faktory!$D$8</f>
        <v>0</v>
      </c>
      <c r="BM85" s="364">
        <f>((BM75*BL44)-(BM75*((BL44-BM44)*(1+$BR$35))))*Faktory!$D$8</f>
        <v>0</v>
      </c>
      <c r="BN85" s="318">
        <f t="shared" si="180"/>
        <v>0</v>
      </c>
      <c r="BO85" s="363">
        <f>BO14*BO44*Faktory!$D$8</f>
        <v>0</v>
      </c>
      <c r="BP85" s="364">
        <f>((BP75*BO44)-(BP75*((BO44-BP44)*(1+$BR$35))))*Faktory!$D$8</f>
        <v>0</v>
      </c>
      <c r="BQ85" s="318">
        <f t="shared" si="181"/>
        <v>0</v>
      </c>
    </row>
    <row r="86" spans="1:69">
      <c r="A86" s="685" t="s">
        <v>169</v>
      </c>
      <c r="B86" s="687" t="s">
        <v>170</v>
      </c>
      <c r="C86" s="349" t="s">
        <v>109</v>
      </c>
      <c r="D86" s="350">
        <f t="shared" si="158"/>
        <v>0</v>
      </c>
      <c r="E86" s="351">
        <f t="shared" si="159"/>
        <v>0</v>
      </c>
      <c r="F86" s="352">
        <f t="shared" si="160"/>
        <v>0</v>
      </c>
      <c r="G86" s="368">
        <f t="shared" ref="G86:H95" si="182">(G5*G35)/12/21/7.5</f>
        <v>0</v>
      </c>
      <c r="H86" s="369">
        <f t="shared" si="182"/>
        <v>0</v>
      </c>
      <c r="I86" s="370">
        <f t="shared" si="161"/>
        <v>0</v>
      </c>
      <c r="J86" s="368">
        <f t="shared" ref="J86:K86" si="183">(J5*J35)/12/21/7.5</f>
        <v>0</v>
      </c>
      <c r="K86" s="369">
        <f t="shared" si="183"/>
        <v>0</v>
      </c>
      <c r="L86" s="370">
        <f t="shared" si="162"/>
        <v>0</v>
      </c>
      <c r="M86" s="368">
        <f t="shared" ref="M86:N86" si="184">(M5*M35)/12/21/7.5</f>
        <v>0</v>
      </c>
      <c r="N86" s="369">
        <f t="shared" si="184"/>
        <v>0</v>
      </c>
      <c r="O86" s="370">
        <f t="shared" si="163"/>
        <v>0</v>
      </c>
      <c r="P86" s="368">
        <f t="shared" ref="P86:Q86" si="185">(P5*P35)/12/21/7.5</f>
        <v>0</v>
      </c>
      <c r="Q86" s="369">
        <f t="shared" si="185"/>
        <v>0</v>
      </c>
      <c r="R86" s="370">
        <f t="shared" si="164"/>
        <v>0</v>
      </c>
      <c r="S86" s="368">
        <f t="shared" ref="S86:T86" si="186">(S5*S35)/12/21/7.5</f>
        <v>0</v>
      </c>
      <c r="T86" s="369">
        <f t="shared" si="186"/>
        <v>0</v>
      </c>
      <c r="U86" s="370">
        <f t="shared" si="165"/>
        <v>0</v>
      </c>
      <c r="V86" s="368">
        <f t="shared" ref="V86:W86" si="187">(V5*V35)/12/21/7.5</f>
        <v>0</v>
      </c>
      <c r="W86" s="369">
        <f t="shared" si="187"/>
        <v>0</v>
      </c>
      <c r="X86" s="370">
        <f t="shared" si="166"/>
        <v>0</v>
      </c>
      <c r="Y86" s="368">
        <f t="shared" ref="Y86:Z86" si="188">(Y5*Y35)/12/21/7.5</f>
        <v>0</v>
      </c>
      <c r="Z86" s="369">
        <f t="shared" si="188"/>
        <v>0</v>
      </c>
      <c r="AA86" s="370">
        <f t="shared" si="167"/>
        <v>0</v>
      </c>
      <c r="AB86" s="368">
        <f t="shared" ref="AB86:AC86" si="189">(AB5*AB35)/12/21/7.5</f>
        <v>0</v>
      </c>
      <c r="AC86" s="369">
        <f t="shared" si="189"/>
        <v>0</v>
      </c>
      <c r="AD86" s="370">
        <f t="shared" si="168"/>
        <v>0</v>
      </c>
      <c r="AE86" s="368">
        <f t="shared" ref="AE86:AF86" si="190">(AE5*AE35)/12/21/7.5</f>
        <v>0</v>
      </c>
      <c r="AF86" s="369">
        <f t="shared" si="190"/>
        <v>0</v>
      </c>
      <c r="AG86" s="370">
        <f t="shared" si="169"/>
        <v>0</v>
      </c>
      <c r="AH86" s="368">
        <f t="shared" ref="AH86:AI86" si="191">(AH5*AH35)/12/21/7.5</f>
        <v>0</v>
      </c>
      <c r="AI86" s="369">
        <f t="shared" si="191"/>
        <v>0</v>
      </c>
      <c r="AJ86" s="370">
        <f t="shared" si="170"/>
        <v>0</v>
      </c>
      <c r="AK86" s="368">
        <f t="shared" ref="AK86:AL86" si="192">(AK5*AK35)/12/21/7.5</f>
        <v>0</v>
      </c>
      <c r="AL86" s="369">
        <f t="shared" si="192"/>
        <v>0</v>
      </c>
      <c r="AM86" s="370">
        <f t="shared" si="171"/>
        <v>0</v>
      </c>
      <c r="AN86" s="368">
        <f t="shared" ref="AN86:AO86" si="193">(AN5*AN35)/12/21/7.5</f>
        <v>0</v>
      </c>
      <c r="AO86" s="369">
        <f t="shared" si="193"/>
        <v>0</v>
      </c>
      <c r="AP86" s="370">
        <f t="shared" si="172"/>
        <v>0</v>
      </c>
      <c r="AQ86" s="368">
        <f t="shared" ref="AQ86:AR86" si="194">(AQ5*AQ35)/12/21/7.5</f>
        <v>0</v>
      </c>
      <c r="AR86" s="369">
        <f t="shared" si="194"/>
        <v>0</v>
      </c>
      <c r="AS86" s="370">
        <f t="shared" si="173"/>
        <v>0</v>
      </c>
      <c r="AT86" s="368">
        <f t="shared" ref="AT86:AU86" si="195">(AT5*AT35)/12/21/7.5</f>
        <v>0</v>
      </c>
      <c r="AU86" s="369">
        <f t="shared" si="195"/>
        <v>0</v>
      </c>
      <c r="AV86" s="370">
        <f t="shared" si="174"/>
        <v>0</v>
      </c>
      <c r="AW86" s="368">
        <f t="shared" ref="AW86:AX86" si="196">(AW5*AW35)/12/21/7.5</f>
        <v>0</v>
      </c>
      <c r="AX86" s="369">
        <f t="shared" si="196"/>
        <v>0</v>
      </c>
      <c r="AY86" s="370">
        <f t="shared" si="175"/>
        <v>0</v>
      </c>
      <c r="AZ86" s="368">
        <f t="shared" ref="AZ86:BA86" si="197">(AZ5*AZ35)/12/21/7.5</f>
        <v>0</v>
      </c>
      <c r="BA86" s="369">
        <f t="shared" si="197"/>
        <v>0</v>
      </c>
      <c r="BB86" s="370">
        <f t="shared" si="176"/>
        <v>0</v>
      </c>
      <c r="BC86" s="368">
        <f t="shared" ref="BC86:BD86" si="198">(BC5*BC35)/12/21/7.5</f>
        <v>0</v>
      </c>
      <c r="BD86" s="369">
        <f t="shared" si="198"/>
        <v>0</v>
      </c>
      <c r="BE86" s="370">
        <f t="shared" si="177"/>
        <v>0</v>
      </c>
      <c r="BF86" s="368">
        <f t="shared" ref="BF86:BG86" si="199">(BF5*BF35)/12/21/7.5</f>
        <v>0</v>
      </c>
      <c r="BG86" s="369">
        <f t="shared" si="199"/>
        <v>0</v>
      </c>
      <c r="BH86" s="370">
        <f t="shared" si="178"/>
        <v>0</v>
      </c>
      <c r="BI86" s="368">
        <f t="shared" ref="BI86:BJ95" si="200">(BI5*BI35)/12/21/7.5</f>
        <v>0</v>
      </c>
      <c r="BJ86" s="369">
        <f t="shared" si="200"/>
        <v>0</v>
      </c>
      <c r="BK86" s="370">
        <f t="shared" si="179"/>
        <v>0</v>
      </c>
      <c r="BL86" s="368">
        <f t="shared" ref="BL86:BM95" si="201">(BL5*BL35)/12/21/7.5</f>
        <v>0</v>
      </c>
      <c r="BM86" s="369">
        <f t="shared" si="201"/>
        <v>0</v>
      </c>
      <c r="BN86" s="370">
        <f t="shared" si="180"/>
        <v>0</v>
      </c>
      <c r="BO86" s="368">
        <f t="shared" ref="BO86:BP95" si="202">(BO5*BO35)/12/21/7.5</f>
        <v>0</v>
      </c>
      <c r="BP86" s="369">
        <f t="shared" si="202"/>
        <v>0</v>
      </c>
      <c r="BQ86" s="370">
        <f t="shared" si="181"/>
        <v>0</v>
      </c>
    </row>
    <row r="87" spans="1:69">
      <c r="A87" s="685"/>
      <c r="B87" s="687"/>
      <c r="C87" s="349" t="s">
        <v>110</v>
      </c>
      <c r="D87" s="350">
        <f t="shared" si="158"/>
        <v>0</v>
      </c>
      <c r="E87" s="351">
        <f t="shared" si="159"/>
        <v>0</v>
      </c>
      <c r="F87" s="352">
        <f t="shared" si="160"/>
        <v>0</v>
      </c>
      <c r="G87" s="371">
        <f t="shared" si="182"/>
        <v>0</v>
      </c>
      <c r="H87" s="372">
        <f t="shared" si="182"/>
        <v>0</v>
      </c>
      <c r="I87" s="373">
        <f t="shared" si="161"/>
        <v>0</v>
      </c>
      <c r="J87" s="371">
        <f t="shared" ref="J87:K87" si="203">(J6*J36)/12/21/7.5</f>
        <v>0</v>
      </c>
      <c r="K87" s="372">
        <f t="shared" si="203"/>
        <v>0</v>
      </c>
      <c r="L87" s="373">
        <f t="shared" si="162"/>
        <v>0</v>
      </c>
      <c r="M87" s="371">
        <f t="shared" ref="M87:N87" si="204">(M6*M36)/12/21/7.5</f>
        <v>0</v>
      </c>
      <c r="N87" s="372">
        <f t="shared" si="204"/>
        <v>0</v>
      </c>
      <c r="O87" s="373">
        <f t="shared" si="163"/>
        <v>0</v>
      </c>
      <c r="P87" s="371">
        <f t="shared" ref="P87:Q87" si="205">(P6*P36)/12/21/7.5</f>
        <v>0</v>
      </c>
      <c r="Q87" s="372">
        <f t="shared" si="205"/>
        <v>0</v>
      </c>
      <c r="R87" s="373">
        <f t="shared" si="164"/>
        <v>0</v>
      </c>
      <c r="S87" s="371">
        <f t="shared" ref="S87:T87" si="206">(S6*S36)/12/21/7.5</f>
        <v>0</v>
      </c>
      <c r="T87" s="372">
        <f t="shared" si="206"/>
        <v>0</v>
      </c>
      <c r="U87" s="373">
        <f t="shared" si="165"/>
        <v>0</v>
      </c>
      <c r="V87" s="371">
        <f t="shared" ref="V87:W87" si="207">(V6*V36)/12/21/7.5</f>
        <v>0</v>
      </c>
      <c r="W87" s="372">
        <f t="shared" si="207"/>
        <v>0</v>
      </c>
      <c r="X87" s="373">
        <f t="shared" si="166"/>
        <v>0</v>
      </c>
      <c r="Y87" s="371">
        <f t="shared" ref="Y87:Z87" si="208">(Y6*Y36)/12/21/7.5</f>
        <v>0</v>
      </c>
      <c r="Z87" s="372">
        <f t="shared" si="208"/>
        <v>0</v>
      </c>
      <c r="AA87" s="373">
        <f t="shared" si="167"/>
        <v>0</v>
      </c>
      <c r="AB87" s="371">
        <f t="shared" ref="AB87:AC87" si="209">(AB6*AB36)/12/21/7.5</f>
        <v>0</v>
      </c>
      <c r="AC87" s="372">
        <f t="shared" si="209"/>
        <v>0</v>
      </c>
      <c r="AD87" s="373">
        <f t="shared" si="168"/>
        <v>0</v>
      </c>
      <c r="AE87" s="371">
        <f t="shared" ref="AE87:AF87" si="210">(AE6*AE36)/12/21/7.5</f>
        <v>0</v>
      </c>
      <c r="AF87" s="372">
        <f t="shared" si="210"/>
        <v>0</v>
      </c>
      <c r="AG87" s="373">
        <f t="shared" si="169"/>
        <v>0</v>
      </c>
      <c r="AH87" s="371">
        <f t="shared" ref="AH87:AI87" si="211">(AH6*AH36)/12/21/7.5</f>
        <v>0</v>
      </c>
      <c r="AI87" s="372">
        <f t="shared" si="211"/>
        <v>0</v>
      </c>
      <c r="AJ87" s="373">
        <f t="shared" si="170"/>
        <v>0</v>
      </c>
      <c r="AK87" s="371">
        <f t="shared" ref="AK87:AL87" si="212">(AK6*AK36)/12/21/7.5</f>
        <v>0</v>
      </c>
      <c r="AL87" s="372">
        <f t="shared" si="212"/>
        <v>0</v>
      </c>
      <c r="AM87" s="373">
        <f t="shared" si="171"/>
        <v>0</v>
      </c>
      <c r="AN87" s="371">
        <f t="shared" ref="AN87:AO87" si="213">(AN6*AN36)/12/21/7.5</f>
        <v>0</v>
      </c>
      <c r="AO87" s="372">
        <f t="shared" si="213"/>
        <v>0</v>
      </c>
      <c r="AP87" s="373">
        <f t="shared" si="172"/>
        <v>0</v>
      </c>
      <c r="AQ87" s="371">
        <f t="shared" ref="AQ87:AR87" si="214">(AQ6*AQ36)/12/21/7.5</f>
        <v>0</v>
      </c>
      <c r="AR87" s="372">
        <f t="shared" si="214"/>
        <v>0</v>
      </c>
      <c r="AS87" s="373">
        <f t="shared" si="173"/>
        <v>0</v>
      </c>
      <c r="AT87" s="371">
        <f t="shared" ref="AT87:AU87" si="215">(AT6*AT36)/12/21/7.5</f>
        <v>0</v>
      </c>
      <c r="AU87" s="372">
        <f t="shared" si="215"/>
        <v>0</v>
      </c>
      <c r="AV87" s="373">
        <f t="shared" si="174"/>
        <v>0</v>
      </c>
      <c r="AW87" s="371">
        <f t="shared" ref="AW87:AX87" si="216">(AW6*AW36)/12/21/7.5</f>
        <v>0</v>
      </c>
      <c r="AX87" s="372">
        <f t="shared" si="216"/>
        <v>0</v>
      </c>
      <c r="AY87" s="373">
        <f t="shared" si="175"/>
        <v>0</v>
      </c>
      <c r="AZ87" s="371">
        <f t="shared" ref="AZ87:BA87" si="217">(AZ6*AZ36)/12/21/7.5</f>
        <v>0</v>
      </c>
      <c r="BA87" s="372">
        <f t="shared" si="217"/>
        <v>0</v>
      </c>
      <c r="BB87" s="373">
        <f t="shared" si="176"/>
        <v>0</v>
      </c>
      <c r="BC87" s="371">
        <f t="shared" ref="BC87:BD87" si="218">(BC6*BC36)/12/21/7.5</f>
        <v>0</v>
      </c>
      <c r="BD87" s="372">
        <f t="shared" si="218"/>
        <v>0</v>
      </c>
      <c r="BE87" s="373">
        <f t="shared" si="177"/>
        <v>0</v>
      </c>
      <c r="BF87" s="371">
        <f t="shared" ref="BF87:BG87" si="219">(BF6*BF36)/12/21/7.5</f>
        <v>0</v>
      </c>
      <c r="BG87" s="372">
        <f t="shared" si="219"/>
        <v>0</v>
      </c>
      <c r="BH87" s="373">
        <f t="shared" si="178"/>
        <v>0</v>
      </c>
      <c r="BI87" s="371">
        <f t="shared" si="200"/>
        <v>0</v>
      </c>
      <c r="BJ87" s="372">
        <f t="shared" si="200"/>
        <v>0</v>
      </c>
      <c r="BK87" s="373">
        <f t="shared" si="179"/>
        <v>0</v>
      </c>
      <c r="BL87" s="371">
        <f t="shared" si="201"/>
        <v>0</v>
      </c>
      <c r="BM87" s="372">
        <f t="shared" si="201"/>
        <v>0</v>
      </c>
      <c r="BN87" s="373">
        <f t="shared" si="180"/>
        <v>0</v>
      </c>
      <c r="BO87" s="371">
        <f t="shared" si="202"/>
        <v>0</v>
      </c>
      <c r="BP87" s="372">
        <f t="shared" si="202"/>
        <v>0</v>
      </c>
      <c r="BQ87" s="373">
        <f t="shared" si="181"/>
        <v>0</v>
      </c>
    </row>
    <row r="88" spans="1:69">
      <c r="A88" s="685"/>
      <c r="B88" s="687"/>
      <c r="C88" s="349" t="s">
        <v>111</v>
      </c>
      <c r="D88" s="350">
        <f t="shared" si="158"/>
        <v>0</v>
      </c>
      <c r="E88" s="351">
        <f t="shared" si="159"/>
        <v>0</v>
      </c>
      <c r="F88" s="352">
        <f t="shared" si="160"/>
        <v>0</v>
      </c>
      <c r="G88" s="371">
        <f t="shared" si="182"/>
        <v>0</v>
      </c>
      <c r="H88" s="372">
        <f t="shared" si="182"/>
        <v>0</v>
      </c>
      <c r="I88" s="373">
        <f t="shared" si="161"/>
        <v>0</v>
      </c>
      <c r="J88" s="371">
        <f t="shared" ref="J88:K88" si="220">(J7*J37)/12/21/7.5</f>
        <v>0</v>
      </c>
      <c r="K88" s="372">
        <f t="shared" si="220"/>
        <v>0</v>
      </c>
      <c r="L88" s="373">
        <f t="shared" si="162"/>
        <v>0</v>
      </c>
      <c r="M88" s="371">
        <f t="shared" ref="M88:N88" si="221">(M7*M37)/12/21/7.5</f>
        <v>0</v>
      </c>
      <c r="N88" s="372">
        <f t="shared" si="221"/>
        <v>0</v>
      </c>
      <c r="O88" s="373">
        <f t="shared" si="163"/>
        <v>0</v>
      </c>
      <c r="P88" s="371">
        <f t="shared" ref="P88:Q88" si="222">(P7*P37)/12/21/7.5</f>
        <v>0</v>
      </c>
      <c r="Q88" s="372">
        <f t="shared" si="222"/>
        <v>0</v>
      </c>
      <c r="R88" s="373">
        <f t="shared" si="164"/>
        <v>0</v>
      </c>
      <c r="S88" s="371">
        <f t="shared" ref="S88:T88" si="223">(S7*S37)/12/21/7.5</f>
        <v>0</v>
      </c>
      <c r="T88" s="372">
        <f t="shared" si="223"/>
        <v>0</v>
      </c>
      <c r="U88" s="373">
        <f t="shared" si="165"/>
        <v>0</v>
      </c>
      <c r="V88" s="371">
        <f t="shared" ref="V88:W88" si="224">(V7*V37)/12/21/7.5</f>
        <v>0</v>
      </c>
      <c r="W88" s="372">
        <f t="shared" si="224"/>
        <v>0</v>
      </c>
      <c r="X88" s="373">
        <f t="shared" si="166"/>
        <v>0</v>
      </c>
      <c r="Y88" s="371">
        <f t="shared" ref="Y88:Z88" si="225">(Y7*Y37)/12/21/7.5</f>
        <v>0</v>
      </c>
      <c r="Z88" s="372">
        <f t="shared" si="225"/>
        <v>0</v>
      </c>
      <c r="AA88" s="373">
        <f t="shared" si="167"/>
        <v>0</v>
      </c>
      <c r="AB88" s="371">
        <f t="shared" ref="AB88:AC88" si="226">(AB7*AB37)/12/21/7.5</f>
        <v>0</v>
      </c>
      <c r="AC88" s="372">
        <f t="shared" si="226"/>
        <v>0</v>
      </c>
      <c r="AD88" s="373">
        <f t="shared" si="168"/>
        <v>0</v>
      </c>
      <c r="AE88" s="371">
        <f t="shared" ref="AE88:AF88" si="227">(AE7*AE37)/12/21/7.5</f>
        <v>0</v>
      </c>
      <c r="AF88" s="372">
        <f t="shared" si="227"/>
        <v>0</v>
      </c>
      <c r="AG88" s="373">
        <f t="shared" si="169"/>
        <v>0</v>
      </c>
      <c r="AH88" s="371">
        <f t="shared" ref="AH88:AI88" si="228">(AH7*AH37)/12/21/7.5</f>
        <v>0</v>
      </c>
      <c r="AI88" s="372">
        <f t="shared" si="228"/>
        <v>0</v>
      </c>
      <c r="AJ88" s="373">
        <f t="shared" si="170"/>
        <v>0</v>
      </c>
      <c r="AK88" s="371">
        <f t="shared" ref="AK88:AL88" si="229">(AK7*AK37)/12/21/7.5</f>
        <v>0</v>
      </c>
      <c r="AL88" s="372">
        <f t="shared" si="229"/>
        <v>0</v>
      </c>
      <c r="AM88" s="373">
        <f t="shared" si="171"/>
        <v>0</v>
      </c>
      <c r="AN88" s="371">
        <f t="shared" ref="AN88:AO88" si="230">(AN7*AN37)/12/21/7.5</f>
        <v>0</v>
      </c>
      <c r="AO88" s="372">
        <f t="shared" si="230"/>
        <v>0</v>
      </c>
      <c r="AP88" s="373">
        <f t="shared" si="172"/>
        <v>0</v>
      </c>
      <c r="AQ88" s="371">
        <f t="shared" ref="AQ88:AR88" si="231">(AQ7*AQ37)/12/21/7.5</f>
        <v>0</v>
      </c>
      <c r="AR88" s="372">
        <f t="shared" si="231"/>
        <v>0</v>
      </c>
      <c r="AS88" s="373">
        <f t="shared" si="173"/>
        <v>0</v>
      </c>
      <c r="AT88" s="371">
        <f t="shared" ref="AT88:AU88" si="232">(AT7*AT37)/12/21/7.5</f>
        <v>0</v>
      </c>
      <c r="AU88" s="372">
        <f t="shared" si="232"/>
        <v>0</v>
      </c>
      <c r="AV88" s="373">
        <f t="shared" si="174"/>
        <v>0</v>
      </c>
      <c r="AW88" s="371">
        <f t="shared" ref="AW88:AX88" si="233">(AW7*AW37)/12/21/7.5</f>
        <v>0</v>
      </c>
      <c r="AX88" s="372">
        <f t="shared" si="233"/>
        <v>0</v>
      </c>
      <c r="AY88" s="373">
        <f t="shared" si="175"/>
        <v>0</v>
      </c>
      <c r="AZ88" s="371">
        <f t="shared" ref="AZ88:BA88" si="234">(AZ7*AZ37)/12/21/7.5</f>
        <v>0</v>
      </c>
      <c r="BA88" s="372">
        <f t="shared" si="234"/>
        <v>0</v>
      </c>
      <c r="BB88" s="373">
        <f t="shared" si="176"/>
        <v>0</v>
      </c>
      <c r="BC88" s="371">
        <f t="shared" ref="BC88:BD88" si="235">(BC7*BC37)/12/21/7.5</f>
        <v>0</v>
      </c>
      <c r="BD88" s="372">
        <f t="shared" si="235"/>
        <v>0</v>
      </c>
      <c r="BE88" s="373">
        <f t="shared" si="177"/>
        <v>0</v>
      </c>
      <c r="BF88" s="371">
        <f t="shared" ref="BF88:BG88" si="236">(BF7*BF37)/12/21/7.5</f>
        <v>0</v>
      </c>
      <c r="BG88" s="372">
        <f t="shared" si="236"/>
        <v>0</v>
      </c>
      <c r="BH88" s="373">
        <f t="shared" si="178"/>
        <v>0</v>
      </c>
      <c r="BI88" s="371">
        <f t="shared" si="200"/>
        <v>0</v>
      </c>
      <c r="BJ88" s="372">
        <f t="shared" si="200"/>
        <v>0</v>
      </c>
      <c r="BK88" s="373">
        <f t="shared" si="179"/>
        <v>0</v>
      </c>
      <c r="BL88" s="371">
        <f t="shared" si="201"/>
        <v>0</v>
      </c>
      <c r="BM88" s="372">
        <f t="shared" si="201"/>
        <v>0</v>
      </c>
      <c r="BN88" s="373">
        <f t="shared" si="180"/>
        <v>0</v>
      </c>
      <c r="BO88" s="371">
        <f t="shared" si="202"/>
        <v>0</v>
      </c>
      <c r="BP88" s="372">
        <f t="shared" si="202"/>
        <v>0</v>
      </c>
      <c r="BQ88" s="373">
        <f t="shared" si="181"/>
        <v>0</v>
      </c>
    </row>
    <row r="89" spans="1:69">
      <c r="A89" s="685"/>
      <c r="B89" s="687"/>
      <c r="C89" s="349" t="s">
        <v>112</v>
      </c>
      <c r="D89" s="350">
        <f t="shared" si="158"/>
        <v>0</v>
      </c>
      <c r="E89" s="351">
        <f t="shared" si="159"/>
        <v>0</v>
      </c>
      <c r="F89" s="352">
        <f t="shared" si="160"/>
        <v>0</v>
      </c>
      <c r="G89" s="371">
        <f t="shared" si="182"/>
        <v>0</v>
      </c>
      <c r="H89" s="372">
        <f t="shared" si="182"/>
        <v>0</v>
      </c>
      <c r="I89" s="373">
        <f t="shared" si="161"/>
        <v>0</v>
      </c>
      <c r="J89" s="371">
        <f t="shared" ref="J89:K89" si="237">(J8*J38)/12/21/7.5</f>
        <v>0</v>
      </c>
      <c r="K89" s="372">
        <f t="shared" si="237"/>
        <v>0</v>
      </c>
      <c r="L89" s="373">
        <f t="shared" si="162"/>
        <v>0</v>
      </c>
      <c r="M89" s="371">
        <f t="shared" ref="M89:N89" si="238">(M8*M38)/12/21/7.5</f>
        <v>0</v>
      </c>
      <c r="N89" s="372">
        <f t="shared" si="238"/>
        <v>0</v>
      </c>
      <c r="O89" s="373">
        <f t="shared" si="163"/>
        <v>0</v>
      </c>
      <c r="P89" s="371">
        <f t="shared" ref="P89:Q89" si="239">(P8*P38)/12/21/7.5</f>
        <v>0</v>
      </c>
      <c r="Q89" s="372">
        <f t="shared" si="239"/>
        <v>0</v>
      </c>
      <c r="R89" s="373">
        <f t="shared" si="164"/>
        <v>0</v>
      </c>
      <c r="S89" s="371">
        <f t="shared" ref="S89:T89" si="240">(S8*S38)/12/21/7.5</f>
        <v>0</v>
      </c>
      <c r="T89" s="372">
        <f t="shared" si="240"/>
        <v>0</v>
      </c>
      <c r="U89" s="373">
        <f t="shared" si="165"/>
        <v>0</v>
      </c>
      <c r="V89" s="371">
        <f t="shared" ref="V89:W89" si="241">(V8*V38)/12/21/7.5</f>
        <v>0</v>
      </c>
      <c r="W89" s="372">
        <f t="shared" si="241"/>
        <v>0</v>
      </c>
      <c r="X89" s="373">
        <f t="shared" si="166"/>
        <v>0</v>
      </c>
      <c r="Y89" s="371">
        <f t="shared" ref="Y89:Z89" si="242">(Y8*Y38)/12/21/7.5</f>
        <v>0</v>
      </c>
      <c r="Z89" s="372">
        <f t="shared" si="242"/>
        <v>0</v>
      </c>
      <c r="AA89" s="373">
        <f t="shared" si="167"/>
        <v>0</v>
      </c>
      <c r="AB89" s="371">
        <f t="shared" ref="AB89:AC89" si="243">(AB8*AB38)/12/21/7.5</f>
        <v>0</v>
      </c>
      <c r="AC89" s="372">
        <f t="shared" si="243"/>
        <v>0</v>
      </c>
      <c r="AD89" s="373">
        <f t="shared" si="168"/>
        <v>0</v>
      </c>
      <c r="AE89" s="371">
        <f t="shared" ref="AE89:AF89" si="244">(AE8*AE38)/12/21/7.5</f>
        <v>0</v>
      </c>
      <c r="AF89" s="372">
        <f t="shared" si="244"/>
        <v>0</v>
      </c>
      <c r="AG89" s="373">
        <f t="shared" si="169"/>
        <v>0</v>
      </c>
      <c r="AH89" s="371">
        <f t="shared" ref="AH89:AI89" si="245">(AH8*AH38)/12/21/7.5</f>
        <v>0</v>
      </c>
      <c r="AI89" s="372">
        <f t="shared" si="245"/>
        <v>0</v>
      </c>
      <c r="AJ89" s="373">
        <f t="shared" si="170"/>
        <v>0</v>
      </c>
      <c r="AK89" s="371">
        <f t="shared" ref="AK89:AL89" si="246">(AK8*AK38)/12/21/7.5</f>
        <v>0</v>
      </c>
      <c r="AL89" s="372">
        <f t="shared" si="246"/>
        <v>0</v>
      </c>
      <c r="AM89" s="373">
        <f t="shared" si="171"/>
        <v>0</v>
      </c>
      <c r="AN89" s="371">
        <f t="shared" ref="AN89:AO89" si="247">(AN8*AN38)/12/21/7.5</f>
        <v>0</v>
      </c>
      <c r="AO89" s="372">
        <f t="shared" si="247"/>
        <v>0</v>
      </c>
      <c r="AP89" s="373">
        <f t="shared" si="172"/>
        <v>0</v>
      </c>
      <c r="AQ89" s="371">
        <f t="shared" ref="AQ89:AR89" si="248">(AQ8*AQ38)/12/21/7.5</f>
        <v>0</v>
      </c>
      <c r="AR89" s="372">
        <f t="shared" si="248"/>
        <v>0</v>
      </c>
      <c r="AS89" s="373">
        <f t="shared" si="173"/>
        <v>0</v>
      </c>
      <c r="AT89" s="371">
        <f t="shared" ref="AT89:AU89" si="249">(AT8*AT38)/12/21/7.5</f>
        <v>0</v>
      </c>
      <c r="AU89" s="372">
        <f t="shared" si="249"/>
        <v>0</v>
      </c>
      <c r="AV89" s="373">
        <f t="shared" si="174"/>
        <v>0</v>
      </c>
      <c r="AW89" s="371">
        <f t="shared" ref="AW89:AX89" si="250">(AW8*AW38)/12/21/7.5</f>
        <v>0</v>
      </c>
      <c r="AX89" s="372">
        <f t="shared" si="250"/>
        <v>0</v>
      </c>
      <c r="AY89" s="373">
        <f t="shared" si="175"/>
        <v>0</v>
      </c>
      <c r="AZ89" s="371">
        <f t="shared" ref="AZ89:BA89" si="251">(AZ8*AZ38)/12/21/7.5</f>
        <v>0</v>
      </c>
      <c r="BA89" s="372">
        <f t="shared" si="251"/>
        <v>0</v>
      </c>
      <c r="BB89" s="373">
        <f t="shared" si="176"/>
        <v>0</v>
      </c>
      <c r="BC89" s="371">
        <f t="shared" ref="BC89:BD89" si="252">(BC8*BC38)/12/21/7.5</f>
        <v>0</v>
      </c>
      <c r="BD89" s="372">
        <f t="shared" si="252"/>
        <v>0</v>
      </c>
      <c r="BE89" s="373">
        <f t="shared" si="177"/>
        <v>0</v>
      </c>
      <c r="BF89" s="371">
        <f t="shared" ref="BF89:BG89" si="253">(BF8*BF38)/12/21/7.5</f>
        <v>0</v>
      </c>
      <c r="BG89" s="372">
        <f t="shared" si="253"/>
        <v>0</v>
      </c>
      <c r="BH89" s="373">
        <f t="shared" si="178"/>
        <v>0</v>
      </c>
      <c r="BI89" s="371">
        <f t="shared" si="200"/>
        <v>0</v>
      </c>
      <c r="BJ89" s="372">
        <f t="shared" si="200"/>
        <v>0</v>
      </c>
      <c r="BK89" s="373">
        <f t="shared" si="179"/>
        <v>0</v>
      </c>
      <c r="BL89" s="371">
        <f t="shared" si="201"/>
        <v>0</v>
      </c>
      <c r="BM89" s="372">
        <f t="shared" si="201"/>
        <v>0</v>
      </c>
      <c r="BN89" s="373">
        <f t="shared" si="180"/>
        <v>0</v>
      </c>
      <c r="BO89" s="371">
        <f t="shared" si="202"/>
        <v>0</v>
      </c>
      <c r="BP89" s="372">
        <f t="shared" si="202"/>
        <v>0</v>
      </c>
      <c r="BQ89" s="373">
        <f t="shared" si="181"/>
        <v>0</v>
      </c>
    </row>
    <row r="90" spans="1:69">
      <c r="A90" s="685"/>
      <c r="B90" s="687"/>
      <c r="C90" s="349" t="s">
        <v>113</v>
      </c>
      <c r="D90" s="350">
        <f t="shared" si="158"/>
        <v>0</v>
      </c>
      <c r="E90" s="351">
        <f t="shared" si="159"/>
        <v>0</v>
      </c>
      <c r="F90" s="352">
        <f t="shared" si="160"/>
        <v>0</v>
      </c>
      <c r="G90" s="371">
        <f t="shared" si="182"/>
        <v>0</v>
      </c>
      <c r="H90" s="372">
        <f t="shared" si="182"/>
        <v>0</v>
      </c>
      <c r="I90" s="373">
        <f t="shared" si="161"/>
        <v>0</v>
      </c>
      <c r="J90" s="371">
        <f t="shared" ref="J90:K90" si="254">(J9*J39)/12/21/7.5</f>
        <v>0</v>
      </c>
      <c r="K90" s="372">
        <f t="shared" si="254"/>
        <v>0</v>
      </c>
      <c r="L90" s="373">
        <f t="shared" si="162"/>
        <v>0</v>
      </c>
      <c r="M90" s="371">
        <f t="shared" ref="M90:N90" si="255">(M9*M39)/12/21/7.5</f>
        <v>0</v>
      </c>
      <c r="N90" s="372">
        <f t="shared" si="255"/>
        <v>0</v>
      </c>
      <c r="O90" s="373">
        <f t="shared" si="163"/>
        <v>0</v>
      </c>
      <c r="P90" s="371">
        <f t="shared" ref="P90:Q90" si="256">(P9*P39)/12/21/7.5</f>
        <v>0</v>
      </c>
      <c r="Q90" s="372">
        <f t="shared" si="256"/>
        <v>0</v>
      </c>
      <c r="R90" s="373">
        <f t="shared" si="164"/>
        <v>0</v>
      </c>
      <c r="S90" s="371">
        <f t="shared" ref="S90:T90" si="257">(S9*S39)/12/21/7.5</f>
        <v>0</v>
      </c>
      <c r="T90" s="372">
        <f t="shared" si="257"/>
        <v>0</v>
      </c>
      <c r="U90" s="373">
        <f t="shared" si="165"/>
        <v>0</v>
      </c>
      <c r="V90" s="371">
        <f t="shared" ref="V90:W90" si="258">(V9*V39)/12/21/7.5</f>
        <v>0</v>
      </c>
      <c r="W90" s="372">
        <f t="shared" si="258"/>
        <v>0</v>
      </c>
      <c r="X90" s="373">
        <f t="shared" si="166"/>
        <v>0</v>
      </c>
      <c r="Y90" s="371">
        <f t="shared" ref="Y90:Z90" si="259">(Y9*Y39)/12/21/7.5</f>
        <v>0</v>
      </c>
      <c r="Z90" s="372">
        <f t="shared" si="259"/>
        <v>0</v>
      </c>
      <c r="AA90" s="373">
        <f t="shared" si="167"/>
        <v>0</v>
      </c>
      <c r="AB90" s="371">
        <f t="shared" ref="AB90:AC90" si="260">(AB9*AB39)/12/21/7.5</f>
        <v>0</v>
      </c>
      <c r="AC90" s="372">
        <f t="shared" si="260"/>
        <v>0</v>
      </c>
      <c r="AD90" s="373">
        <f t="shared" si="168"/>
        <v>0</v>
      </c>
      <c r="AE90" s="371">
        <f t="shared" ref="AE90:AF90" si="261">(AE9*AE39)/12/21/7.5</f>
        <v>0</v>
      </c>
      <c r="AF90" s="372">
        <f t="shared" si="261"/>
        <v>0</v>
      </c>
      <c r="AG90" s="373">
        <f t="shared" si="169"/>
        <v>0</v>
      </c>
      <c r="AH90" s="371">
        <f t="shared" ref="AH90:AI90" si="262">(AH9*AH39)/12/21/7.5</f>
        <v>0</v>
      </c>
      <c r="AI90" s="372">
        <f t="shared" si="262"/>
        <v>0</v>
      </c>
      <c r="AJ90" s="373">
        <f t="shared" si="170"/>
        <v>0</v>
      </c>
      <c r="AK90" s="371">
        <f t="shared" ref="AK90:AL90" si="263">(AK9*AK39)/12/21/7.5</f>
        <v>0</v>
      </c>
      <c r="AL90" s="372">
        <f t="shared" si="263"/>
        <v>0</v>
      </c>
      <c r="AM90" s="373">
        <f t="shared" si="171"/>
        <v>0</v>
      </c>
      <c r="AN90" s="371">
        <f t="shared" ref="AN90:AO90" si="264">(AN9*AN39)/12/21/7.5</f>
        <v>0</v>
      </c>
      <c r="AO90" s="372">
        <f t="shared" si="264"/>
        <v>0</v>
      </c>
      <c r="AP90" s="373">
        <f t="shared" si="172"/>
        <v>0</v>
      </c>
      <c r="AQ90" s="371">
        <f t="shared" ref="AQ90:AR90" si="265">(AQ9*AQ39)/12/21/7.5</f>
        <v>0</v>
      </c>
      <c r="AR90" s="372">
        <f t="shared" si="265"/>
        <v>0</v>
      </c>
      <c r="AS90" s="373">
        <f t="shared" si="173"/>
        <v>0</v>
      </c>
      <c r="AT90" s="371">
        <f t="shared" ref="AT90:AU90" si="266">(AT9*AT39)/12/21/7.5</f>
        <v>0</v>
      </c>
      <c r="AU90" s="372">
        <f t="shared" si="266"/>
        <v>0</v>
      </c>
      <c r="AV90" s="373">
        <f t="shared" si="174"/>
        <v>0</v>
      </c>
      <c r="AW90" s="371">
        <f t="shared" ref="AW90:AX90" si="267">(AW9*AW39)/12/21/7.5</f>
        <v>0</v>
      </c>
      <c r="AX90" s="372">
        <f t="shared" si="267"/>
        <v>0</v>
      </c>
      <c r="AY90" s="373">
        <f t="shared" si="175"/>
        <v>0</v>
      </c>
      <c r="AZ90" s="371">
        <f t="shared" ref="AZ90:BA90" si="268">(AZ9*AZ39)/12/21/7.5</f>
        <v>0</v>
      </c>
      <c r="BA90" s="372">
        <f t="shared" si="268"/>
        <v>0</v>
      </c>
      <c r="BB90" s="373">
        <f t="shared" si="176"/>
        <v>0</v>
      </c>
      <c r="BC90" s="371">
        <f t="shared" ref="BC90:BD90" si="269">(BC9*BC39)/12/21/7.5</f>
        <v>0</v>
      </c>
      <c r="BD90" s="372">
        <f t="shared" si="269"/>
        <v>0</v>
      </c>
      <c r="BE90" s="373">
        <f t="shared" si="177"/>
        <v>0</v>
      </c>
      <c r="BF90" s="371">
        <f t="shared" ref="BF90:BG90" si="270">(BF9*BF39)/12/21/7.5</f>
        <v>0</v>
      </c>
      <c r="BG90" s="372">
        <f t="shared" si="270"/>
        <v>0</v>
      </c>
      <c r="BH90" s="373">
        <f t="shared" si="178"/>
        <v>0</v>
      </c>
      <c r="BI90" s="371">
        <f t="shared" si="200"/>
        <v>0</v>
      </c>
      <c r="BJ90" s="372">
        <f t="shared" si="200"/>
        <v>0</v>
      </c>
      <c r="BK90" s="373">
        <f t="shared" si="179"/>
        <v>0</v>
      </c>
      <c r="BL90" s="371">
        <f t="shared" si="201"/>
        <v>0</v>
      </c>
      <c r="BM90" s="372">
        <f t="shared" si="201"/>
        <v>0</v>
      </c>
      <c r="BN90" s="373">
        <f t="shared" si="180"/>
        <v>0</v>
      </c>
      <c r="BO90" s="371">
        <f t="shared" si="202"/>
        <v>0</v>
      </c>
      <c r="BP90" s="372">
        <f t="shared" si="202"/>
        <v>0</v>
      </c>
      <c r="BQ90" s="373">
        <f t="shared" si="181"/>
        <v>0</v>
      </c>
    </row>
    <row r="91" spans="1:69">
      <c r="A91" s="685"/>
      <c r="B91" s="687"/>
      <c r="C91" s="349" t="s">
        <v>114</v>
      </c>
      <c r="D91" s="350">
        <f t="shared" si="158"/>
        <v>0</v>
      </c>
      <c r="E91" s="351">
        <f t="shared" si="159"/>
        <v>0</v>
      </c>
      <c r="F91" s="352">
        <f t="shared" si="160"/>
        <v>0</v>
      </c>
      <c r="G91" s="371">
        <f t="shared" si="182"/>
        <v>0</v>
      </c>
      <c r="H91" s="372">
        <f t="shared" si="182"/>
        <v>0</v>
      </c>
      <c r="I91" s="373">
        <f t="shared" si="161"/>
        <v>0</v>
      </c>
      <c r="J91" s="371">
        <f t="shared" ref="J91:K91" si="271">(J10*J40)/12/21/7.5</f>
        <v>0</v>
      </c>
      <c r="K91" s="372">
        <f t="shared" si="271"/>
        <v>0</v>
      </c>
      <c r="L91" s="373">
        <f t="shared" si="162"/>
        <v>0</v>
      </c>
      <c r="M91" s="371">
        <f t="shared" ref="M91:N91" si="272">(M10*M40)/12/21/7.5</f>
        <v>0</v>
      </c>
      <c r="N91" s="372">
        <f t="shared" si="272"/>
        <v>0</v>
      </c>
      <c r="O91" s="373">
        <f t="shared" si="163"/>
        <v>0</v>
      </c>
      <c r="P91" s="371">
        <f t="shared" ref="P91:Q91" si="273">(P10*P40)/12/21/7.5</f>
        <v>0</v>
      </c>
      <c r="Q91" s="372">
        <f t="shared" si="273"/>
        <v>0</v>
      </c>
      <c r="R91" s="373">
        <f t="shared" si="164"/>
        <v>0</v>
      </c>
      <c r="S91" s="371">
        <f t="shared" ref="S91:T91" si="274">(S10*S40)/12/21/7.5</f>
        <v>0</v>
      </c>
      <c r="T91" s="372">
        <f t="shared" si="274"/>
        <v>0</v>
      </c>
      <c r="U91" s="373">
        <f t="shared" si="165"/>
        <v>0</v>
      </c>
      <c r="V91" s="371">
        <f t="shared" ref="V91:W91" si="275">(V10*V40)/12/21/7.5</f>
        <v>0</v>
      </c>
      <c r="W91" s="372">
        <f t="shared" si="275"/>
        <v>0</v>
      </c>
      <c r="X91" s="373">
        <f t="shared" si="166"/>
        <v>0</v>
      </c>
      <c r="Y91" s="371">
        <f t="shared" ref="Y91:Z91" si="276">(Y10*Y40)/12/21/7.5</f>
        <v>0</v>
      </c>
      <c r="Z91" s="372">
        <f t="shared" si="276"/>
        <v>0</v>
      </c>
      <c r="AA91" s="373">
        <f t="shared" si="167"/>
        <v>0</v>
      </c>
      <c r="AB91" s="371">
        <f t="shared" ref="AB91:AC91" si="277">(AB10*AB40)/12/21/7.5</f>
        <v>0</v>
      </c>
      <c r="AC91" s="372">
        <f t="shared" si="277"/>
        <v>0</v>
      </c>
      <c r="AD91" s="373">
        <f t="shared" si="168"/>
        <v>0</v>
      </c>
      <c r="AE91" s="371">
        <f t="shared" ref="AE91:AF91" si="278">(AE10*AE40)/12/21/7.5</f>
        <v>0</v>
      </c>
      <c r="AF91" s="372">
        <f t="shared" si="278"/>
        <v>0</v>
      </c>
      <c r="AG91" s="373">
        <f t="shared" si="169"/>
        <v>0</v>
      </c>
      <c r="AH91" s="371">
        <f t="shared" ref="AH91:AI91" si="279">(AH10*AH40)/12/21/7.5</f>
        <v>0</v>
      </c>
      <c r="AI91" s="372">
        <f t="shared" si="279"/>
        <v>0</v>
      </c>
      <c r="AJ91" s="373">
        <f t="shared" si="170"/>
        <v>0</v>
      </c>
      <c r="AK91" s="371">
        <f t="shared" ref="AK91:AL91" si="280">(AK10*AK40)/12/21/7.5</f>
        <v>0</v>
      </c>
      <c r="AL91" s="372">
        <f t="shared" si="280"/>
        <v>0</v>
      </c>
      <c r="AM91" s="373">
        <f t="shared" si="171"/>
        <v>0</v>
      </c>
      <c r="AN91" s="371">
        <f t="shared" ref="AN91:AO91" si="281">(AN10*AN40)/12/21/7.5</f>
        <v>0</v>
      </c>
      <c r="AO91" s="372">
        <f t="shared" si="281"/>
        <v>0</v>
      </c>
      <c r="AP91" s="373">
        <f t="shared" si="172"/>
        <v>0</v>
      </c>
      <c r="AQ91" s="371">
        <f t="shared" ref="AQ91:AR91" si="282">(AQ10*AQ40)/12/21/7.5</f>
        <v>0</v>
      </c>
      <c r="AR91" s="372">
        <f t="shared" si="282"/>
        <v>0</v>
      </c>
      <c r="AS91" s="373">
        <f t="shared" si="173"/>
        <v>0</v>
      </c>
      <c r="AT91" s="371">
        <f t="shared" ref="AT91:AU91" si="283">(AT10*AT40)/12/21/7.5</f>
        <v>0</v>
      </c>
      <c r="AU91" s="372">
        <f t="shared" si="283"/>
        <v>0</v>
      </c>
      <c r="AV91" s="373">
        <f t="shared" si="174"/>
        <v>0</v>
      </c>
      <c r="AW91" s="371">
        <f t="shared" ref="AW91:AX91" si="284">(AW10*AW40)/12/21/7.5</f>
        <v>0</v>
      </c>
      <c r="AX91" s="372">
        <f t="shared" si="284"/>
        <v>0</v>
      </c>
      <c r="AY91" s="373">
        <f t="shared" si="175"/>
        <v>0</v>
      </c>
      <c r="AZ91" s="371">
        <f t="shared" ref="AZ91:BA91" si="285">(AZ10*AZ40)/12/21/7.5</f>
        <v>0</v>
      </c>
      <c r="BA91" s="372">
        <f t="shared" si="285"/>
        <v>0</v>
      </c>
      <c r="BB91" s="373">
        <f t="shared" si="176"/>
        <v>0</v>
      </c>
      <c r="BC91" s="371">
        <f t="shared" ref="BC91:BD91" si="286">(BC10*BC40)/12/21/7.5</f>
        <v>0</v>
      </c>
      <c r="BD91" s="372">
        <f t="shared" si="286"/>
        <v>0</v>
      </c>
      <c r="BE91" s="373">
        <f t="shared" si="177"/>
        <v>0</v>
      </c>
      <c r="BF91" s="371">
        <f t="shared" ref="BF91:BG91" si="287">(BF10*BF40)/12/21/7.5</f>
        <v>0</v>
      </c>
      <c r="BG91" s="372">
        <f t="shared" si="287"/>
        <v>0</v>
      </c>
      <c r="BH91" s="373">
        <f t="shared" si="178"/>
        <v>0</v>
      </c>
      <c r="BI91" s="371">
        <f t="shared" si="200"/>
        <v>0</v>
      </c>
      <c r="BJ91" s="372">
        <f t="shared" si="200"/>
        <v>0</v>
      </c>
      <c r="BK91" s="373">
        <f t="shared" si="179"/>
        <v>0</v>
      </c>
      <c r="BL91" s="371">
        <f t="shared" si="201"/>
        <v>0</v>
      </c>
      <c r="BM91" s="372">
        <f t="shared" si="201"/>
        <v>0</v>
      </c>
      <c r="BN91" s="373">
        <f t="shared" si="180"/>
        <v>0</v>
      </c>
      <c r="BO91" s="371">
        <f t="shared" si="202"/>
        <v>0</v>
      </c>
      <c r="BP91" s="372">
        <f t="shared" si="202"/>
        <v>0</v>
      </c>
      <c r="BQ91" s="373">
        <f t="shared" si="181"/>
        <v>0</v>
      </c>
    </row>
    <row r="92" spans="1:69">
      <c r="A92" s="685"/>
      <c r="B92" s="687"/>
      <c r="C92" s="349" t="s">
        <v>115</v>
      </c>
      <c r="D92" s="350">
        <f t="shared" si="158"/>
        <v>0</v>
      </c>
      <c r="E92" s="351">
        <f t="shared" si="159"/>
        <v>0</v>
      </c>
      <c r="F92" s="352">
        <f t="shared" si="160"/>
        <v>0</v>
      </c>
      <c r="G92" s="371">
        <f t="shared" si="182"/>
        <v>0</v>
      </c>
      <c r="H92" s="372">
        <f t="shared" si="182"/>
        <v>0</v>
      </c>
      <c r="I92" s="373">
        <f t="shared" si="161"/>
        <v>0</v>
      </c>
      <c r="J92" s="371">
        <f t="shared" ref="J92:K92" si="288">(J11*J41)/12/21/7.5</f>
        <v>0</v>
      </c>
      <c r="K92" s="372">
        <f t="shared" si="288"/>
        <v>0</v>
      </c>
      <c r="L92" s="373">
        <f t="shared" si="162"/>
        <v>0</v>
      </c>
      <c r="M92" s="371">
        <f t="shared" ref="M92:N92" si="289">(M11*M41)/12/21/7.5</f>
        <v>0</v>
      </c>
      <c r="N92" s="372">
        <f t="shared" si="289"/>
        <v>0</v>
      </c>
      <c r="O92" s="373">
        <f t="shared" si="163"/>
        <v>0</v>
      </c>
      <c r="P92" s="371">
        <f t="shared" ref="P92:Q92" si="290">(P11*P41)/12/21/7.5</f>
        <v>0</v>
      </c>
      <c r="Q92" s="372">
        <f t="shared" si="290"/>
        <v>0</v>
      </c>
      <c r="R92" s="373">
        <f t="shared" si="164"/>
        <v>0</v>
      </c>
      <c r="S92" s="371">
        <f t="shared" ref="S92:T92" si="291">(S11*S41)/12/21/7.5</f>
        <v>0</v>
      </c>
      <c r="T92" s="372">
        <f t="shared" si="291"/>
        <v>0</v>
      </c>
      <c r="U92" s="373">
        <f t="shared" si="165"/>
        <v>0</v>
      </c>
      <c r="V92" s="371">
        <f t="shared" ref="V92:W92" si="292">(V11*V41)/12/21/7.5</f>
        <v>0</v>
      </c>
      <c r="W92" s="372">
        <f t="shared" si="292"/>
        <v>0</v>
      </c>
      <c r="X92" s="373">
        <f t="shared" si="166"/>
        <v>0</v>
      </c>
      <c r="Y92" s="371">
        <f t="shared" ref="Y92:Z92" si="293">(Y11*Y41)/12/21/7.5</f>
        <v>0</v>
      </c>
      <c r="Z92" s="372">
        <f t="shared" si="293"/>
        <v>0</v>
      </c>
      <c r="AA92" s="373">
        <f t="shared" si="167"/>
        <v>0</v>
      </c>
      <c r="AB92" s="371">
        <f t="shared" ref="AB92:AC92" si="294">(AB11*AB41)/12/21/7.5</f>
        <v>0</v>
      </c>
      <c r="AC92" s="372">
        <f t="shared" si="294"/>
        <v>0</v>
      </c>
      <c r="AD92" s="373">
        <f t="shared" si="168"/>
        <v>0</v>
      </c>
      <c r="AE92" s="371">
        <f t="shared" ref="AE92:AF92" si="295">(AE11*AE41)/12/21/7.5</f>
        <v>0</v>
      </c>
      <c r="AF92" s="372">
        <f t="shared" si="295"/>
        <v>0</v>
      </c>
      <c r="AG92" s="373">
        <f t="shared" si="169"/>
        <v>0</v>
      </c>
      <c r="AH92" s="371">
        <f t="shared" ref="AH92:AI92" si="296">(AH11*AH41)/12/21/7.5</f>
        <v>0</v>
      </c>
      <c r="AI92" s="372">
        <f t="shared" si="296"/>
        <v>0</v>
      </c>
      <c r="AJ92" s="373">
        <f t="shared" si="170"/>
        <v>0</v>
      </c>
      <c r="AK92" s="371">
        <f t="shared" ref="AK92:AL92" si="297">(AK11*AK41)/12/21/7.5</f>
        <v>0</v>
      </c>
      <c r="AL92" s="372">
        <f t="shared" si="297"/>
        <v>0</v>
      </c>
      <c r="AM92" s="373">
        <f t="shared" si="171"/>
        <v>0</v>
      </c>
      <c r="AN92" s="371">
        <f t="shared" ref="AN92:AO92" si="298">(AN11*AN41)/12/21/7.5</f>
        <v>0</v>
      </c>
      <c r="AO92" s="372">
        <f t="shared" si="298"/>
        <v>0</v>
      </c>
      <c r="AP92" s="373">
        <f t="shared" si="172"/>
        <v>0</v>
      </c>
      <c r="AQ92" s="371">
        <f t="shared" ref="AQ92:AR92" si="299">(AQ11*AQ41)/12/21/7.5</f>
        <v>0</v>
      </c>
      <c r="AR92" s="372">
        <f t="shared" si="299"/>
        <v>0</v>
      </c>
      <c r="AS92" s="373">
        <f t="shared" si="173"/>
        <v>0</v>
      </c>
      <c r="AT92" s="371">
        <f t="shared" ref="AT92:AU92" si="300">(AT11*AT41)/12/21/7.5</f>
        <v>0</v>
      </c>
      <c r="AU92" s="372">
        <f t="shared" si="300"/>
        <v>0</v>
      </c>
      <c r="AV92" s="373">
        <f t="shared" si="174"/>
        <v>0</v>
      </c>
      <c r="AW92" s="371">
        <f t="shared" ref="AW92:AX92" si="301">(AW11*AW41)/12/21/7.5</f>
        <v>0</v>
      </c>
      <c r="AX92" s="372">
        <f t="shared" si="301"/>
        <v>0</v>
      </c>
      <c r="AY92" s="373">
        <f t="shared" si="175"/>
        <v>0</v>
      </c>
      <c r="AZ92" s="371">
        <f t="shared" ref="AZ92:BA92" si="302">(AZ11*AZ41)/12/21/7.5</f>
        <v>0</v>
      </c>
      <c r="BA92" s="372">
        <f t="shared" si="302"/>
        <v>0</v>
      </c>
      <c r="BB92" s="373">
        <f t="shared" si="176"/>
        <v>0</v>
      </c>
      <c r="BC92" s="371">
        <f t="shared" ref="BC92:BD92" si="303">(BC11*BC41)/12/21/7.5</f>
        <v>0</v>
      </c>
      <c r="BD92" s="372">
        <f t="shared" si="303"/>
        <v>0</v>
      </c>
      <c r="BE92" s="373">
        <f t="shared" si="177"/>
        <v>0</v>
      </c>
      <c r="BF92" s="371">
        <f t="shared" ref="BF92:BG92" si="304">(BF11*BF41)/12/21/7.5</f>
        <v>0</v>
      </c>
      <c r="BG92" s="372">
        <f t="shared" si="304"/>
        <v>0</v>
      </c>
      <c r="BH92" s="373">
        <f t="shared" si="178"/>
        <v>0</v>
      </c>
      <c r="BI92" s="371">
        <f t="shared" si="200"/>
        <v>0</v>
      </c>
      <c r="BJ92" s="372">
        <f t="shared" si="200"/>
        <v>0</v>
      </c>
      <c r="BK92" s="373">
        <f t="shared" si="179"/>
        <v>0</v>
      </c>
      <c r="BL92" s="371">
        <f t="shared" si="201"/>
        <v>0</v>
      </c>
      <c r="BM92" s="372">
        <f t="shared" si="201"/>
        <v>0</v>
      </c>
      <c r="BN92" s="373">
        <f t="shared" si="180"/>
        <v>0</v>
      </c>
      <c r="BO92" s="371">
        <f t="shared" si="202"/>
        <v>0</v>
      </c>
      <c r="BP92" s="372">
        <f t="shared" si="202"/>
        <v>0</v>
      </c>
      <c r="BQ92" s="373">
        <f t="shared" si="181"/>
        <v>0</v>
      </c>
    </row>
    <row r="93" spans="1:69">
      <c r="A93" s="685"/>
      <c r="B93" s="687"/>
      <c r="C93" s="349" t="s">
        <v>116</v>
      </c>
      <c r="D93" s="350">
        <f t="shared" si="158"/>
        <v>0</v>
      </c>
      <c r="E93" s="351">
        <f t="shared" si="159"/>
        <v>0</v>
      </c>
      <c r="F93" s="352">
        <f t="shared" si="160"/>
        <v>0</v>
      </c>
      <c r="G93" s="371">
        <f t="shared" si="182"/>
        <v>0</v>
      </c>
      <c r="H93" s="372">
        <f t="shared" si="182"/>
        <v>0</v>
      </c>
      <c r="I93" s="373">
        <f t="shared" si="161"/>
        <v>0</v>
      </c>
      <c r="J93" s="371">
        <f t="shared" ref="J93:K93" si="305">(J12*J42)/12/21/7.5</f>
        <v>0</v>
      </c>
      <c r="K93" s="372">
        <f t="shared" si="305"/>
        <v>0</v>
      </c>
      <c r="L93" s="373">
        <f t="shared" si="162"/>
        <v>0</v>
      </c>
      <c r="M93" s="371">
        <f t="shared" ref="M93:N93" si="306">(M12*M42)/12/21/7.5</f>
        <v>0</v>
      </c>
      <c r="N93" s="372">
        <f t="shared" si="306"/>
        <v>0</v>
      </c>
      <c r="O93" s="373">
        <f t="shared" si="163"/>
        <v>0</v>
      </c>
      <c r="P93" s="371">
        <f t="shared" ref="P93:Q93" si="307">(P12*P42)/12/21/7.5</f>
        <v>0</v>
      </c>
      <c r="Q93" s="372">
        <f t="shared" si="307"/>
        <v>0</v>
      </c>
      <c r="R93" s="373">
        <f t="shared" si="164"/>
        <v>0</v>
      </c>
      <c r="S93" s="371">
        <f t="shared" ref="S93:T93" si="308">(S12*S42)/12/21/7.5</f>
        <v>0</v>
      </c>
      <c r="T93" s="372">
        <f t="shared" si="308"/>
        <v>0</v>
      </c>
      <c r="U93" s="373">
        <f t="shared" si="165"/>
        <v>0</v>
      </c>
      <c r="V93" s="371">
        <f t="shared" ref="V93:W93" si="309">(V12*V42)/12/21/7.5</f>
        <v>0</v>
      </c>
      <c r="W93" s="372">
        <f t="shared" si="309"/>
        <v>0</v>
      </c>
      <c r="X93" s="373">
        <f t="shared" si="166"/>
        <v>0</v>
      </c>
      <c r="Y93" s="371">
        <f t="shared" ref="Y93:Z93" si="310">(Y12*Y42)/12/21/7.5</f>
        <v>0</v>
      </c>
      <c r="Z93" s="372">
        <f t="shared" si="310"/>
        <v>0</v>
      </c>
      <c r="AA93" s="373">
        <f t="shared" si="167"/>
        <v>0</v>
      </c>
      <c r="AB93" s="371">
        <f t="shared" ref="AB93:AC93" si="311">(AB12*AB42)/12/21/7.5</f>
        <v>0</v>
      </c>
      <c r="AC93" s="372">
        <f t="shared" si="311"/>
        <v>0</v>
      </c>
      <c r="AD93" s="373">
        <f t="shared" si="168"/>
        <v>0</v>
      </c>
      <c r="AE93" s="371">
        <f t="shared" ref="AE93:AF93" si="312">(AE12*AE42)/12/21/7.5</f>
        <v>0</v>
      </c>
      <c r="AF93" s="372">
        <f t="shared" si="312"/>
        <v>0</v>
      </c>
      <c r="AG93" s="373">
        <f t="shared" si="169"/>
        <v>0</v>
      </c>
      <c r="AH93" s="371">
        <f t="shared" ref="AH93:AI93" si="313">(AH12*AH42)/12/21/7.5</f>
        <v>0</v>
      </c>
      <c r="AI93" s="372">
        <f t="shared" si="313"/>
        <v>0</v>
      </c>
      <c r="AJ93" s="373">
        <f t="shared" si="170"/>
        <v>0</v>
      </c>
      <c r="AK93" s="371">
        <f t="shared" ref="AK93:AL93" si="314">(AK12*AK42)/12/21/7.5</f>
        <v>0</v>
      </c>
      <c r="AL93" s="372">
        <f t="shared" si="314"/>
        <v>0</v>
      </c>
      <c r="AM93" s="373">
        <f t="shared" si="171"/>
        <v>0</v>
      </c>
      <c r="AN93" s="371">
        <f t="shared" ref="AN93:AO93" si="315">(AN12*AN42)/12/21/7.5</f>
        <v>0</v>
      </c>
      <c r="AO93" s="372">
        <f t="shared" si="315"/>
        <v>0</v>
      </c>
      <c r="AP93" s="373">
        <f t="shared" si="172"/>
        <v>0</v>
      </c>
      <c r="AQ93" s="371">
        <f t="shared" ref="AQ93:AR93" si="316">(AQ12*AQ42)/12/21/7.5</f>
        <v>0</v>
      </c>
      <c r="AR93" s="372">
        <f t="shared" si="316"/>
        <v>0</v>
      </c>
      <c r="AS93" s="373">
        <f t="shared" si="173"/>
        <v>0</v>
      </c>
      <c r="AT93" s="371">
        <f t="shared" ref="AT93:AU93" si="317">(AT12*AT42)/12/21/7.5</f>
        <v>0</v>
      </c>
      <c r="AU93" s="372">
        <f t="shared" si="317"/>
        <v>0</v>
      </c>
      <c r="AV93" s="373">
        <f t="shared" si="174"/>
        <v>0</v>
      </c>
      <c r="AW93" s="371">
        <f t="shared" ref="AW93:AX93" si="318">(AW12*AW42)/12/21/7.5</f>
        <v>0</v>
      </c>
      <c r="AX93" s="372">
        <f t="shared" si="318"/>
        <v>0</v>
      </c>
      <c r="AY93" s="373">
        <f t="shared" si="175"/>
        <v>0</v>
      </c>
      <c r="AZ93" s="371">
        <f t="shared" ref="AZ93:BA93" si="319">(AZ12*AZ42)/12/21/7.5</f>
        <v>0</v>
      </c>
      <c r="BA93" s="372">
        <f t="shared" si="319"/>
        <v>0</v>
      </c>
      <c r="BB93" s="373">
        <f t="shared" si="176"/>
        <v>0</v>
      </c>
      <c r="BC93" s="371">
        <f t="shared" ref="BC93:BD93" si="320">(BC12*BC42)/12/21/7.5</f>
        <v>0</v>
      </c>
      <c r="BD93" s="372">
        <f t="shared" si="320"/>
        <v>0</v>
      </c>
      <c r="BE93" s="373">
        <f t="shared" si="177"/>
        <v>0</v>
      </c>
      <c r="BF93" s="371">
        <f t="shared" ref="BF93:BG93" si="321">(BF12*BF42)/12/21/7.5</f>
        <v>0</v>
      </c>
      <c r="BG93" s="372">
        <f t="shared" si="321"/>
        <v>0</v>
      </c>
      <c r="BH93" s="373">
        <f t="shared" si="178"/>
        <v>0</v>
      </c>
      <c r="BI93" s="371">
        <f t="shared" si="200"/>
        <v>0</v>
      </c>
      <c r="BJ93" s="372">
        <f t="shared" si="200"/>
        <v>0</v>
      </c>
      <c r="BK93" s="373">
        <f t="shared" si="179"/>
        <v>0</v>
      </c>
      <c r="BL93" s="371">
        <f t="shared" si="201"/>
        <v>0</v>
      </c>
      <c r="BM93" s="372">
        <f t="shared" si="201"/>
        <v>0</v>
      </c>
      <c r="BN93" s="373">
        <f t="shared" si="180"/>
        <v>0</v>
      </c>
      <c r="BO93" s="371">
        <f t="shared" si="202"/>
        <v>0</v>
      </c>
      <c r="BP93" s="372">
        <f t="shared" si="202"/>
        <v>0</v>
      </c>
      <c r="BQ93" s="373">
        <f t="shared" si="181"/>
        <v>0</v>
      </c>
    </row>
    <row r="94" spans="1:69">
      <c r="A94" s="685"/>
      <c r="B94" s="687"/>
      <c r="C94" s="349" t="s">
        <v>117</v>
      </c>
      <c r="D94" s="350">
        <f t="shared" si="158"/>
        <v>0</v>
      </c>
      <c r="E94" s="351">
        <f t="shared" si="159"/>
        <v>0</v>
      </c>
      <c r="F94" s="352">
        <f t="shared" si="160"/>
        <v>0</v>
      </c>
      <c r="G94" s="371">
        <f t="shared" si="182"/>
        <v>0</v>
      </c>
      <c r="H94" s="372">
        <f t="shared" si="182"/>
        <v>0</v>
      </c>
      <c r="I94" s="373">
        <f t="shared" si="161"/>
        <v>0</v>
      </c>
      <c r="J94" s="371">
        <f t="shared" ref="J94:K94" si="322">(J13*J43)/12/21/7.5</f>
        <v>0</v>
      </c>
      <c r="K94" s="372">
        <f t="shared" si="322"/>
        <v>0</v>
      </c>
      <c r="L94" s="373">
        <f t="shared" si="162"/>
        <v>0</v>
      </c>
      <c r="M94" s="371">
        <f t="shared" ref="M94:N94" si="323">(M13*M43)/12/21/7.5</f>
        <v>0</v>
      </c>
      <c r="N94" s="372">
        <f t="shared" si="323"/>
        <v>0</v>
      </c>
      <c r="O94" s="373">
        <f t="shared" si="163"/>
        <v>0</v>
      </c>
      <c r="P94" s="371">
        <f t="shared" ref="P94:Q94" si="324">(P13*P43)/12/21/7.5</f>
        <v>0</v>
      </c>
      <c r="Q94" s="372">
        <f t="shared" si="324"/>
        <v>0</v>
      </c>
      <c r="R94" s="373">
        <f t="shared" si="164"/>
        <v>0</v>
      </c>
      <c r="S94" s="371">
        <f t="shared" ref="S94:T94" si="325">(S13*S43)/12/21/7.5</f>
        <v>0</v>
      </c>
      <c r="T94" s="372">
        <f t="shared" si="325"/>
        <v>0</v>
      </c>
      <c r="U94" s="373">
        <f t="shared" si="165"/>
        <v>0</v>
      </c>
      <c r="V94" s="371">
        <f t="shared" ref="V94:W94" si="326">(V13*V43)/12/21/7.5</f>
        <v>0</v>
      </c>
      <c r="W94" s="372">
        <f t="shared" si="326"/>
        <v>0</v>
      </c>
      <c r="X94" s="373">
        <f t="shared" si="166"/>
        <v>0</v>
      </c>
      <c r="Y94" s="371">
        <f t="shared" ref="Y94:Z94" si="327">(Y13*Y43)/12/21/7.5</f>
        <v>0</v>
      </c>
      <c r="Z94" s="372">
        <f t="shared" si="327"/>
        <v>0</v>
      </c>
      <c r="AA94" s="373">
        <f t="shared" si="167"/>
        <v>0</v>
      </c>
      <c r="AB94" s="371">
        <f t="shared" ref="AB94:AC94" si="328">(AB13*AB43)/12/21/7.5</f>
        <v>0</v>
      </c>
      <c r="AC94" s="372">
        <f t="shared" si="328"/>
        <v>0</v>
      </c>
      <c r="AD94" s="373">
        <f t="shared" si="168"/>
        <v>0</v>
      </c>
      <c r="AE94" s="371">
        <f t="shared" ref="AE94:AF94" si="329">(AE13*AE43)/12/21/7.5</f>
        <v>0</v>
      </c>
      <c r="AF94" s="372">
        <f t="shared" si="329"/>
        <v>0</v>
      </c>
      <c r="AG94" s="373">
        <f t="shared" si="169"/>
        <v>0</v>
      </c>
      <c r="AH94" s="371">
        <f t="shared" ref="AH94:AI94" si="330">(AH13*AH43)/12/21/7.5</f>
        <v>0</v>
      </c>
      <c r="AI94" s="372">
        <f t="shared" si="330"/>
        <v>0</v>
      </c>
      <c r="AJ94" s="373">
        <f t="shared" si="170"/>
        <v>0</v>
      </c>
      <c r="AK94" s="371">
        <f t="shared" ref="AK94:AL94" si="331">(AK13*AK43)/12/21/7.5</f>
        <v>0</v>
      </c>
      <c r="AL94" s="372">
        <f t="shared" si="331"/>
        <v>0</v>
      </c>
      <c r="AM94" s="373">
        <f t="shared" si="171"/>
        <v>0</v>
      </c>
      <c r="AN94" s="371">
        <f t="shared" ref="AN94:AO94" si="332">(AN13*AN43)/12/21/7.5</f>
        <v>0</v>
      </c>
      <c r="AO94" s="372">
        <f t="shared" si="332"/>
        <v>0</v>
      </c>
      <c r="AP94" s="373">
        <f t="shared" si="172"/>
        <v>0</v>
      </c>
      <c r="AQ94" s="371">
        <f t="shared" ref="AQ94:AR94" si="333">(AQ13*AQ43)/12/21/7.5</f>
        <v>0</v>
      </c>
      <c r="AR94" s="372">
        <f t="shared" si="333"/>
        <v>0</v>
      </c>
      <c r="AS94" s="373">
        <f t="shared" si="173"/>
        <v>0</v>
      </c>
      <c r="AT94" s="371">
        <f t="shared" ref="AT94:AU94" si="334">(AT13*AT43)/12/21/7.5</f>
        <v>0</v>
      </c>
      <c r="AU94" s="372">
        <f t="shared" si="334"/>
        <v>0</v>
      </c>
      <c r="AV94" s="373">
        <f t="shared" si="174"/>
        <v>0</v>
      </c>
      <c r="AW94" s="371">
        <f t="shared" ref="AW94:AX94" si="335">(AW13*AW43)/12/21/7.5</f>
        <v>0</v>
      </c>
      <c r="AX94" s="372">
        <f t="shared" si="335"/>
        <v>0</v>
      </c>
      <c r="AY94" s="373">
        <f t="shared" si="175"/>
        <v>0</v>
      </c>
      <c r="AZ94" s="371">
        <f t="shared" ref="AZ94:BA94" si="336">(AZ13*AZ43)/12/21/7.5</f>
        <v>0</v>
      </c>
      <c r="BA94" s="372">
        <f t="shared" si="336"/>
        <v>0</v>
      </c>
      <c r="BB94" s="373">
        <f t="shared" si="176"/>
        <v>0</v>
      </c>
      <c r="BC94" s="371">
        <f t="shared" ref="BC94:BD94" si="337">(BC13*BC43)/12/21/7.5</f>
        <v>0</v>
      </c>
      <c r="BD94" s="372">
        <f t="shared" si="337"/>
        <v>0</v>
      </c>
      <c r="BE94" s="373">
        <f t="shared" si="177"/>
        <v>0</v>
      </c>
      <c r="BF94" s="371">
        <f t="shared" ref="BF94:BG94" si="338">(BF13*BF43)/12/21/7.5</f>
        <v>0</v>
      </c>
      <c r="BG94" s="372">
        <f t="shared" si="338"/>
        <v>0</v>
      </c>
      <c r="BH94" s="373">
        <f t="shared" si="178"/>
        <v>0</v>
      </c>
      <c r="BI94" s="371">
        <f t="shared" si="200"/>
        <v>0</v>
      </c>
      <c r="BJ94" s="372">
        <f t="shared" si="200"/>
        <v>0</v>
      </c>
      <c r="BK94" s="373">
        <f t="shared" si="179"/>
        <v>0</v>
      </c>
      <c r="BL94" s="371">
        <f t="shared" si="201"/>
        <v>0</v>
      </c>
      <c r="BM94" s="372">
        <f t="shared" si="201"/>
        <v>0</v>
      </c>
      <c r="BN94" s="373">
        <f t="shared" si="180"/>
        <v>0</v>
      </c>
      <c r="BO94" s="371">
        <f t="shared" si="202"/>
        <v>0</v>
      </c>
      <c r="BP94" s="372">
        <f t="shared" si="202"/>
        <v>0</v>
      </c>
      <c r="BQ94" s="373">
        <f t="shared" si="181"/>
        <v>0</v>
      </c>
    </row>
    <row r="95" spans="1:69" ht="15" thickBot="1">
      <c r="A95" s="686"/>
      <c r="B95" s="688"/>
      <c r="C95" s="359" t="s">
        <v>118</v>
      </c>
      <c r="D95" s="360">
        <f t="shared" si="158"/>
        <v>0</v>
      </c>
      <c r="E95" s="361">
        <f t="shared" si="159"/>
        <v>0</v>
      </c>
      <c r="F95" s="362">
        <f t="shared" si="160"/>
        <v>0</v>
      </c>
      <c r="G95" s="374">
        <f t="shared" si="182"/>
        <v>0</v>
      </c>
      <c r="H95" s="375">
        <f t="shared" si="182"/>
        <v>0</v>
      </c>
      <c r="I95" s="376">
        <f t="shared" si="161"/>
        <v>0</v>
      </c>
      <c r="J95" s="374">
        <f t="shared" ref="J95:K95" si="339">(J14*J44)/12/21/7.5</f>
        <v>0</v>
      </c>
      <c r="K95" s="375">
        <f t="shared" si="339"/>
        <v>0</v>
      </c>
      <c r="L95" s="376">
        <f t="shared" si="162"/>
        <v>0</v>
      </c>
      <c r="M95" s="374">
        <f t="shared" ref="M95:N95" si="340">(M14*M44)/12/21/7.5</f>
        <v>0</v>
      </c>
      <c r="N95" s="375">
        <f t="shared" si="340"/>
        <v>0</v>
      </c>
      <c r="O95" s="376">
        <f t="shared" si="163"/>
        <v>0</v>
      </c>
      <c r="P95" s="374">
        <f t="shared" ref="P95:Q95" si="341">(P14*P44)/12/21/7.5</f>
        <v>0</v>
      </c>
      <c r="Q95" s="375">
        <f t="shared" si="341"/>
        <v>0</v>
      </c>
      <c r="R95" s="376">
        <f t="shared" si="164"/>
        <v>0</v>
      </c>
      <c r="S95" s="374">
        <f t="shared" ref="S95:T95" si="342">(S14*S44)/12/21/7.5</f>
        <v>0</v>
      </c>
      <c r="T95" s="375">
        <f t="shared" si="342"/>
        <v>0</v>
      </c>
      <c r="U95" s="376">
        <f t="shared" si="165"/>
        <v>0</v>
      </c>
      <c r="V95" s="374">
        <f t="shared" ref="V95:W95" si="343">(V14*V44)/12/21/7.5</f>
        <v>0</v>
      </c>
      <c r="W95" s="375">
        <f t="shared" si="343"/>
        <v>0</v>
      </c>
      <c r="X95" s="376">
        <f t="shared" si="166"/>
        <v>0</v>
      </c>
      <c r="Y95" s="374">
        <f t="shared" ref="Y95:Z95" si="344">(Y14*Y44)/12/21/7.5</f>
        <v>0</v>
      </c>
      <c r="Z95" s="375">
        <f t="shared" si="344"/>
        <v>0</v>
      </c>
      <c r="AA95" s="376">
        <f t="shared" si="167"/>
        <v>0</v>
      </c>
      <c r="AB95" s="374">
        <f t="shared" ref="AB95:AC95" si="345">(AB14*AB44)/12/21/7.5</f>
        <v>0</v>
      </c>
      <c r="AC95" s="375">
        <f t="shared" si="345"/>
        <v>0</v>
      </c>
      <c r="AD95" s="376">
        <f t="shared" si="168"/>
        <v>0</v>
      </c>
      <c r="AE95" s="374">
        <f t="shared" ref="AE95:AF95" si="346">(AE14*AE44)/12/21/7.5</f>
        <v>0</v>
      </c>
      <c r="AF95" s="375">
        <f t="shared" si="346"/>
        <v>0</v>
      </c>
      <c r="AG95" s="376">
        <f t="shared" si="169"/>
        <v>0</v>
      </c>
      <c r="AH95" s="374">
        <f t="shared" ref="AH95:AI95" si="347">(AH14*AH44)/12/21/7.5</f>
        <v>0</v>
      </c>
      <c r="AI95" s="375">
        <f t="shared" si="347"/>
        <v>0</v>
      </c>
      <c r="AJ95" s="376">
        <f t="shared" si="170"/>
        <v>0</v>
      </c>
      <c r="AK95" s="374">
        <f t="shared" ref="AK95:AL95" si="348">(AK14*AK44)/12/21/7.5</f>
        <v>0</v>
      </c>
      <c r="AL95" s="375">
        <f t="shared" si="348"/>
        <v>0</v>
      </c>
      <c r="AM95" s="376">
        <f t="shared" si="171"/>
        <v>0</v>
      </c>
      <c r="AN95" s="374">
        <f t="shared" ref="AN95:AO95" si="349">(AN14*AN44)/12/21/7.5</f>
        <v>0</v>
      </c>
      <c r="AO95" s="375">
        <f t="shared" si="349"/>
        <v>0</v>
      </c>
      <c r="AP95" s="376">
        <f t="shared" si="172"/>
        <v>0</v>
      </c>
      <c r="AQ95" s="374">
        <f t="shared" ref="AQ95:AR95" si="350">(AQ14*AQ44)/12/21/7.5</f>
        <v>0</v>
      </c>
      <c r="AR95" s="375">
        <f t="shared" si="350"/>
        <v>0</v>
      </c>
      <c r="AS95" s="376">
        <f t="shared" si="173"/>
        <v>0</v>
      </c>
      <c r="AT95" s="374">
        <f t="shared" ref="AT95:AU95" si="351">(AT14*AT44)/12/21/7.5</f>
        <v>0</v>
      </c>
      <c r="AU95" s="375">
        <f t="shared" si="351"/>
        <v>0</v>
      </c>
      <c r="AV95" s="376">
        <f t="shared" si="174"/>
        <v>0</v>
      </c>
      <c r="AW95" s="374">
        <f t="shared" ref="AW95:AX95" si="352">(AW14*AW44)/12/21/7.5</f>
        <v>0</v>
      </c>
      <c r="AX95" s="375">
        <f t="shared" si="352"/>
        <v>0</v>
      </c>
      <c r="AY95" s="376">
        <f t="shared" si="175"/>
        <v>0</v>
      </c>
      <c r="AZ95" s="374">
        <f t="shared" ref="AZ95:BA95" si="353">(AZ14*AZ44)/12/21/7.5</f>
        <v>0</v>
      </c>
      <c r="BA95" s="375">
        <f t="shared" si="353"/>
        <v>0</v>
      </c>
      <c r="BB95" s="376">
        <f t="shared" si="176"/>
        <v>0</v>
      </c>
      <c r="BC95" s="374">
        <f t="shared" ref="BC95:BD95" si="354">(BC14*BC44)/12/21/7.5</f>
        <v>0</v>
      </c>
      <c r="BD95" s="375">
        <f t="shared" si="354"/>
        <v>0</v>
      </c>
      <c r="BE95" s="376">
        <f t="shared" si="177"/>
        <v>0</v>
      </c>
      <c r="BF95" s="374">
        <f t="shared" ref="BF95:BG95" si="355">(BF14*BF44)/12/21/7.5</f>
        <v>0</v>
      </c>
      <c r="BG95" s="375">
        <f t="shared" si="355"/>
        <v>0</v>
      </c>
      <c r="BH95" s="376">
        <f t="shared" si="178"/>
        <v>0</v>
      </c>
      <c r="BI95" s="374">
        <f t="shared" si="200"/>
        <v>0</v>
      </c>
      <c r="BJ95" s="375">
        <f t="shared" si="200"/>
        <v>0</v>
      </c>
      <c r="BK95" s="376">
        <f t="shared" si="179"/>
        <v>0</v>
      </c>
      <c r="BL95" s="374">
        <f t="shared" si="201"/>
        <v>0</v>
      </c>
      <c r="BM95" s="375">
        <f t="shared" si="201"/>
        <v>0</v>
      </c>
      <c r="BN95" s="376">
        <f t="shared" si="180"/>
        <v>0</v>
      </c>
      <c r="BO95" s="374">
        <f t="shared" si="202"/>
        <v>0</v>
      </c>
      <c r="BP95" s="375">
        <f t="shared" si="202"/>
        <v>0</v>
      </c>
      <c r="BQ95" s="376">
        <f t="shared" si="181"/>
        <v>0</v>
      </c>
    </row>
    <row r="96" spans="1:69">
      <c r="A96" s="685" t="s">
        <v>171</v>
      </c>
      <c r="B96" s="687" t="s">
        <v>163</v>
      </c>
      <c r="C96" s="349" t="s">
        <v>109</v>
      </c>
      <c r="D96" s="350">
        <f t="shared" ref="D96:D111" si="356">SUM(G96,J96,M96,P96,S96,V96,Y96,AB96,AE96,AH96,AK96,AN96,AQ96,AT96,AW96,AZ96,AZ96,BC96,BF96,BI96,BL96,BO96)</f>
        <v>0</v>
      </c>
      <c r="E96" s="351">
        <f t="shared" si="159"/>
        <v>0</v>
      </c>
      <c r="F96" s="352">
        <f t="shared" si="160"/>
        <v>0</v>
      </c>
      <c r="G96" s="365">
        <v>0</v>
      </c>
      <c r="H96" s="366">
        <f>(G66+I66/2)*((G45-H45)*(1+$BR$45))*Faktory!$D$10</f>
        <v>0</v>
      </c>
      <c r="I96" s="302">
        <f>H96</f>
        <v>0</v>
      </c>
      <c r="J96" s="365">
        <v>0</v>
      </c>
      <c r="K96" s="366">
        <f>(J66+L66/2)*((J45-K45)*(1+$BR$45))*Faktory!$D$10</f>
        <v>0</v>
      </c>
      <c r="L96" s="302">
        <f>K96</f>
        <v>0</v>
      </c>
      <c r="M96" s="365">
        <v>0</v>
      </c>
      <c r="N96" s="366">
        <f>(M66+O66/2)*((M45-N45)*(1+$BR$45))*Faktory!$D$10</f>
        <v>0</v>
      </c>
      <c r="O96" s="302">
        <f>N96</f>
        <v>0</v>
      </c>
      <c r="P96" s="365">
        <v>0</v>
      </c>
      <c r="Q96" s="366">
        <f>(P66+R66/2)*((P45-Q45)*(1+$BR$45))*Faktory!$D$10</f>
        <v>0</v>
      </c>
      <c r="R96" s="302">
        <f>Q96</f>
        <v>0</v>
      </c>
      <c r="S96" s="365">
        <v>0</v>
      </c>
      <c r="T96" s="366">
        <f>(S66+U66/2)*((S45-T45)*(1+$BR$45))*Faktory!$D$10</f>
        <v>0</v>
      </c>
      <c r="U96" s="302">
        <f>T96</f>
        <v>0</v>
      </c>
      <c r="V96" s="365">
        <v>0</v>
      </c>
      <c r="W96" s="366">
        <f>(V66+X66/2)*((V45-W45)*(1+$BR$45))*Faktory!$D$10</f>
        <v>0</v>
      </c>
      <c r="X96" s="302">
        <f>W96</f>
        <v>0</v>
      </c>
      <c r="Y96" s="365">
        <v>0</v>
      </c>
      <c r="Z96" s="366">
        <f>(Y66+AA66/2)*((Y45-Z45)*(1+$BR$45))*Faktory!$D$10</f>
        <v>0</v>
      </c>
      <c r="AA96" s="302">
        <f>Z96</f>
        <v>0</v>
      </c>
      <c r="AB96" s="365">
        <v>0</v>
      </c>
      <c r="AC96" s="366">
        <f>(AB66+AD66/2)*((AB45-AC45)*(1+$BR$45))*Faktory!$D$10</f>
        <v>0</v>
      </c>
      <c r="AD96" s="302">
        <f>AC96</f>
        <v>0</v>
      </c>
      <c r="AE96" s="365">
        <v>0</v>
      </c>
      <c r="AF96" s="366">
        <f>(AE66+AG66/2)*((AE45-AF45)*(1+$BR$45))*Faktory!$D$10</f>
        <v>0</v>
      </c>
      <c r="AG96" s="302">
        <f>AF96</f>
        <v>0</v>
      </c>
      <c r="AH96" s="365">
        <v>0</v>
      </c>
      <c r="AI96" s="366">
        <f>(AH66+AJ66/2)*((AH45-AI45)*(1+$BR$45))*Faktory!$D$10</f>
        <v>0</v>
      </c>
      <c r="AJ96" s="302">
        <f>AI96</f>
        <v>0</v>
      </c>
      <c r="AK96" s="365">
        <v>0</v>
      </c>
      <c r="AL96" s="366">
        <f>(AK66+AM66/2)*((AK45-AL45)*(1+$BR$45))*Faktory!$D$10</f>
        <v>0</v>
      </c>
      <c r="AM96" s="302">
        <f>AL96</f>
        <v>0</v>
      </c>
      <c r="AN96" s="365">
        <v>0</v>
      </c>
      <c r="AO96" s="366">
        <f>(AN66+AP66/2)*((AN45-AO45)*(1+$BR$45))*Faktory!$D$10</f>
        <v>0</v>
      </c>
      <c r="AP96" s="302">
        <f>AO96</f>
        <v>0</v>
      </c>
      <c r="AQ96" s="365">
        <v>0</v>
      </c>
      <c r="AR96" s="366">
        <f>(AQ66+AS66/2)*((AQ45-AR45)*(1+$BR$45))*Faktory!$D$10</f>
        <v>0</v>
      </c>
      <c r="AS96" s="302">
        <f>AR96</f>
        <v>0</v>
      </c>
      <c r="AT96" s="365">
        <v>0</v>
      </c>
      <c r="AU96" s="366">
        <f>(AT66+AV66/2)*((AT45-AU45)*(1+$BR$45))*Faktory!$D$10</f>
        <v>0</v>
      </c>
      <c r="AV96" s="302">
        <f>AU96</f>
        <v>0</v>
      </c>
      <c r="AW96" s="365">
        <v>0</v>
      </c>
      <c r="AX96" s="366">
        <f>(AW66+AY66/2)*((AW45-AX45)*(1+$BR$45))*Faktory!$D$10</f>
        <v>0</v>
      </c>
      <c r="AY96" s="302">
        <f>AX96</f>
        <v>0</v>
      </c>
      <c r="AZ96" s="365">
        <v>0</v>
      </c>
      <c r="BA96" s="366">
        <f>(AZ66+BB66/2)*((AZ45-BA45)*(1+$BR$45))*Faktory!$D$10</f>
        <v>0</v>
      </c>
      <c r="BB96" s="302">
        <f>BA96</f>
        <v>0</v>
      </c>
      <c r="BC96" s="365">
        <v>0</v>
      </c>
      <c r="BD96" s="366">
        <f>(BC66+BE66/2)*((BC45-BD45)*(1+$BR$45))*Faktory!$D$10</f>
        <v>0</v>
      </c>
      <c r="BE96" s="302">
        <f>BD96</f>
        <v>0</v>
      </c>
      <c r="BF96" s="365">
        <v>0</v>
      </c>
      <c r="BG96" s="366">
        <f>(BF66+BH66/2)*((BF45-BG45)*(1+$BR$45))*Faktory!$D$10</f>
        <v>0</v>
      </c>
      <c r="BH96" s="302">
        <f>BG96</f>
        <v>0</v>
      </c>
      <c r="BI96" s="365">
        <v>0</v>
      </c>
      <c r="BJ96" s="366">
        <f>(BI66+BK66/2)*((BI45-BJ45)*(1+$BR$45))*Faktory!$D$10</f>
        <v>0</v>
      </c>
      <c r="BK96" s="302">
        <f>BJ96</f>
        <v>0</v>
      </c>
      <c r="BL96" s="365">
        <v>0</v>
      </c>
      <c r="BM96" s="366">
        <f>(BL66+BN66/2)*((BL45-BM45)*(1+$BR$45))*Faktory!$D$10</f>
        <v>0</v>
      </c>
      <c r="BN96" s="302">
        <f>BM96</f>
        <v>0</v>
      </c>
      <c r="BO96" s="365">
        <v>0</v>
      </c>
      <c r="BP96" s="366">
        <f>(BO66+BQ66/2)*((BO45-BP45)*(1+$BR$45))*Faktory!$D$10</f>
        <v>0</v>
      </c>
      <c r="BQ96" s="302">
        <f>BP96</f>
        <v>0</v>
      </c>
    </row>
    <row r="97" spans="1:69">
      <c r="A97" s="685"/>
      <c r="B97" s="687"/>
      <c r="C97" s="349" t="s">
        <v>110</v>
      </c>
      <c r="D97" s="350">
        <f t="shared" si="356"/>
        <v>0</v>
      </c>
      <c r="E97" s="351">
        <f t="shared" si="159"/>
        <v>0</v>
      </c>
      <c r="F97" s="352">
        <f t="shared" si="160"/>
        <v>0</v>
      </c>
      <c r="G97" s="357">
        <v>0</v>
      </c>
      <c r="H97" s="358">
        <f>(G67+I67/2)*((G46-H46)*(1+$BR$45))*Faktory!$D$10</f>
        <v>0</v>
      </c>
      <c r="I97" s="311">
        <f t="shared" ref="I97:I105" si="357">H97</f>
        <v>0</v>
      </c>
      <c r="J97" s="357">
        <v>0</v>
      </c>
      <c r="K97" s="358">
        <f>(J67+L67/2)*((J46-K46)*(1+$BR$45))*Faktory!$D$10</f>
        <v>0</v>
      </c>
      <c r="L97" s="311">
        <f t="shared" ref="L97:L105" si="358">K97</f>
        <v>0</v>
      </c>
      <c r="M97" s="357">
        <v>0</v>
      </c>
      <c r="N97" s="358">
        <f>(M67+O67/2)*((M46-N46)*(1+$BR$45))*Faktory!$D$10</f>
        <v>0</v>
      </c>
      <c r="O97" s="311">
        <f t="shared" ref="O97:O105" si="359">N97</f>
        <v>0</v>
      </c>
      <c r="P97" s="357">
        <v>0</v>
      </c>
      <c r="Q97" s="358">
        <f>(P67+R67/2)*((P46-Q46)*(1+$BR$45))*Faktory!$D$10</f>
        <v>0</v>
      </c>
      <c r="R97" s="311">
        <f t="shared" ref="R97:R105" si="360">Q97</f>
        <v>0</v>
      </c>
      <c r="S97" s="357">
        <v>0</v>
      </c>
      <c r="T97" s="358">
        <f>(S67+U67/2)*((S46-T46)*(1+$BR$45))*Faktory!$D$10</f>
        <v>0</v>
      </c>
      <c r="U97" s="311">
        <f t="shared" ref="U97:U105" si="361">T97</f>
        <v>0</v>
      </c>
      <c r="V97" s="357">
        <v>0</v>
      </c>
      <c r="W97" s="358">
        <f>(V67+X67/2)*((V46-W46)*(1+$BR$45))*Faktory!$D$10</f>
        <v>0</v>
      </c>
      <c r="X97" s="311">
        <f t="shared" ref="X97:X105" si="362">W97</f>
        <v>0</v>
      </c>
      <c r="Y97" s="357">
        <v>0</v>
      </c>
      <c r="Z97" s="358">
        <f>(Y67+AA67/2)*((Y46-Z46)*(1+$BR$45))*Faktory!$D$10</f>
        <v>0</v>
      </c>
      <c r="AA97" s="311">
        <f t="shared" ref="AA97:AA105" si="363">Z97</f>
        <v>0</v>
      </c>
      <c r="AB97" s="357">
        <v>0</v>
      </c>
      <c r="AC97" s="358">
        <f>(AB67+AD67/2)*((AB46-AC46)*(1+$BR$45))*Faktory!$D$10</f>
        <v>0</v>
      </c>
      <c r="AD97" s="311">
        <f t="shared" ref="AD97:AD105" si="364">AC97</f>
        <v>0</v>
      </c>
      <c r="AE97" s="357">
        <v>0</v>
      </c>
      <c r="AF97" s="358">
        <f>(AE67+AG67/2)*((AE46-AF46)*(1+$BR$45))*Faktory!$D$10</f>
        <v>0</v>
      </c>
      <c r="AG97" s="311">
        <f t="shared" ref="AG97:AG105" si="365">AF97</f>
        <v>0</v>
      </c>
      <c r="AH97" s="357">
        <v>0</v>
      </c>
      <c r="AI97" s="358">
        <f>(AH67+AJ67/2)*((AH46-AI46)*(1+$BR$45))*Faktory!$D$10</f>
        <v>0</v>
      </c>
      <c r="AJ97" s="311">
        <f t="shared" ref="AJ97:AJ105" si="366">AI97</f>
        <v>0</v>
      </c>
      <c r="AK97" s="357">
        <v>0</v>
      </c>
      <c r="AL97" s="358">
        <f>(AK67+AM67/2)*((AK46-AL46)*(1+$BR$45))*Faktory!$D$10</f>
        <v>0</v>
      </c>
      <c r="AM97" s="311">
        <f t="shared" ref="AM97:AM105" si="367">AL97</f>
        <v>0</v>
      </c>
      <c r="AN97" s="357">
        <v>0</v>
      </c>
      <c r="AO97" s="358">
        <f>(AN67+AP67/2)*((AN46-AO46)*(1+$BR$45))*Faktory!$D$10</f>
        <v>0</v>
      </c>
      <c r="AP97" s="311">
        <f t="shared" ref="AP97:AP105" si="368">AO97</f>
        <v>0</v>
      </c>
      <c r="AQ97" s="357">
        <v>0</v>
      </c>
      <c r="AR97" s="358">
        <f>(AQ67+AS67/2)*((AQ46-AR46)*(1+$BR$45))*Faktory!$D$10</f>
        <v>0</v>
      </c>
      <c r="AS97" s="311">
        <f t="shared" ref="AS97:AS105" si="369">AR97</f>
        <v>0</v>
      </c>
      <c r="AT97" s="357">
        <v>0</v>
      </c>
      <c r="AU97" s="358">
        <f>(AT67+AV67/2)*((AT46-AU46)*(1+$BR$45))*Faktory!$D$10</f>
        <v>0</v>
      </c>
      <c r="AV97" s="311">
        <f t="shared" ref="AV97:AV105" si="370">AU97</f>
        <v>0</v>
      </c>
      <c r="AW97" s="357">
        <v>0</v>
      </c>
      <c r="AX97" s="358">
        <f>(AW67+AY67/2)*((AW46-AX46)*(1+$BR$45))*Faktory!$D$10</f>
        <v>0</v>
      </c>
      <c r="AY97" s="311">
        <f t="shared" ref="AY97:AY105" si="371">AX97</f>
        <v>0</v>
      </c>
      <c r="AZ97" s="357">
        <v>0</v>
      </c>
      <c r="BA97" s="358">
        <f>(AZ67+BB67/2)*((AZ46-BA46)*(1+$BR$45))*Faktory!$D$10</f>
        <v>0</v>
      </c>
      <c r="BB97" s="311">
        <f t="shared" ref="BB97:BB105" si="372">BA97</f>
        <v>0</v>
      </c>
      <c r="BC97" s="357">
        <v>0</v>
      </c>
      <c r="BD97" s="358">
        <f>(BC67+BE67/2)*((BC46-BD46)*(1+$BR$45))*Faktory!$D$10</f>
        <v>0</v>
      </c>
      <c r="BE97" s="311">
        <f t="shared" ref="BE97:BE105" si="373">BD97</f>
        <v>0</v>
      </c>
      <c r="BF97" s="357">
        <v>0</v>
      </c>
      <c r="BG97" s="358">
        <f>(BF67+BH67/2)*((BF46-BG46)*(1+$BR$45))*Faktory!$D$10</f>
        <v>0</v>
      </c>
      <c r="BH97" s="311">
        <f t="shared" ref="BH97:BH105" si="374">BG97</f>
        <v>0</v>
      </c>
      <c r="BI97" s="357">
        <v>0</v>
      </c>
      <c r="BJ97" s="358">
        <f>(BI67+BK67/2)*((BI46-BJ46)*(1+$BR$45))*Faktory!$D$10</f>
        <v>0</v>
      </c>
      <c r="BK97" s="311">
        <f t="shared" ref="BK97:BK105" si="375">BJ97</f>
        <v>0</v>
      </c>
      <c r="BL97" s="357">
        <v>0</v>
      </c>
      <c r="BM97" s="358">
        <f>(BL67+BN67/2)*((BL46-BM46)*(1+$BR$45))*Faktory!$D$10</f>
        <v>0</v>
      </c>
      <c r="BN97" s="311">
        <f t="shared" ref="BN97:BN105" si="376">BM97</f>
        <v>0</v>
      </c>
      <c r="BO97" s="357">
        <v>0</v>
      </c>
      <c r="BP97" s="358">
        <f>(BO67+BQ67/2)*((BO46-BP46)*(1+$BR$45))*Faktory!$D$10</f>
        <v>0</v>
      </c>
      <c r="BQ97" s="311">
        <f t="shared" ref="BQ97:BQ105" si="377">BP97</f>
        <v>0</v>
      </c>
    </row>
    <row r="98" spans="1:69">
      <c r="A98" s="685"/>
      <c r="B98" s="687"/>
      <c r="C98" s="349" t="s">
        <v>111</v>
      </c>
      <c r="D98" s="350">
        <f t="shared" si="356"/>
        <v>0</v>
      </c>
      <c r="E98" s="351">
        <f t="shared" si="159"/>
        <v>0</v>
      </c>
      <c r="F98" s="352">
        <f t="shared" si="160"/>
        <v>0</v>
      </c>
      <c r="G98" s="357">
        <v>0</v>
      </c>
      <c r="H98" s="358">
        <f>(G68+I68/2)*((G47-H47)*(1+$BR$45))*Faktory!$D$10</f>
        <v>0</v>
      </c>
      <c r="I98" s="311">
        <f t="shared" si="357"/>
        <v>0</v>
      </c>
      <c r="J98" s="357">
        <v>0</v>
      </c>
      <c r="K98" s="358">
        <f>(J68+L68/2)*((J47-K47)*(1+$BR$45))*Faktory!$D$10</f>
        <v>0</v>
      </c>
      <c r="L98" s="311">
        <f t="shared" si="358"/>
        <v>0</v>
      </c>
      <c r="M98" s="357">
        <v>0</v>
      </c>
      <c r="N98" s="358">
        <f>(M68+O68/2)*((M47-N47)*(1+$BR$45))*Faktory!$D$10</f>
        <v>0</v>
      </c>
      <c r="O98" s="311">
        <f t="shared" si="359"/>
        <v>0</v>
      </c>
      <c r="P98" s="357">
        <v>0</v>
      </c>
      <c r="Q98" s="358">
        <f>(P68+R68/2)*((P47-Q47)*(1+$BR$45))*Faktory!$D$10</f>
        <v>0</v>
      </c>
      <c r="R98" s="311">
        <f t="shared" si="360"/>
        <v>0</v>
      </c>
      <c r="S98" s="357">
        <v>0</v>
      </c>
      <c r="T98" s="358">
        <f>(S68+U68/2)*((S47-T47)*(1+$BR$45))*Faktory!$D$10</f>
        <v>0</v>
      </c>
      <c r="U98" s="311">
        <f t="shared" si="361"/>
        <v>0</v>
      </c>
      <c r="V98" s="357">
        <v>0</v>
      </c>
      <c r="W98" s="358">
        <f>(V68+X68/2)*((V47-W47)*(1+$BR$45))*Faktory!$D$10</f>
        <v>0</v>
      </c>
      <c r="X98" s="311">
        <f t="shared" si="362"/>
        <v>0</v>
      </c>
      <c r="Y98" s="357">
        <v>0</v>
      </c>
      <c r="Z98" s="358">
        <f>(Y68+AA68/2)*((Y47-Z47)*(1+$BR$45))*Faktory!$D$10</f>
        <v>0</v>
      </c>
      <c r="AA98" s="311">
        <f t="shared" si="363"/>
        <v>0</v>
      </c>
      <c r="AB98" s="357">
        <v>0</v>
      </c>
      <c r="AC98" s="358">
        <f>(AB68+AD68/2)*((AB47-AC47)*(1+$BR$45))*Faktory!$D$10</f>
        <v>0</v>
      </c>
      <c r="AD98" s="311">
        <f t="shared" si="364"/>
        <v>0</v>
      </c>
      <c r="AE98" s="357">
        <v>0</v>
      </c>
      <c r="AF98" s="358">
        <f>(AE68+AG68/2)*((AE47-AF47)*(1+$BR$45))*Faktory!$D$10</f>
        <v>0</v>
      </c>
      <c r="AG98" s="311">
        <f t="shared" si="365"/>
        <v>0</v>
      </c>
      <c r="AH98" s="357">
        <v>0</v>
      </c>
      <c r="AI98" s="358">
        <f>(AH68+AJ68/2)*((AH47-AI47)*(1+$BR$45))*Faktory!$D$10</f>
        <v>0</v>
      </c>
      <c r="AJ98" s="311">
        <f t="shared" si="366"/>
        <v>0</v>
      </c>
      <c r="AK98" s="357">
        <v>0</v>
      </c>
      <c r="AL98" s="358">
        <f>(AK68+AM68/2)*((AK47-AL47)*(1+$BR$45))*Faktory!$D$10</f>
        <v>0</v>
      </c>
      <c r="AM98" s="311">
        <f t="shared" si="367"/>
        <v>0</v>
      </c>
      <c r="AN98" s="357">
        <v>0</v>
      </c>
      <c r="AO98" s="358">
        <f>(AN68+AP68/2)*((AN47-AO47)*(1+$BR$45))*Faktory!$D$10</f>
        <v>0</v>
      </c>
      <c r="AP98" s="311">
        <f t="shared" si="368"/>
        <v>0</v>
      </c>
      <c r="AQ98" s="357">
        <v>0</v>
      </c>
      <c r="AR98" s="358">
        <f>(AQ68+AS68/2)*((AQ47-AR47)*(1+$BR$45))*Faktory!$D$10</f>
        <v>0</v>
      </c>
      <c r="AS98" s="311">
        <f t="shared" si="369"/>
        <v>0</v>
      </c>
      <c r="AT98" s="357">
        <v>0</v>
      </c>
      <c r="AU98" s="358">
        <f>(AT68+AV68/2)*((AT47-AU47)*(1+$BR$45))*Faktory!$D$10</f>
        <v>0</v>
      </c>
      <c r="AV98" s="311">
        <f t="shared" si="370"/>
        <v>0</v>
      </c>
      <c r="AW98" s="357">
        <v>0</v>
      </c>
      <c r="AX98" s="358">
        <f>(AW68+AY68/2)*((AW47-AX47)*(1+$BR$45))*Faktory!$D$10</f>
        <v>0</v>
      </c>
      <c r="AY98" s="311">
        <f t="shared" si="371"/>
        <v>0</v>
      </c>
      <c r="AZ98" s="357">
        <v>0</v>
      </c>
      <c r="BA98" s="358">
        <f>(AZ68+BB68/2)*((AZ47-BA47)*(1+$BR$45))*Faktory!$D$10</f>
        <v>0</v>
      </c>
      <c r="BB98" s="311">
        <f t="shared" si="372"/>
        <v>0</v>
      </c>
      <c r="BC98" s="357">
        <v>0</v>
      </c>
      <c r="BD98" s="358">
        <f>(BC68+BE68/2)*((BC47-BD47)*(1+$BR$45))*Faktory!$D$10</f>
        <v>0</v>
      </c>
      <c r="BE98" s="311">
        <f t="shared" si="373"/>
        <v>0</v>
      </c>
      <c r="BF98" s="357">
        <v>0</v>
      </c>
      <c r="BG98" s="358">
        <f>(BF68+BH68/2)*((BF47-BG47)*(1+$BR$45))*Faktory!$D$10</f>
        <v>0</v>
      </c>
      <c r="BH98" s="311">
        <f t="shared" si="374"/>
        <v>0</v>
      </c>
      <c r="BI98" s="357">
        <v>0</v>
      </c>
      <c r="BJ98" s="358">
        <f>(BI68+BK68/2)*((BI47-BJ47)*(1+$BR$45))*Faktory!$D$10</f>
        <v>0</v>
      </c>
      <c r="BK98" s="311">
        <f t="shared" si="375"/>
        <v>0</v>
      </c>
      <c r="BL98" s="357">
        <v>0</v>
      </c>
      <c r="BM98" s="358">
        <f>(BL68+BN68/2)*((BL47-BM47)*(1+$BR$45))*Faktory!$D$10</f>
        <v>0</v>
      </c>
      <c r="BN98" s="311">
        <f t="shared" si="376"/>
        <v>0</v>
      </c>
      <c r="BO98" s="357">
        <v>0</v>
      </c>
      <c r="BP98" s="358">
        <f>(BO68+BQ68/2)*((BO47-BP47)*(1+$BR$45))*Faktory!$D$10</f>
        <v>0</v>
      </c>
      <c r="BQ98" s="311">
        <f t="shared" si="377"/>
        <v>0</v>
      </c>
    </row>
    <row r="99" spans="1:69">
      <c r="A99" s="685"/>
      <c r="B99" s="687"/>
      <c r="C99" s="349" t="s">
        <v>112</v>
      </c>
      <c r="D99" s="350">
        <f t="shared" si="356"/>
        <v>0</v>
      </c>
      <c r="E99" s="351">
        <f t="shared" si="159"/>
        <v>0</v>
      </c>
      <c r="F99" s="352">
        <f t="shared" si="160"/>
        <v>0</v>
      </c>
      <c r="G99" s="357">
        <v>0</v>
      </c>
      <c r="H99" s="358">
        <f>(G69+I69/2)*((G48-H48)*(1+$BR$45))*Faktory!$D$10</f>
        <v>0</v>
      </c>
      <c r="I99" s="311">
        <f t="shared" si="357"/>
        <v>0</v>
      </c>
      <c r="J99" s="357">
        <v>0</v>
      </c>
      <c r="K99" s="358">
        <f>(J69+L69/2)*((J48-K48)*(1+$BR$45))*Faktory!$D$10</f>
        <v>0</v>
      </c>
      <c r="L99" s="311">
        <f t="shared" si="358"/>
        <v>0</v>
      </c>
      <c r="M99" s="357">
        <v>0</v>
      </c>
      <c r="N99" s="358">
        <f>(M69+O69/2)*((M48-N48)*(1+$BR$45))*Faktory!$D$10</f>
        <v>0</v>
      </c>
      <c r="O99" s="311">
        <f t="shared" si="359"/>
        <v>0</v>
      </c>
      <c r="P99" s="357">
        <v>0</v>
      </c>
      <c r="Q99" s="358">
        <f>(P69+R69/2)*((P48-Q48)*(1+$BR$45))*Faktory!$D$10</f>
        <v>0</v>
      </c>
      <c r="R99" s="311">
        <f t="shared" si="360"/>
        <v>0</v>
      </c>
      <c r="S99" s="357">
        <v>0</v>
      </c>
      <c r="T99" s="358">
        <f>(S69+U69/2)*((S48-T48)*(1+$BR$45))*Faktory!$D$10</f>
        <v>0</v>
      </c>
      <c r="U99" s="311">
        <f t="shared" si="361"/>
        <v>0</v>
      </c>
      <c r="V99" s="357">
        <v>0</v>
      </c>
      <c r="W99" s="358">
        <f>(V69+X69/2)*((V48-W48)*(1+$BR$45))*Faktory!$D$10</f>
        <v>0</v>
      </c>
      <c r="X99" s="311">
        <f t="shared" si="362"/>
        <v>0</v>
      </c>
      <c r="Y99" s="357">
        <v>0</v>
      </c>
      <c r="Z99" s="358">
        <f>(Y69+AA69/2)*((Y48-Z48)*(1+$BR$45))*Faktory!$D$10</f>
        <v>0</v>
      </c>
      <c r="AA99" s="311">
        <f t="shared" si="363"/>
        <v>0</v>
      </c>
      <c r="AB99" s="357">
        <v>0</v>
      </c>
      <c r="AC99" s="358">
        <f>(AB69+AD69/2)*((AB48-AC48)*(1+$BR$45))*Faktory!$D$10</f>
        <v>0</v>
      </c>
      <c r="AD99" s="311">
        <f t="shared" si="364"/>
        <v>0</v>
      </c>
      <c r="AE99" s="357">
        <v>0</v>
      </c>
      <c r="AF99" s="358">
        <f>(AE69+AG69/2)*((AE48-AF48)*(1+$BR$45))*Faktory!$D$10</f>
        <v>0</v>
      </c>
      <c r="AG99" s="311">
        <f t="shared" si="365"/>
        <v>0</v>
      </c>
      <c r="AH99" s="357">
        <v>0</v>
      </c>
      <c r="AI99" s="358">
        <f>(AH69+AJ69/2)*((AH48-AI48)*(1+$BR$45))*Faktory!$D$10</f>
        <v>0</v>
      </c>
      <c r="AJ99" s="311">
        <f t="shared" si="366"/>
        <v>0</v>
      </c>
      <c r="AK99" s="357">
        <v>0</v>
      </c>
      <c r="AL99" s="358">
        <f>(AK69+AM69/2)*((AK48-AL48)*(1+$BR$45))*Faktory!$D$10</f>
        <v>0</v>
      </c>
      <c r="AM99" s="311">
        <f t="shared" si="367"/>
        <v>0</v>
      </c>
      <c r="AN99" s="357">
        <v>0</v>
      </c>
      <c r="AO99" s="358">
        <f>(AN69+AP69/2)*((AN48-AO48)*(1+$BR$45))*Faktory!$D$10</f>
        <v>0</v>
      </c>
      <c r="AP99" s="311">
        <f t="shared" si="368"/>
        <v>0</v>
      </c>
      <c r="AQ99" s="357">
        <v>0</v>
      </c>
      <c r="AR99" s="358">
        <f>(AQ69+AS69/2)*((AQ48-AR48)*(1+$BR$45))*Faktory!$D$10</f>
        <v>0</v>
      </c>
      <c r="AS99" s="311">
        <f t="shared" si="369"/>
        <v>0</v>
      </c>
      <c r="AT99" s="357">
        <v>0</v>
      </c>
      <c r="AU99" s="358">
        <f>(AT69+AV69/2)*((AT48-AU48)*(1+$BR$45))*Faktory!$D$10</f>
        <v>0</v>
      </c>
      <c r="AV99" s="311">
        <f t="shared" si="370"/>
        <v>0</v>
      </c>
      <c r="AW99" s="357">
        <v>0</v>
      </c>
      <c r="AX99" s="358">
        <f>(AW69+AY69/2)*((AW48-AX48)*(1+$BR$45))*Faktory!$D$10</f>
        <v>0</v>
      </c>
      <c r="AY99" s="311">
        <f t="shared" si="371"/>
        <v>0</v>
      </c>
      <c r="AZ99" s="357">
        <v>0</v>
      </c>
      <c r="BA99" s="358">
        <f>(AZ69+BB69/2)*((AZ48-BA48)*(1+$BR$45))*Faktory!$D$10</f>
        <v>0</v>
      </c>
      <c r="BB99" s="311">
        <f t="shared" si="372"/>
        <v>0</v>
      </c>
      <c r="BC99" s="357">
        <v>0</v>
      </c>
      <c r="BD99" s="358">
        <f>(BC69+BE69/2)*((BC48-BD48)*(1+$BR$45))*Faktory!$D$10</f>
        <v>0</v>
      </c>
      <c r="BE99" s="311">
        <f t="shared" si="373"/>
        <v>0</v>
      </c>
      <c r="BF99" s="357">
        <v>0</v>
      </c>
      <c r="BG99" s="358">
        <f>(BF69+BH69/2)*((BF48-BG48)*(1+$BR$45))*Faktory!$D$10</f>
        <v>0</v>
      </c>
      <c r="BH99" s="311">
        <f t="shared" si="374"/>
        <v>0</v>
      </c>
      <c r="BI99" s="357">
        <v>0</v>
      </c>
      <c r="BJ99" s="358">
        <f>(BI69+BK69/2)*((BI48-BJ48)*(1+$BR$45))*Faktory!$D$10</f>
        <v>0</v>
      </c>
      <c r="BK99" s="311">
        <f t="shared" si="375"/>
        <v>0</v>
      </c>
      <c r="BL99" s="357">
        <v>0</v>
      </c>
      <c r="BM99" s="358">
        <f>(BL69+BN69/2)*((BL48-BM48)*(1+$BR$45))*Faktory!$D$10</f>
        <v>0</v>
      </c>
      <c r="BN99" s="311">
        <f t="shared" si="376"/>
        <v>0</v>
      </c>
      <c r="BO99" s="357">
        <v>0</v>
      </c>
      <c r="BP99" s="358">
        <f>(BO69+BQ69/2)*((BO48-BP48)*(1+$BR$45))*Faktory!$D$10</f>
        <v>0</v>
      </c>
      <c r="BQ99" s="311">
        <f t="shared" si="377"/>
        <v>0</v>
      </c>
    </row>
    <row r="100" spans="1:69">
      <c r="A100" s="685"/>
      <c r="B100" s="687"/>
      <c r="C100" s="349" t="s">
        <v>113</v>
      </c>
      <c r="D100" s="350">
        <f t="shared" si="356"/>
        <v>0</v>
      </c>
      <c r="E100" s="351">
        <f t="shared" si="159"/>
        <v>0</v>
      </c>
      <c r="F100" s="352">
        <f t="shared" si="160"/>
        <v>0</v>
      </c>
      <c r="G100" s="357">
        <v>0</v>
      </c>
      <c r="H100" s="358">
        <f>(G70+I70/2)*((G49-H49)*(1+$BR$45))*Faktory!$D$10</f>
        <v>0</v>
      </c>
      <c r="I100" s="311">
        <f t="shared" si="357"/>
        <v>0</v>
      </c>
      <c r="J100" s="357">
        <v>0</v>
      </c>
      <c r="K100" s="358">
        <f>(J70+L70/2)*((J49-K49)*(1+$BR$45))*Faktory!$D$10</f>
        <v>0</v>
      </c>
      <c r="L100" s="311">
        <f t="shared" si="358"/>
        <v>0</v>
      </c>
      <c r="M100" s="357">
        <v>0</v>
      </c>
      <c r="N100" s="358">
        <f>(M70+O70/2)*((M49-N49)*(1+$BR$45))*Faktory!$D$10</f>
        <v>0</v>
      </c>
      <c r="O100" s="311">
        <f t="shared" si="359"/>
        <v>0</v>
      </c>
      <c r="P100" s="357">
        <v>0</v>
      </c>
      <c r="Q100" s="358">
        <f>(P70+R70/2)*((P49-Q49)*(1+$BR$45))*Faktory!$D$10</f>
        <v>0</v>
      </c>
      <c r="R100" s="311">
        <f t="shared" si="360"/>
        <v>0</v>
      </c>
      <c r="S100" s="357">
        <v>0</v>
      </c>
      <c r="T100" s="358">
        <f>(S70+U70/2)*((S49-T49)*(1+$BR$45))*Faktory!$D$10</f>
        <v>0</v>
      </c>
      <c r="U100" s="311">
        <f t="shared" si="361"/>
        <v>0</v>
      </c>
      <c r="V100" s="357">
        <v>0</v>
      </c>
      <c r="W100" s="358">
        <f>(V70+X70/2)*((V49-W49)*(1+$BR$45))*Faktory!$D$10</f>
        <v>0</v>
      </c>
      <c r="X100" s="311">
        <f t="shared" si="362"/>
        <v>0</v>
      </c>
      <c r="Y100" s="357">
        <v>0</v>
      </c>
      <c r="Z100" s="358">
        <f>(Y70+AA70/2)*((Y49-Z49)*(1+$BR$45))*Faktory!$D$10</f>
        <v>0</v>
      </c>
      <c r="AA100" s="311">
        <f t="shared" si="363"/>
        <v>0</v>
      </c>
      <c r="AB100" s="357">
        <v>0</v>
      </c>
      <c r="AC100" s="358">
        <f>(AB70+AD70/2)*((AB49-AC49)*(1+$BR$45))*Faktory!$D$10</f>
        <v>0</v>
      </c>
      <c r="AD100" s="311">
        <f t="shared" si="364"/>
        <v>0</v>
      </c>
      <c r="AE100" s="357">
        <v>0</v>
      </c>
      <c r="AF100" s="358">
        <f>(AE70+AG70/2)*((AE49-AF49)*(1+$BR$45))*Faktory!$D$10</f>
        <v>0</v>
      </c>
      <c r="AG100" s="311">
        <f t="shared" si="365"/>
        <v>0</v>
      </c>
      <c r="AH100" s="357">
        <v>0</v>
      </c>
      <c r="AI100" s="358">
        <f>(AH70+AJ70/2)*((AH49-AI49)*(1+$BR$45))*Faktory!$D$10</f>
        <v>0</v>
      </c>
      <c r="AJ100" s="311">
        <f t="shared" si="366"/>
        <v>0</v>
      </c>
      <c r="AK100" s="357">
        <v>0</v>
      </c>
      <c r="AL100" s="358">
        <f>(AK70+AM70/2)*((AK49-AL49)*(1+$BR$45))*Faktory!$D$10</f>
        <v>0</v>
      </c>
      <c r="AM100" s="311">
        <f t="shared" si="367"/>
        <v>0</v>
      </c>
      <c r="AN100" s="357">
        <v>0</v>
      </c>
      <c r="AO100" s="358">
        <f>(AN70+AP70/2)*((AN49-AO49)*(1+$BR$45))*Faktory!$D$10</f>
        <v>0</v>
      </c>
      <c r="AP100" s="311">
        <f t="shared" si="368"/>
        <v>0</v>
      </c>
      <c r="AQ100" s="357">
        <v>0</v>
      </c>
      <c r="AR100" s="358">
        <f>(AQ70+AS70/2)*((AQ49-AR49)*(1+$BR$45))*Faktory!$D$10</f>
        <v>0</v>
      </c>
      <c r="AS100" s="311">
        <f t="shared" si="369"/>
        <v>0</v>
      </c>
      <c r="AT100" s="357">
        <v>0</v>
      </c>
      <c r="AU100" s="358">
        <f>(AT70+AV70/2)*((AT49-AU49)*(1+$BR$45))*Faktory!$D$10</f>
        <v>0</v>
      </c>
      <c r="AV100" s="311">
        <f t="shared" si="370"/>
        <v>0</v>
      </c>
      <c r="AW100" s="357">
        <v>0</v>
      </c>
      <c r="AX100" s="358">
        <f>(AW70+AY70/2)*((AW49-AX49)*(1+$BR$45))*Faktory!$D$10</f>
        <v>0</v>
      </c>
      <c r="AY100" s="311">
        <f t="shared" si="371"/>
        <v>0</v>
      </c>
      <c r="AZ100" s="357">
        <v>0</v>
      </c>
      <c r="BA100" s="358">
        <f>(AZ70+BB70/2)*((AZ49-BA49)*(1+$BR$45))*Faktory!$D$10</f>
        <v>0</v>
      </c>
      <c r="BB100" s="311">
        <f t="shared" si="372"/>
        <v>0</v>
      </c>
      <c r="BC100" s="357">
        <v>0</v>
      </c>
      <c r="BD100" s="358">
        <f>(BC70+BE70/2)*((BC49-BD49)*(1+$BR$45))*Faktory!$D$10</f>
        <v>0</v>
      </c>
      <c r="BE100" s="311">
        <f t="shared" si="373"/>
        <v>0</v>
      </c>
      <c r="BF100" s="357">
        <v>0</v>
      </c>
      <c r="BG100" s="358">
        <f>(BF70+BH70/2)*((BF49-BG49)*(1+$BR$45))*Faktory!$D$10</f>
        <v>0</v>
      </c>
      <c r="BH100" s="311">
        <f t="shared" si="374"/>
        <v>0</v>
      </c>
      <c r="BI100" s="357">
        <v>0</v>
      </c>
      <c r="BJ100" s="358">
        <f>(BI70+BK70/2)*((BI49-BJ49)*(1+$BR$45))*Faktory!$D$10</f>
        <v>0</v>
      </c>
      <c r="BK100" s="311">
        <f t="shared" si="375"/>
        <v>0</v>
      </c>
      <c r="BL100" s="357">
        <v>0</v>
      </c>
      <c r="BM100" s="358">
        <f>(BL70+BN70/2)*((BL49-BM49)*(1+$BR$45))*Faktory!$D$10</f>
        <v>0</v>
      </c>
      <c r="BN100" s="311">
        <f t="shared" si="376"/>
        <v>0</v>
      </c>
      <c r="BO100" s="357">
        <v>0</v>
      </c>
      <c r="BP100" s="358">
        <f>(BO70+BQ70/2)*((BO49-BP49)*(1+$BR$45))*Faktory!$D$10</f>
        <v>0</v>
      </c>
      <c r="BQ100" s="311">
        <f t="shared" si="377"/>
        <v>0</v>
      </c>
    </row>
    <row r="101" spans="1:69">
      <c r="A101" s="685"/>
      <c r="B101" s="687"/>
      <c r="C101" s="349" t="s">
        <v>114</v>
      </c>
      <c r="D101" s="350">
        <f t="shared" si="356"/>
        <v>0</v>
      </c>
      <c r="E101" s="351">
        <f t="shared" si="159"/>
        <v>0</v>
      </c>
      <c r="F101" s="352">
        <f t="shared" si="160"/>
        <v>0</v>
      </c>
      <c r="G101" s="357">
        <v>0</v>
      </c>
      <c r="H101" s="358">
        <f>(G71+I71/2)*((G50-H50)*(1+$BR$45))*Faktory!$D$10</f>
        <v>0</v>
      </c>
      <c r="I101" s="311">
        <f t="shared" si="357"/>
        <v>0</v>
      </c>
      <c r="J101" s="357">
        <v>0</v>
      </c>
      <c r="K101" s="358">
        <f>(J71+L71/2)*((J50-K50)*(1+$BR$45))*Faktory!$D$10</f>
        <v>0</v>
      </c>
      <c r="L101" s="311">
        <f t="shared" si="358"/>
        <v>0</v>
      </c>
      <c r="M101" s="357">
        <v>0</v>
      </c>
      <c r="N101" s="358">
        <f>(M71+O71/2)*((M50-N50)*(1+$BR$45))*Faktory!$D$10</f>
        <v>0</v>
      </c>
      <c r="O101" s="311">
        <f t="shared" si="359"/>
        <v>0</v>
      </c>
      <c r="P101" s="357">
        <v>0</v>
      </c>
      <c r="Q101" s="358">
        <f>(P71+R71/2)*((P50-Q50)*(1+$BR$45))*Faktory!$D$10</f>
        <v>0</v>
      </c>
      <c r="R101" s="311">
        <f t="shared" si="360"/>
        <v>0</v>
      </c>
      <c r="S101" s="357">
        <v>0</v>
      </c>
      <c r="T101" s="358">
        <f>(S71+U71/2)*((S50-T50)*(1+$BR$45))*Faktory!$D$10</f>
        <v>0</v>
      </c>
      <c r="U101" s="311">
        <f t="shared" si="361"/>
        <v>0</v>
      </c>
      <c r="V101" s="357">
        <v>0</v>
      </c>
      <c r="W101" s="358">
        <f>(V71+X71/2)*((V50-W50)*(1+$BR$45))*Faktory!$D$10</f>
        <v>0</v>
      </c>
      <c r="X101" s="311">
        <f t="shared" si="362"/>
        <v>0</v>
      </c>
      <c r="Y101" s="357">
        <v>0</v>
      </c>
      <c r="Z101" s="358">
        <f>(Y71+AA71/2)*((Y50-Z50)*(1+$BR$45))*Faktory!$D$10</f>
        <v>0</v>
      </c>
      <c r="AA101" s="311">
        <f t="shared" si="363"/>
        <v>0</v>
      </c>
      <c r="AB101" s="357">
        <v>0</v>
      </c>
      <c r="AC101" s="358">
        <f>(AB71+AD71/2)*((AB50-AC50)*(1+$BR$45))*Faktory!$D$10</f>
        <v>0</v>
      </c>
      <c r="AD101" s="311">
        <f t="shared" si="364"/>
        <v>0</v>
      </c>
      <c r="AE101" s="357">
        <v>0</v>
      </c>
      <c r="AF101" s="358">
        <f>(AE71+AG71/2)*((AE50-AF50)*(1+$BR$45))*Faktory!$D$10</f>
        <v>0</v>
      </c>
      <c r="AG101" s="311">
        <f t="shared" si="365"/>
        <v>0</v>
      </c>
      <c r="AH101" s="357">
        <v>0</v>
      </c>
      <c r="AI101" s="358">
        <f>(AH71+AJ71/2)*((AH50-AI50)*(1+$BR$45))*Faktory!$D$10</f>
        <v>0</v>
      </c>
      <c r="AJ101" s="311">
        <f t="shared" si="366"/>
        <v>0</v>
      </c>
      <c r="AK101" s="357">
        <v>0</v>
      </c>
      <c r="AL101" s="358">
        <f>(AK71+AM71/2)*((AK50-AL50)*(1+$BR$45))*Faktory!$D$10</f>
        <v>0</v>
      </c>
      <c r="AM101" s="311">
        <f t="shared" si="367"/>
        <v>0</v>
      </c>
      <c r="AN101" s="357">
        <v>0</v>
      </c>
      <c r="AO101" s="358">
        <f>(AN71+AP71/2)*((AN50-AO50)*(1+$BR$45))*Faktory!$D$10</f>
        <v>0</v>
      </c>
      <c r="AP101" s="311">
        <f t="shared" si="368"/>
        <v>0</v>
      </c>
      <c r="AQ101" s="357">
        <v>0</v>
      </c>
      <c r="AR101" s="358">
        <f>(AQ71+AS71/2)*((AQ50-AR50)*(1+$BR$45))*Faktory!$D$10</f>
        <v>0</v>
      </c>
      <c r="AS101" s="311">
        <f t="shared" si="369"/>
        <v>0</v>
      </c>
      <c r="AT101" s="357">
        <v>0</v>
      </c>
      <c r="AU101" s="358">
        <f>(AT71+AV71/2)*((AT50-AU50)*(1+$BR$45))*Faktory!$D$10</f>
        <v>0</v>
      </c>
      <c r="AV101" s="311">
        <f t="shared" si="370"/>
        <v>0</v>
      </c>
      <c r="AW101" s="357">
        <v>0</v>
      </c>
      <c r="AX101" s="358">
        <f>(AW71+AY71/2)*((AW50-AX50)*(1+$BR$45))*Faktory!$D$10</f>
        <v>0</v>
      </c>
      <c r="AY101" s="311">
        <f t="shared" si="371"/>
        <v>0</v>
      </c>
      <c r="AZ101" s="357">
        <v>0</v>
      </c>
      <c r="BA101" s="358">
        <f>(AZ71+BB71/2)*((AZ50-BA50)*(1+$BR$45))*Faktory!$D$10</f>
        <v>0</v>
      </c>
      <c r="BB101" s="311">
        <f t="shared" si="372"/>
        <v>0</v>
      </c>
      <c r="BC101" s="357">
        <v>0</v>
      </c>
      <c r="BD101" s="358">
        <f>(BC71+BE71/2)*((BC50-BD50)*(1+$BR$45))*Faktory!$D$10</f>
        <v>0</v>
      </c>
      <c r="BE101" s="311">
        <f t="shared" si="373"/>
        <v>0</v>
      </c>
      <c r="BF101" s="357">
        <v>0</v>
      </c>
      <c r="BG101" s="358">
        <f>(BF71+BH71/2)*((BF50-BG50)*(1+$BR$45))*Faktory!$D$10</f>
        <v>0</v>
      </c>
      <c r="BH101" s="311">
        <f t="shared" si="374"/>
        <v>0</v>
      </c>
      <c r="BI101" s="357">
        <v>0</v>
      </c>
      <c r="BJ101" s="358">
        <f>(BI71+BK71/2)*((BI50-BJ50)*(1+$BR$45))*Faktory!$D$10</f>
        <v>0</v>
      </c>
      <c r="BK101" s="311">
        <f t="shared" si="375"/>
        <v>0</v>
      </c>
      <c r="BL101" s="357">
        <v>0</v>
      </c>
      <c r="BM101" s="358">
        <f>(BL71+BN71/2)*((BL50-BM50)*(1+$BR$45))*Faktory!$D$10</f>
        <v>0</v>
      </c>
      <c r="BN101" s="311">
        <f t="shared" si="376"/>
        <v>0</v>
      </c>
      <c r="BO101" s="357">
        <v>0</v>
      </c>
      <c r="BP101" s="358">
        <f>(BO71+BQ71/2)*((BO50-BP50)*(1+$BR$45))*Faktory!$D$10</f>
        <v>0</v>
      </c>
      <c r="BQ101" s="311">
        <f t="shared" si="377"/>
        <v>0</v>
      </c>
    </row>
    <row r="102" spans="1:69">
      <c r="A102" s="685"/>
      <c r="B102" s="687"/>
      <c r="C102" s="349" t="s">
        <v>115</v>
      </c>
      <c r="D102" s="350">
        <f t="shared" si="356"/>
        <v>0</v>
      </c>
      <c r="E102" s="351">
        <f t="shared" si="159"/>
        <v>0</v>
      </c>
      <c r="F102" s="352">
        <f t="shared" si="160"/>
        <v>0</v>
      </c>
      <c r="G102" s="357">
        <v>0</v>
      </c>
      <c r="H102" s="358">
        <f>(G72+I72/2)*((G51-H51)*(1+$BR$45))*Faktory!$D$10</f>
        <v>0</v>
      </c>
      <c r="I102" s="311">
        <f t="shared" si="357"/>
        <v>0</v>
      </c>
      <c r="J102" s="357">
        <v>0</v>
      </c>
      <c r="K102" s="358">
        <f>(J72+L72/2)*((J51-K51)*(1+$BR$45))*Faktory!$D$10</f>
        <v>0</v>
      </c>
      <c r="L102" s="311">
        <f t="shared" si="358"/>
        <v>0</v>
      </c>
      <c r="M102" s="357">
        <v>0</v>
      </c>
      <c r="N102" s="358">
        <f>(M72+O72/2)*((M51-N51)*(1+$BR$45))*Faktory!$D$10</f>
        <v>0</v>
      </c>
      <c r="O102" s="311">
        <f t="shared" si="359"/>
        <v>0</v>
      </c>
      <c r="P102" s="357">
        <v>0</v>
      </c>
      <c r="Q102" s="358">
        <f>(P72+R72/2)*((P51-Q51)*(1+$BR$45))*Faktory!$D$10</f>
        <v>0</v>
      </c>
      <c r="R102" s="311">
        <f t="shared" si="360"/>
        <v>0</v>
      </c>
      <c r="S102" s="357">
        <v>0</v>
      </c>
      <c r="T102" s="358">
        <f>(S72+U72/2)*((S51-T51)*(1+$BR$45))*Faktory!$D$10</f>
        <v>0</v>
      </c>
      <c r="U102" s="311">
        <f t="shared" si="361"/>
        <v>0</v>
      </c>
      <c r="V102" s="357">
        <v>0</v>
      </c>
      <c r="W102" s="358">
        <f>(V72+X72/2)*((V51-W51)*(1+$BR$45))*Faktory!$D$10</f>
        <v>0</v>
      </c>
      <c r="X102" s="311">
        <f t="shared" si="362"/>
        <v>0</v>
      </c>
      <c r="Y102" s="357">
        <v>0</v>
      </c>
      <c r="Z102" s="358">
        <f>(Y72+AA72/2)*((Y51-Z51)*(1+$BR$45))*Faktory!$D$10</f>
        <v>0</v>
      </c>
      <c r="AA102" s="311">
        <f t="shared" si="363"/>
        <v>0</v>
      </c>
      <c r="AB102" s="357">
        <v>0</v>
      </c>
      <c r="AC102" s="358">
        <f>(AB72+AD72/2)*((AB51-AC51)*(1+$BR$45))*Faktory!$D$10</f>
        <v>0</v>
      </c>
      <c r="AD102" s="311">
        <f t="shared" si="364"/>
        <v>0</v>
      </c>
      <c r="AE102" s="357">
        <v>0</v>
      </c>
      <c r="AF102" s="358">
        <f>(AE72+AG72/2)*((AE51-AF51)*(1+$BR$45))*Faktory!$D$10</f>
        <v>0</v>
      </c>
      <c r="AG102" s="311">
        <f t="shared" si="365"/>
        <v>0</v>
      </c>
      <c r="AH102" s="357">
        <v>0</v>
      </c>
      <c r="AI102" s="358">
        <f>(AH72+AJ72/2)*((AH51-AI51)*(1+$BR$45))*Faktory!$D$10</f>
        <v>0</v>
      </c>
      <c r="AJ102" s="311">
        <f t="shared" si="366"/>
        <v>0</v>
      </c>
      <c r="AK102" s="357">
        <v>0</v>
      </c>
      <c r="AL102" s="358">
        <f>(AK72+AM72/2)*((AK51-AL51)*(1+$BR$45))*Faktory!$D$10</f>
        <v>0</v>
      </c>
      <c r="AM102" s="311">
        <f t="shared" si="367"/>
        <v>0</v>
      </c>
      <c r="AN102" s="357">
        <v>0</v>
      </c>
      <c r="AO102" s="358">
        <f>(AN72+AP72/2)*((AN51-AO51)*(1+$BR$45))*Faktory!$D$10</f>
        <v>0</v>
      </c>
      <c r="AP102" s="311">
        <f t="shared" si="368"/>
        <v>0</v>
      </c>
      <c r="AQ102" s="357">
        <v>0</v>
      </c>
      <c r="AR102" s="358">
        <f>(AQ72+AS72/2)*((AQ51-AR51)*(1+$BR$45))*Faktory!$D$10</f>
        <v>0</v>
      </c>
      <c r="AS102" s="311">
        <f t="shared" si="369"/>
        <v>0</v>
      </c>
      <c r="AT102" s="357">
        <v>0</v>
      </c>
      <c r="AU102" s="358">
        <f>(AT72+AV72/2)*((AT51-AU51)*(1+$BR$45))*Faktory!$D$10</f>
        <v>0</v>
      </c>
      <c r="AV102" s="311">
        <f t="shared" si="370"/>
        <v>0</v>
      </c>
      <c r="AW102" s="357">
        <v>0</v>
      </c>
      <c r="AX102" s="358">
        <f>(AW72+AY72/2)*((AW51-AX51)*(1+$BR$45))*Faktory!$D$10</f>
        <v>0</v>
      </c>
      <c r="AY102" s="311">
        <f t="shared" si="371"/>
        <v>0</v>
      </c>
      <c r="AZ102" s="357">
        <v>0</v>
      </c>
      <c r="BA102" s="358">
        <f>(AZ72+BB72/2)*((AZ51-BA51)*(1+$BR$45))*Faktory!$D$10</f>
        <v>0</v>
      </c>
      <c r="BB102" s="311">
        <f t="shared" si="372"/>
        <v>0</v>
      </c>
      <c r="BC102" s="357">
        <v>0</v>
      </c>
      <c r="BD102" s="358">
        <f>(BC72+BE72/2)*((BC51-BD51)*(1+$BR$45))*Faktory!$D$10</f>
        <v>0</v>
      </c>
      <c r="BE102" s="311">
        <f t="shared" si="373"/>
        <v>0</v>
      </c>
      <c r="BF102" s="357">
        <v>0</v>
      </c>
      <c r="BG102" s="358">
        <f>(BF72+BH72/2)*((BF51-BG51)*(1+$BR$45))*Faktory!$D$10</f>
        <v>0</v>
      </c>
      <c r="BH102" s="311">
        <f t="shared" si="374"/>
        <v>0</v>
      </c>
      <c r="BI102" s="357">
        <v>0</v>
      </c>
      <c r="BJ102" s="358">
        <f>(BI72+BK72/2)*((BI51-BJ51)*(1+$BR$45))*Faktory!$D$10</f>
        <v>0</v>
      </c>
      <c r="BK102" s="311">
        <f t="shared" si="375"/>
        <v>0</v>
      </c>
      <c r="BL102" s="357">
        <v>0</v>
      </c>
      <c r="BM102" s="358">
        <f>(BL72+BN72/2)*((BL51-BM51)*(1+$BR$45))*Faktory!$D$10</f>
        <v>0</v>
      </c>
      <c r="BN102" s="311">
        <f t="shared" si="376"/>
        <v>0</v>
      </c>
      <c r="BO102" s="357">
        <v>0</v>
      </c>
      <c r="BP102" s="358">
        <f>(BO72+BQ72/2)*((BO51-BP51)*(1+$BR$45))*Faktory!$D$10</f>
        <v>0</v>
      </c>
      <c r="BQ102" s="311">
        <f t="shared" si="377"/>
        <v>0</v>
      </c>
    </row>
    <row r="103" spans="1:69">
      <c r="A103" s="685"/>
      <c r="B103" s="687"/>
      <c r="C103" s="349" t="s">
        <v>116</v>
      </c>
      <c r="D103" s="350">
        <f t="shared" si="356"/>
        <v>0</v>
      </c>
      <c r="E103" s="351">
        <f t="shared" si="159"/>
        <v>0</v>
      </c>
      <c r="F103" s="352">
        <f t="shared" si="160"/>
        <v>0</v>
      </c>
      <c r="G103" s="357">
        <v>0</v>
      </c>
      <c r="H103" s="358">
        <f>(G73+I73/2)*((G52-H52)*(1+$BR$45))*Faktory!$D$10</f>
        <v>0</v>
      </c>
      <c r="I103" s="311">
        <f t="shared" si="357"/>
        <v>0</v>
      </c>
      <c r="J103" s="357">
        <v>0</v>
      </c>
      <c r="K103" s="358">
        <f>(J73+L73/2)*((J52-K52)*(1+$BR$45))*Faktory!$D$10</f>
        <v>0</v>
      </c>
      <c r="L103" s="311">
        <f t="shared" si="358"/>
        <v>0</v>
      </c>
      <c r="M103" s="357">
        <v>0</v>
      </c>
      <c r="N103" s="358">
        <f>(M73+O73/2)*((M52-N52)*(1+$BR$45))*Faktory!$D$10</f>
        <v>0</v>
      </c>
      <c r="O103" s="311">
        <f t="shared" si="359"/>
        <v>0</v>
      </c>
      <c r="P103" s="357">
        <v>0</v>
      </c>
      <c r="Q103" s="358">
        <f>(P73+R73/2)*((P52-Q52)*(1+$BR$45))*Faktory!$D$10</f>
        <v>0</v>
      </c>
      <c r="R103" s="311">
        <f t="shared" si="360"/>
        <v>0</v>
      </c>
      <c r="S103" s="357">
        <v>0</v>
      </c>
      <c r="T103" s="358">
        <f>(S73+U73/2)*((S52-T52)*(1+$BR$45))*Faktory!$D$10</f>
        <v>0</v>
      </c>
      <c r="U103" s="311">
        <f t="shared" si="361"/>
        <v>0</v>
      </c>
      <c r="V103" s="357">
        <v>0</v>
      </c>
      <c r="W103" s="358">
        <f>(V73+X73/2)*((V52-W52)*(1+$BR$45))*Faktory!$D$10</f>
        <v>0</v>
      </c>
      <c r="X103" s="311">
        <f t="shared" si="362"/>
        <v>0</v>
      </c>
      <c r="Y103" s="357">
        <v>0</v>
      </c>
      <c r="Z103" s="358">
        <f>(Y73+AA73/2)*((Y52-Z52)*(1+$BR$45))*Faktory!$D$10</f>
        <v>0</v>
      </c>
      <c r="AA103" s="311">
        <f t="shared" si="363"/>
        <v>0</v>
      </c>
      <c r="AB103" s="357">
        <v>0</v>
      </c>
      <c r="AC103" s="358">
        <f>(AB73+AD73/2)*((AB52-AC52)*(1+$BR$45))*Faktory!$D$10</f>
        <v>0</v>
      </c>
      <c r="AD103" s="311">
        <f t="shared" si="364"/>
        <v>0</v>
      </c>
      <c r="AE103" s="357">
        <v>0</v>
      </c>
      <c r="AF103" s="358">
        <f>(AE73+AG73/2)*((AE52-AF52)*(1+$BR$45))*Faktory!$D$10</f>
        <v>0</v>
      </c>
      <c r="AG103" s="311">
        <f t="shared" si="365"/>
        <v>0</v>
      </c>
      <c r="AH103" s="357">
        <v>0</v>
      </c>
      <c r="AI103" s="358">
        <f>(AH73+AJ73/2)*((AH52-AI52)*(1+$BR$45))*Faktory!$D$10</f>
        <v>0</v>
      </c>
      <c r="AJ103" s="311">
        <f t="shared" si="366"/>
        <v>0</v>
      </c>
      <c r="AK103" s="357">
        <v>0</v>
      </c>
      <c r="AL103" s="358">
        <f>(AK73+AM73/2)*((AK52-AL52)*(1+$BR$45))*Faktory!$D$10</f>
        <v>0</v>
      </c>
      <c r="AM103" s="311">
        <f t="shared" si="367"/>
        <v>0</v>
      </c>
      <c r="AN103" s="357">
        <v>0</v>
      </c>
      <c r="AO103" s="358">
        <f>(AN73+AP73/2)*((AN52-AO52)*(1+$BR$45))*Faktory!$D$10</f>
        <v>0</v>
      </c>
      <c r="AP103" s="311">
        <f t="shared" si="368"/>
        <v>0</v>
      </c>
      <c r="AQ103" s="357">
        <v>0</v>
      </c>
      <c r="AR103" s="358">
        <f>(AQ73+AS73/2)*((AQ52-AR52)*(1+$BR$45))*Faktory!$D$10</f>
        <v>0</v>
      </c>
      <c r="AS103" s="311">
        <f t="shared" si="369"/>
        <v>0</v>
      </c>
      <c r="AT103" s="357">
        <v>0</v>
      </c>
      <c r="AU103" s="358">
        <f>(AT73+AV73/2)*((AT52-AU52)*(1+$BR$45))*Faktory!$D$10</f>
        <v>0</v>
      </c>
      <c r="AV103" s="311">
        <f t="shared" si="370"/>
        <v>0</v>
      </c>
      <c r="AW103" s="357">
        <v>0</v>
      </c>
      <c r="AX103" s="358">
        <f>(AW73+AY73/2)*((AW52-AX52)*(1+$BR$45))*Faktory!$D$10</f>
        <v>0</v>
      </c>
      <c r="AY103" s="311">
        <f t="shared" si="371"/>
        <v>0</v>
      </c>
      <c r="AZ103" s="357">
        <v>0</v>
      </c>
      <c r="BA103" s="358">
        <f>(AZ73+BB73/2)*((AZ52-BA52)*(1+$BR$45))*Faktory!$D$10</f>
        <v>0</v>
      </c>
      <c r="BB103" s="311">
        <f t="shared" si="372"/>
        <v>0</v>
      </c>
      <c r="BC103" s="357">
        <v>0</v>
      </c>
      <c r="BD103" s="358">
        <f>(BC73+BE73/2)*((BC52-BD52)*(1+$BR$45))*Faktory!$D$10</f>
        <v>0</v>
      </c>
      <c r="BE103" s="311">
        <f t="shared" si="373"/>
        <v>0</v>
      </c>
      <c r="BF103" s="357">
        <v>0</v>
      </c>
      <c r="BG103" s="358">
        <f>(BF73+BH73/2)*((BF52-BG52)*(1+$BR$45))*Faktory!$D$10</f>
        <v>0</v>
      </c>
      <c r="BH103" s="311">
        <f t="shared" si="374"/>
        <v>0</v>
      </c>
      <c r="BI103" s="357">
        <v>0</v>
      </c>
      <c r="BJ103" s="358">
        <f>(BI73+BK73/2)*((BI52-BJ52)*(1+$BR$45))*Faktory!$D$10</f>
        <v>0</v>
      </c>
      <c r="BK103" s="311">
        <f t="shared" si="375"/>
        <v>0</v>
      </c>
      <c r="BL103" s="357">
        <v>0</v>
      </c>
      <c r="BM103" s="358">
        <f>(BL73+BN73/2)*((BL52-BM52)*(1+$BR$45))*Faktory!$D$10</f>
        <v>0</v>
      </c>
      <c r="BN103" s="311">
        <f t="shared" si="376"/>
        <v>0</v>
      </c>
      <c r="BO103" s="357">
        <v>0</v>
      </c>
      <c r="BP103" s="358">
        <f>(BO73+BQ73/2)*((BO52-BP52)*(1+$BR$45))*Faktory!$D$10</f>
        <v>0</v>
      </c>
      <c r="BQ103" s="311">
        <f t="shared" si="377"/>
        <v>0</v>
      </c>
    </row>
    <row r="104" spans="1:69">
      <c r="A104" s="685"/>
      <c r="B104" s="687"/>
      <c r="C104" s="349" t="s">
        <v>117</v>
      </c>
      <c r="D104" s="350">
        <f t="shared" si="356"/>
        <v>0</v>
      </c>
      <c r="E104" s="351">
        <f t="shared" si="159"/>
        <v>0</v>
      </c>
      <c r="F104" s="352">
        <f t="shared" si="160"/>
        <v>0</v>
      </c>
      <c r="G104" s="357">
        <v>0</v>
      </c>
      <c r="H104" s="358">
        <f>(G74+I74/2)*((G53-H53)*(1+$BR$45))*Faktory!$D$10</f>
        <v>0</v>
      </c>
      <c r="I104" s="311">
        <f t="shared" si="357"/>
        <v>0</v>
      </c>
      <c r="J104" s="357">
        <v>0</v>
      </c>
      <c r="K104" s="358">
        <f>(J74+L74/2)*((J53-K53)*(1+$BR$45))*Faktory!$D$10</f>
        <v>0</v>
      </c>
      <c r="L104" s="311">
        <f t="shared" si="358"/>
        <v>0</v>
      </c>
      <c r="M104" s="357">
        <v>0</v>
      </c>
      <c r="N104" s="358">
        <f>(M74+O74/2)*((M53-N53)*(1+$BR$45))*Faktory!$D$10</f>
        <v>0</v>
      </c>
      <c r="O104" s="311">
        <f t="shared" si="359"/>
        <v>0</v>
      </c>
      <c r="P104" s="357">
        <v>0</v>
      </c>
      <c r="Q104" s="358">
        <f>(P74+R74/2)*((P53-Q53)*(1+$BR$45))*Faktory!$D$10</f>
        <v>0</v>
      </c>
      <c r="R104" s="311">
        <f t="shared" si="360"/>
        <v>0</v>
      </c>
      <c r="S104" s="357">
        <v>0</v>
      </c>
      <c r="T104" s="358">
        <f>(S74+U74/2)*((S53-T53)*(1+$BR$45))*Faktory!$D$10</f>
        <v>0</v>
      </c>
      <c r="U104" s="311">
        <f t="shared" si="361"/>
        <v>0</v>
      </c>
      <c r="V104" s="357">
        <v>0</v>
      </c>
      <c r="W104" s="358">
        <f>(V74+X74/2)*((V53-W53)*(1+$BR$45))*Faktory!$D$10</f>
        <v>0</v>
      </c>
      <c r="X104" s="311">
        <f t="shared" si="362"/>
        <v>0</v>
      </c>
      <c r="Y104" s="357">
        <v>0</v>
      </c>
      <c r="Z104" s="358">
        <f>(Y74+AA74/2)*((Y53-Z53)*(1+$BR$45))*Faktory!$D$10</f>
        <v>0</v>
      </c>
      <c r="AA104" s="311">
        <f t="shared" si="363"/>
        <v>0</v>
      </c>
      <c r="AB104" s="357">
        <v>0</v>
      </c>
      <c r="AC104" s="358">
        <f>(AB74+AD74/2)*((AB53-AC53)*(1+$BR$45))*Faktory!$D$10</f>
        <v>0</v>
      </c>
      <c r="AD104" s="311">
        <f t="shared" si="364"/>
        <v>0</v>
      </c>
      <c r="AE104" s="357">
        <v>0</v>
      </c>
      <c r="AF104" s="358">
        <f>(AE74+AG74/2)*((AE53-AF53)*(1+$BR$45))*Faktory!$D$10</f>
        <v>0</v>
      </c>
      <c r="AG104" s="311">
        <f t="shared" si="365"/>
        <v>0</v>
      </c>
      <c r="AH104" s="357">
        <v>0</v>
      </c>
      <c r="AI104" s="358">
        <f>(AH74+AJ74/2)*((AH53-AI53)*(1+$BR$45))*Faktory!$D$10</f>
        <v>0</v>
      </c>
      <c r="AJ104" s="311">
        <f t="shared" si="366"/>
        <v>0</v>
      </c>
      <c r="AK104" s="357">
        <v>0</v>
      </c>
      <c r="AL104" s="358">
        <f>(AK74+AM74/2)*((AK53-AL53)*(1+$BR$45))*Faktory!$D$10</f>
        <v>0</v>
      </c>
      <c r="AM104" s="311">
        <f t="shared" si="367"/>
        <v>0</v>
      </c>
      <c r="AN104" s="357">
        <v>0</v>
      </c>
      <c r="AO104" s="358">
        <f>(AN74+AP74/2)*((AN53-AO53)*(1+$BR$45))*Faktory!$D$10</f>
        <v>0</v>
      </c>
      <c r="AP104" s="311">
        <f t="shared" si="368"/>
        <v>0</v>
      </c>
      <c r="AQ104" s="357">
        <v>0</v>
      </c>
      <c r="AR104" s="358">
        <f>(AQ74+AS74/2)*((AQ53-AR53)*(1+$BR$45))*Faktory!$D$10</f>
        <v>0</v>
      </c>
      <c r="AS104" s="311">
        <f t="shared" si="369"/>
        <v>0</v>
      </c>
      <c r="AT104" s="357">
        <v>0</v>
      </c>
      <c r="AU104" s="358">
        <f>(AT74+AV74/2)*((AT53-AU53)*(1+$BR$45))*Faktory!$D$10</f>
        <v>0</v>
      </c>
      <c r="AV104" s="311">
        <f t="shared" si="370"/>
        <v>0</v>
      </c>
      <c r="AW104" s="357">
        <v>0</v>
      </c>
      <c r="AX104" s="358">
        <f>(AW74+AY74/2)*((AW53-AX53)*(1+$BR$45))*Faktory!$D$10</f>
        <v>0</v>
      </c>
      <c r="AY104" s="311">
        <f t="shared" si="371"/>
        <v>0</v>
      </c>
      <c r="AZ104" s="357">
        <v>0</v>
      </c>
      <c r="BA104" s="358">
        <f>(AZ74+BB74/2)*((AZ53-BA53)*(1+$BR$45))*Faktory!$D$10</f>
        <v>0</v>
      </c>
      <c r="BB104" s="311">
        <f t="shared" si="372"/>
        <v>0</v>
      </c>
      <c r="BC104" s="357">
        <v>0</v>
      </c>
      <c r="BD104" s="358">
        <f>(BC74+BE74/2)*((BC53-BD53)*(1+$BR$45))*Faktory!$D$10</f>
        <v>0</v>
      </c>
      <c r="BE104" s="311">
        <f t="shared" si="373"/>
        <v>0</v>
      </c>
      <c r="BF104" s="357">
        <v>0</v>
      </c>
      <c r="BG104" s="358">
        <f>(BF74+BH74/2)*((BF53-BG53)*(1+$BR$45))*Faktory!$D$10</f>
        <v>0</v>
      </c>
      <c r="BH104" s="311">
        <f t="shared" si="374"/>
        <v>0</v>
      </c>
      <c r="BI104" s="357">
        <v>0</v>
      </c>
      <c r="BJ104" s="358">
        <f>(BI74+BK74/2)*((BI53-BJ53)*(1+$BR$45))*Faktory!$D$10</f>
        <v>0</v>
      </c>
      <c r="BK104" s="311">
        <f t="shared" si="375"/>
        <v>0</v>
      </c>
      <c r="BL104" s="357">
        <v>0</v>
      </c>
      <c r="BM104" s="358">
        <f>(BL74+BN74/2)*((BL53-BM53)*(1+$BR$45))*Faktory!$D$10</f>
        <v>0</v>
      </c>
      <c r="BN104" s="311">
        <f t="shared" si="376"/>
        <v>0</v>
      </c>
      <c r="BO104" s="357">
        <v>0</v>
      </c>
      <c r="BP104" s="358">
        <f>(BO74+BQ74/2)*((BO53-BP53)*(1+$BR$45))*Faktory!$D$10</f>
        <v>0</v>
      </c>
      <c r="BQ104" s="311">
        <f t="shared" si="377"/>
        <v>0</v>
      </c>
    </row>
    <row r="105" spans="1:69" ht="15" thickBot="1">
      <c r="A105" s="686"/>
      <c r="B105" s="688"/>
      <c r="C105" s="359" t="s">
        <v>118</v>
      </c>
      <c r="D105" s="360">
        <f t="shared" si="356"/>
        <v>0</v>
      </c>
      <c r="E105" s="361">
        <f t="shared" si="159"/>
        <v>0</v>
      </c>
      <c r="F105" s="362">
        <f t="shared" si="160"/>
        <v>0</v>
      </c>
      <c r="G105" s="363">
        <v>0</v>
      </c>
      <c r="H105" s="364">
        <f>(G75+I75/2)*((G54-H54)*(1+$BR$45))*Faktory!$D$10</f>
        <v>0</v>
      </c>
      <c r="I105" s="318">
        <f t="shared" si="357"/>
        <v>0</v>
      </c>
      <c r="J105" s="363">
        <v>0</v>
      </c>
      <c r="K105" s="364">
        <f>(J75+L75/2)*((J54-K54)*(1+$BR$45))*Faktory!$D$10</f>
        <v>0</v>
      </c>
      <c r="L105" s="318">
        <f t="shared" si="358"/>
        <v>0</v>
      </c>
      <c r="M105" s="363">
        <v>0</v>
      </c>
      <c r="N105" s="364">
        <f>(M75+O75/2)*((M54-N54)*(1+$BR$45))*Faktory!$D$10</f>
        <v>0</v>
      </c>
      <c r="O105" s="318">
        <f t="shared" si="359"/>
        <v>0</v>
      </c>
      <c r="P105" s="363">
        <v>0</v>
      </c>
      <c r="Q105" s="364">
        <f>(P75+R75/2)*((P54-Q54)*(1+$BR$45))*Faktory!$D$10</f>
        <v>0</v>
      </c>
      <c r="R105" s="318">
        <f t="shared" si="360"/>
        <v>0</v>
      </c>
      <c r="S105" s="363">
        <v>0</v>
      </c>
      <c r="T105" s="364">
        <f>(S75+U75/2)*((S54-T54)*(1+$BR$45))*Faktory!$D$10</f>
        <v>0</v>
      </c>
      <c r="U105" s="318">
        <f t="shared" si="361"/>
        <v>0</v>
      </c>
      <c r="V105" s="363">
        <v>0</v>
      </c>
      <c r="W105" s="364">
        <f>(V75+X75/2)*((V54-W54)*(1+$BR$45))*Faktory!$D$10</f>
        <v>0</v>
      </c>
      <c r="X105" s="318">
        <f t="shared" si="362"/>
        <v>0</v>
      </c>
      <c r="Y105" s="363">
        <v>0</v>
      </c>
      <c r="Z105" s="364">
        <f>(Y75+AA75/2)*((Y54-Z54)*(1+$BR$45))*Faktory!$D$10</f>
        <v>0</v>
      </c>
      <c r="AA105" s="318">
        <f t="shared" si="363"/>
        <v>0</v>
      </c>
      <c r="AB105" s="363">
        <v>0</v>
      </c>
      <c r="AC105" s="364">
        <f>(AB75+AD75/2)*((AB54-AC54)*(1+$BR$45))*Faktory!$D$10</f>
        <v>0</v>
      </c>
      <c r="AD105" s="318">
        <f t="shared" si="364"/>
        <v>0</v>
      </c>
      <c r="AE105" s="363">
        <v>0</v>
      </c>
      <c r="AF105" s="364">
        <f>(AE75+AG75/2)*((AE54-AF54)*(1+$BR$45))*Faktory!$D$10</f>
        <v>0</v>
      </c>
      <c r="AG105" s="318">
        <f t="shared" si="365"/>
        <v>0</v>
      </c>
      <c r="AH105" s="363">
        <v>0</v>
      </c>
      <c r="AI105" s="364">
        <f>(AH75+AJ75/2)*((AH54-AI54)*(1+$BR$45))*Faktory!$D$10</f>
        <v>0</v>
      </c>
      <c r="AJ105" s="318">
        <f t="shared" si="366"/>
        <v>0</v>
      </c>
      <c r="AK105" s="363">
        <v>0</v>
      </c>
      <c r="AL105" s="364">
        <f>(AK75+AM75/2)*((AK54-AL54)*(1+$BR$45))*Faktory!$D$10</f>
        <v>0</v>
      </c>
      <c r="AM105" s="318">
        <f t="shared" si="367"/>
        <v>0</v>
      </c>
      <c r="AN105" s="363">
        <v>0</v>
      </c>
      <c r="AO105" s="364">
        <f>(AN75+AP75/2)*((AN54-AO54)*(1+$BR$45))*Faktory!$D$10</f>
        <v>0</v>
      </c>
      <c r="AP105" s="318">
        <f t="shared" si="368"/>
        <v>0</v>
      </c>
      <c r="AQ105" s="363">
        <v>0</v>
      </c>
      <c r="AR105" s="364">
        <f>(AQ75+AS75/2)*((AQ54-AR54)*(1+$BR$45))*Faktory!$D$10</f>
        <v>0</v>
      </c>
      <c r="AS105" s="318">
        <f t="shared" si="369"/>
        <v>0</v>
      </c>
      <c r="AT105" s="363">
        <v>0</v>
      </c>
      <c r="AU105" s="364">
        <f>(AT75+AV75/2)*((AT54-AU54)*(1+$BR$45))*Faktory!$D$10</f>
        <v>0</v>
      </c>
      <c r="AV105" s="318">
        <f t="shared" si="370"/>
        <v>0</v>
      </c>
      <c r="AW105" s="363">
        <v>0</v>
      </c>
      <c r="AX105" s="364">
        <f>(AW75+AY75/2)*((AW54-AX54)*(1+$BR$45))*Faktory!$D$10</f>
        <v>0</v>
      </c>
      <c r="AY105" s="318">
        <f t="shared" si="371"/>
        <v>0</v>
      </c>
      <c r="AZ105" s="363">
        <v>0</v>
      </c>
      <c r="BA105" s="364">
        <f>(AZ75+BB75/2)*((AZ54-BA54)*(1+$BR$45))*Faktory!$D$10</f>
        <v>0</v>
      </c>
      <c r="BB105" s="318">
        <f t="shared" si="372"/>
        <v>0</v>
      </c>
      <c r="BC105" s="363">
        <v>0</v>
      </c>
      <c r="BD105" s="364">
        <f>(BC75+BE75/2)*((BC54-BD54)*(1+$BR$45))*Faktory!$D$10</f>
        <v>0</v>
      </c>
      <c r="BE105" s="318">
        <f t="shared" si="373"/>
        <v>0</v>
      </c>
      <c r="BF105" s="363">
        <v>0</v>
      </c>
      <c r="BG105" s="364">
        <f>(BF75+BH75/2)*((BF54-BG54)*(1+$BR$45))*Faktory!$D$10</f>
        <v>0</v>
      </c>
      <c r="BH105" s="318">
        <f t="shared" si="374"/>
        <v>0</v>
      </c>
      <c r="BI105" s="363">
        <v>0</v>
      </c>
      <c r="BJ105" s="364">
        <f>(BI75+BK75/2)*((BI54-BJ54)*(1+$BR$45))*Faktory!$D$10</f>
        <v>0</v>
      </c>
      <c r="BK105" s="318">
        <f t="shared" si="375"/>
        <v>0</v>
      </c>
      <c r="BL105" s="363">
        <v>0</v>
      </c>
      <c r="BM105" s="364">
        <f>(BL75+BN75/2)*((BL54-BM54)*(1+$BR$45))*Faktory!$D$10</f>
        <v>0</v>
      </c>
      <c r="BN105" s="318">
        <f t="shared" si="376"/>
        <v>0</v>
      </c>
      <c r="BO105" s="363">
        <v>0</v>
      </c>
      <c r="BP105" s="364">
        <f>(BO75+BQ75/2)*((BO54-BP54)*(1+$BR$45))*Faktory!$D$10</f>
        <v>0</v>
      </c>
      <c r="BQ105" s="318">
        <f t="shared" si="377"/>
        <v>0</v>
      </c>
    </row>
    <row r="106" spans="1:69">
      <c r="A106" s="685" t="s">
        <v>172</v>
      </c>
      <c r="B106" s="687" t="s">
        <v>163</v>
      </c>
      <c r="C106" s="349" t="s">
        <v>109</v>
      </c>
      <c r="D106" s="350">
        <f t="shared" si="356"/>
        <v>0</v>
      </c>
      <c r="E106" s="351">
        <f t="shared" si="159"/>
        <v>0</v>
      </c>
      <c r="F106" s="352">
        <f>E106-D106</f>
        <v>0</v>
      </c>
      <c r="G106" s="365">
        <f t="shared" ref="G106:H115" si="378">G5*G15</f>
        <v>0</v>
      </c>
      <c r="H106" s="366">
        <f t="shared" si="378"/>
        <v>0</v>
      </c>
      <c r="I106" s="302">
        <f>H106-G106</f>
        <v>0</v>
      </c>
      <c r="J106" s="365">
        <f t="shared" ref="J106:K106" si="379">J5*J15</f>
        <v>0</v>
      </c>
      <c r="K106" s="366">
        <f t="shared" si="379"/>
        <v>0</v>
      </c>
      <c r="L106" s="302">
        <f>K106-J106</f>
        <v>0</v>
      </c>
      <c r="M106" s="365">
        <f t="shared" ref="M106:N106" si="380">M5*M15</f>
        <v>0</v>
      </c>
      <c r="N106" s="366">
        <f t="shared" si="380"/>
        <v>0</v>
      </c>
      <c r="O106" s="302">
        <f>N106-M106</f>
        <v>0</v>
      </c>
      <c r="P106" s="365">
        <f t="shared" ref="P106:Q106" si="381">P5*P15</f>
        <v>0</v>
      </c>
      <c r="Q106" s="366">
        <f t="shared" si="381"/>
        <v>0</v>
      </c>
      <c r="R106" s="302">
        <f t="shared" ref="R106:R115" si="382">Q106-P106</f>
        <v>0</v>
      </c>
      <c r="S106" s="365">
        <f t="shared" ref="S106:T106" si="383">S5*S15</f>
        <v>0</v>
      </c>
      <c r="T106" s="366">
        <f t="shared" si="383"/>
        <v>0</v>
      </c>
      <c r="U106" s="302">
        <f t="shared" ref="U106:U115" si="384">T106-S106</f>
        <v>0</v>
      </c>
      <c r="V106" s="365">
        <f t="shared" ref="V106:W106" si="385">V5*V15</f>
        <v>0</v>
      </c>
      <c r="W106" s="366">
        <f t="shared" si="385"/>
        <v>0</v>
      </c>
      <c r="X106" s="302">
        <f t="shared" ref="X106:X115" si="386">W106-V106</f>
        <v>0</v>
      </c>
      <c r="Y106" s="365">
        <f t="shared" ref="Y106:Z106" si="387">Y5*Y15</f>
        <v>0</v>
      </c>
      <c r="Z106" s="366">
        <f t="shared" si="387"/>
        <v>0</v>
      </c>
      <c r="AA106" s="302">
        <f>Z106-Y106</f>
        <v>0</v>
      </c>
      <c r="AB106" s="365">
        <f t="shared" ref="AB106:AC106" si="388">AB5*AB15</f>
        <v>0</v>
      </c>
      <c r="AC106" s="366">
        <f t="shared" si="388"/>
        <v>0</v>
      </c>
      <c r="AD106" s="302">
        <f>AC106-AB106</f>
        <v>0</v>
      </c>
      <c r="AE106" s="365">
        <f t="shared" ref="AE106:AF106" si="389">AE5*AE15</f>
        <v>0</v>
      </c>
      <c r="AF106" s="366">
        <f t="shared" si="389"/>
        <v>0</v>
      </c>
      <c r="AG106" s="302">
        <f t="shared" ref="AG106:AG115" si="390">AF106-AE106</f>
        <v>0</v>
      </c>
      <c r="AH106" s="365">
        <f t="shared" ref="AH106:AI106" si="391">AH5*AH15</f>
        <v>0</v>
      </c>
      <c r="AI106" s="366">
        <f t="shared" si="391"/>
        <v>0</v>
      </c>
      <c r="AJ106" s="302">
        <f t="shared" ref="AJ106:AJ115" si="392">AI106-AH106</f>
        <v>0</v>
      </c>
      <c r="AK106" s="365">
        <f t="shared" ref="AK106:AL106" si="393">AK5*AK15</f>
        <v>0</v>
      </c>
      <c r="AL106" s="366">
        <f t="shared" si="393"/>
        <v>0</v>
      </c>
      <c r="AM106" s="302">
        <f t="shared" ref="AM106:AM115" si="394">AL106-AK106</f>
        <v>0</v>
      </c>
      <c r="AN106" s="365">
        <f t="shared" ref="AN106:AO106" si="395">AN5*AN15</f>
        <v>0</v>
      </c>
      <c r="AO106" s="366">
        <f t="shared" si="395"/>
        <v>0</v>
      </c>
      <c r="AP106" s="302">
        <f>AO106-AN106</f>
        <v>0</v>
      </c>
      <c r="AQ106" s="365">
        <f t="shared" ref="AQ106:AR106" si="396">AQ5*AQ15</f>
        <v>0</v>
      </c>
      <c r="AR106" s="366">
        <f t="shared" si="396"/>
        <v>0</v>
      </c>
      <c r="AS106" s="302">
        <f>AR106-AQ106</f>
        <v>0</v>
      </c>
      <c r="AT106" s="365">
        <f t="shared" ref="AT106:AU106" si="397">AT5*AT15</f>
        <v>0</v>
      </c>
      <c r="AU106" s="366">
        <f t="shared" si="397"/>
        <v>0</v>
      </c>
      <c r="AV106" s="302">
        <f t="shared" ref="AV106:AV115" si="398">AU106-AT106</f>
        <v>0</v>
      </c>
      <c r="AW106" s="365">
        <f t="shared" ref="AW106:AX106" si="399">AW5*AW15</f>
        <v>0</v>
      </c>
      <c r="AX106" s="366">
        <f t="shared" si="399"/>
        <v>0</v>
      </c>
      <c r="AY106" s="302">
        <f t="shared" ref="AY106:AY115" si="400">AX106-AW106</f>
        <v>0</v>
      </c>
      <c r="AZ106" s="365">
        <f t="shared" ref="AZ106:BA106" si="401">AZ5*AZ15</f>
        <v>0</v>
      </c>
      <c r="BA106" s="366">
        <f t="shared" si="401"/>
        <v>0</v>
      </c>
      <c r="BB106" s="302">
        <f t="shared" ref="BB106:BB115" si="402">BA106-AZ106</f>
        <v>0</v>
      </c>
      <c r="BC106" s="365">
        <f t="shared" ref="BC106:BD106" si="403">BC5*BC15</f>
        <v>0</v>
      </c>
      <c r="BD106" s="366">
        <f t="shared" si="403"/>
        <v>0</v>
      </c>
      <c r="BE106" s="302">
        <f>BD106-BC106</f>
        <v>0</v>
      </c>
      <c r="BF106" s="365">
        <f t="shared" ref="BF106:BG106" si="404">BF5*BF15</f>
        <v>0</v>
      </c>
      <c r="BG106" s="366">
        <f t="shared" si="404"/>
        <v>0</v>
      </c>
      <c r="BH106" s="302">
        <f>BG106-BF106</f>
        <v>0</v>
      </c>
      <c r="BI106" s="365">
        <f t="shared" ref="BI106:BJ115" si="405">BI5*BI15</f>
        <v>0</v>
      </c>
      <c r="BJ106" s="366">
        <f t="shared" si="405"/>
        <v>0</v>
      </c>
      <c r="BK106" s="302">
        <f t="shared" ref="BK106:BK115" si="406">BJ106-BI106</f>
        <v>0</v>
      </c>
      <c r="BL106" s="365">
        <f t="shared" ref="BL106:BM115" si="407">BL5*BL15</f>
        <v>0</v>
      </c>
      <c r="BM106" s="366">
        <f t="shared" si="407"/>
        <v>0</v>
      </c>
      <c r="BN106" s="302">
        <f t="shared" ref="BN106:BN115" si="408">BM106-BL106</f>
        <v>0</v>
      </c>
      <c r="BO106" s="365">
        <f t="shared" ref="BO106:BP115" si="409">BO5*BO15</f>
        <v>0</v>
      </c>
      <c r="BP106" s="366">
        <f t="shared" si="409"/>
        <v>0</v>
      </c>
      <c r="BQ106" s="302">
        <f t="shared" ref="BQ106:BQ115" si="410">BP106-BO106</f>
        <v>0</v>
      </c>
    </row>
    <row r="107" spans="1:69">
      <c r="A107" s="685"/>
      <c r="B107" s="687"/>
      <c r="C107" s="349" t="s">
        <v>110</v>
      </c>
      <c r="D107" s="350">
        <f t="shared" si="356"/>
        <v>0</v>
      </c>
      <c r="E107" s="351">
        <f t="shared" si="159"/>
        <v>0</v>
      </c>
      <c r="F107" s="352">
        <f t="shared" ref="F107:F115" si="411">E107-D107</f>
        <v>0</v>
      </c>
      <c r="G107" s="357">
        <f t="shared" si="378"/>
        <v>0</v>
      </c>
      <c r="H107" s="358">
        <f t="shared" si="378"/>
        <v>0</v>
      </c>
      <c r="I107" s="311">
        <f t="shared" ref="I107:I115" si="412">H107-G107</f>
        <v>0</v>
      </c>
      <c r="J107" s="357">
        <f t="shared" ref="J107:K107" si="413">J6*J16</f>
        <v>0</v>
      </c>
      <c r="K107" s="358">
        <f t="shared" si="413"/>
        <v>0</v>
      </c>
      <c r="L107" s="311">
        <f t="shared" ref="L107:L115" si="414">K107-J107</f>
        <v>0</v>
      </c>
      <c r="M107" s="357">
        <f t="shared" ref="M107:N107" si="415">M6*M16</f>
        <v>0</v>
      </c>
      <c r="N107" s="358">
        <f t="shared" si="415"/>
        <v>0</v>
      </c>
      <c r="O107" s="311">
        <f t="shared" ref="O107:O115" si="416">N107-M107</f>
        <v>0</v>
      </c>
      <c r="P107" s="357">
        <f t="shared" ref="P107:Q107" si="417">P6*P16</f>
        <v>0</v>
      </c>
      <c r="Q107" s="358">
        <f t="shared" si="417"/>
        <v>0</v>
      </c>
      <c r="R107" s="311">
        <f t="shared" si="382"/>
        <v>0</v>
      </c>
      <c r="S107" s="357">
        <f t="shared" ref="S107:T107" si="418">S6*S16</f>
        <v>0</v>
      </c>
      <c r="T107" s="358">
        <f t="shared" si="418"/>
        <v>0</v>
      </c>
      <c r="U107" s="311">
        <f t="shared" si="384"/>
        <v>0</v>
      </c>
      <c r="V107" s="357">
        <f t="shared" ref="V107:W107" si="419">V6*V16</f>
        <v>0</v>
      </c>
      <c r="W107" s="358">
        <f t="shared" si="419"/>
        <v>0</v>
      </c>
      <c r="X107" s="311">
        <f t="shared" si="386"/>
        <v>0</v>
      </c>
      <c r="Y107" s="357">
        <f t="shared" ref="Y107:Z107" si="420">Y6*Y16</f>
        <v>0</v>
      </c>
      <c r="Z107" s="358">
        <f t="shared" si="420"/>
        <v>0</v>
      </c>
      <c r="AA107" s="311">
        <f t="shared" ref="AA107:AA115" si="421">Z107-Y107</f>
        <v>0</v>
      </c>
      <c r="AB107" s="357">
        <f t="shared" ref="AB107:AC107" si="422">AB6*AB16</f>
        <v>0</v>
      </c>
      <c r="AC107" s="358">
        <f t="shared" si="422"/>
        <v>0</v>
      </c>
      <c r="AD107" s="311">
        <f t="shared" ref="AD107:AD115" si="423">AC107-AB107</f>
        <v>0</v>
      </c>
      <c r="AE107" s="357">
        <f t="shared" ref="AE107:AF107" si="424">AE6*AE16</f>
        <v>0</v>
      </c>
      <c r="AF107" s="358">
        <f t="shared" si="424"/>
        <v>0</v>
      </c>
      <c r="AG107" s="311">
        <f t="shared" si="390"/>
        <v>0</v>
      </c>
      <c r="AH107" s="357">
        <f t="shared" ref="AH107:AI107" si="425">AH6*AH16</f>
        <v>0</v>
      </c>
      <c r="AI107" s="358">
        <f t="shared" si="425"/>
        <v>0</v>
      </c>
      <c r="AJ107" s="311">
        <f t="shared" si="392"/>
        <v>0</v>
      </c>
      <c r="AK107" s="357">
        <f t="shared" ref="AK107:AL107" si="426">AK6*AK16</f>
        <v>0</v>
      </c>
      <c r="AL107" s="358">
        <f t="shared" si="426"/>
        <v>0</v>
      </c>
      <c r="AM107" s="311">
        <f t="shared" si="394"/>
        <v>0</v>
      </c>
      <c r="AN107" s="357">
        <f t="shared" ref="AN107:AO107" si="427">AN6*AN16</f>
        <v>0</v>
      </c>
      <c r="AO107" s="358">
        <f t="shared" si="427"/>
        <v>0</v>
      </c>
      <c r="AP107" s="311">
        <f t="shared" ref="AP107:AP115" si="428">AO107-AN107</f>
        <v>0</v>
      </c>
      <c r="AQ107" s="357">
        <f t="shared" ref="AQ107:AR107" si="429">AQ6*AQ16</f>
        <v>0</v>
      </c>
      <c r="AR107" s="358">
        <f t="shared" si="429"/>
        <v>0</v>
      </c>
      <c r="AS107" s="311">
        <f t="shared" ref="AS107:AS115" si="430">AR107-AQ107</f>
        <v>0</v>
      </c>
      <c r="AT107" s="357">
        <f t="shared" ref="AT107:AU107" si="431">AT6*AT16</f>
        <v>0</v>
      </c>
      <c r="AU107" s="358">
        <f t="shared" si="431"/>
        <v>0</v>
      </c>
      <c r="AV107" s="311">
        <f t="shared" si="398"/>
        <v>0</v>
      </c>
      <c r="AW107" s="357">
        <f t="shared" ref="AW107:AX107" si="432">AW6*AW16</f>
        <v>0</v>
      </c>
      <c r="AX107" s="358">
        <f t="shared" si="432"/>
        <v>0</v>
      </c>
      <c r="AY107" s="311">
        <f t="shared" si="400"/>
        <v>0</v>
      </c>
      <c r="AZ107" s="357">
        <f t="shared" ref="AZ107:BA107" si="433">AZ6*AZ16</f>
        <v>0</v>
      </c>
      <c r="BA107" s="358">
        <f t="shared" si="433"/>
        <v>0</v>
      </c>
      <c r="BB107" s="311">
        <f t="shared" si="402"/>
        <v>0</v>
      </c>
      <c r="BC107" s="357">
        <f t="shared" ref="BC107:BD107" si="434">BC6*BC16</f>
        <v>0</v>
      </c>
      <c r="BD107" s="358">
        <f t="shared" si="434"/>
        <v>0</v>
      </c>
      <c r="BE107" s="311">
        <f t="shared" ref="BE107:BE115" si="435">BD107-BC107</f>
        <v>0</v>
      </c>
      <c r="BF107" s="357">
        <f t="shared" ref="BF107:BG107" si="436">BF6*BF16</f>
        <v>0</v>
      </c>
      <c r="BG107" s="358">
        <f t="shared" si="436"/>
        <v>0</v>
      </c>
      <c r="BH107" s="311">
        <f t="shared" ref="BH107:BH115" si="437">BG107-BF107</f>
        <v>0</v>
      </c>
      <c r="BI107" s="357">
        <f t="shared" si="405"/>
        <v>0</v>
      </c>
      <c r="BJ107" s="358">
        <f t="shared" si="405"/>
        <v>0</v>
      </c>
      <c r="BK107" s="311">
        <f t="shared" si="406"/>
        <v>0</v>
      </c>
      <c r="BL107" s="357">
        <f t="shared" si="407"/>
        <v>0</v>
      </c>
      <c r="BM107" s="358">
        <f t="shared" si="407"/>
        <v>0</v>
      </c>
      <c r="BN107" s="311">
        <f t="shared" si="408"/>
        <v>0</v>
      </c>
      <c r="BO107" s="357">
        <f t="shared" si="409"/>
        <v>0</v>
      </c>
      <c r="BP107" s="358">
        <f t="shared" si="409"/>
        <v>0</v>
      </c>
      <c r="BQ107" s="311">
        <f t="shared" si="410"/>
        <v>0</v>
      </c>
    </row>
    <row r="108" spans="1:69">
      <c r="A108" s="685"/>
      <c r="B108" s="687"/>
      <c r="C108" s="349" t="s">
        <v>111</v>
      </c>
      <c r="D108" s="350">
        <f t="shared" si="356"/>
        <v>0</v>
      </c>
      <c r="E108" s="351">
        <f t="shared" si="159"/>
        <v>0</v>
      </c>
      <c r="F108" s="352">
        <f t="shared" si="411"/>
        <v>0</v>
      </c>
      <c r="G108" s="357">
        <f t="shared" si="378"/>
        <v>0</v>
      </c>
      <c r="H108" s="358">
        <f t="shared" si="378"/>
        <v>0</v>
      </c>
      <c r="I108" s="311">
        <f t="shared" si="412"/>
        <v>0</v>
      </c>
      <c r="J108" s="357">
        <f t="shared" ref="J108:K108" si="438">J7*J17</f>
        <v>0</v>
      </c>
      <c r="K108" s="358">
        <f t="shared" si="438"/>
        <v>0</v>
      </c>
      <c r="L108" s="311">
        <f t="shared" si="414"/>
        <v>0</v>
      </c>
      <c r="M108" s="357">
        <f t="shared" ref="M108:N108" si="439">M7*M17</f>
        <v>0</v>
      </c>
      <c r="N108" s="358">
        <f t="shared" si="439"/>
        <v>0</v>
      </c>
      <c r="O108" s="311">
        <f t="shared" si="416"/>
        <v>0</v>
      </c>
      <c r="P108" s="357">
        <f t="shared" ref="P108:Q108" si="440">P7*P17</f>
        <v>0</v>
      </c>
      <c r="Q108" s="358">
        <f t="shared" si="440"/>
        <v>0</v>
      </c>
      <c r="R108" s="311">
        <f t="shared" si="382"/>
        <v>0</v>
      </c>
      <c r="S108" s="357">
        <f t="shared" ref="S108:T108" si="441">S7*S17</f>
        <v>0</v>
      </c>
      <c r="T108" s="358">
        <f t="shared" si="441"/>
        <v>0</v>
      </c>
      <c r="U108" s="311">
        <f t="shared" si="384"/>
        <v>0</v>
      </c>
      <c r="V108" s="357">
        <f t="shared" ref="V108:W108" si="442">V7*V17</f>
        <v>0</v>
      </c>
      <c r="W108" s="358">
        <f t="shared" si="442"/>
        <v>0</v>
      </c>
      <c r="X108" s="311">
        <f t="shared" si="386"/>
        <v>0</v>
      </c>
      <c r="Y108" s="357">
        <f t="shared" ref="Y108:Z108" si="443">Y7*Y17</f>
        <v>0</v>
      </c>
      <c r="Z108" s="358">
        <f t="shared" si="443"/>
        <v>0</v>
      </c>
      <c r="AA108" s="311">
        <f t="shared" si="421"/>
        <v>0</v>
      </c>
      <c r="AB108" s="357">
        <f t="shared" ref="AB108:AC108" si="444">AB7*AB17</f>
        <v>0</v>
      </c>
      <c r="AC108" s="358">
        <f t="shared" si="444"/>
        <v>0</v>
      </c>
      <c r="AD108" s="311">
        <f t="shared" si="423"/>
        <v>0</v>
      </c>
      <c r="AE108" s="357">
        <f t="shared" ref="AE108:AF108" si="445">AE7*AE17</f>
        <v>0</v>
      </c>
      <c r="AF108" s="358">
        <f t="shared" si="445"/>
        <v>0</v>
      </c>
      <c r="AG108" s="311">
        <f t="shared" si="390"/>
        <v>0</v>
      </c>
      <c r="AH108" s="357">
        <f t="shared" ref="AH108:AI108" si="446">AH7*AH17</f>
        <v>0</v>
      </c>
      <c r="AI108" s="358">
        <f t="shared" si="446"/>
        <v>0</v>
      </c>
      <c r="AJ108" s="311">
        <f t="shared" si="392"/>
        <v>0</v>
      </c>
      <c r="AK108" s="357">
        <f t="shared" ref="AK108:AL108" si="447">AK7*AK17</f>
        <v>0</v>
      </c>
      <c r="AL108" s="358">
        <f t="shared" si="447"/>
        <v>0</v>
      </c>
      <c r="AM108" s="311">
        <f t="shared" si="394"/>
        <v>0</v>
      </c>
      <c r="AN108" s="357">
        <f t="shared" ref="AN108:AO108" si="448">AN7*AN17</f>
        <v>0</v>
      </c>
      <c r="AO108" s="358">
        <f t="shared" si="448"/>
        <v>0</v>
      </c>
      <c r="AP108" s="311">
        <f t="shared" si="428"/>
        <v>0</v>
      </c>
      <c r="AQ108" s="357">
        <f t="shared" ref="AQ108:AR108" si="449">AQ7*AQ17</f>
        <v>0</v>
      </c>
      <c r="AR108" s="358">
        <f t="shared" si="449"/>
        <v>0</v>
      </c>
      <c r="AS108" s="311">
        <f t="shared" si="430"/>
        <v>0</v>
      </c>
      <c r="AT108" s="357">
        <f t="shared" ref="AT108:AU108" si="450">AT7*AT17</f>
        <v>0</v>
      </c>
      <c r="AU108" s="358">
        <f t="shared" si="450"/>
        <v>0</v>
      </c>
      <c r="AV108" s="311">
        <f t="shared" si="398"/>
        <v>0</v>
      </c>
      <c r="AW108" s="357">
        <f t="shared" ref="AW108:AX108" si="451">AW7*AW17</f>
        <v>0</v>
      </c>
      <c r="AX108" s="358">
        <f t="shared" si="451"/>
        <v>0</v>
      </c>
      <c r="AY108" s="311">
        <f t="shared" si="400"/>
        <v>0</v>
      </c>
      <c r="AZ108" s="357">
        <f t="shared" ref="AZ108:BA108" si="452">AZ7*AZ17</f>
        <v>0</v>
      </c>
      <c r="BA108" s="358">
        <f t="shared" si="452"/>
        <v>0</v>
      </c>
      <c r="BB108" s="311">
        <f t="shared" si="402"/>
        <v>0</v>
      </c>
      <c r="BC108" s="357">
        <f t="shared" ref="BC108:BD108" si="453">BC7*BC17</f>
        <v>0</v>
      </c>
      <c r="BD108" s="358">
        <f t="shared" si="453"/>
        <v>0</v>
      </c>
      <c r="BE108" s="311">
        <f t="shared" si="435"/>
        <v>0</v>
      </c>
      <c r="BF108" s="357">
        <f t="shared" ref="BF108:BG108" si="454">BF7*BF17</f>
        <v>0</v>
      </c>
      <c r="BG108" s="358">
        <f t="shared" si="454"/>
        <v>0</v>
      </c>
      <c r="BH108" s="311">
        <f t="shared" si="437"/>
        <v>0</v>
      </c>
      <c r="BI108" s="357">
        <f t="shared" si="405"/>
        <v>0</v>
      </c>
      <c r="BJ108" s="358">
        <f t="shared" si="405"/>
        <v>0</v>
      </c>
      <c r="BK108" s="311">
        <f t="shared" si="406"/>
        <v>0</v>
      </c>
      <c r="BL108" s="357">
        <f t="shared" si="407"/>
        <v>0</v>
      </c>
      <c r="BM108" s="358">
        <f t="shared" si="407"/>
        <v>0</v>
      </c>
      <c r="BN108" s="311">
        <f t="shared" si="408"/>
        <v>0</v>
      </c>
      <c r="BO108" s="357">
        <f t="shared" si="409"/>
        <v>0</v>
      </c>
      <c r="BP108" s="358">
        <f t="shared" si="409"/>
        <v>0</v>
      </c>
      <c r="BQ108" s="311">
        <f t="shared" si="410"/>
        <v>0</v>
      </c>
    </row>
    <row r="109" spans="1:69">
      <c r="A109" s="685"/>
      <c r="B109" s="687"/>
      <c r="C109" s="349" t="s">
        <v>112</v>
      </c>
      <c r="D109" s="350">
        <f t="shared" si="356"/>
        <v>0</v>
      </c>
      <c r="E109" s="351">
        <f t="shared" si="159"/>
        <v>0</v>
      </c>
      <c r="F109" s="352">
        <f t="shared" si="411"/>
        <v>0</v>
      </c>
      <c r="G109" s="357">
        <f t="shared" si="378"/>
        <v>0</v>
      </c>
      <c r="H109" s="358">
        <f t="shared" si="378"/>
        <v>0</v>
      </c>
      <c r="I109" s="311">
        <f t="shared" si="412"/>
        <v>0</v>
      </c>
      <c r="J109" s="357">
        <f t="shared" ref="J109:K109" si="455">J8*J18</f>
        <v>0</v>
      </c>
      <c r="K109" s="358">
        <f t="shared" si="455"/>
        <v>0</v>
      </c>
      <c r="L109" s="311">
        <f t="shared" si="414"/>
        <v>0</v>
      </c>
      <c r="M109" s="357">
        <f t="shared" ref="M109:N109" si="456">M8*M18</f>
        <v>0</v>
      </c>
      <c r="N109" s="358">
        <f t="shared" si="456"/>
        <v>0</v>
      </c>
      <c r="O109" s="311">
        <f t="shared" si="416"/>
        <v>0</v>
      </c>
      <c r="P109" s="357">
        <f t="shared" ref="P109:Q109" si="457">P8*P18</f>
        <v>0</v>
      </c>
      <c r="Q109" s="358">
        <f t="shared" si="457"/>
        <v>0</v>
      </c>
      <c r="R109" s="311">
        <f t="shared" si="382"/>
        <v>0</v>
      </c>
      <c r="S109" s="357">
        <f t="shared" ref="S109:T109" si="458">S8*S18</f>
        <v>0</v>
      </c>
      <c r="T109" s="358">
        <f t="shared" si="458"/>
        <v>0</v>
      </c>
      <c r="U109" s="311">
        <f t="shared" si="384"/>
        <v>0</v>
      </c>
      <c r="V109" s="357">
        <f t="shared" ref="V109:W109" si="459">V8*V18</f>
        <v>0</v>
      </c>
      <c r="W109" s="358">
        <f t="shared" si="459"/>
        <v>0</v>
      </c>
      <c r="X109" s="311">
        <f t="shared" si="386"/>
        <v>0</v>
      </c>
      <c r="Y109" s="357">
        <f t="shared" ref="Y109:Z109" si="460">Y8*Y18</f>
        <v>0</v>
      </c>
      <c r="Z109" s="358">
        <f t="shared" si="460"/>
        <v>0</v>
      </c>
      <c r="AA109" s="311">
        <f t="shared" si="421"/>
        <v>0</v>
      </c>
      <c r="AB109" s="357">
        <f t="shared" ref="AB109:AC109" si="461">AB8*AB18</f>
        <v>0</v>
      </c>
      <c r="AC109" s="358">
        <f t="shared" si="461"/>
        <v>0</v>
      </c>
      <c r="AD109" s="311">
        <f t="shared" si="423"/>
        <v>0</v>
      </c>
      <c r="AE109" s="357">
        <f t="shared" ref="AE109:AF109" si="462">AE8*AE18</f>
        <v>0</v>
      </c>
      <c r="AF109" s="358">
        <f t="shared" si="462"/>
        <v>0</v>
      </c>
      <c r="AG109" s="311">
        <f t="shared" si="390"/>
        <v>0</v>
      </c>
      <c r="AH109" s="357">
        <f t="shared" ref="AH109:AI109" si="463">AH8*AH18</f>
        <v>0</v>
      </c>
      <c r="AI109" s="358">
        <f t="shared" si="463"/>
        <v>0</v>
      </c>
      <c r="AJ109" s="311">
        <f t="shared" si="392"/>
        <v>0</v>
      </c>
      <c r="AK109" s="357">
        <f t="shared" ref="AK109:AL109" si="464">AK8*AK18</f>
        <v>0</v>
      </c>
      <c r="AL109" s="358">
        <f t="shared" si="464"/>
        <v>0</v>
      </c>
      <c r="AM109" s="311">
        <f t="shared" si="394"/>
        <v>0</v>
      </c>
      <c r="AN109" s="357">
        <f t="shared" ref="AN109:AO109" si="465">AN8*AN18</f>
        <v>0</v>
      </c>
      <c r="AO109" s="358">
        <f t="shared" si="465"/>
        <v>0</v>
      </c>
      <c r="AP109" s="311">
        <f t="shared" si="428"/>
        <v>0</v>
      </c>
      <c r="AQ109" s="357">
        <f t="shared" ref="AQ109:AR109" si="466">AQ8*AQ18</f>
        <v>0</v>
      </c>
      <c r="AR109" s="358">
        <f t="shared" si="466"/>
        <v>0</v>
      </c>
      <c r="AS109" s="311">
        <f t="shared" si="430"/>
        <v>0</v>
      </c>
      <c r="AT109" s="357">
        <f t="shared" ref="AT109:AU109" si="467">AT8*AT18</f>
        <v>0</v>
      </c>
      <c r="AU109" s="358">
        <f t="shared" si="467"/>
        <v>0</v>
      </c>
      <c r="AV109" s="311">
        <f t="shared" si="398"/>
        <v>0</v>
      </c>
      <c r="AW109" s="357">
        <f t="shared" ref="AW109:AX109" si="468">AW8*AW18</f>
        <v>0</v>
      </c>
      <c r="AX109" s="358">
        <f t="shared" si="468"/>
        <v>0</v>
      </c>
      <c r="AY109" s="311">
        <f t="shared" si="400"/>
        <v>0</v>
      </c>
      <c r="AZ109" s="357">
        <f t="shared" ref="AZ109:BA109" si="469">AZ8*AZ18</f>
        <v>0</v>
      </c>
      <c r="BA109" s="358">
        <f t="shared" si="469"/>
        <v>0</v>
      </c>
      <c r="BB109" s="311">
        <f t="shared" si="402"/>
        <v>0</v>
      </c>
      <c r="BC109" s="357">
        <f t="shared" ref="BC109:BD109" si="470">BC8*BC18</f>
        <v>0</v>
      </c>
      <c r="BD109" s="358">
        <f t="shared" si="470"/>
        <v>0</v>
      </c>
      <c r="BE109" s="311">
        <f t="shared" si="435"/>
        <v>0</v>
      </c>
      <c r="BF109" s="357">
        <f t="shared" ref="BF109:BG109" si="471">BF8*BF18</f>
        <v>0</v>
      </c>
      <c r="BG109" s="358">
        <f t="shared" si="471"/>
        <v>0</v>
      </c>
      <c r="BH109" s="311">
        <f t="shared" si="437"/>
        <v>0</v>
      </c>
      <c r="BI109" s="357">
        <f t="shared" si="405"/>
        <v>0</v>
      </c>
      <c r="BJ109" s="358">
        <f t="shared" si="405"/>
        <v>0</v>
      </c>
      <c r="BK109" s="311">
        <f t="shared" si="406"/>
        <v>0</v>
      </c>
      <c r="BL109" s="357">
        <f t="shared" si="407"/>
        <v>0</v>
      </c>
      <c r="BM109" s="358">
        <f t="shared" si="407"/>
        <v>0</v>
      </c>
      <c r="BN109" s="311">
        <f t="shared" si="408"/>
        <v>0</v>
      </c>
      <c r="BO109" s="357">
        <f t="shared" si="409"/>
        <v>0</v>
      </c>
      <c r="BP109" s="358">
        <f t="shared" si="409"/>
        <v>0</v>
      </c>
      <c r="BQ109" s="311">
        <f t="shared" si="410"/>
        <v>0</v>
      </c>
    </row>
    <row r="110" spans="1:69">
      <c r="A110" s="685"/>
      <c r="B110" s="687"/>
      <c r="C110" s="349" t="s">
        <v>113</v>
      </c>
      <c r="D110" s="350">
        <f t="shared" si="356"/>
        <v>0</v>
      </c>
      <c r="E110" s="351">
        <f t="shared" si="159"/>
        <v>0</v>
      </c>
      <c r="F110" s="352">
        <f t="shared" si="411"/>
        <v>0</v>
      </c>
      <c r="G110" s="357">
        <f t="shared" si="378"/>
        <v>0</v>
      </c>
      <c r="H110" s="358">
        <f t="shared" si="378"/>
        <v>0</v>
      </c>
      <c r="I110" s="311">
        <f t="shared" si="412"/>
        <v>0</v>
      </c>
      <c r="J110" s="357">
        <f t="shared" ref="J110:K110" si="472">J9*J19</f>
        <v>0</v>
      </c>
      <c r="K110" s="358">
        <f t="shared" si="472"/>
        <v>0</v>
      </c>
      <c r="L110" s="311">
        <f t="shared" si="414"/>
        <v>0</v>
      </c>
      <c r="M110" s="357">
        <f t="shared" ref="M110:N110" si="473">M9*M19</f>
        <v>0</v>
      </c>
      <c r="N110" s="358">
        <f t="shared" si="473"/>
        <v>0</v>
      </c>
      <c r="O110" s="311">
        <f t="shared" si="416"/>
        <v>0</v>
      </c>
      <c r="P110" s="357">
        <f t="shared" ref="P110:Q110" si="474">P9*P19</f>
        <v>0</v>
      </c>
      <c r="Q110" s="358">
        <f t="shared" si="474"/>
        <v>0</v>
      </c>
      <c r="R110" s="311">
        <f t="shared" si="382"/>
        <v>0</v>
      </c>
      <c r="S110" s="357">
        <f t="shared" ref="S110:T110" si="475">S9*S19</f>
        <v>0</v>
      </c>
      <c r="T110" s="358">
        <f t="shared" si="475"/>
        <v>0</v>
      </c>
      <c r="U110" s="311">
        <f t="shared" si="384"/>
        <v>0</v>
      </c>
      <c r="V110" s="357">
        <f t="shared" ref="V110:W110" si="476">V9*V19</f>
        <v>0</v>
      </c>
      <c r="W110" s="358">
        <f t="shared" si="476"/>
        <v>0</v>
      </c>
      <c r="X110" s="311">
        <f t="shared" si="386"/>
        <v>0</v>
      </c>
      <c r="Y110" s="357">
        <f t="shared" ref="Y110:Z110" si="477">Y9*Y19</f>
        <v>0</v>
      </c>
      <c r="Z110" s="358">
        <f t="shared" si="477"/>
        <v>0</v>
      </c>
      <c r="AA110" s="311">
        <f t="shared" si="421"/>
        <v>0</v>
      </c>
      <c r="AB110" s="357">
        <f t="shared" ref="AB110:AC110" si="478">AB9*AB19</f>
        <v>0</v>
      </c>
      <c r="AC110" s="358">
        <f t="shared" si="478"/>
        <v>0</v>
      </c>
      <c r="AD110" s="311">
        <f t="shared" si="423"/>
        <v>0</v>
      </c>
      <c r="AE110" s="357">
        <f t="shared" ref="AE110:AF110" si="479">AE9*AE19</f>
        <v>0</v>
      </c>
      <c r="AF110" s="358">
        <f t="shared" si="479"/>
        <v>0</v>
      </c>
      <c r="AG110" s="311">
        <f t="shared" si="390"/>
        <v>0</v>
      </c>
      <c r="AH110" s="357">
        <f t="shared" ref="AH110:AI110" si="480">AH9*AH19</f>
        <v>0</v>
      </c>
      <c r="AI110" s="358">
        <f t="shared" si="480"/>
        <v>0</v>
      </c>
      <c r="AJ110" s="311">
        <f t="shared" si="392"/>
        <v>0</v>
      </c>
      <c r="AK110" s="357">
        <f t="shared" ref="AK110:AL110" si="481">AK9*AK19</f>
        <v>0</v>
      </c>
      <c r="AL110" s="358">
        <f t="shared" si="481"/>
        <v>0</v>
      </c>
      <c r="AM110" s="311">
        <f t="shared" si="394"/>
        <v>0</v>
      </c>
      <c r="AN110" s="357">
        <f t="shared" ref="AN110:AO110" si="482">AN9*AN19</f>
        <v>0</v>
      </c>
      <c r="AO110" s="358">
        <f t="shared" si="482"/>
        <v>0</v>
      </c>
      <c r="AP110" s="311">
        <f t="shared" si="428"/>
        <v>0</v>
      </c>
      <c r="AQ110" s="357">
        <f t="shared" ref="AQ110:AR110" si="483">AQ9*AQ19</f>
        <v>0</v>
      </c>
      <c r="AR110" s="358">
        <f t="shared" si="483"/>
        <v>0</v>
      </c>
      <c r="AS110" s="311">
        <f t="shared" si="430"/>
        <v>0</v>
      </c>
      <c r="AT110" s="357">
        <f t="shared" ref="AT110:AU110" si="484">AT9*AT19</f>
        <v>0</v>
      </c>
      <c r="AU110" s="358">
        <f t="shared" si="484"/>
        <v>0</v>
      </c>
      <c r="AV110" s="311">
        <f t="shared" si="398"/>
        <v>0</v>
      </c>
      <c r="AW110" s="357">
        <f t="shared" ref="AW110:AX110" si="485">AW9*AW19</f>
        <v>0</v>
      </c>
      <c r="AX110" s="358">
        <f t="shared" si="485"/>
        <v>0</v>
      </c>
      <c r="AY110" s="311">
        <f t="shared" si="400"/>
        <v>0</v>
      </c>
      <c r="AZ110" s="357">
        <f t="shared" ref="AZ110:BA110" si="486">AZ9*AZ19</f>
        <v>0</v>
      </c>
      <c r="BA110" s="358">
        <f t="shared" si="486"/>
        <v>0</v>
      </c>
      <c r="BB110" s="311">
        <f t="shared" si="402"/>
        <v>0</v>
      </c>
      <c r="BC110" s="357">
        <f t="shared" ref="BC110:BD110" si="487">BC9*BC19</f>
        <v>0</v>
      </c>
      <c r="BD110" s="358">
        <f t="shared" si="487"/>
        <v>0</v>
      </c>
      <c r="BE110" s="311">
        <f t="shared" si="435"/>
        <v>0</v>
      </c>
      <c r="BF110" s="357">
        <f t="shared" ref="BF110:BG110" si="488">BF9*BF19</f>
        <v>0</v>
      </c>
      <c r="BG110" s="358">
        <f t="shared" si="488"/>
        <v>0</v>
      </c>
      <c r="BH110" s="311">
        <f t="shared" si="437"/>
        <v>0</v>
      </c>
      <c r="BI110" s="357">
        <f t="shared" si="405"/>
        <v>0</v>
      </c>
      <c r="BJ110" s="358">
        <f t="shared" si="405"/>
        <v>0</v>
      </c>
      <c r="BK110" s="311">
        <f t="shared" si="406"/>
        <v>0</v>
      </c>
      <c r="BL110" s="357">
        <f t="shared" si="407"/>
        <v>0</v>
      </c>
      <c r="BM110" s="358">
        <f t="shared" si="407"/>
        <v>0</v>
      </c>
      <c r="BN110" s="311">
        <f t="shared" si="408"/>
        <v>0</v>
      </c>
      <c r="BO110" s="357">
        <f t="shared" si="409"/>
        <v>0</v>
      </c>
      <c r="BP110" s="358">
        <f t="shared" si="409"/>
        <v>0</v>
      </c>
      <c r="BQ110" s="311">
        <f t="shared" si="410"/>
        <v>0</v>
      </c>
    </row>
    <row r="111" spans="1:69">
      <c r="A111" s="685"/>
      <c r="B111" s="687"/>
      <c r="C111" s="349" t="s">
        <v>114</v>
      </c>
      <c r="D111" s="350">
        <f t="shared" si="356"/>
        <v>0</v>
      </c>
      <c r="E111" s="351">
        <f t="shared" si="159"/>
        <v>0</v>
      </c>
      <c r="F111" s="352">
        <f t="shared" si="411"/>
        <v>0</v>
      </c>
      <c r="G111" s="357">
        <f t="shared" si="378"/>
        <v>0</v>
      </c>
      <c r="H111" s="358">
        <f t="shared" si="378"/>
        <v>0</v>
      </c>
      <c r="I111" s="311">
        <f t="shared" si="412"/>
        <v>0</v>
      </c>
      <c r="J111" s="357">
        <f t="shared" ref="J111:K111" si="489">J10*J20</f>
        <v>0</v>
      </c>
      <c r="K111" s="358">
        <f t="shared" si="489"/>
        <v>0</v>
      </c>
      <c r="L111" s="311">
        <f t="shared" si="414"/>
        <v>0</v>
      </c>
      <c r="M111" s="357">
        <f t="shared" ref="M111:N111" si="490">M10*M20</f>
        <v>0</v>
      </c>
      <c r="N111" s="358">
        <f t="shared" si="490"/>
        <v>0</v>
      </c>
      <c r="O111" s="311">
        <f t="shared" si="416"/>
        <v>0</v>
      </c>
      <c r="P111" s="357">
        <f t="shared" ref="P111:Q111" si="491">P10*P20</f>
        <v>0</v>
      </c>
      <c r="Q111" s="358">
        <f t="shared" si="491"/>
        <v>0</v>
      </c>
      <c r="R111" s="311">
        <f t="shared" si="382"/>
        <v>0</v>
      </c>
      <c r="S111" s="357">
        <f t="shared" ref="S111:T111" si="492">S10*S20</f>
        <v>0</v>
      </c>
      <c r="T111" s="358">
        <f t="shared" si="492"/>
        <v>0</v>
      </c>
      <c r="U111" s="311">
        <f t="shared" si="384"/>
        <v>0</v>
      </c>
      <c r="V111" s="357">
        <f t="shared" ref="V111:W111" si="493">V10*V20</f>
        <v>0</v>
      </c>
      <c r="W111" s="358">
        <f t="shared" si="493"/>
        <v>0</v>
      </c>
      <c r="X111" s="311">
        <f t="shared" si="386"/>
        <v>0</v>
      </c>
      <c r="Y111" s="357">
        <f t="shared" ref="Y111:Z111" si="494">Y10*Y20</f>
        <v>0</v>
      </c>
      <c r="Z111" s="358">
        <f t="shared" si="494"/>
        <v>0</v>
      </c>
      <c r="AA111" s="311">
        <f t="shared" si="421"/>
        <v>0</v>
      </c>
      <c r="AB111" s="357">
        <f t="shared" ref="AB111:AC111" si="495">AB10*AB20</f>
        <v>0</v>
      </c>
      <c r="AC111" s="358">
        <f t="shared" si="495"/>
        <v>0</v>
      </c>
      <c r="AD111" s="311">
        <f t="shared" si="423"/>
        <v>0</v>
      </c>
      <c r="AE111" s="357">
        <f t="shared" ref="AE111:AF111" si="496">AE10*AE20</f>
        <v>0</v>
      </c>
      <c r="AF111" s="358">
        <f t="shared" si="496"/>
        <v>0</v>
      </c>
      <c r="AG111" s="311">
        <f t="shared" si="390"/>
        <v>0</v>
      </c>
      <c r="AH111" s="357">
        <f t="shared" ref="AH111:AI111" si="497">AH10*AH20</f>
        <v>0</v>
      </c>
      <c r="AI111" s="358">
        <f t="shared" si="497"/>
        <v>0</v>
      </c>
      <c r="AJ111" s="311">
        <f t="shared" si="392"/>
        <v>0</v>
      </c>
      <c r="AK111" s="357">
        <f t="shared" ref="AK111:AL111" si="498">AK10*AK20</f>
        <v>0</v>
      </c>
      <c r="AL111" s="358">
        <f t="shared" si="498"/>
        <v>0</v>
      </c>
      <c r="AM111" s="311">
        <f t="shared" si="394"/>
        <v>0</v>
      </c>
      <c r="AN111" s="357">
        <f t="shared" ref="AN111:AO111" si="499">AN10*AN20</f>
        <v>0</v>
      </c>
      <c r="AO111" s="358">
        <f t="shared" si="499"/>
        <v>0</v>
      </c>
      <c r="AP111" s="311">
        <f t="shared" si="428"/>
        <v>0</v>
      </c>
      <c r="AQ111" s="357">
        <f t="shared" ref="AQ111:AR111" si="500">AQ10*AQ20</f>
        <v>0</v>
      </c>
      <c r="AR111" s="358">
        <f t="shared" si="500"/>
        <v>0</v>
      </c>
      <c r="AS111" s="311">
        <f t="shared" si="430"/>
        <v>0</v>
      </c>
      <c r="AT111" s="357">
        <f t="shared" ref="AT111:AU111" si="501">AT10*AT20</f>
        <v>0</v>
      </c>
      <c r="AU111" s="358">
        <f t="shared" si="501"/>
        <v>0</v>
      </c>
      <c r="AV111" s="311">
        <f t="shared" si="398"/>
        <v>0</v>
      </c>
      <c r="AW111" s="357">
        <f t="shared" ref="AW111:AX111" si="502">AW10*AW20</f>
        <v>0</v>
      </c>
      <c r="AX111" s="358">
        <f t="shared" si="502"/>
        <v>0</v>
      </c>
      <c r="AY111" s="311">
        <f t="shared" si="400"/>
        <v>0</v>
      </c>
      <c r="AZ111" s="357">
        <f t="shared" ref="AZ111:BA111" si="503">AZ10*AZ20</f>
        <v>0</v>
      </c>
      <c r="BA111" s="358">
        <f t="shared" si="503"/>
        <v>0</v>
      </c>
      <c r="BB111" s="311">
        <f t="shared" si="402"/>
        <v>0</v>
      </c>
      <c r="BC111" s="357">
        <f t="shared" ref="BC111:BD111" si="504">BC10*BC20</f>
        <v>0</v>
      </c>
      <c r="BD111" s="358">
        <f t="shared" si="504"/>
        <v>0</v>
      </c>
      <c r="BE111" s="311">
        <f t="shared" si="435"/>
        <v>0</v>
      </c>
      <c r="BF111" s="357">
        <f t="shared" ref="BF111:BG111" si="505">BF10*BF20</f>
        <v>0</v>
      </c>
      <c r="BG111" s="358">
        <f t="shared" si="505"/>
        <v>0</v>
      </c>
      <c r="BH111" s="311">
        <f t="shared" si="437"/>
        <v>0</v>
      </c>
      <c r="BI111" s="357">
        <f t="shared" si="405"/>
        <v>0</v>
      </c>
      <c r="BJ111" s="358">
        <f t="shared" si="405"/>
        <v>0</v>
      </c>
      <c r="BK111" s="311">
        <f t="shared" si="406"/>
        <v>0</v>
      </c>
      <c r="BL111" s="357">
        <f t="shared" si="407"/>
        <v>0</v>
      </c>
      <c r="BM111" s="358">
        <f t="shared" si="407"/>
        <v>0</v>
      </c>
      <c r="BN111" s="311">
        <f t="shared" si="408"/>
        <v>0</v>
      </c>
      <c r="BO111" s="357">
        <f t="shared" si="409"/>
        <v>0</v>
      </c>
      <c r="BP111" s="358">
        <f t="shared" si="409"/>
        <v>0</v>
      </c>
      <c r="BQ111" s="311">
        <f t="shared" si="410"/>
        <v>0</v>
      </c>
    </row>
    <row r="112" spans="1:69">
      <c r="A112" s="685"/>
      <c r="B112" s="687"/>
      <c r="C112" s="349" t="s">
        <v>115</v>
      </c>
      <c r="D112" s="350">
        <f t="shared" ref="D112:D115" si="506">SUM(G112,J112,M112,P112,S112,V112,Y112,AB112,AE112,AH112,AK112,AN112,AQ112,AT112,AW112,AZ112,AZ112,BC112,BF112,BI112,BL112,BO112)</f>
        <v>0</v>
      </c>
      <c r="E112" s="351">
        <f t="shared" si="159"/>
        <v>0</v>
      </c>
      <c r="F112" s="352">
        <f t="shared" si="411"/>
        <v>0</v>
      </c>
      <c r="G112" s="357">
        <f t="shared" si="378"/>
        <v>0</v>
      </c>
      <c r="H112" s="358">
        <f t="shared" si="378"/>
        <v>0</v>
      </c>
      <c r="I112" s="311">
        <f t="shared" si="412"/>
        <v>0</v>
      </c>
      <c r="J112" s="357">
        <f t="shared" ref="J112:K112" si="507">J11*J21</f>
        <v>0</v>
      </c>
      <c r="K112" s="358">
        <f t="shared" si="507"/>
        <v>0</v>
      </c>
      <c r="L112" s="311">
        <f t="shared" si="414"/>
        <v>0</v>
      </c>
      <c r="M112" s="357">
        <f t="shared" ref="M112:N112" si="508">M11*M21</f>
        <v>0</v>
      </c>
      <c r="N112" s="358">
        <f t="shared" si="508"/>
        <v>0</v>
      </c>
      <c r="O112" s="311">
        <f t="shared" si="416"/>
        <v>0</v>
      </c>
      <c r="P112" s="357">
        <f t="shared" ref="P112:Q112" si="509">P11*P21</f>
        <v>0</v>
      </c>
      <c r="Q112" s="358">
        <f t="shared" si="509"/>
        <v>0</v>
      </c>
      <c r="R112" s="311">
        <f t="shared" si="382"/>
        <v>0</v>
      </c>
      <c r="S112" s="357">
        <f t="shared" ref="S112:T112" si="510">S11*S21</f>
        <v>0</v>
      </c>
      <c r="T112" s="358">
        <f t="shared" si="510"/>
        <v>0</v>
      </c>
      <c r="U112" s="311">
        <f t="shared" si="384"/>
        <v>0</v>
      </c>
      <c r="V112" s="357">
        <f t="shared" ref="V112:W112" si="511">V11*V21</f>
        <v>0</v>
      </c>
      <c r="W112" s="358">
        <f t="shared" si="511"/>
        <v>0</v>
      </c>
      <c r="X112" s="311">
        <f t="shared" si="386"/>
        <v>0</v>
      </c>
      <c r="Y112" s="357">
        <f t="shared" ref="Y112:Z112" si="512">Y11*Y21</f>
        <v>0</v>
      </c>
      <c r="Z112" s="358">
        <f t="shared" si="512"/>
        <v>0</v>
      </c>
      <c r="AA112" s="311">
        <f t="shared" si="421"/>
        <v>0</v>
      </c>
      <c r="AB112" s="357">
        <f t="shared" ref="AB112:AC112" si="513">AB11*AB21</f>
        <v>0</v>
      </c>
      <c r="AC112" s="358">
        <f t="shared" si="513"/>
        <v>0</v>
      </c>
      <c r="AD112" s="311">
        <f t="shared" si="423"/>
        <v>0</v>
      </c>
      <c r="AE112" s="357">
        <f t="shared" ref="AE112:AF112" si="514">AE11*AE21</f>
        <v>0</v>
      </c>
      <c r="AF112" s="358">
        <f t="shared" si="514"/>
        <v>0</v>
      </c>
      <c r="AG112" s="311">
        <f t="shared" si="390"/>
        <v>0</v>
      </c>
      <c r="AH112" s="357">
        <f t="shared" ref="AH112:AI112" si="515">AH11*AH21</f>
        <v>0</v>
      </c>
      <c r="AI112" s="358">
        <f t="shared" si="515"/>
        <v>0</v>
      </c>
      <c r="AJ112" s="311">
        <f t="shared" si="392"/>
        <v>0</v>
      </c>
      <c r="AK112" s="357">
        <f t="shared" ref="AK112:AL112" si="516">AK11*AK21</f>
        <v>0</v>
      </c>
      <c r="AL112" s="358">
        <f t="shared" si="516"/>
        <v>0</v>
      </c>
      <c r="AM112" s="311">
        <f t="shared" si="394"/>
        <v>0</v>
      </c>
      <c r="AN112" s="357">
        <f t="shared" ref="AN112:AO112" si="517">AN11*AN21</f>
        <v>0</v>
      </c>
      <c r="AO112" s="358">
        <f t="shared" si="517"/>
        <v>0</v>
      </c>
      <c r="AP112" s="311">
        <f t="shared" si="428"/>
        <v>0</v>
      </c>
      <c r="AQ112" s="357">
        <f t="shared" ref="AQ112:AR112" si="518">AQ11*AQ21</f>
        <v>0</v>
      </c>
      <c r="AR112" s="358">
        <f t="shared" si="518"/>
        <v>0</v>
      </c>
      <c r="AS112" s="311">
        <f t="shared" si="430"/>
        <v>0</v>
      </c>
      <c r="AT112" s="357">
        <f t="shared" ref="AT112:AU112" si="519">AT11*AT21</f>
        <v>0</v>
      </c>
      <c r="AU112" s="358">
        <f t="shared" si="519"/>
        <v>0</v>
      </c>
      <c r="AV112" s="311">
        <f t="shared" si="398"/>
        <v>0</v>
      </c>
      <c r="AW112" s="357">
        <f t="shared" ref="AW112:AX112" si="520">AW11*AW21</f>
        <v>0</v>
      </c>
      <c r="AX112" s="358">
        <f t="shared" si="520"/>
        <v>0</v>
      </c>
      <c r="AY112" s="311">
        <f t="shared" si="400"/>
        <v>0</v>
      </c>
      <c r="AZ112" s="357">
        <f t="shared" ref="AZ112:BA112" si="521">AZ11*AZ21</f>
        <v>0</v>
      </c>
      <c r="BA112" s="358">
        <f t="shared" si="521"/>
        <v>0</v>
      </c>
      <c r="BB112" s="311">
        <f t="shared" si="402"/>
        <v>0</v>
      </c>
      <c r="BC112" s="357">
        <f t="shared" ref="BC112:BD112" si="522">BC11*BC21</f>
        <v>0</v>
      </c>
      <c r="BD112" s="358">
        <f t="shared" si="522"/>
        <v>0</v>
      </c>
      <c r="BE112" s="311">
        <f t="shared" si="435"/>
        <v>0</v>
      </c>
      <c r="BF112" s="357">
        <f t="shared" ref="BF112:BG112" si="523">BF11*BF21</f>
        <v>0</v>
      </c>
      <c r="BG112" s="358">
        <f t="shared" si="523"/>
        <v>0</v>
      </c>
      <c r="BH112" s="311">
        <f t="shared" si="437"/>
        <v>0</v>
      </c>
      <c r="BI112" s="357">
        <f t="shared" si="405"/>
        <v>0</v>
      </c>
      <c r="BJ112" s="358">
        <f t="shared" si="405"/>
        <v>0</v>
      </c>
      <c r="BK112" s="311">
        <f t="shared" si="406"/>
        <v>0</v>
      </c>
      <c r="BL112" s="357">
        <f t="shared" si="407"/>
        <v>0</v>
      </c>
      <c r="BM112" s="358">
        <f t="shared" si="407"/>
        <v>0</v>
      </c>
      <c r="BN112" s="311">
        <f t="shared" si="408"/>
        <v>0</v>
      </c>
      <c r="BO112" s="357">
        <f t="shared" si="409"/>
        <v>0</v>
      </c>
      <c r="BP112" s="358">
        <f t="shared" si="409"/>
        <v>0</v>
      </c>
      <c r="BQ112" s="311">
        <f t="shared" si="410"/>
        <v>0</v>
      </c>
    </row>
    <row r="113" spans="1:70">
      <c r="A113" s="685"/>
      <c r="B113" s="687"/>
      <c r="C113" s="349" t="s">
        <v>116</v>
      </c>
      <c r="D113" s="350">
        <f t="shared" si="506"/>
        <v>0</v>
      </c>
      <c r="E113" s="351">
        <f t="shared" si="159"/>
        <v>0</v>
      </c>
      <c r="F113" s="352">
        <f t="shared" si="411"/>
        <v>0</v>
      </c>
      <c r="G113" s="357">
        <f t="shared" si="378"/>
        <v>0</v>
      </c>
      <c r="H113" s="358">
        <f t="shared" si="378"/>
        <v>0</v>
      </c>
      <c r="I113" s="311">
        <f t="shared" si="412"/>
        <v>0</v>
      </c>
      <c r="J113" s="357">
        <f t="shared" ref="J113:K113" si="524">J12*J22</f>
        <v>0</v>
      </c>
      <c r="K113" s="358">
        <f t="shared" si="524"/>
        <v>0</v>
      </c>
      <c r="L113" s="311">
        <f t="shared" si="414"/>
        <v>0</v>
      </c>
      <c r="M113" s="357">
        <f t="shared" ref="M113:N113" si="525">M12*M22</f>
        <v>0</v>
      </c>
      <c r="N113" s="358">
        <f t="shared" si="525"/>
        <v>0</v>
      </c>
      <c r="O113" s="311">
        <f t="shared" si="416"/>
        <v>0</v>
      </c>
      <c r="P113" s="357">
        <f t="shared" ref="P113:Q113" si="526">P12*P22</f>
        <v>0</v>
      </c>
      <c r="Q113" s="358">
        <f t="shared" si="526"/>
        <v>0</v>
      </c>
      <c r="R113" s="311">
        <f t="shared" si="382"/>
        <v>0</v>
      </c>
      <c r="S113" s="357">
        <f t="shared" ref="S113:T113" si="527">S12*S22</f>
        <v>0</v>
      </c>
      <c r="T113" s="358">
        <f t="shared" si="527"/>
        <v>0</v>
      </c>
      <c r="U113" s="311">
        <f t="shared" si="384"/>
        <v>0</v>
      </c>
      <c r="V113" s="357">
        <f t="shared" ref="V113:W113" si="528">V12*V22</f>
        <v>0</v>
      </c>
      <c r="W113" s="358">
        <f t="shared" si="528"/>
        <v>0</v>
      </c>
      <c r="X113" s="311">
        <f t="shared" si="386"/>
        <v>0</v>
      </c>
      <c r="Y113" s="357">
        <f t="shared" ref="Y113:Z113" si="529">Y12*Y22</f>
        <v>0</v>
      </c>
      <c r="Z113" s="358">
        <f t="shared" si="529"/>
        <v>0</v>
      </c>
      <c r="AA113" s="311">
        <f t="shared" si="421"/>
        <v>0</v>
      </c>
      <c r="AB113" s="357">
        <f t="shared" ref="AB113:AC113" si="530">AB12*AB22</f>
        <v>0</v>
      </c>
      <c r="AC113" s="358">
        <f t="shared" si="530"/>
        <v>0</v>
      </c>
      <c r="AD113" s="311">
        <f t="shared" si="423"/>
        <v>0</v>
      </c>
      <c r="AE113" s="357">
        <f t="shared" ref="AE113:AF113" si="531">AE12*AE22</f>
        <v>0</v>
      </c>
      <c r="AF113" s="358">
        <f t="shared" si="531"/>
        <v>0</v>
      </c>
      <c r="AG113" s="311">
        <f t="shared" si="390"/>
        <v>0</v>
      </c>
      <c r="AH113" s="357">
        <f t="shared" ref="AH113:AI113" si="532">AH12*AH22</f>
        <v>0</v>
      </c>
      <c r="AI113" s="358">
        <f t="shared" si="532"/>
        <v>0</v>
      </c>
      <c r="AJ113" s="311">
        <f t="shared" si="392"/>
        <v>0</v>
      </c>
      <c r="AK113" s="357">
        <f t="shared" ref="AK113:AL113" si="533">AK12*AK22</f>
        <v>0</v>
      </c>
      <c r="AL113" s="358">
        <f t="shared" si="533"/>
        <v>0</v>
      </c>
      <c r="AM113" s="311">
        <f t="shared" si="394"/>
        <v>0</v>
      </c>
      <c r="AN113" s="357">
        <f t="shared" ref="AN113:AO113" si="534">AN12*AN22</f>
        <v>0</v>
      </c>
      <c r="AO113" s="358">
        <f t="shared" si="534"/>
        <v>0</v>
      </c>
      <c r="AP113" s="311">
        <f t="shared" si="428"/>
        <v>0</v>
      </c>
      <c r="AQ113" s="357">
        <f t="shared" ref="AQ113:AR113" si="535">AQ12*AQ22</f>
        <v>0</v>
      </c>
      <c r="AR113" s="358">
        <f t="shared" si="535"/>
        <v>0</v>
      </c>
      <c r="AS113" s="311">
        <f t="shared" si="430"/>
        <v>0</v>
      </c>
      <c r="AT113" s="357">
        <f t="shared" ref="AT113:AU113" si="536">AT12*AT22</f>
        <v>0</v>
      </c>
      <c r="AU113" s="358">
        <f t="shared" si="536"/>
        <v>0</v>
      </c>
      <c r="AV113" s="311">
        <f t="shared" si="398"/>
        <v>0</v>
      </c>
      <c r="AW113" s="357">
        <f t="shared" ref="AW113:AX113" si="537">AW12*AW22</f>
        <v>0</v>
      </c>
      <c r="AX113" s="358">
        <f t="shared" si="537"/>
        <v>0</v>
      </c>
      <c r="AY113" s="311">
        <f t="shared" si="400"/>
        <v>0</v>
      </c>
      <c r="AZ113" s="357">
        <f t="shared" ref="AZ113:BA113" si="538">AZ12*AZ22</f>
        <v>0</v>
      </c>
      <c r="BA113" s="358">
        <f t="shared" si="538"/>
        <v>0</v>
      </c>
      <c r="BB113" s="311">
        <f t="shared" si="402"/>
        <v>0</v>
      </c>
      <c r="BC113" s="357">
        <f t="shared" ref="BC113:BD113" si="539">BC12*BC22</f>
        <v>0</v>
      </c>
      <c r="BD113" s="358">
        <f t="shared" si="539"/>
        <v>0</v>
      </c>
      <c r="BE113" s="311">
        <f t="shared" si="435"/>
        <v>0</v>
      </c>
      <c r="BF113" s="357">
        <f t="shared" ref="BF113:BG113" si="540">BF12*BF22</f>
        <v>0</v>
      </c>
      <c r="BG113" s="358">
        <f t="shared" si="540"/>
        <v>0</v>
      </c>
      <c r="BH113" s="311">
        <f t="shared" si="437"/>
        <v>0</v>
      </c>
      <c r="BI113" s="357">
        <f t="shared" si="405"/>
        <v>0</v>
      </c>
      <c r="BJ113" s="358">
        <f t="shared" si="405"/>
        <v>0</v>
      </c>
      <c r="BK113" s="311">
        <f t="shared" si="406"/>
        <v>0</v>
      </c>
      <c r="BL113" s="357">
        <f t="shared" si="407"/>
        <v>0</v>
      </c>
      <c r="BM113" s="358">
        <f t="shared" si="407"/>
        <v>0</v>
      </c>
      <c r="BN113" s="311">
        <f t="shared" si="408"/>
        <v>0</v>
      </c>
      <c r="BO113" s="357">
        <f t="shared" si="409"/>
        <v>0</v>
      </c>
      <c r="BP113" s="358">
        <f t="shared" si="409"/>
        <v>0</v>
      </c>
      <c r="BQ113" s="311">
        <f t="shared" si="410"/>
        <v>0</v>
      </c>
    </row>
    <row r="114" spans="1:70">
      <c r="A114" s="685"/>
      <c r="B114" s="687"/>
      <c r="C114" s="349" t="s">
        <v>117</v>
      </c>
      <c r="D114" s="350">
        <f t="shared" si="506"/>
        <v>0</v>
      </c>
      <c r="E114" s="351">
        <f t="shared" si="159"/>
        <v>0</v>
      </c>
      <c r="F114" s="352">
        <f t="shared" si="411"/>
        <v>0</v>
      </c>
      <c r="G114" s="357">
        <f t="shared" si="378"/>
        <v>0</v>
      </c>
      <c r="H114" s="358">
        <f t="shared" si="378"/>
        <v>0</v>
      </c>
      <c r="I114" s="311">
        <f t="shared" si="412"/>
        <v>0</v>
      </c>
      <c r="J114" s="357">
        <f t="shared" ref="J114:K114" si="541">J13*J23</f>
        <v>0</v>
      </c>
      <c r="K114" s="358">
        <f t="shared" si="541"/>
        <v>0</v>
      </c>
      <c r="L114" s="311">
        <f t="shared" si="414"/>
        <v>0</v>
      </c>
      <c r="M114" s="357">
        <f t="shared" ref="M114:N114" si="542">M13*M23</f>
        <v>0</v>
      </c>
      <c r="N114" s="358">
        <f t="shared" si="542"/>
        <v>0</v>
      </c>
      <c r="O114" s="311">
        <f t="shared" si="416"/>
        <v>0</v>
      </c>
      <c r="P114" s="357">
        <f t="shared" ref="P114:Q114" si="543">P13*P23</f>
        <v>0</v>
      </c>
      <c r="Q114" s="358">
        <f t="shared" si="543"/>
        <v>0</v>
      </c>
      <c r="R114" s="311">
        <f t="shared" si="382"/>
        <v>0</v>
      </c>
      <c r="S114" s="357">
        <f t="shared" ref="S114:T114" si="544">S13*S23</f>
        <v>0</v>
      </c>
      <c r="T114" s="358">
        <f t="shared" si="544"/>
        <v>0</v>
      </c>
      <c r="U114" s="311">
        <f t="shared" si="384"/>
        <v>0</v>
      </c>
      <c r="V114" s="357">
        <f t="shared" ref="V114:W114" si="545">V13*V23</f>
        <v>0</v>
      </c>
      <c r="W114" s="358">
        <f t="shared" si="545"/>
        <v>0</v>
      </c>
      <c r="X114" s="311">
        <f t="shared" si="386"/>
        <v>0</v>
      </c>
      <c r="Y114" s="357">
        <f t="shared" ref="Y114:Z114" si="546">Y13*Y23</f>
        <v>0</v>
      </c>
      <c r="Z114" s="358">
        <f t="shared" si="546"/>
        <v>0</v>
      </c>
      <c r="AA114" s="311">
        <f t="shared" si="421"/>
        <v>0</v>
      </c>
      <c r="AB114" s="357">
        <f t="shared" ref="AB114:AC114" si="547">AB13*AB23</f>
        <v>0</v>
      </c>
      <c r="AC114" s="358">
        <f t="shared" si="547"/>
        <v>0</v>
      </c>
      <c r="AD114" s="311">
        <f t="shared" si="423"/>
        <v>0</v>
      </c>
      <c r="AE114" s="357">
        <f t="shared" ref="AE114:AF114" si="548">AE13*AE23</f>
        <v>0</v>
      </c>
      <c r="AF114" s="358">
        <f t="shared" si="548"/>
        <v>0</v>
      </c>
      <c r="AG114" s="311">
        <f t="shared" si="390"/>
        <v>0</v>
      </c>
      <c r="AH114" s="357">
        <f t="shared" ref="AH114:AI114" si="549">AH13*AH23</f>
        <v>0</v>
      </c>
      <c r="AI114" s="358">
        <f t="shared" si="549"/>
        <v>0</v>
      </c>
      <c r="AJ114" s="311">
        <f t="shared" si="392"/>
        <v>0</v>
      </c>
      <c r="AK114" s="357">
        <f t="shared" ref="AK114:AL114" si="550">AK13*AK23</f>
        <v>0</v>
      </c>
      <c r="AL114" s="358">
        <f t="shared" si="550"/>
        <v>0</v>
      </c>
      <c r="AM114" s="311">
        <f t="shared" si="394"/>
        <v>0</v>
      </c>
      <c r="AN114" s="357">
        <f t="shared" ref="AN114:AO114" si="551">AN13*AN23</f>
        <v>0</v>
      </c>
      <c r="AO114" s="358">
        <f t="shared" si="551"/>
        <v>0</v>
      </c>
      <c r="AP114" s="311">
        <f t="shared" si="428"/>
        <v>0</v>
      </c>
      <c r="AQ114" s="357">
        <f t="shared" ref="AQ114:AR114" si="552">AQ13*AQ23</f>
        <v>0</v>
      </c>
      <c r="AR114" s="358">
        <f t="shared" si="552"/>
        <v>0</v>
      </c>
      <c r="AS114" s="311">
        <f t="shared" si="430"/>
        <v>0</v>
      </c>
      <c r="AT114" s="357">
        <f t="shared" ref="AT114:AU114" si="553">AT13*AT23</f>
        <v>0</v>
      </c>
      <c r="AU114" s="358">
        <f t="shared" si="553"/>
        <v>0</v>
      </c>
      <c r="AV114" s="311">
        <f t="shared" si="398"/>
        <v>0</v>
      </c>
      <c r="AW114" s="357">
        <f t="shared" ref="AW114:AX114" si="554">AW13*AW23</f>
        <v>0</v>
      </c>
      <c r="AX114" s="358">
        <f t="shared" si="554"/>
        <v>0</v>
      </c>
      <c r="AY114" s="311">
        <f t="shared" si="400"/>
        <v>0</v>
      </c>
      <c r="AZ114" s="357">
        <f t="shared" ref="AZ114:BA114" si="555">AZ13*AZ23</f>
        <v>0</v>
      </c>
      <c r="BA114" s="358">
        <f t="shared" si="555"/>
        <v>0</v>
      </c>
      <c r="BB114" s="311">
        <f t="shared" si="402"/>
        <v>0</v>
      </c>
      <c r="BC114" s="357">
        <f t="shared" ref="BC114:BD114" si="556">BC13*BC23</f>
        <v>0</v>
      </c>
      <c r="BD114" s="358">
        <f t="shared" si="556"/>
        <v>0</v>
      </c>
      <c r="BE114" s="311">
        <f t="shared" si="435"/>
        <v>0</v>
      </c>
      <c r="BF114" s="357">
        <f t="shared" ref="BF114:BG114" si="557">BF13*BF23</f>
        <v>0</v>
      </c>
      <c r="BG114" s="358">
        <f t="shared" si="557"/>
        <v>0</v>
      </c>
      <c r="BH114" s="311">
        <f t="shared" si="437"/>
        <v>0</v>
      </c>
      <c r="BI114" s="357">
        <f t="shared" si="405"/>
        <v>0</v>
      </c>
      <c r="BJ114" s="358">
        <f t="shared" si="405"/>
        <v>0</v>
      </c>
      <c r="BK114" s="311">
        <f t="shared" si="406"/>
        <v>0</v>
      </c>
      <c r="BL114" s="357">
        <f t="shared" si="407"/>
        <v>0</v>
      </c>
      <c r="BM114" s="358">
        <f t="shared" si="407"/>
        <v>0</v>
      </c>
      <c r="BN114" s="311">
        <f t="shared" si="408"/>
        <v>0</v>
      </c>
      <c r="BO114" s="357">
        <f t="shared" si="409"/>
        <v>0</v>
      </c>
      <c r="BP114" s="358">
        <f t="shared" si="409"/>
        <v>0</v>
      </c>
      <c r="BQ114" s="311">
        <f t="shared" si="410"/>
        <v>0</v>
      </c>
    </row>
    <row r="115" spans="1:70" ht="15" thickBot="1">
      <c r="A115" s="686"/>
      <c r="B115" s="688"/>
      <c r="C115" s="359" t="s">
        <v>118</v>
      </c>
      <c r="D115" s="360">
        <f t="shared" si="506"/>
        <v>0</v>
      </c>
      <c r="E115" s="361">
        <f t="shared" si="159"/>
        <v>0</v>
      </c>
      <c r="F115" s="362">
        <f t="shared" si="411"/>
        <v>0</v>
      </c>
      <c r="G115" s="363">
        <f t="shared" si="378"/>
        <v>0</v>
      </c>
      <c r="H115" s="364">
        <f t="shared" si="378"/>
        <v>0</v>
      </c>
      <c r="I115" s="318">
        <f t="shared" si="412"/>
        <v>0</v>
      </c>
      <c r="J115" s="363">
        <f t="shared" ref="J115:K115" si="558">J14*J24</f>
        <v>0</v>
      </c>
      <c r="K115" s="364">
        <f t="shared" si="558"/>
        <v>0</v>
      </c>
      <c r="L115" s="318">
        <f t="shared" si="414"/>
        <v>0</v>
      </c>
      <c r="M115" s="363">
        <f t="shared" ref="M115:N115" si="559">M14*M24</f>
        <v>0</v>
      </c>
      <c r="N115" s="364">
        <f t="shared" si="559"/>
        <v>0</v>
      </c>
      <c r="O115" s="318">
        <f t="shared" si="416"/>
        <v>0</v>
      </c>
      <c r="P115" s="363">
        <f t="shared" ref="P115:Q115" si="560">P14*P24</f>
        <v>0</v>
      </c>
      <c r="Q115" s="364">
        <f t="shared" si="560"/>
        <v>0</v>
      </c>
      <c r="R115" s="318">
        <f t="shared" si="382"/>
        <v>0</v>
      </c>
      <c r="S115" s="363">
        <f t="shared" ref="S115:T115" si="561">S14*S24</f>
        <v>0</v>
      </c>
      <c r="T115" s="364">
        <f t="shared" si="561"/>
        <v>0</v>
      </c>
      <c r="U115" s="318">
        <f t="shared" si="384"/>
        <v>0</v>
      </c>
      <c r="V115" s="363">
        <f t="shared" ref="V115:W115" si="562">V14*V24</f>
        <v>0</v>
      </c>
      <c r="W115" s="364">
        <f t="shared" si="562"/>
        <v>0</v>
      </c>
      <c r="X115" s="318">
        <f t="shared" si="386"/>
        <v>0</v>
      </c>
      <c r="Y115" s="363">
        <f t="shared" ref="Y115:Z115" si="563">Y14*Y24</f>
        <v>0</v>
      </c>
      <c r="Z115" s="364">
        <f t="shared" si="563"/>
        <v>0</v>
      </c>
      <c r="AA115" s="318">
        <f t="shared" si="421"/>
        <v>0</v>
      </c>
      <c r="AB115" s="363">
        <f t="shared" ref="AB115:AC115" si="564">AB14*AB24</f>
        <v>0</v>
      </c>
      <c r="AC115" s="364">
        <f t="shared" si="564"/>
        <v>0</v>
      </c>
      <c r="AD115" s="318">
        <f t="shared" si="423"/>
        <v>0</v>
      </c>
      <c r="AE115" s="363">
        <f t="shared" ref="AE115:AF115" si="565">AE14*AE24</f>
        <v>0</v>
      </c>
      <c r="AF115" s="364">
        <f t="shared" si="565"/>
        <v>0</v>
      </c>
      <c r="AG115" s="318">
        <f t="shared" si="390"/>
        <v>0</v>
      </c>
      <c r="AH115" s="363">
        <f t="shared" ref="AH115:AI115" si="566">AH14*AH24</f>
        <v>0</v>
      </c>
      <c r="AI115" s="364">
        <f t="shared" si="566"/>
        <v>0</v>
      </c>
      <c r="AJ115" s="318">
        <f t="shared" si="392"/>
        <v>0</v>
      </c>
      <c r="AK115" s="363">
        <f t="shared" ref="AK115:AL115" si="567">AK14*AK24</f>
        <v>0</v>
      </c>
      <c r="AL115" s="364">
        <f t="shared" si="567"/>
        <v>0</v>
      </c>
      <c r="AM115" s="318">
        <f t="shared" si="394"/>
        <v>0</v>
      </c>
      <c r="AN115" s="363">
        <f t="shared" ref="AN115:AO115" si="568">AN14*AN24</f>
        <v>0</v>
      </c>
      <c r="AO115" s="364">
        <f t="shared" si="568"/>
        <v>0</v>
      </c>
      <c r="AP115" s="318">
        <f t="shared" si="428"/>
        <v>0</v>
      </c>
      <c r="AQ115" s="363">
        <f t="shared" ref="AQ115:AR115" si="569">AQ14*AQ24</f>
        <v>0</v>
      </c>
      <c r="AR115" s="364">
        <f t="shared" si="569"/>
        <v>0</v>
      </c>
      <c r="AS115" s="318">
        <f t="shared" si="430"/>
        <v>0</v>
      </c>
      <c r="AT115" s="363">
        <f t="shared" ref="AT115:AU115" si="570">AT14*AT24</f>
        <v>0</v>
      </c>
      <c r="AU115" s="364">
        <f t="shared" si="570"/>
        <v>0</v>
      </c>
      <c r="AV115" s="318">
        <f t="shared" si="398"/>
        <v>0</v>
      </c>
      <c r="AW115" s="363">
        <f t="shared" ref="AW115:AX115" si="571">AW14*AW24</f>
        <v>0</v>
      </c>
      <c r="AX115" s="364">
        <f t="shared" si="571"/>
        <v>0</v>
      </c>
      <c r="AY115" s="318">
        <f t="shared" si="400"/>
        <v>0</v>
      </c>
      <c r="AZ115" s="363">
        <f t="shared" ref="AZ115:BA115" si="572">AZ14*AZ24</f>
        <v>0</v>
      </c>
      <c r="BA115" s="364">
        <f t="shared" si="572"/>
        <v>0</v>
      </c>
      <c r="BB115" s="318">
        <f t="shared" si="402"/>
        <v>0</v>
      </c>
      <c r="BC115" s="363">
        <f t="shared" ref="BC115:BD115" si="573">BC14*BC24</f>
        <v>0</v>
      </c>
      <c r="BD115" s="364">
        <f t="shared" si="573"/>
        <v>0</v>
      </c>
      <c r="BE115" s="318">
        <f t="shared" si="435"/>
        <v>0</v>
      </c>
      <c r="BF115" s="363">
        <f t="shared" ref="BF115:BG115" si="574">BF14*BF24</f>
        <v>0</v>
      </c>
      <c r="BG115" s="364">
        <f t="shared" si="574"/>
        <v>0</v>
      </c>
      <c r="BH115" s="318">
        <f t="shared" si="437"/>
        <v>0</v>
      </c>
      <c r="BI115" s="363">
        <f t="shared" si="405"/>
        <v>0</v>
      </c>
      <c r="BJ115" s="364">
        <f t="shared" si="405"/>
        <v>0</v>
      </c>
      <c r="BK115" s="318">
        <f t="shared" si="406"/>
        <v>0</v>
      </c>
      <c r="BL115" s="363">
        <f t="shared" si="407"/>
        <v>0</v>
      </c>
      <c r="BM115" s="364">
        <f t="shared" si="407"/>
        <v>0</v>
      </c>
      <c r="BN115" s="318">
        <f t="shared" si="408"/>
        <v>0</v>
      </c>
      <c r="BO115" s="363">
        <f t="shared" si="409"/>
        <v>0</v>
      </c>
      <c r="BP115" s="364">
        <f t="shared" si="409"/>
        <v>0</v>
      </c>
      <c r="BQ115" s="318">
        <f t="shared" si="410"/>
        <v>0</v>
      </c>
    </row>
    <row r="116" spans="1:70">
      <c r="A116" s="685" t="s">
        <v>173</v>
      </c>
      <c r="B116" s="687" t="s">
        <v>163</v>
      </c>
      <c r="C116" s="349" t="s">
        <v>109</v>
      </c>
      <c r="D116" s="350">
        <f t="shared" ref="D116:D131" si="575">SUM(G116,J116,M116,P116,S116,V116,Y116,AB116,AE116,AH116,AK116,AN116,AQ116,AT116,AW116,AZ116,AZ116,BC116,BF116,BI116,BL116,BO116)</f>
        <v>0</v>
      </c>
      <c r="E116" s="351">
        <f t="shared" si="159"/>
        <v>0</v>
      </c>
      <c r="F116" s="352">
        <f t="shared" ref="F116:F135" si="576">SUM(I116,L116,O116,R116,U116,X116,AA116,AD116,AG116,AJ116,AM116,AP116,AS116,AV116,AY116,BB116,BB116,BE116,BH116,BK116,BN116,BQ116)</f>
        <v>0</v>
      </c>
      <c r="G116" s="365">
        <f t="shared" ref="G116:H125" si="577">G5*G25</f>
        <v>0</v>
      </c>
      <c r="H116" s="366">
        <f t="shared" si="577"/>
        <v>0</v>
      </c>
      <c r="I116" s="302">
        <f>H116-G116</f>
        <v>0</v>
      </c>
      <c r="J116" s="365">
        <f t="shared" ref="J116:K116" si="578">J5*J25</f>
        <v>0</v>
      </c>
      <c r="K116" s="366">
        <f t="shared" si="578"/>
        <v>0</v>
      </c>
      <c r="L116" s="302">
        <f>K116-J116</f>
        <v>0</v>
      </c>
      <c r="M116" s="365">
        <f t="shared" ref="M116:N116" si="579">M5*M25</f>
        <v>0</v>
      </c>
      <c r="N116" s="366">
        <f t="shared" si="579"/>
        <v>0</v>
      </c>
      <c r="O116" s="302">
        <f>N116-M116</f>
        <v>0</v>
      </c>
      <c r="P116" s="365">
        <f t="shared" ref="P116:Q116" si="580">P5*P25</f>
        <v>0</v>
      </c>
      <c r="Q116" s="366">
        <f t="shared" si="580"/>
        <v>0</v>
      </c>
      <c r="R116" s="302">
        <f>Q116-P116</f>
        <v>0</v>
      </c>
      <c r="S116" s="365">
        <f t="shared" ref="S116:T116" si="581">S5*S25</f>
        <v>0</v>
      </c>
      <c r="T116" s="366">
        <f t="shared" si="581"/>
        <v>0</v>
      </c>
      <c r="U116" s="302">
        <f>T116-S116</f>
        <v>0</v>
      </c>
      <c r="V116" s="365">
        <f t="shared" ref="V116:W116" si="582">V5*V25</f>
        <v>0</v>
      </c>
      <c r="W116" s="366">
        <f t="shared" si="582"/>
        <v>0</v>
      </c>
      <c r="X116" s="302">
        <f>W116-V116</f>
        <v>0</v>
      </c>
      <c r="Y116" s="365">
        <f t="shared" ref="Y116:Z116" si="583">Y5*Y25</f>
        <v>0</v>
      </c>
      <c r="Z116" s="366">
        <f t="shared" si="583"/>
        <v>0</v>
      </c>
      <c r="AA116" s="302">
        <f>Z116-Y116</f>
        <v>0</v>
      </c>
      <c r="AB116" s="365">
        <f t="shared" ref="AB116:AC116" si="584">AB5*AB25</f>
        <v>0</v>
      </c>
      <c r="AC116" s="366">
        <f t="shared" si="584"/>
        <v>0</v>
      </c>
      <c r="AD116" s="302">
        <f>AC116-AB116</f>
        <v>0</v>
      </c>
      <c r="AE116" s="365">
        <f t="shared" ref="AE116:AF116" si="585">AE5*AE25</f>
        <v>0</v>
      </c>
      <c r="AF116" s="366">
        <f t="shared" si="585"/>
        <v>0</v>
      </c>
      <c r="AG116" s="302">
        <f>AF116-AE116</f>
        <v>0</v>
      </c>
      <c r="AH116" s="365">
        <f t="shared" ref="AH116:AI116" si="586">AH5*AH25</f>
        <v>0</v>
      </c>
      <c r="AI116" s="366">
        <f t="shared" si="586"/>
        <v>0</v>
      </c>
      <c r="AJ116" s="302">
        <f>AI116-AH116</f>
        <v>0</v>
      </c>
      <c r="AK116" s="365">
        <f t="shared" ref="AK116:AL116" si="587">AK5*AK25</f>
        <v>0</v>
      </c>
      <c r="AL116" s="366">
        <f t="shared" si="587"/>
        <v>0</v>
      </c>
      <c r="AM116" s="302">
        <f>AL116-AK116</f>
        <v>0</v>
      </c>
      <c r="AN116" s="365">
        <f t="shared" ref="AN116:AO116" si="588">AN5*AN25</f>
        <v>0</v>
      </c>
      <c r="AO116" s="366">
        <f t="shared" si="588"/>
        <v>0</v>
      </c>
      <c r="AP116" s="302">
        <f>AO116-AN116</f>
        <v>0</v>
      </c>
      <c r="AQ116" s="365">
        <f t="shared" ref="AQ116:AR116" si="589">AQ5*AQ25</f>
        <v>0</v>
      </c>
      <c r="AR116" s="366">
        <f t="shared" si="589"/>
        <v>0</v>
      </c>
      <c r="AS116" s="302">
        <f>AR116-AQ116</f>
        <v>0</v>
      </c>
      <c r="AT116" s="365">
        <f t="shared" ref="AT116:AU116" si="590">AT5*AT25</f>
        <v>0</v>
      </c>
      <c r="AU116" s="366">
        <f t="shared" si="590"/>
        <v>0</v>
      </c>
      <c r="AV116" s="302">
        <f>AU116-AT116</f>
        <v>0</v>
      </c>
      <c r="AW116" s="365">
        <f t="shared" ref="AW116:AX116" si="591">AW5*AW25</f>
        <v>0</v>
      </c>
      <c r="AX116" s="366">
        <f t="shared" si="591"/>
        <v>0</v>
      </c>
      <c r="AY116" s="302">
        <f>AX116-AW116</f>
        <v>0</v>
      </c>
      <c r="AZ116" s="365">
        <f t="shared" ref="AZ116:BA116" si="592">AZ5*AZ25</f>
        <v>0</v>
      </c>
      <c r="BA116" s="366">
        <f t="shared" si="592"/>
        <v>0</v>
      </c>
      <c r="BB116" s="302">
        <f>BA116-AZ116</f>
        <v>0</v>
      </c>
      <c r="BC116" s="365">
        <f t="shared" ref="BC116:BD116" si="593">BC5*BC25</f>
        <v>0</v>
      </c>
      <c r="BD116" s="366">
        <f t="shared" si="593"/>
        <v>0</v>
      </c>
      <c r="BE116" s="302">
        <f>BD116-BC116</f>
        <v>0</v>
      </c>
      <c r="BF116" s="365">
        <f t="shared" ref="BF116:BG116" si="594">BF5*BF25</f>
        <v>0</v>
      </c>
      <c r="BG116" s="366">
        <f t="shared" si="594"/>
        <v>0</v>
      </c>
      <c r="BH116" s="302">
        <f>BG116-BF116</f>
        <v>0</v>
      </c>
      <c r="BI116" s="365">
        <f t="shared" ref="BI116:BJ125" si="595">BI5*BI25</f>
        <v>0</v>
      </c>
      <c r="BJ116" s="366">
        <f t="shared" si="595"/>
        <v>0</v>
      </c>
      <c r="BK116" s="302">
        <f>BJ116-BI116</f>
        <v>0</v>
      </c>
      <c r="BL116" s="365">
        <f t="shared" ref="BL116:BM125" si="596">BL5*BL25</f>
        <v>0</v>
      </c>
      <c r="BM116" s="366">
        <f t="shared" si="596"/>
        <v>0</v>
      </c>
      <c r="BN116" s="302">
        <f>BM116-BL116</f>
        <v>0</v>
      </c>
      <c r="BO116" s="365">
        <f t="shared" ref="BO116:BP125" si="597">BO5*BO25</f>
        <v>0</v>
      </c>
      <c r="BP116" s="366">
        <f t="shared" si="597"/>
        <v>0</v>
      </c>
      <c r="BQ116" s="302">
        <f>BP116-BO116</f>
        <v>0</v>
      </c>
    </row>
    <row r="117" spans="1:70">
      <c r="A117" s="685"/>
      <c r="B117" s="687"/>
      <c r="C117" s="349" t="s">
        <v>110</v>
      </c>
      <c r="D117" s="350">
        <f t="shared" si="575"/>
        <v>0</v>
      </c>
      <c r="E117" s="351">
        <f t="shared" si="159"/>
        <v>0</v>
      </c>
      <c r="F117" s="352">
        <f t="shared" si="576"/>
        <v>0</v>
      </c>
      <c r="G117" s="357">
        <f t="shared" si="577"/>
        <v>0</v>
      </c>
      <c r="H117" s="358">
        <f t="shared" si="577"/>
        <v>0</v>
      </c>
      <c r="I117" s="311">
        <f t="shared" ref="I117:I125" si="598">H117-G117</f>
        <v>0</v>
      </c>
      <c r="J117" s="357">
        <f t="shared" ref="J117:K117" si="599">J6*J26</f>
        <v>0</v>
      </c>
      <c r="K117" s="358">
        <f t="shared" si="599"/>
        <v>0</v>
      </c>
      <c r="L117" s="311">
        <f t="shared" ref="L117:L125" si="600">K117-J117</f>
        <v>0</v>
      </c>
      <c r="M117" s="357">
        <f t="shared" ref="M117:N117" si="601">M6*M26</f>
        <v>0</v>
      </c>
      <c r="N117" s="358">
        <f t="shared" si="601"/>
        <v>0</v>
      </c>
      <c r="O117" s="311">
        <f t="shared" ref="O117:O125" si="602">N117-M117</f>
        <v>0</v>
      </c>
      <c r="P117" s="357">
        <f t="shared" ref="P117:Q117" si="603">P6*P26</f>
        <v>0</v>
      </c>
      <c r="Q117" s="358">
        <f t="shared" si="603"/>
        <v>0</v>
      </c>
      <c r="R117" s="311">
        <f t="shared" ref="R117:R125" si="604">Q117-P117</f>
        <v>0</v>
      </c>
      <c r="S117" s="357">
        <f t="shared" ref="S117:T117" si="605">S6*S26</f>
        <v>0</v>
      </c>
      <c r="T117" s="358">
        <f t="shared" si="605"/>
        <v>0</v>
      </c>
      <c r="U117" s="311">
        <f t="shared" ref="U117:U125" si="606">T117-S117</f>
        <v>0</v>
      </c>
      <c r="V117" s="357">
        <f t="shared" ref="V117:W117" si="607">V6*V26</f>
        <v>0</v>
      </c>
      <c r="W117" s="358">
        <f t="shared" si="607"/>
        <v>0</v>
      </c>
      <c r="X117" s="311">
        <f t="shared" ref="X117:X125" si="608">W117-V117</f>
        <v>0</v>
      </c>
      <c r="Y117" s="357">
        <f t="shared" ref="Y117:Z117" si="609">Y6*Y26</f>
        <v>0</v>
      </c>
      <c r="Z117" s="358">
        <f t="shared" si="609"/>
        <v>0</v>
      </c>
      <c r="AA117" s="311">
        <f t="shared" ref="AA117:AA125" si="610">Z117-Y117</f>
        <v>0</v>
      </c>
      <c r="AB117" s="357">
        <f t="shared" ref="AB117:AC117" si="611">AB6*AB26</f>
        <v>0</v>
      </c>
      <c r="AC117" s="358">
        <f t="shared" si="611"/>
        <v>0</v>
      </c>
      <c r="AD117" s="311">
        <f t="shared" ref="AD117:AD125" si="612">AC117-AB117</f>
        <v>0</v>
      </c>
      <c r="AE117" s="357">
        <f t="shared" ref="AE117:AF117" si="613">AE6*AE26</f>
        <v>0</v>
      </c>
      <c r="AF117" s="358">
        <f t="shared" si="613"/>
        <v>0</v>
      </c>
      <c r="AG117" s="311">
        <f t="shared" ref="AG117:AG125" si="614">AF117-AE117</f>
        <v>0</v>
      </c>
      <c r="AH117" s="357">
        <f t="shared" ref="AH117:AI117" si="615">AH6*AH26</f>
        <v>0</v>
      </c>
      <c r="AI117" s="358">
        <f t="shared" si="615"/>
        <v>0</v>
      </c>
      <c r="AJ117" s="311">
        <f t="shared" ref="AJ117:AJ125" si="616">AI117-AH117</f>
        <v>0</v>
      </c>
      <c r="AK117" s="357">
        <f t="shared" ref="AK117:AL117" si="617">AK6*AK26</f>
        <v>0</v>
      </c>
      <c r="AL117" s="358">
        <f t="shared" si="617"/>
        <v>0</v>
      </c>
      <c r="AM117" s="311">
        <f t="shared" ref="AM117:AM125" si="618">AL117-AK117</f>
        <v>0</v>
      </c>
      <c r="AN117" s="357">
        <f t="shared" ref="AN117:AO117" si="619">AN6*AN26</f>
        <v>0</v>
      </c>
      <c r="AO117" s="358">
        <f t="shared" si="619"/>
        <v>0</v>
      </c>
      <c r="AP117" s="311">
        <f t="shared" ref="AP117:AP125" si="620">AO117-AN117</f>
        <v>0</v>
      </c>
      <c r="AQ117" s="357">
        <f t="shared" ref="AQ117:AR117" si="621">AQ6*AQ26</f>
        <v>0</v>
      </c>
      <c r="AR117" s="358">
        <f t="shared" si="621"/>
        <v>0</v>
      </c>
      <c r="AS117" s="311">
        <f t="shared" ref="AS117:AS125" si="622">AR117-AQ117</f>
        <v>0</v>
      </c>
      <c r="AT117" s="357">
        <f t="shared" ref="AT117:AU117" si="623">AT6*AT26</f>
        <v>0</v>
      </c>
      <c r="AU117" s="358">
        <f t="shared" si="623"/>
        <v>0</v>
      </c>
      <c r="AV117" s="311">
        <f t="shared" ref="AV117:AV125" si="624">AU117-AT117</f>
        <v>0</v>
      </c>
      <c r="AW117" s="357">
        <f t="shared" ref="AW117:AX117" si="625">AW6*AW26</f>
        <v>0</v>
      </c>
      <c r="AX117" s="358">
        <f t="shared" si="625"/>
        <v>0</v>
      </c>
      <c r="AY117" s="311">
        <f t="shared" ref="AY117:AY125" si="626">AX117-AW117</f>
        <v>0</v>
      </c>
      <c r="AZ117" s="357">
        <f t="shared" ref="AZ117:BA117" si="627">AZ6*AZ26</f>
        <v>0</v>
      </c>
      <c r="BA117" s="358">
        <f t="shared" si="627"/>
        <v>0</v>
      </c>
      <c r="BB117" s="311">
        <f t="shared" ref="BB117:BB125" si="628">BA117-AZ117</f>
        <v>0</v>
      </c>
      <c r="BC117" s="357">
        <f t="shared" ref="BC117:BD117" si="629">BC6*BC26</f>
        <v>0</v>
      </c>
      <c r="BD117" s="358">
        <f t="shared" si="629"/>
        <v>0</v>
      </c>
      <c r="BE117" s="311">
        <f t="shared" ref="BE117:BE125" si="630">BD117-BC117</f>
        <v>0</v>
      </c>
      <c r="BF117" s="357">
        <f t="shared" ref="BF117:BG117" si="631">BF6*BF26</f>
        <v>0</v>
      </c>
      <c r="BG117" s="358">
        <f t="shared" si="631"/>
        <v>0</v>
      </c>
      <c r="BH117" s="311">
        <f t="shared" ref="BH117:BH125" si="632">BG117-BF117</f>
        <v>0</v>
      </c>
      <c r="BI117" s="357">
        <f t="shared" si="595"/>
        <v>0</v>
      </c>
      <c r="BJ117" s="358">
        <f t="shared" si="595"/>
        <v>0</v>
      </c>
      <c r="BK117" s="311">
        <f t="shared" ref="BK117:BK125" si="633">BJ117-BI117</f>
        <v>0</v>
      </c>
      <c r="BL117" s="357">
        <f t="shared" si="596"/>
        <v>0</v>
      </c>
      <c r="BM117" s="358">
        <f t="shared" si="596"/>
        <v>0</v>
      </c>
      <c r="BN117" s="311">
        <f t="shared" ref="BN117:BN125" si="634">BM117-BL117</f>
        <v>0</v>
      </c>
      <c r="BO117" s="357">
        <f t="shared" si="597"/>
        <v>0</v>
      </c>
      <c r="BP117" s="358">
        <f t="shared" si="597"/>
        <v>0</v>
      </c>
      <c r="BQ117" s="311">
        <f t="shared" ref="BQ117:BQ125" si="635">BP117-BO117</f>
        <v>0</v>
      </c>
    </row>
    <row r="118" spans="1:70">
      <c r="A118" s="685"/>
      <c r="B118" s="687"/>
      <c r="C118" s="349" t="s">
        <v>111</v>
      </c>
      <c r="D118" s="350">
        <f t="shared" si="575"/>
        <v>0</v>
      </c>
      <c r="E118" s="351">
        <f t="shared" si="159"/>
        <v>0</v>
      </c>
      <c r="F118" s="352">
        <f t="shared" si="576"/>
        <v>0</v>
      </c>
      <c r="G118" s="357">
        <f t="shared" si="577"/>
        <v>0</v>
      </c>
      <c r="H118" s="358">
        <f t="shared" si="577"/>
        <v>0</v>
      </c>
      <c r="I118" s="311">
        <f t="shared" si="598"/>
        <v>0</v>
      </c>
      <c r="J118" s="357">
        <f t="shared" ref="J118:K118" si="636">J7*J27</f>
        <v>0</v>
      </c>
      <c r="K118" s="358">
        <f t="shared" si="636"/>
        <v>0</v>
      </c>
      <c r="L118" s="311">
        <f t="shared" si="600"/>
        <v>0</v>
      </c>
      <c r="M118" s="357">
        <f t="shared" ref="M118:N118" si="637">M7*M27</f>
        <v>0</v>
      </c>
      <c r="N118" s="358">
        <f t="shared" si="637"/>
        <v>0</v>
      </c>
      <c r="O118" s="311">
        <f t="shared" si="602"/>
        <v>0</v>
      </c>
      <c r="P118" s="357">
        <f t="shared" ref="P118:Q118" si="638">P7*P27</f>
        <v>0</v>
      </c>
      <c r="Q118" s="358">
        <f t="shared" si="638"/>
        <v>0</v>
      </c>
      <c r="R118" s="311">
        <f t="shared" si="604"/>
        <v>0</v>
      </c>
      <c r="S118" s="357">
        <f t="shared" ref="S118:T118" si="639">S7*S27</f>
        <v>0</v>
      </c>
      <c r="T118" s="358">
        <f t="shared" si="639"/>
        <v>0</v>
      </c>
      <c r="U118" s="311">
        <f t="shared" si="606"/>
        <v>0</v>
      </c>
      <c r="V118" s="357">
        <f t="shared" ref="V118:W118" si="640">V7*V27</f>
        <v>0</v>
      </c>
      <c r="W118" s="358">
        <f t="shared" si="640"/>
        <v>0</v>
      </c>
      <c r="X118" s="311">
        <f t="shared" si="608"/>
        <v>0</v>
      </c>
      <c r="Y118" s="357">
        <f t="shared" ref="Y118:Z118" si="641">Y7*Y27</f>
        <v>0</v>
      </c>
      <c r="Z118" s="358">
        <f t="shared" si="641"/>
        <v>0</v>
      </c>
      <c r="AA118" s="311">
        <f t="shared" si="610"/>
        <v>0</v>
      </c>
      <c r="AB118" s="357">
        <f t="shared" ref="AB118:AC118" si="642">AB7*AB27</f>
        <v>0</v>
      </c>
      <c r="AC118" s="358">
        <f t="shared" si="642"/>
        <v>0</v>
      </c>
      <c r="AD118" s="311">
        <f t="shared" si="612"/>
        <v>0</v>
      </c>
      <c r="AE118" s="357">
        <f t="shared" ref="AE118:AF118" si="643">AE7*AE27</f>
        <v>0</v>
      </c>
      <c r="AF118" s="358">
        <f t="shared" si="643"/>
        <v>0</v>
      </c>
      <c r="AG118" s="311">
        <f t="shared" si="614"/>
        <v>0</v>
      </c>
      <c r="AH118" s="357">
        <f t="shared" ref="AH118:AI118" si="644">AH7*AH27</f>
        <v>0</v>
      </c>
      <c r="AI118" s="358">
        <f t="shared" si="644"/>
        <v>0</v>
      </c>
      <c r="AJ118" s="311">
        <f t="shared" si="616"/>
        <v>0</v>
      </c>
      <c r="AK118" s="357">
        <f t="shared" ref="AK118:AL118" si="645">AK7*AK27</f>
        <v>0</v>
      </c>
      <c r="AL118" s="358">
        <f t="shared" si="645"/>
        <v>0</v>
      </c>
      <c r="AM118" s="311">
        <f t="shared" si="618"/>
        <v>0</v>
      </c>
      <c r="AN118" s="357">
        <f t="shared" ref="AN118:AO118" si="646">AN7*AN27</f>
        <v>0</v>
      </c>
      <c r="AO118" s="358">
        <f t="shared" si="646"/>
        <v>0</v>
      </c>
      <c r="AP118" s="311">
        <f t="shared" si="620"/>
        <v>0</v>
      </c>
      <c r="AQ118" s="357">
        <f t="shared" ref="AQ118:AR118" si="647">AQ7*AQ27</f>
        <v>0</v>
      </c>
      <c r="AR118" s="358">
        <f t="shared" si="647"/>
        <v>0</v>
      </c>
      <c r="AS118" s="311">
        <f t="shared" si="622"/>
        <v>0</v>
      </c>
      <c r="AT118" s="357">
        <f t="shared" ref="AT118:AU118" si="648">AT7*AT27</f>
        <v>0</v>
      </c>
      <c r="AU118" s="358">
        <f t="shared" si="648"/>
        <v>0</v>
      </c>
      <c r="AV118" s="311">
        <f t="shared" si="624"/>
        <v>0</v>
      </c>
      <c r="AW118" s="357">
        <f t="shared" ref="AW118:AX118" si="649">AW7*AW27</f>
        <v>0</v>
      </c>
      <c r="AX118" s="358">
        <f t="shared" si="649"/>
        <v>0</v>
      </c>
      <c r="AY118" s="311">
        <f t="shared" si="626"/>
        <v>0</v>
      </c>
      <c r="AZ118" s="357">
        <f t="shared" ref="AZ118:BA118" si="650">AZ7*AZ27</f>
        <v>0</v>
      </c>
      <c r="BA118" s="358">
        <f t="shared" si="650"/>
        <v>0</v>
      </c>
      <c r="BB118" s="311">
        <f t="shared" si="628"/>
        <v>0</v>
      </c>
      <c r="BC118" s="357">
        <f t="shared" ref="BC118:BD118" si="651">BC7*BC27</f>
        <v>0</v>
      </c>
      <c r="BD118" s="358">
        <f t="shared" si="651"/>
        <v>0</v>
      </c>
      <c r="BE118" s="311">
        <f t="shared" si="630"/>
        <v>0</v>
      </c>
      <c r="BF118" s="357">
        <f t="shared" ref="BF118:BG118" si="652">BF7*BF27</f>
        <v>0</v>
      </c>
      <c r="BG118" s="358">
        <f t="shared" si="652"/>
        <v>0</v>
      </c>
      <c r="BH118" s="311">
        <f t="shared" si="632"/>
        <v>0</v>
      </c>
      <c r="BI118" s="357">
        <f t="shared" si="595"/>
        <v>0</v>
      </c>
      <c r="BJ118" s="358">
        <f t="shared" si="595"/>
        <v>0</v>
      </c>
      <c r="BK118" s="311">
        <f t="shared" si="633"/>
        <v>0</v>
      </c>
      <c r="BL118" s="357">
        <f t="shared" si="596"/>
        <v>0</v>
      </c>
      <c r="BM118" s="358">
        <f t="shared" si="596"/>
        <v>0</v>
      </c>
      <c r="BN118" s="311">
        <f t="shared" si="634"/>
        <v>0</v>
      </c>
      <c r="BO118" s="357">
        <f t="shared" si="597"/>
        <v>0</v>
      </c>
      <c r="BP118" s="358">
        <f t="shared" si="597"/>
        <v>0</v>
      </c>
      <c r="BQ118" s="311">
        <f t="shared" si="635"/>
        <v>0</v>
      </c>
    </row>
    <row r="119" spans="1:70">
      <c r="A119" s="685"/>
      <c r="B119" s="687"/>
      <c r="C119" s="349" t="s">
        <v>112</v>
      </c>
      <c r="D119" s="350">
        <f t="shared" si="575"/>
        <v>0</v>
      </c>
      <c r="E119" s="351">
        <f t="shared" si="159"/>
        <v>0</v>
      </c>
      <c r="F119" s="352">
        <f t="shared" si="576"/>
        <v>0</v>
      </c>
      <c r="G119" s="357">
        <f t="shared" si="577"/>
        <v>0</v>
      </c>
      <c r="H119" s="358">
        <f t="shared" si="577"/>
        <v>0</v>
      </c>
      <c r="I119" s="311">
        <f t="shared" si="598"/>
        <v>0</v>
      </c>
      <c r="J119" s="357">
        <f t="shared" ref="J119:K119" si="653">J8*J28</f>
        <v>0</v>
      </c>
      <c r="K119" s="358">
        <f t="shared" si="653"/>
        <v>0</v>
      </c>
      <c r="L119" s="311">
        <f t="shared" si="600"/>
        <v>0</v>
      </c>
      <c r="M119" s="357">
        <f t="shared" ref="M119:N119" si="654">M8*M28</f>
        <v>0</v>
      </c>
      <c r="N119" s="358">
        <f t="shared" si="654"/>
        <v>0</v>
      </c>
      <c r="O119" s="311">
        <f t="shared" si="602"/>
        <v>0</v>
      </c>
      <c r="P119" s="357">
        <f t="shared" ref="P119:Q119" si="655">P8*P28</f>
        <v>0</v>
      </c>
      <c r="Q119" s="358">
        <f t="shared" si="655"/>
        <v>0</v>
      </c>
      <c r="R119" s="311">
        <f t="shared" si="604"/>
        <v>0</v>
      </c>
      <c r="S119" s="357">
        <f t="shared" ref="S119:T119" si="656">S8*S28</f>
        <v>0</v>
      </c>
      <c r="T119" s="358">
        <f t="shared" si="656"/>
        <v>0</v>
      </c>
      <c r="U119" s="311">
        <f t="shared" si="606"/>
        <v>0</v>
      </c>
      <c r="V119" s="357">
        <f t="shared" ref="V119:W119" si="657">V8*V28</f>
        <v>0</v>
      </c>
      <c r="W119" s="358">
        <f t="shared" si="657"/>
        <v>0</v>
      </c>
      <c r="X119" s="311">
        <f t="shared" si="608"/>
        <v>0</v>
      </c>
      <c r="Y119" s="357">
        <f t="shared" ref="Y119:Z119" si="658">Y8*Y28</f>
        <v>0</v>
      </c>
      <c r="Z119" s="358">
        <f t="shared" si="658"/>
        <v>0</v>
      </c>
      <c r="AA119" s="311">
        <f t="shared" si="610"/>
        <v>0</v>
      </c>
      <c r="AB119" s="357">
        <f t="shared" ref="AB119:AC119" si="659">AB8*AB28</f>
        <v>0</v>
      </c>
      <c r="AC119" s="358">
        <f t="shared" si="659"/>
        <v>0</v>
      </c>
      <c r="AD119" s="311">
        <f t="shared" si="612"/>
        <v>0</v>
      </c>
      <c r="AE119" s="357">
        <f t="shared" ref="AE119:AF119" si="660">AE8*AE28</f>
        <v>0</v>
      </c>
      <c r="AF119" s="358">
        <f t="shared" si="660"/>
        <v>0</v>
      </c>
      <c r="AG119" s="311">
        <f t="shared" si="614"/>
        <v>0</v>
      </c>
      <c r="AH119" s="357">
        <f t="shared" ref="AH119:AI119" si="661">AH8*AH28</f>
        <v>0</v>
      </c>
      <c r="AI119" s="358">
        <f t="shared" si="661"/>
        <v>0</v>
      </c>
      <c r="AJ119" s="311">
        <f t="shared" si="616"/>
        <v>0</v>
      </c>
      <c r="AK119" s="357">
        <f t="shared" ref="AK119:AL119" si="662">AK8*AK28</f>
        <v>0</v>
      </c>
      <c r="AL119" s="358">
        <f t="shared" si="662"/>
        <v>0</v>
      </c>
      <c r="AM119" s="311">
        <f t="shared" si="618"/>
        <v>0</v>
      </c>
      <c r="AN119" s="357">
        <f t="shared" ref="AN119:AO119" si="663">AN8*AN28</f>
        <v>0</v>
      </c>
      <c r="AO119" s="358">
        <f t="shared" si="663"/>
        <v>0</v>
      </c>
      <c r="AP119" s="311">
        <f t="shared" si="620"/>
        <v>0</v>
      </c>
      <c r="AQ119" s="357">
        <f t="shared" ref="AQ119:AR119" si="664">AQ8*AQ28</f>
        <v>0</v>
      </c>
      <c r="AR119" s="358">
        <f t="shared" si="664"/>
        <v>0</v>
      </c>
      <c r="AS119" s="311">
        <f t="shared" si="622"/>
        <v>0</v>
      </c>
      <c r="AT119" s="357">
        <f t="shared" ref="AT119:AU119" si="665">AT8*AT28</f>
        <v>0</v>
      </c>
      <c r="AU119" s="358">
        <f t="shared" si="665"/>
        <v>0</v>
      </c>
      <c r="AV119" s="311">
        <f t="shared" si="624"/>
        <v>0</v>
      </c>
      <c r="AW119" s="357">
        <f t="shared" ref="AW119:AX119" si="666">AW8*AW28</f>
        <v>0</v>
      </c>
      <c r="AX119" s="358">
        <f t="shared" si="666"/>
        <v>0</v>
      </c>
      <c r="AY119" s="311">
        <f t="shared" si="626"/>
        <v>0</v>
      </c>
      <c r="AZ119" s="357">
        <f t="shared" ref="AZ119:BA119" si="667">AZ8*AZ28</f>
        <v>0</v>
      </c>
      <c r="BA119" s="358">
        <f t="shared" si="667"/>
        <v>0</v>
      </c>
      <c r="BB119" s="311">
        <f t="shared" si="628"/>
        <v>0</v>
      </c>
      <c r="BC119" s="357">
        <f t="shared" ref="BC119:BD119" si="668">BC8*BC28</f>
        <v>0</v>
      </c>
      <c r="BD119" s="358">
        <f t="shared" si="668"/>
        <v>0</v>
      </c>
      <c r="BE119" s="311">
        <f t="shared" si="630"/>
        <v>0</v>
      </c>
      <c r="BF119" s="357">
        <f t="shared" ref="BF119:BG119" si="669">BF8*BF28</f>
        <v>0</v>
      </c>
      <c r="BG119" s="358">
        <f t="shared" si="669"/>
        <v>0</v>
      </c>
      <c r="BH119" s="311">
        <f t="shared" si="632"/>
        <v>0</v>
      </c>
      <c r="BI119" s="357">
        <f t="shared" si="595"/>
        <v>0</v>
      </c>
      <c r="BJ119" s="358">
        <f t="shared" si="595"/>
        <v>0</v>
      </c>
      <c r="BK119" s="311">
        <f t="shared" si="633"/>
        <v>0</v>
      </c>
      <c r="BL119" s="357">
        <f t="shared" si="596"/>
        <v>0</v>
      </c>
      <c r="BM119" s="358">
        <f t="shared" si="596"/>
        <v>0</v>
      </c>
      <c r="BN119" s="311">
        <f t="shared" si="634"/>
        <v>0</v>
      </c>
      <c r="BO119" s="357">
        <f t="shared" si="597"/>
        <v>0</v>
      </c>
      <c r="BP119" s="358">
        <f t="shared" si="597"/>
        <v>0</v>
      </c>
      <c r="BQ119" s="311">
        <f t="shared" si="635"/>
        <v>0</v>
      </c>
    </row>
    <row r="120" spans="1:70">
      <c r="A120" s="685"/>
      <c r="B120" s="687"/>
      <c r="C120" s="349" t="s">
        <v>113</v>
      </c>
      <c r="D120" s="350">
        <f t="shared" si="575"/>
        <v>0</v>
      </c>
      <c r="E120" s="351">
        <f t="shared" si="159"/>
        <v>0</v>
      </c>
      <c r="F120" s="352">
        <f t="shared" si="576"/>
        <v>0</v>
      </c>
      <c r="G120" s="357">
        <f t="shared" si="577"/>
        <v>0</v>
      </c>
      <c r="H120" s="358">
        <f t="shared" si="577"/>
        <v>0</v>
      </c>
      <c r="I120" s="311">
        <f t="shared" si="598"/>
        <v>0</v>
      </c>
      <c r="J120" s="357">
        <f t="shared" ref="J120:K120" si="670">J9*J29</f>
        <v>0</v>
      </c>
      <c r="K120" s="358">
        <f t="shared" si="670"/>
        <v>0</v>
      </c>
      <c r="L120" s="311">
        <f t="shared" si="600"/>
        <v>0</v>
      </c>
      <c r="M120" s="357">
        <f t="shared" ref="M120:N120" si="671">M9*M29</f>
        <v>0</v>
      </c>
      <c r="N120" s="358">
        <f t="shared" si="671"/>
        <v>0</v>
      </c>
      <c r="O120" s="311">
        <f t="shared" si="602"/>
        <v>0</v>
      </c>
      <c r="P120" s="357">
        <f t="shared" ref="P120:Q120" si="672">P9*P29</f>
        <v>0</v>
      </c>
      <c r="Q120" s="358">
        <f t="shared" si="672"/>
        <v>0</v>
      </c>
      <c r="R120" s="311">
        <f t="shared" si="604"/>
        <v>0</v>
      </c>
      <c r="S120" s="357">
        <f t="shared" ref="S120:T120" si="673">S9*S29</f>
        <v>0</v>
      </c>
      <c r="T120" s="358">
        <f t="shared" si="673"/>
        <v>0</v>
      </c>
      <c r="U120" s="311">
        <f t="shared" si="606"/>
        <v>0</v>
      </c>
      <c r="V120" s="357">
        <f t="shared" ref="V120:W120" si="674">V9*V29</f>
        <v>0</v>
      </c>
      <c r="W120" s="358">
        <f t="shared" si="674"/>
        <v>0</v>
      </c>
      <c r="X120" s="311">
        <f t="shared" si="608"/>
        <v>0</v>
      </c>
      <c r="Y120" s="357">
        <f t="shared" ref="Y120:Z120" si="675">Y9*Y29</f>
        <v>0</v>
      </c>
      <c r="Z120" s="358">
        <f t="shared" si="675"/>
        <v>0</v>
      </c>
      <c r="AA120" s="311">
        <f t="shared" si="610"/>
        <v>0</v>
      </c>
      <c r="AB120" s="357">
        <f t="shared" ref="AB120:AC120" si="676">AB9*AB29</f>
        <v>0</v>
      </c>
      <c r="AC120" s="358">
        <f t="shared" si="676"/>
        <v>0</v>
      </c>
      <c r="AD120" s="311">
        <f t="shared" si="612"/>
        <v>0</v>
      </c>
      <c r="AE120" s="357">
        <f t="shared" ref="AE120:AF120" si="677">AE9*AE29</f>
        <v>0</v>
      </c>
      <c r="AF120" s="358">
        <f t="shared" si="677"/>
        <v>0</v>
      </c>
      <c r="AG120" s="311">
        <f t="shared" si="614"/>
        <v>0</v>
      </c>
      <c r="AH120" s="357">
        <f t="shared" ref="AH120:AI120" si="678">AH9*AH29</f>
        <v>0</v>
      </c>
      <c r="AI120" s="358">
        <f t="shared" si="678"/>
        <v>0</v>
      </c>
      <c r="AJ120" s="311">
        <f t="shared" si="616"/>
        <v>0</v>
      </c>
      <c r="AK120" s="357">
        <f t="shared" ref="AK120:AL120" si="679">AK9*AK29</f>
        <v>0</v>
      </c>
      <c r="AL120" s="358">
        <f t="shared" si="679"/>
        <v>0</v>
      </c>
      <c r="AM120" s="311">
        <f t="shared" si="618"/>
        <v>0</v>
      </c>
      <c r="AN120" s="357">
        <f t="shared" ref="AN120:AO120" si="680">AN9*AN29</f>
        <v>0</v>
      </c>
      <c r="AO120" s="358">
        <f t="shared" si="680"/>
        <v>0</v>
      </c>
      <c r="AP120" s="311">
        <f t="shared" si="620"/>
        <v>0</v>
      </c>
      <c r="AQ120" s="357">
        <f t="shared" ref="AQ120:AR120" si="681">AQ9*AQ29</f>
        <v>0</v>
      </c>
      <c r="AR120" s="358">
        <f t="shared" si="681"/>
        <v>0</v>
      </c>
      <c r="AS120" s="311">
        <f t="shared" si="622"/>
        <v>0</v>
      </c>
      <c r="AT120" s="357">
        <f t="shared" ref="AT120:AU120" si="682">AT9*AT29</f>
        <v>0</v>
      </c>
      <c r="AU120" s="358">
        <f t="shared" si="682"/>
        <v>0</v>
      </c>
      <c r="AV120" s="311">
        <f t="shared" si="624"/>
        <v>0</v>
      </c>
      <c r="AW120" s="357">
        <f t="shared" ref="AW120:AX120" si="683">AW9*AW29</f>
        <v>0</v>
      </c>
      <c r="AX120" s="358">
        <f t="shared" si="683"/>
        <v>0</v>
      </c>
      <c r="AY120" s="311">
        <f t="shared" si="626"/>
        <v>0</v>
      </c>
      <c r="AZ120" s="357">
        <f t="shared" ref="AZ120:BA120" si="684">AZ9*AZ29</f>
        <v>0</v>
      </c>
      <c r="BA120" s="358">
        <f t="shared" si="684"/>
        <v>0</v>
      </c>
      <c r="BB120" s="311">
        <f t="shared" si="628"/>
        <v>0</v>
      </c>
      <c r="BC120" s="357">
        <f t="shared" ref="BC120:BD120" si="685">BC9*BC29</f>
        <v>0</v>
      </c>
      <c r="BD120" s="358">
        <f t="shared" si="685"/>
        <v>0</v>
      </c>
      <c r="BE120" s="311">
        <f t="shared" si="630"/>
        <v>0</v>
      </c>
      <c r="BF120" s="357">
        <f t="shared" ref="BF120:BG120" si="686">BF9*BF29</f>
        <v>0</v>
      </c>
      <c r="BG120" s="358">
        <f t="shared" si="686"/>
        <v>0</v>
      </c>
      <c r="BH120" s="311">
        <f t="shared" si="632"/>
        <v>0</v>
      </c>
      <c r="BI120" s="357">
        <f t="shared" si="595"/>
        <v>0</v>
      </c>
      <c r="BJ120" s="358">
        <f t="shared" si="595"/>
        <v>0</v>
      </c>
      <c r="BK120" s="311">
        <f t="shared" si="633"/>
        <v>0</v>
      </c>
      <c r="BL120" s="357">
        <f t="shared" si="596"/>
        <v>0</v>
      </c>
      <c r="BM120" s="358">
        <f t="shared" si="596"/>
        <v>0</v>
      </c>
      <c r="BN120" s="311">
        <f t="shared" si="634"/>
        <v>0</v>
      </c>
      <c r="BO120" s="357">
        <f t="shared" si="597"/>
        <v>0</v>
      </c>
      <c r="BP120" s="358">
        <f t="shared" si="597"/>
        <v>0</v>
      </c>
      <c r="BQ120" s="311">
        <f t="shared" si="635"/>
        <v>0</v>
      </c>
    </row>
    <row r="121" spans="1:70">
      <c r="A121" s="685"/>
      <c r="B121" s="687"/>
      <c r="C121" s="349" t="s">
        <v>114</v>
      </c>
      <c r="D121" s="350">
        <f t="shared" si="575"/>
        <v>0</v>
      </c>
      <c r="E121" s="351">
        <f t="shared" si="159"/>
        <v>0</v>
      </c>
      <c r="F121" s="352">
        <f t="shared" si="576"/>
        <v>0</v>
      </c>
      <c r="G121" s="357">
        <f t="shared" si="577"/>
        <v>0</v>
      </c>
      <c r="H121" s="358">
        <f t="shared" si="577"/>
        <v>0</v>
      </c>
      <c r="I121" s="311">
        <f t="shared" si="598"/>
        <v>0</v>
      </c>
      <c r="J121" s="357">
        <f t="shared" ref="J121:K121" si="687">J10*J30</f>
        <v>0</v>
      </c>
      <c r="K121" s="358">
        <f t="shared" si="687"/>
        <v>0</v>
      </c>
      <c r="L121" s="311">
        <f t="shared" si="600"/>
        <v>0</v>
      </c>
      <c r="M121" s="357">
        <f t="shared" ref="M121:N121" si="688">M10*M30</f>
        <v>0</v>
      </c>
      <c r="N121" s="358">
        <f t="shared" si="688"/>
        <v>0</v>
      </c>
      <c r="O121" s="311">
        <f t="shared" si="602"/>
        <v>0</v>
      </c>
      <c r="P121" s="357">
        <f t="shared" ref="P121:Q121" si="689">P10*P30</f>
        <v>0</v>
      </c>
      <c r="Q121" s="358">
        <f t="shared" si="689"/>
        <v>0</v>
      </c>
      <c r="R121" s="311">
        <f t="shared" si="604"/>
        <v>0</v>
      </c>
      <c r="S121" s="357">
        <f t="shared" ref="S121:T121" si="690">S10*S30</f>
        <v>0</v>
      </c>
      <c r="T121" s="358">
        <f t="shared" si="690"/>
        <v>0</v>
      </c>
      <c r="U121" s="311">
        <f t="shared" si="606"/>
        <v>0</v>
      </c>
      <c r="V121" s="357">
        <f t="shared" ref="V121:W121" si="691">V10*V30</f>
        <v>0</v>
      </c>
      <c r="W121" s="358">
        <f t="shared" si="691"/>
        <v>0</v>
      </c>
      <c r="X121" s="311">
        <f t="shared" si="608"/>
        <v>0</v>
      </c>
      <c r="Y121" s="357">
        <f t="shared" ref="Y121:Z121" si="692">Y10*Y30</f>
        <v>0</v>
      </c>
      <c r="Z121" s="358">
        <f t="shared" si="692"/>
        <v>0</v>
      </c>
      <c r="AA121" s="311">
        <f t="shared" si="610"/>
        <v>0</v>
      </c>
      <c r="AB121" s="357">
        <f t="shared" ref="AB121:AC121" si="693">AB10*AB30</f>
        <v>0</v>
      </c>
      <c r="AC121" s="358">
        <f t="shared" si="693"/>
        <v>0</v>
      </c>
      <c r="AD121" s="311">
        <f t="shared" si="612"/>
        <v>0</v>
      </c>
      <c r="AE121" s="357">
        <f t="shared" ref="AE121:AF121" si="694">AE10*AE30</f>
        <v>0</v>
      </c>
      <c r="AF121" s="358">
        <f t="shared" si="694"/>
        <v>0</v>
      </c>
      <c r="AG121" s="311">
        <f t="shared" si="614"/>
        <v>0</v>
      </c>
      <c r="AH121" s="357">
        <f t="shared" ref="AH121:AI121" si="695">AH10*AH30</f>
        <v>0</v>
      </c>
      <c r="AI121" s="358">
        <f t="shared" si="695"/>
        <v>0</v>
      </c>
      <c r="AJ121" s="311">
        <f t="shared" si="616"/>
        <v>0</v>
      </c>
      <c r="AK121" s="357">
        <f t="shared" ref="AK121:AL121" si="696">AK10*AK30</f>
        <v>0</v>
      </c>
      <c r="AL121" s="358">
        <f t="shared" si="696"/>
        <v>0</v>
      </c>
      <c r="AM121" s="311">
        <f t="shared" si="618"/>
        <v>0</v>
      </c>
      <c r="AN121" s="357">
        <f t="shared" ref="AN121:AO121" si="697">AN10*AN30</f>
        <v>0</v>
      </c>
      <c r="AO121" s="358">
        <f t="shared" si="697"/>
        <v>0</v>
      </c>
      <c r="AP121" s="311">
        <f t="shared" si="620"/>
        <v>0</v>
      </c>
      <c r="AQ121" s="357">
        <f t="shared" ref="AQ121:AR121" si="698">AQ10*AQ30</f>
        <v>0</v>
      </c>
      <c r="AR121" s="358">
        <f t="shared" si="698"/>
        <v>0</v>
      </c>
      <c r="AS121" s="311">
        <f t="shared" si="622"/>
        <v>0</v>
      </c>
      <c r="AT121" s="357">
        <f t="shared" ref="AT121:AU121" si="699">AT10*AT30</f>
        <v>0</v>
      </c>
      <c r="AU121" s="358">
        <f t="shared" si="699"/>
        <v>0</v>
      </c>
      <c r="AV121" s="311">
        <f t="shared" si="624"/>
        <v>0</v>
      </c>
      <c r="AW121" s="357">
        <f t="shared" ref="AW121:AX121" si="700">AW10*AW30</f>
        <v>0</v>
      </c>
      <c r="AX121" s="358">
        <f t="shared" si="700"/>
        <v>0</v>
      </c>
      <c r="AY121" s="311">
        <f t="shared" si="626"/>
        <v>0</v>
      </c>
      <c r="AZ121" s="357">
        <f t="shared" ref="AZ121:BA121" si="701">AZ10*AZ30</f>
        <v>0</v>
      </c>
      <c r="BA121" s="358">
        <f t="shared" si="701"/>
        <v>0</v>
      </c>
      <c r="BB121" s="311">
        <f t="shared" si="628"/>
        <v>0</v>
      </c>
      <c r="BC121" s="357">
        <f t="shared" ref="BC121:BD121" si="702">BC10*BC30</f>
        <v>0</v>
      </c>
      <c r="BD121" s="358">
        <f t="shared" si="702"/>
        <v>0</v>
      </c>
      <c r="BE121" s="311">
        <f t="shared" si="630"/>
        <v>0</v>
      </c>
      <c r="BF121" s="357">
        <f t="shared" ref="BF121:BG121" si="703">BF10*BF30</f>
        <v>0</v>
      </c>
      <c r="BG121" s="358">
        <f t="shared" si="703"/>
        <v>0</v>
      </c>
      <c r="BH121" s="311">
        <f t="shared" si="632"/>
        <v>0</v>
      </c>
      <c r="BI121" s="357">
        <f t="shared" si="595"/>
        <v>0</v>
      </c>
      <c r="BJ121" s="358">
        <f t="shared" si="595"/>
        <v>0</v>
      </c>
      <c r="BK121" s="311">
        <f t="shared" si="633"/>
        <v>0</v>
      </c>
      <c r="BL121" s="357">
        <f t="shared" si="596"/>
        <v>0</v>
      </c>
      <c r="BM121" s="358">
        <f t="shared" si="596"/>
        <v>0</v>
      </c>
      <c r="BN121" s="311">
        <f t="shared" si="634"/>
        <v>0</v>
      </c>
      <c r="BO121" s="357">
        <f t="shared" si="597"/>
        <v>0</v>
      </c>
      <c r="BP121" s="358">
        <f t="shared" si="597"/>
        <v>0</v>
      </c>
      <c r="BQ121" s="311">
        <f t="shared" si="635"/>
        <v>0</v>
      </c>
    </row>
    <row r="122" spans="1:70">
      <c r="A122" s="685"/>
      <c r="B122" s="687"/>
      <c r="C122" s="349" t="s">
        <v>115</v>
      </c>
      <c r="D122" s="350">
        <f t="shared" si="575"/>
        <v>0</v>
      </c>
      <c r="E122" s="351">
        <f t="shared" si="159"/>
        <v>0</v>
      </c>
      <c r="F122" s="352">
        <f t="shared" si="576"/>
        <v>0</v>
      </c>
      <c r="G122" s="357">
        <f t="shared" si="577"/>
        <v>0</v>
      </c>
      <c r="H122" s="358">
        <f t="shared" si="577"/>
        <v>0</v>
      </c>
      <c r="I122" s="311">
        <f t="shared" si="598"/>
        <v>0</v>
      </c>
      <c r="J122" s="357">
        <f t="shared" ref="J122:K122" si="704">J11*J31</f>
        <v>0</v>
      </c>
      <c r="K122" s="358">
        <f t="shared" si="704"/>
        <v>0</v>
      </c>
      <c r="L122" s="311">
        <f t="shared" si="600"/>
        <v>0</v>
      </c>
      <c r="M122" s="357">
        <f t="shared" ref="M122:N122" si="705">M11*M31</f>
        <v>0</v>
      </c>
      <c r="N122" s="358">
        <f t="shared" si="705"/>
        <v>0</v>
      </c>
      <c r="O122" s="311">
        <f t="shared" si="602"/>
        <v>0</v>
      </c>
      <c r="P122" s="357">
        <f t="shared" ref="P122:Q122" si="706">P11*P31</f>
        <v>0</v>
      </c>
      <c r="Q122" s="358">
        <f t="shared" si="706"/>
        <v>0</v>
      </c>
      <c r="R122" s="311">
        <f t="shared" si="604"/>
        <v>0</v>
      </c>
      <c r="S122" s="357">
        <f t="shared" ref="S122:T122" si="707">S11*S31</f>
        <v>0</v>
      </c>
      <c r="T122" s="358">
        <f t="shared" si="707"/>
        <v>0</v>
      </c>
      <c r="U122" s="311">
        <f t="shared" si="606"/>
        <v>0</v>
      </c>
      <c r="V122" s="357">
        <f t="shared" ref="V122:W122" si="708">V11*V31</f>
        <v>0</v>
      </c>
      <c r="W122" s="358">
        <f t="shared" si="708"/>
        <v>0</v>
      </c>
      <c r="X122" s="311">
        <f t="shared" si="608"/>
        <v>0</v>
      </c>
      <c r="Y122" s="357">
        <f t="shared" ref="Y122:Z122" si="709">Y11*Y31</f>
        <v>0</v>
      </c>
      <c r="Z122" s="358">
        <f t="shared" si="709"/>
        <v>0</v>
      </c>
      <c r="AA122" s="311">
        <f t="shared" si="610"/>
        <v>0</v>
      </c>
      <c r="AB122" s="357">
        <f t="shared" ref="AB122:AC122" si="710">AB11*AB31</f>
        <v>0</v>
      </c>
      <c r="AC122" s="358">
        <f t="shared" si="710"/>
        <v>0</v>
      </c>
      <c r="AD122" s="311">
        <f t="shared" si="612"/>
        <v>0</v>
      </c>
      <c r="AE122" s="357">
        <f t="shared" ref="AE122:AF122" si="711">AE11*AE31</f>
        <v>0</v>
      </c>
      <c r="AF122" s="358">
        <f t="shared" si="711"/>
        <v>0</v>
      </c>
      <c r="AG122" s="311">
        <f t="shared" si="614"/>
        <v>0</v>
      </c>
      <c r="AH122" s="357">
        <f t="shared" ref="AH122:AI122" si="712">AH11*AH31</f>
        <v>0</v>
      </c>
      <c r="AI122" s="358">
        <f t="shared" si="712"/>
        <v>0</v>
      </c>
      <c r="AJ122" s="311">
        <f t="shared" si="616"/>
        <v>0</v>
      </c>
      <c r="AK122" s="357">
        <f t="shared" ref="AK122:AL122" si="713">AK11*AK31</f>
        <v>0</v>
      </c>
      <c r="AL122" s="358">
        <f t="shared" si="713"/>
        <v>0</v>
      </c>
      <c r="AM122" s="311">
        <f t="shared" si="618"/>
        <v>0</v>
      </c>
      <c r="AN122" s="357">
        <f t="shared" ref="AN122:AO122" si="714">AN11*AN31</f>
        <v>0</v>
      </c>
      <c r="AO122" s="358">
        <f t="shared" si="714"/>
        <v>0</v>
      </c>
      <c r="AP122" s="311">
        <f t="shared" si="620"/>
        <v>0</v>
      </c>
      <c r="AQ122" s="357">
        <f t="shared" ref="AQ122:AR122" si="715">AQ11*AQ31</f>
        <v>0</v>
      </c>
      <c r="AR122" s="358">
        <f t="shared" si="715"/>
        <v>0</v>
      </c>
      <c r="AS122" s="311">
        <f t="shared" si="622"/>
        <v>0</v>
      </c>
      <c r="AT122" s="357">
        <f t="shared" ref="AT122:AU122" si="716">AT11*AT31</f>
        <v>0</v>
      </c>
      <c r="AU122" s="358">
        <f t="shared" si="716"/>
        <v>0</v>
      </c>
      <c r="AV122" s="311">
        <f t="shared" si="624"/>
        <v>0</v>
      </c>
      <c r="AW122" s="357">
        <f t="shared" ref="AW122:AX122" si="717">AW11*AW31</f>
        <v>0</v>
      </c>
      <c r="AX122" s="358">
        <f t="shared" si="717"/>
        <v>0</v>
      </c>
      <c r="AY122" s="311">
        <f t="shared" si="626"/>
        <v>0</v>
      </c>
      <c r="AZ122" s="357">
        <f t="shared" ref="AZ122:BA122" si="718">AZ11*AZ31</f>
        <v>0</v>
      </c>
      <c r="BA122" s="358">
        <f t="shared" si="718"/>
        <v>0</v>
      </c>
      <c r="BB122" s="311">
        <f t="shared" si="628"/>
        <v>0</v>
      </c>
      <c r="BC122" s="357">
        <f t="shared" ref="BC122:BD122" si="719">BC11*BC31</f>
        <v>0</v>
      </c>
      <c r="BD122" s="358">
        <f t="shared" si="719"/>
        <v>0</v>
      </c>
      <c r="BE122" s="311">
        <f t="shared" si="630"/>
        <v>0</v>
      </c>
      <c r="BF122" s="357">
        <f t="shared" ref="BF122:BG122" si="720">BF11*BF31</f>
        <v>0</v>
      </c>
      <c r="BG122" s="358">
        <f t="shared" si="720"/>
        <v>0</v>
      </c>
      <c r="BH122" s="311">
        <f t="shared" si="632"/>
        <v>0</v>
      </c>
      <c r="BI122" s="357">
        <f t="shared" si="595"/>
        <v>0</v>
      </c>
      <c r="BJ122" s="358">
        <f t="shared" si="595"/>
        <v>0</v>
      </c>
      <c r="BK122" s="311">
        <f t="shared" si="633"/>
        <v>0</v>
      </c>
      <c r="BL122" s="357">
        <f t="shared" si="596"/>
        <v>0</v>
      </c>
      <c r="BM122" s="358">
        <f t="shared" si="596"/>
        <v>0</v>
      </c>
      <c r="BN122" s="311">
        <f t="shared" si="634"/>
        <v>0</v>
      </c>
      <c r="BO122" s="357">
        <f t="shared" si="597"/>
        <v>0</v>
      </c>
      <c r="BP122" s="358">
        <f t="shared" si="597"/>
        <v>0</v>
      </c>
      <c r="BQ122" s="311">
        <f t="shared" si="635"/>
        <v>0</v>
      </c>
    </row>
    <row r="123" spans="1:70">
      <c r="A123" s="685"/>
      <c r="B123" s="687"/>
      <c r="C123" s="349" t="s">
        <v>116</v>
      </c>
      <c r="D123" s="350">
        <f t="shared" si="575"/>
        <v>0</v>
      </c>
      <c r="E123" s="351">
        <f t="shared" si="159"/>
        <v>0</v>
      </c>
      <c r="F123" s="352">
        <f t="shared" si="576"/>
        <v>0</v>
      </c>
      <c r="G123" s="357">
        <f t="shared" si="577"/>
        <v>0</v>
      </c>
      <c r="H123" s="358">
        <f t="shared" si="577"/>
        <v>0</v>
      </c>
      <c r="I123" s="311">
        <f t="shared" si="598"/>
        <v>0</v>
      </c>
      <c r="J123" s="357">
        <f t="shared" ref="J123:K123" si="721">J12*J32</f>
        <v>0</v>
      </c>
      <c r="K123" s="358">
        <f t="shared" si="721"/>
        <v>0</v>
      </c>
      <c r="L123" s="311">
        <f t="shared" si="600"/>
        <v>0</v>
      </c>
      <c r="M123" s="357">
        <f t="shared" ref="M123:N123" si="722">M12*M32</f>
        <v>0</v>
      </c>
      <c r="N123" s="358">
        <f t="shared" si="722"/>
        <v>0</v>
      </c>
      <c r="O123" s="311">
        <f t="shared" si="602"/>
        <v>0</v>
      </c>
      <c r="P123" s="357">
        <f t="shared" ref="P123:Q123" si="723">P12*P32</f>
        <v>0</v>
      </c>
      <c r="Q123" s="358">
        <f t="shared" si="723"/>
        <v>0</v>
      </c>
      <c r="R123" s="311">
        <f t="shared" si="604"/>
        <v>0</v>
      </c>
      <c r="S123" s="357">
        <f t="shared" ref="S123:T123" si="724">S12*S32</f>
        <v>0</v>
      </c>
      <c r="T123" s="358">
        <f t="shared" si="724"/>
        <v>0</v>
      </c>
      <c r="U123" s="311">
        <f t="shared" si="606"/>
        <v>0</v>
      </c>
      <c r="V123" s="357">
        <f t="shared" ref="V123:W123" si="725">V12*V32</f>
        <v>0</v>
      </c>
      <c r="W123" s="358">
        <f t="shared" si="725"/>
        <v>0</v>
      </c>
      <c r="X123" s="311">
        <f t="shared" si="608"/>
        <v>0</v>
      </c>
      <c r="Y123" s="357">
        <f t="shared" ref="Y123:Z123" si="726">Y12*Y32</f>
        <v>0</v>
      </c>
      <c r="Z123" s="358">
        <f t="shared" si="726"/>
        <v>0</v>
      </c>
      <c r="AA123" s="311">
        <f t="shared" si="610"/>
        <v>0</v>
      </c>
      <c r="AB123" s="357">
        <f t="shared" ref="AB123:AC123" si="727">AB12*AB32</f>
        <v>0</v>
      </c>
      <c r="AC123" s="358">
        <f t="shared" si="727"/>
        <v>0</v>
      </c>
      <c r="AD123" s="311">
        <f t="shared" si="612"/>
        <v>0</v>
      </c>
      <c r="AE123" s="357">
        <f t="shared" ref="AE123:AF123" si="728">AE12*AE32</f>
        <v>0</v>
      </c>
      <c r="AF123" s="358">
        <f t="shared" si="728"/>
        <v>0</v>
      </c>
      <c r="AG123" s="311">
        <f t="shared" si="614"/>
        <v>0</v>
      </c>
      <c r="AH123" s="357">
        <f t="shared" ref="AH123:AI123" si="729">AH12*AH32</f>
        <v>0</v>
      </c>
      <c r="AI123" s="358">
        <f t="shared" si="729"/>
        <v>0</v>
      </c>
      <c r="AJ123" s="311">
        <f t="shared" si="616"/>
        <v>0</v>
      </c>
      <c r="AK123" s="357">
        <f t="shared" ref="AK123:AL123" si="730">AK12*AK32</f>
        <v>0</v>
      </c>
      <c r="AL123" s="358">
        <f t="shared" si="730"/>
        <v>0</v>
      </c>
      <c r="AM123" s="311">
        <f t="shared" si="618"/>
        <v>0</v>
      </c>
      <c r="AN123" s="357">
        <f t="shared" ref="AN123:AO123" si="731">AN12*AN32</f>
        <v>0</v>
      </c>
      <c r="AO123" s="358">
        <f t="shared" si="731"/>
        <v>0</v>
      </c>
      <c r="AP123" s="311">
        <f t="shared" si="620"/>
        <v>0</v>
      </c>
      <c r="AQ123" s="357">
        <f t="shared" ref="AQ123:AR123" si="732">AQ12*AQ32</f>
        <v>0</v>
      </c>
      <c r="AR123" s="358">
        <f t="shared" si="732"/>
        <v>0</v>
      </c>
      <c r="AS123" s="311">
        <f t="shared" si="622"/>
        <v>0</v>
      </c>
      <c r="AT123" s="357">
        <f t="shared" ref="AT123:AU123" si="733">AT12*AT32</f>
        <v>0</v>
      </c>
      <c r="AU123" s="358">
        <f t="shared" si="733"/>
        <v>0</v>
      </c>
      <c r="AV123" s="311">
        <f t="shared" si="624"/>
        <v>0</v>
      </c>
      <c r="AW123" s="357">
        <f t="shared" ref="AW123:AX123" si="734">AW12*AW32</f>
        <v>0</v>
      </c>
      <c r="AX123" s="358">
        <f t="shared" si="734"/>
        <v>0</v>
      </c>
      <c r="AY123" s="311">
        <f t="shared" si="626"/>
        <v>0</v>
      </c>
      <c r="AZ123" s="357">
        <f t="shared" ref="AZ123:BA123" si="735">AZ12*AZ32</f>
        <v>0</v>
      </c>
      <c r="BA123" s="358">
        <f t="shared" si="735"/>
        <v>0</v>
      </c>
      <c r="BB123" s="311">
        <f t="shared" si="628"/>
        <v>0</v>
      </c>
      <c r="BC123" s="357">
        <f t="shared" ref="BC123:BD123" si="736">BC12*BC32</f>
        <v>0</v>
      </c>
      <c r="BD123" s="358">
        <f t="shared" si="736"/>
        <v>0</v>
      </c>
      <c r="BE123" s="311">
        <f t="shared" si="630"/>
        <v>0</v>
      </c>
      <c r="BF123" s="357">
        <f t="shared" ref="BF123:BG123" si="737">BF12*BF32</f>
        <v>0</v>
      </c>
      <c r="BG123" s="358">
        <f t="shared" si="737"/>
        <v>0</v>
      </c>
      <c r="BH123" s="311">
        <f t="shared" si="632"/>
        <v>0</v>
      </c>
      <c r="BI123" s="357">
        <f t="shared" si="595"/>
        <v>0</v>
      </c>
      <c r="BJ123" s="358">
        <f t="shared" si="595"/>
        <v>0</v>
      </c>
      <c r="BK123" s="311">
        <f t="shared" si="633"/>
        <v>0</v>
      </c>
      <c r="BL123" s="357">
        <f t="shared" si="596"/>
        <v>0</v>
      </c>
      <c r="BM123" s="358">
        <f t="shared" si="596"/>
        <v>0</v>
      </c>
      <c r="BN123" s="311">
        <f t="shared" si="634"/>
        <v>0</v>
      </c>
      <c r="BO123" s="357">
        <f t="shared" si="597"/>
        <v>0</v>
      </c>
      <c r="BP123" s="358">
        <f t="shared" si="597"/>
        <v>0</v>
      </c>
      <c r="BQ123" s="311">
        <f t="shared" si="635"/>
        <v>0</v>
      </c>
    </row>
    <row r="124" spans="1:70">
      <c r="A124" s="685"/>
      <c r="B124" s="687"/>
      <c r="C124" s="349" t="s">
        <v>117</v>
      </c>
      <c r="D124" s="350">
        <f t="shared" si="575"/>
        <v>0</v>
      </c>
      <c r="E124" s="351">
        <f t="shared" si="159"/>
        <v>0</v>
      </c>
      <c r="F124" s="352">
        <f t="shared" si="576"/>
        <v>0</v>
      </c>
      <c r="G124" s="357">
        <f t="shared" si="577"/>
        <v>0</v>
      </c>
      <c r="H124" s="358">
        <f t="shared" si="577"/>
        <v>0</v>
      </c>
      <c r="I124" s="311">
        <f t="shared" si="598"/>
        <v>0</v>
      </c>
      <c r="J124" s="357">
        <f t="shared" ref="J124:K124" si="738">J13*J33</f>
        <v>0</v>
      </c>
      <c r="K124" s="358">
        <f t="shared" si="738"/>
        <v>0</v>
      </c>
      <c r="L124" s="311">
        <f t="shared" si="600"/>
        <v>0</v>
      </c>
      <c r="M124" s="357">
        <f t="shared" ref="M124:N124" si="739">M13*M33</f>
        <v>0</v>
      </c>
      <c r="N124" s="358">
        <f t="shared" si="739"/>
        <v>0</v>
      </c>
      <c r="O124" s="311">
        <f t="shared" si="602"/>
        <v>0</v>
      </c>
      <c r="P124" s="357">
        <f t="shared" ref="P124:Q124" si="740">P13*P33</f>
        <v>0</v>
      </c>
      <c r="Q124" s="358">
        <f t="shared" si="740"/>
        <v>0</v>
      </c>
      <c r="R124" s="311">
        <f t="shared" si="604"/>
        <v>0</v>
      </c>
      <c r="S124" s="357">
        <f t="shared" ref="S124:T124" si="741">S13*S33</f>
        <v>0</v>
      </c>
      <c r="T124" s="358">
        <f t="shared" si="741"/>
        <v>0</v>
      </c>
      <c r="U124" s="311">
        <f t="shared" si="606"/>
        <v>0</v>
      </c>
      <c r="V124" s="357">
        <f t="shared" ref="V124:W124" si="742">V13*V33</f>
        <v>0</v>
      </c>
      <c r="W124" s="358">
        <f t="shared" si="742"/>
        <v>0</v>
      </c>
      <c r="X124" s="311">
        <f t="shared" si="608"/>
        <v>0</v>
      </c>
      <c r="Y124" s="357">
        <f t="shared" ref="Y124:Z124" si="743">Y13*Y33</f>
        <v>0</v>
      </c>
      <c r="Z124" s="358">
        <f t="shared" si="743"/>
        <v>0</v>
      </c>
      <c r="AA124" s="311">
        <f t="shared" si="610"/>
        <v>0</v>
      </c>
      <c r="AB124" s="357">
        <f t="shared" ref="AB124:AC124" si="744">AB13*AB33</f>
        <v>0</v>
      </c>
      <c r="AC124" s="358">
        <f t="shared" si="744"/>
        <v>0</v>
      </c>
      <c r="AD124" s="311">
        <f t="shared" si="612"/>
        <v>0</v>
      </c>
      <c r="AE124" s="357">
        <f t="shared" ref="AE124:AF124" si="745">AE13*AE33</f>
        <v>0</v>
      </c>
      <c r="AF124" s="358">
        <f t="shared" si="745"/>
        <v>0</v>
      </c>
      <c r="AG124" s="311">
        <f t="shared" si="614"/>
        <v>0</v>
      </c>
      <c r="AH124" s="357">
        <f t="shared" ref="AH124:AI124" si="746">AH13*AH33</f>
        <v>0</v>
      </c>
      <c r="AI124" s="358">
        <f t="shared" si="746"/>
        <v>0</v>
      </c>
      <c r="AJ124" s="311">
        <f t="shared" si="616"/>
        <v>0</v>
      </c>
      <c r="AK124" s="357">
        <f t="shared" ref="AK124:AL124" si="747">AK13*AK33</f>
        <v>0</v>
      </c>
      <c r="AL124" s="358">
        <f t="shared" si="747"/>
        <v>0</v>
      </c>
      <c r="AM124" s="311">
        <f t="shared" si="618"/>
        <v>0</v>
      </c>
      <c r="AN124" s="357">
        <f t="shared" ref="AN124:AO124" si="748">AN13*AN33</f>
        <v>0</v>
      </c>
      <c r="AO124" s="358">
        <f t="shared" si="748"/>
        <v>0</v>
      </c>
      <c r="AP124" s="311">
        <f t="shared" si="620"/>
        <v>0</v>
      </c>
      <c r="AQ124" s="357">
        <f t="shared" ref="AQ124:AR124" si="749">AQ13*AQ33</f>
        <v>0</v>
      </c>
      <c r="AR124" s="358">
        <f t="shared" si="749"/>
        <v>0</v>
      </c>
      <c r="AS124" s="311">
        <f t="shared" si="622"/>
        <v>0</v>
      </c>
      <c r="AT124" s="357">
        <f t="shared" ref="AT124:AU124" si="750">AT13*AT33</f>
        <v>0</v>
      </c>
      <c r="AU124" s="358">
        <f t="shared" si="750"/>
        <v>0</v>
      </c>
      <c r="AV124" s="311">
        <f t="shared" si="624"/>
        <v>0</v>
      </c>
      <c r="AW124" s="357">
        <f t="shared" ref="AW124:AX124" si="751">AW13*AW33</f>
        <v>0</v>
      </c>
      <c r="AX124" s="358">
        <f t="shared" si="751"/>
        <v>0</v>
      </c>
      <c r="AY124" s="311">
        <f t="shared" si="626"/>
        <v>0</v>
      </c>
      <c r="AZ124" s="357">
        <f t="shared" ref="AZ124:BA124" si="752">AZ13*AZ33</f>
        <v>0</v>
      </c>
      <c r="BA124" s="358">
        <f t="shared" si="752"/>
        <v>0</v>
      </c>
      <c r="BB124" s="311">
        <f t="shared" si="628"/>
        <v>0</v>
      </c>
      <c r="BC124" s="357">
        <f t="shared" ref="BC124:BD124" si="753">BC13*BC33</f>
        <v>0</v>
      </c>
      <c r="BD124" s="358">
        <f t="shared" si="753"/>
        <v>0</v>
      </c>
      <c r="BE124" s="311">
        <f t="shared" si="630"/>
        <v>0</v>
      </c>
      <c r="BF124" s="357">
        <f t="shared" ref="BF124:BG124" si="754">BF13*BF33</f>
        <v>0</v>
      </c>
      <c r="BG124" s="358">
        <f t="shared" si="754"/>
        <v>0</v>
      </c>
      <c r="BH124" s="311">
        <f t="shared" si="632"/>
        <v>0</v>
      </c>
      <c r="BI124" s="357">
        <f t="shared" si="595"/>
        <v>0</v>
      </c>
      <c r="BJ124" s="358">
        <f t="shared" si="595"/>
        <v>0</v>
      </c>
      <c r="BK124" s="311">
        <f t="shared" si="633"/>
        <v>0</v>
      </c>
      <c r="BL124" s="357">
        <f t="shared" si="596"/>
        <v>0</v>
      </c>
      <c r="BM124" s="358">
        <f t="shared" si="596"/>
        <v>0</v>
      </c>
      <c r="BN124" s="311">
        <f t="shared" si="634"/>
        <v>0</v>
      </c>
      <c r="BO124" s="357">
        <f t="shared" si="597"/>
        <v>0</v>
      </c>
      <c r="BP124" s="358">
        <f t="shared" si="597"/>
        <v>0</v>
      </c>
      <c r="BQ124" s="311">
        <f t="shared" si="635"/>
        <v>0</v>
      </c>
    </row>
    <row r="125" spans="1:70" ht="15" thickBot="1">
      <c r="A125" s="686"/>
      <c r="B125" s="688"/>
      <c r="C125" s="359" t="s">
        <v>118</v>
      </c>
      <c r="D125" s="360">
        <f t="shared" si="575"/>
        <v>0</v>
      </c>
      <c r="E125" s="361">
        <f t="shared" si="159"/>
        <v>0</v>
      </c>
      <c r="F125" s="362">
        <f t="shared" si="576"/>
        <v>0</v>
      </c>
      <c r="G125" s="363">
        <f t="shared" si="577"/>
        <v>0</v>
      </c>
      <c r="H125" s="364">
        <f t="shared" si="577"/>
        <v>0</v>
      </c>
      <c r="I125" s="318">
        <f t="shared" si="598"/>
        <v>0</v>
      </c>
      <c r="J125" s="363">
        <f t="shared" ref="J125:K125" si="755">J14*J34</f>
        <v>0</v>
      </c>
      <c r="K125" s="364">
        <f t="shared" si="755"/>
        <v>0</v>
      </c>
      <c r="L125" s="318">
        <f t="shared" si="600"/>
        <v>0</v>
      </c>
      <c r="M125" s="363">
        <f t="shared" ref="M125:N125" si="756">M14*M34</f>
        <v>0</v>
      </c>
      <c r="N125" s="364">
        <f t="shared" si="756"/>
        <v>0</v>
      </c>
      <c r="O125" s="318">
        <f t="shared" si="602"/>
        <v>0</v>
      </c>
      <c r="P125" s="363">
        <f t="shared" ref="P125:Q125" si="757">P14*P34</f>
        <v>0</v>
      </c>
      <c r="Q125" s="364">
        <f t="shared" si="757"/>
        <v>0</v>
      </c>
      <c r="R125" s="318">
        <f t="shared" si="604"/>
        <v>0</v>
      </c>
      <c r="S125" s="363">
        <f t="shared" ref="S125:T125" si="758">S14*S34</f>
        <v>0</v>
      </c>
      <c r="T125" s="364">
        <f t="shared" si="758"/>
        <v>0</v>
      </c>
      <c r="U125" s="318">
        <f t="shared" si="606"/>
        <v>0</v>
      </c>
      <c r="V125" s="363">
        <f t="shared" ref="V125:W125" si="759">V14*V34</f>
        <v>0</v>
      </c>
      <c r="W125" s="364">
        <f t="shared" si="759"/>
        <v>0</v>
      </c>
      <c r="X125" s="318">
        <f t="shared" si="608"/>
        <v>0</v>
      </c>
      <c r="Y125" s="363">
        <f t="shared" ref="Y125:Z125" si="760">Y14*Y34</f>
        <v>0</v>
      </c>
      <c r="Z125" s="364">
        <f t="shared" si="760"/>
        <v>0</v>
      </c>
      <c r="AA125" s="318">
        <f t="shared" si="610"/>
        <v>0</v>
      </c>
      <c r="AB125" s="363">
        <f t="shared" ref="AB125:AC125" si="761">AB14*AB34</f>
        <v>0</v>
      </c>
      <c r="AC125" s="364">
        <f t="shared" si="761"/>
        <v>0</v>
      </c>
      <c r="AD125" s="318">
        <f t="shared" si="612"/>
        <v>0</v>
      </c>
      <c r="AE125" s="363">
        <f t="shared" ref="AE125:AF125" si="762">AE14*AE34</f>
        <v>0</v>
      </c>
      <c r="AF125" s="364">
        <f t="shared" si="762"/>
        <v>0</v>
      </c>
      <c r="AG125" s="318">
        <f t="shared" si="614"/>
        <v>0</v>
      </c>
      <c r="AH125" s="363">
        <f t="shared" ref="AH125:AI125" si="763">AH14*AH34</f>
        <v>0</v>
      </c>
      <c r="AI125" s="364">
        <f t="shared" si="763"/>
        <v>0</v>
      </c>
      <c r="AJ125" s="318">
        <f t="shared" si="616"/>
        <v>0</v>
      </c>
      <c r="AK125" s="363">
        <f t="shared" ref="AK125:AL125" si="764">AK14*AK34</f>
        <v>0</v>
      </c>
      <c r="AL125" s="364">
        <f t="shared" si="764"/>
        <v>0</v>
      </c>
      <c r="AM125" s="318">
        <f t="shared" si="618"/>
        <v>0</v>
      </c>
      <c r="AN125" s="363">
        <f t="shared" ref="AN125:AO125" si="765">AN14*AN34</f>
        <v>0</v>
      </c>
      <c r="AO125" s="364">
        <f t="shared" si="765"/>
        <v>0</v>
      </c>
      <c r="AP125" s="318">
        <f t="shared" si="620"/>
        <v>0</v>
      </c>
      <c r="AQ125" s="363">
        <f t="shared" ref="AQ125:AR125" si="766">AQ14*AQ34</f>
        <v>0</v>
      </c>
      <c r="AR125" s="364">
        <f t="shared" si="766"/>
        <v>0</v>
      </c>
      <c r="AS125" s="318">
        <f t="shared" si="622"/>
        <v>0</v>
      </c>
      <c r="AT125" s="363">
        <f t="shared" ref="AT125:AU125" si="767">AT14*AT34</f>
        <v>0</v>
      </c>
      <c r="AU125" s="364">
        <f t="shared" si="767"/>
        <v>0</v>
      </c>
      <c r="AV125" s="318">
        <f t="shared" si="624"/>
        <v>0</v>
      </c>
      <c r="AW125" s="363">
        <f t="shared" ref="AW125:AX125" si="768">AW14*AW34</f>
        <v>0</v>
      </c>
      <c r="AX125" s="364">
        <f t="shared" si="768"/>
        <v>0</v>
      </c>
      <c r="AY125" s="318">
        <f t="shared" si="626"/>
        <v>0</v>
      </c>
      <c r="AZ125" s="363">
        <f t="shared" ref="AZ125:BA125" si="769">AZ14*AZ34</f>
        <v>0</v>
      </c>
      <c r="BA125" s="364">
        <f t="shared" si="769"/>
        <v>0</v>
      </c>
      <c r="BB125" s="318">
        <f t="shared" si="628"/>
        <v>0</v>
      </c>
      <c r="BC125" s="363">
        <f t="shared" ref="BC125:BD125" si="770">BC14*BC34</f>
        <v>0</v>
      </c>
      <c r="BD125" s="364">
        <f t="shared" si="770"/>
        <v>0</v>
      </c>
      <c r="BE125" s="318">
        <f t="shared" si="630"/>
        <v>0</v>
      </c>
      <c r="BF125" s="363">
        <f t="shared" ref="BF125:BG125" si="771">BF14*BF34</f>
        <v>0</v>
      </c>
      <c r="BG125" s="364">
        <f t="shared" si="771"/>
        <v>0</v>
      </c>
      <c r="BH125" s="318">
        <f t="shared" si="632"/>
        <v>0</v>
      </c>
      <c r="BI125" s="363">
        <f t="shared" si="595"/>
        <v>0</v>
      </c>
      <c r="BJ125" s="364">
        <f t="shared" si="595"/>
        <v>0</v>
      </c>
      <c r="BK125" s="318">
        <f t="shared" si="633"/>
        <v>0</v>
      </c>
      <c r="BL125" s="363">
        <f t="shared" si="596"/>
        <v>0</v>
      </c>
      <c r="BM125" s="364">
        <f t="shared" si="596"/>
        <v>0</v>
      </c>
      <c r="BN125" s="318">
        <f t="shared" si="634"/>
        <v>0</v>
      </c>
      <c r="BO125" s="363">
        <f t="shared" si="597"/>
        <v>0</v>
      </c>
      <c r="BP125" s="364">
        <f t="shared" si="597"/>
        <v>0</v>
      </c>
      <c r="BQ125" s="318">
        <f t="shared" si="635"/>
        <v>0</v>
      </c>
    </row>
    <row r="126" spans="1:70">
      <c r="A126" s="685" t="s">
        <v>93</v>
      </c>
      <c r="B126" s="687" t="s">
        <v>163</v>
      </c>
      <c r="C126" s="349" t="s">
        <v>109</v>
      </c>
      <c r="D126" s="350">
        <f t="shared" si="575"/>
        <v>0</v>
      </c>
      <c r="E126" s="351">
        <f t="shared" si="159"/>
        <v>0</v>
      </c>
      <c r="F126" s="352">
        <f t="shared" si="576"/>
        <v>0</v>
      </c>
      <c r="G126" s="365">
        <f>G55</f>
        <v>0</v>
      </c>
      <c r="H126" s="366">
        <f t="shared" ref="H126:H135" si="772">H55*(1+$BR$126)</f>
        <v>0</v>
      </c>
      <c r="I126" s="302">
        <f>H126-G126</f>
        <v>0</v>
      </c>
      <c r="J126" s="365">
        <f>J55</f>
        <v>0</v>
      </c>
      <c r="K126" s="366">
        <f>K55*(1+$BR$126)</f>
        <v>0</v>
      </c>
      <c r="L126" s="302">
        <f>K126-J126</f>
        <v>0</v>
      </c>
      <c r="M126" s="365">
        <f>M55</f>
        <v>0</v>
      </c>
      <c r="N126" s="366">
        <f>N55*(1+$BR$126)</f>
        <v>0</v>
      </c>
      <c r="O126" s="302">
        <f>N126-M126</f>
        <v>0</v>
      </c>
      <c r="P126" s="365">
        <f t="shared" ref="P126:P135" si="773">P55</f>
        <v>0</v>
      </c>
      <c r="Q126" s="366">
        <f t="shared" ref="Q126:Q135" si="774">Q55*(1+$BR$126)</f>
        <v>0</v>
      </c>
      <c r="R126" s="302">
        <f>Q126-P126</f>
        <v>0</v>
      </c>
      <c r="S126" s="365">
        <f t="shared" ref="S126:S135" si="775">S55</f>
        <v>0</v>
      </c>
      <c r="T126" s="366">
        <f t="shared" ref="T126:T135" si="776">T55*(1+$BR$126)</f>
        <v>0</v>
      </c>
      <c r="U126" s="302">
        <f>T126-S126</f>
        <v>0</v>
      </c>
      <c r="V126" s="365">
        <f t="shared" ref="V126:V135" si="777">V55</f>
        <v>0</v>
      </c>
      <c r="W126" s="366">
        <f t="shared" ref="W126:W135" si="778">W55*(1+$BR$126)</f>
        <v>0</v>
      </c>
      <c r="X126" s="302">
        <f>W126-V126</f>
        <v>0</v>
      </c>
      <c r="Y126" s="365">
        <f>Y55</f>
        <v>0</v>
      </c>
      <c r="Z126" s="366">
        <f>Z55*(1+$BR$126)</f>
        <v>0</v>
      </c>
      <c r="AA126" s="302">
        <f>Z126-Y126</f>
        <v>0</v>
      </c>
      <c r="AB126" s="365">
        <f>AB55</f>
        <v>0</v>
      </c>
      <c r="AC126" s="366">
        <f>AC55*(1+$BR$126)</f>
        <v>0</v>
      </c>
      <c r="AD126" s="302">
        <f>AC126-AB126</f>
        <v>0</v>
      </c>
      <c r="AE126" s="365">
        <f t="shared" ref="AE126:AE135" si="779">AE55</f>
        <v>0</v>
      </c>
      <c r="AF126" s="366">
        <f t="shared" ref="AF126:AF135" si="780">AF55*(1+$BR$126)</f>
        <v>0</v>
      </c>
      <c r="AG126" s="302">
        <f>AF126-AE126</f>
        <v>0</v>
      </c>
      <c r="AH126" s="365">
        <f t="shared" ref="AH126:AH135" si="781">AH55</f>
        <v>0</v>
      </c>
      <c r="AI126" s="366">
        <f t="shared" ref="AI126:AI135" si="782">AI55*(1+$BR$126)</f>
        <v>0</v>
      </c>
      <c r="AJ126" s="302">
        <f>AI126-AH126</f>
        <v>0</v>
      </c>
      <c r="AK126" s="365">
        <f t="shared" ref="AK126:AK135" si="783">AK55</f>
        <v>0</v>
      </c>
      <c r="AL126" s="366">
        <f t="shared" ref="AL126:AL135" si="784">AL55*(1+$BR$126)</f>
        <v>0</v>
      </c>
      <c r="AM126" s="302">
        <f>AL126-AK126</f>
        <v>0</v>
      </c>
      <c r="AN126" s="365">
        <f>AN55</f>
        <v>0</v>
      </c>
      <c r="AO126" s="366">
        <f>AO55*(1+$BR$126)</f>
        <v>0</v>
      </c>
      <c r="AP126" s="302">
        <f>AO126-AN126</f>
        <v>0</v>
      </c>
      <c r="AQ126" s="365">
        <f>AQ55</f>
        <v>0</v>
      </c>
      <c r="AR126" s="366">
        <f>AR55*(1+$BR$126)</f>
        <v>0</v>
      </c>
      <c r="AS126" s="302">
        <f>AR126-AQ126</f>
        <v>0</v>
      </c>
      <c r="AT126" s="365">
        <f t="shared" ref="AT126:AT135" si="785">AT55</f>
        <v>0</v>
      </c>
      <c r="AU126" s="366">
        <f t="shared" ref="AU126:AU135" si="786">AU55*(1+$BR$126)</f>
        <v>0</v>
      </c>
      <c r="AV126" s="302">
        <f>AU126-AT126</f>
        <v>0</v>
      </c>
      <c r="AW126" s="365">
        <f t="shared" ref="AW126:AW135" si="787">AW55</f>
        <v>0</v>
      </c>
      <c r="AX126" s="366">
        <f t="shared" ref="AX126:AX135" si="788">AX55*(1+$BR$126)</f>
        <v>0</v>
      </c>
      <c r="AY126" s="302">
        <f>AX126-AW126</f>
        <v>0</v>
      </c>
      <c r="AZ126" s="365">
        <f t="shared" ref="AZ126:AZ135" si="789">AZ55</f>
        <v>0</v>
      </c>
      <c r="BA126" s="366">
        <f t="shared" ref="BA126:BA135" si="790">BA55*(1+$BR$126)</f>
        <v>0</v>
      </c>
      <c r="BB126" s="302">
        <f>BA126-AZ126</f>
        <v>0</v>
      </c>
      <c r="BC126" s="365">
        <f>BC55</f>
        <v>0</v>
      </c>
      <c r="BD126" s="366">
        <f>BD55*(1+$BR$126)</f>
        <v>0</v>
      </c>
      <c r="BE126" s="302">
        <f>BD126-BC126</f>
        <v>0</v>
      </c>
      <c r="BF126" s="365">
        <f>BF55</f>
        <v>0</v>
      </c>
      <c r="BG126" s="366">
        <f>BG55*(1+$BR$126)</f>
        <v>0</v>
      </c>
      <c r="BH126" s="302">
        <f>BG126-BF126</f>
        <v>0</v>
      </c>
      <c r="BI126" s="365">
        <f t="shared" ref="BI126:BI135" si="791">BI55</f>
        <v>0</v>
      </c>
      <c r="BJ126" s="366">
        <f t="shared" ref="BJ126:BJ135" si="792">BJ55*(1+$BR$126)</f>
        <v>0</v>
      </c>
      <c r="BK126" s="302">
        <f>BJ126-BI126</f>
        <v>0</v>
      </c>
      <c r="BL126" s="365">
        <f t="shared" ref="BL126:BL135" si="793">BL55</f>
        <v>0</v>
      </c>
      <c r="BM126" s="366">
        <f t="shared" ref="BM126:BM135" si="794">BM55*(1+$BR$126)</f>
        <v>0</v>
      </c>
      <c r="BN126" s="302">
        <f>BM126-BL126</f>
        <v>0</v>
      </c>
      <c r="BO126" s="365">
        <f t="shared" ref="BO126:BO135" si="795">BO55</f>
        <v>0</v>
      </c>
      <c r="BP126" s="366">
        <f t="shared" ref="BP126:BP135" si="796">BP55*(1+$BR$126)</f>
        <v>0</v>
      </c>
      <c r="BQ126" s="302">
        <f>BP126-BO126</f>
        <v>0</v>
      </c>
      <c r="BR126" s="303">
        <f>'Analyza citlivosti - AgendovéIS'!H7</f>
        <v>0</v>
      </c>
    </row>
    <row r="127" spans="1:70">
      <c r="A127" s="685"/>
      <c r="B127" s="687"/>
      <c r="C127" s="349" t="s">
        <v>110</v>
      </c>
      <c r="D127" s="350">
        <f t="shared" si="575"/>
        <v>0</v>
      </c>
      <c r="E127" s="351">
        <f t="shared" si="159"/>
        <v>0</v>
      </c>
      <c r="F127" s="352">
        <f t="shared" si="576"/>
        <v>0</v>
      </c>
      <c r="G127" s="357">
        <f t="shared" ref="G127:G135" si="797">G56</f>
        <v>0</v>
      </c>
      <c r="H127" s="358">
        <f t="shared" si="772"/>
        <v>0</v>
      </c>
      <c r="I127" s="311">
        <f t="shared" ref="I127:I135" si="798">H127-G127</f>
        <v>0</v>
      </c>
      <c r="J127" s="357">
        <f t="shared" ref="J127:J135" si="799">J56</f>
        <v>0</v>
      </c>
      <c r="K127" s="358">
        <f t="shared" ref="K127:K135" si="800">K56*(1+$BR$126)</f>
        <v>0</v>
      </c>
      <c r="L127" s="311">
        <f t="shared" ref="L127:L135" si="801">K127-J127</f>
        <v>0</v>
      </c>
      <c r="M127" s="357">
        <f t="shared" ref="M127:M135" si="802">M56</f>
        <v>0</v>
      </c>
      <c r="N127" s="358">
        <f t="shared" ref="N127:N135" si="803">N56*(1+$BR$126)</f>
        <v>0</v>
      </c>
      <c r="O127" s="311">
        <f t="shared" ref="O127:O135" si="804">N127-M127</f>
        <v>0</v>
      </c>
      <c r="P127" s="357">
        <f t="shared" si="773"/>
        <v>0</v>
      </c>
      <c r="Q127" s="358">
        <f t="shared" si="774"/>
        <v>0</v>
      </c>
      <c r="R127" s="311">
        <f t="shared" ref="R127:R135" si="805">Q127-P127</f>
        <v>0</v>
      </c>
      <c r="S127" s="357">
        <f t="shared" si="775"/>
        <v>0</v>
      </c>
      <c r="T127" s="358">
        <f t="shared" si="776"/>
        <v>0</v>
      </c>
      <c r="U127" s="311">
        <f t="shared" ref="U127:U135" si="806">T127-S127</f>
        <v>0</v>
      </c>
      <c r="V127" s="357">
        <f t="shared" si="777"/>
        <v>0</v>
      </c>
      <c r="W127" s="358">
        <f t="shared" si="778"/>
        <v>0</v>
      </c>
      <c r="X127" s="311">
        <f t="shared" ref="X127:X135" si="807">W127-V127</f>
        <v>0</v>
      </c>
      <c r="Y127" s="357">
        <f t="shared" ref="Y127:Y135" si="808">Y56</f>
        <v>0</v>
      </c>
      <c r="Z127" s="358">
        <f t="shared" ref="Z127:Z135" si="809">Z56*(1+$BR$126)</f>
        <v>0</v>
      </c>
      <c r="AA127" s="311">
        <f t="shared" ref="AA127:AA135" si="810">Z127-Y127</f>
        <v>0</v>
      </c>
      <c r="AB127" s="357">
        <f t="shared" ref="AB127:AB135" si="811">AB56</f>
        <v>0</v>
      </c>
      <c r="AC127" s="358">
        <f t="shared" ref="AC127:AC135" si="812">AC56*(1+$BR$126)</f>
        <v>0</v>
      </c>
      <c r="AD127" s="311">
        <f t="shared" ref="AD127:AD135" si="813">AC127-AB127</f>
        <v>0</v>
      </c>
      <c r="AE127" s="357">
        <f t="shared" si="779"/>
        <v>0</v>
      </c>
      <c r="AF127" s="358">
        <f t="shared" si="780"/>
        <v>0</v>
      </c>
      <c r="AG127" s="311">
        <f t="shared" ref="AG127:AG135" si="814">AF127-AE127</f>
        <v>0</v>
      </c>
      <c r="AH127" s="357">
        <f t="shared" si="781"/>
        <v>0</v>
      </c>
      <c r="AI127" s="358">
        <f t="shared" si="782"/>
        <v>0</v>
      </c>
      <c r="AJ127" s="311">
        <f t="shared" ref="AJ127:AJ135" si="815">AI127-AH127</f>
        <v>0</v>
      </c>
      <c r="AK127" s="357">
        <f t="shared" si="783"/>
        <v>0</v>
      </c>
      <c r="AL127" s="358">
        <f t="shared" si="784"/>
        <v>0</v>
      </c>
      <c r="AM127" s="311">
        <f t="shared" ref="AM127:AM135" si="816">AL127-AK127</f>
        <v>0</v>
      </c>
      <c r="AN127" s="357">
        <f t="shared" ref="AN127:AN135" si="817">AN56</f>
        <v>0</v>
      </c>
      <c r="AO127" s="358">
        <f t="shared" ref="AO127:AO135" si="818">AO56*(1+$BR$126)</f>
        <v>0</v>
      </c>
      <c r="AP127" s="311">
        <f t="shared" ref="AP127:AP135" si="819">AO127-AN127</f>
        <v>0</v>
      </c>
      <c r="AQ127" s="357">
        <f t="shared" ref="AQ127:AQ135" si="820">AQ56</f>
        <v>0</v>
      </c>
      <c r="AR127" s="358">
        <f t="shared" ref="AR127:AR135" si="821">AR56*(1+$BR$126)</f>
        <v>0</v>
      </c>
      <c r="AS127" s="311">
        <f t="shared" ref="AS127:AS135" si="822">AR127-AQ127</f>
        <v>0</v>
      </c>
      <c r="AT127" s="357">
        <f t="shared" si="785"/>
        <v>0</v>
      </c>
      <c r="AU127" s="358">
        <f t="shared" si="786"/>
        <v>0</v>
      </c>
      <c r="AV127" s="311">
        <f t="shared" ref="AV127:AV135" si="823">AU127-AT127</f>
        <v>0</v>
      </c>
      <c r="AW127" s="357">
        <f t="shared" si="787"/>
        <v>0</v>
      </c>
      <c r="AX127" s="358">
        <f t="shared" si="788"/>
        <v>0</v>
      </c>
      <c r="AY127" s="311">
        <f t="shared" ref="AY127:AY135" si="824">AX127-AW127</f>
        <v>0</v>
      </c>
      <c r="AZ127" s="357">
        <f t="shared" si="789"/>
        <v>0</v>
      </c>
      <c r="BA127" s="358">
        <f t="shared" si="790"/>
        <v>0</v>
      </c>
      <c r="BB127" s="311">
        <f t="shared" ref="BB127:BB135" si="825">BA127-AZ127</f>
        <v>0</v>
      </c>
      <c r="BC127" s="357">
        <f t="shared" ref="BC127:BC135" si="826">BC56</f>
        <v>0</v>
      </c>
      <c r="BD127" s="358">
        <f t="shared" ref="BD127:BD135" si="827">BD56*(1+$BR$126)</f>
        <v>0</v>
      </c>
      <c r="BE127" s="311">
        <f t="shared" ref="BE127:BE135" si="828">BD127-BC127</f>
        <v>0</v>
      </c>
      <c r="BF127" s="357">
        <f t="shared" ref="BF127:BF135" si="829">BF56</f>
        <v>0</v>
      </c>
      <c r="BG127" s="358">
        <f t="shared" ref="BG127:BG135" si="830">BG56*(1+$BR$126)</f>
        <v>0</v>
      </c>
      <c r="BH127" s="311">
        <f t="shared" ref="BH127:BH135" si="831">BG127-BF127</f>
        <v>0</v>
      </c>
      <c r="BI127" s="357">
        <f t="shared" si="791"/>
        <v>0</v>
      </c>
      <c r="BJ127" s="358">
        <f t="shared" si="792"/>
        <v>0</v>
      </c>
      <c r="BK127" s="311">
        <f t="shared" ref="BK127:BK135" si="832">BJ127-BI127</f>
        <v>0</v>
      </c>
      <c r="BL127" s="357">
        <f t="shared" si="793"/>
        <v>0</v>
      </c>
      <c r="BM127" s="358">
        <f t="shared" si="794"/>
        <v>0</v>
      </c>
      <c r="BN127" s="311">
        <f t="shared" ref="BN127:BN135" si="833">BM127-BL127</f>
        <v>0</v>
      </c>
      <c r="BO127" s="357">
        <f t="shared" si="795"/>
        <v>0</v>
      </c>
      <c r="BP127" s="358">
        <f t="shared" si="796"/>
        <v>0</v>
      </c>
      <c r="BQ127" s="311">
        <f t="shared" ref="BQ127:BQ135" si="834">BP127-BO127</f>
        <v>0</v>
      </c>
    </row>
    <row r="128" spans="1:70">
      <c r="A128" s="685"/>
      <c r="B128" s="687"/>
      <c r="C128" s="349" t="s">
        <v>111</v>
      </c>
      <c r="D128" s="350">
        <f t="shared" si="575"/>
        <v>0</v>
      </c>
      <c r="E128" s="351">
        <f t="shared" si="159"/>
        <v>808923</v>
      </c>
      <c r="F128" s="352">
        <f t="shared" si="576"/>
        <v>808923</v>
      </c>
      <c r="G128" s="357">
        <f t="shared" si="797"/>
        <v>0</v>
      </c>
      <c r="H128" s="358">
        <f t="shared" si="772"/>
        <v>808923</v>
      </c>
      <c r="I128" s="311">
        <f t="shared" si="798"/>
        <v>808923</v>
      </c>
      <c r="J128" s="357">
        <f t="shared" si="799"/>
        <v>0</v>
      </c>
      <c r="K128" s="358">
        <f t="shared" si="800"/>
        <v>0</v>
      </c>
      <c r="L128" s="311">
        <f t="shared" si="801"/>
        <v>0</v>
      </c>
      <c r="M128" s="357">
        <f t="shared" si="802"/>
        <v>0</v>
      </c>
      <c r="N128" s="358">
        <f t="shared" si="803"/>
        <v>0</v>
      </c>
      <c r="O128" s="311">
        <f t="shared" si="804"/>
        <v>0</v>
      </c>
      <c r="P128" s="357">
        <f t="shared" si="773"/>
        <v>0</v>
      </c>
      <c r="Q128" s="358">
        <f t="shared" si="774"/>
        <v>0</v>
      </c>
      <c r="R128" s="311">
        <f t="shared" si="805"/>
        <v>0</v>
      </c>
      <c r="S128" s="357">
        <f t="shared" si="775"/>
        <v>0</v>
      </c>
      <c r="T128" s="358">
        <f t="shared" si="776"/>
        <v>0</v>
      </c>
      <c r="U128" s="311">
        <f t="shared" si="806"/>
        <v>0</v>
      </c>
      <c r="V128" s="357">
        <f t="shared" si="777"/>
        <v>0</v>
      </c>
      <c r="W128" s="358">
        <f t="shared" si="778"/>
        <v>0</v>
      </c>
      <c r="X128" s="311">
        <f t="shared" si="807"/>
        <v>0</v>
      </c>
      <c r="Y128" s="357">
        <f t="shared" si="808"/>
        <v>0</v>
      </c>
      <c r="Z128" s="358">
        <f t="shared" si="809"/>
        <v>0</v>
      </c>
      <c r="AA128" s="311">
        <f t="shared" si="810"/>
        <v>0</v>
      </c>
      <c r="AB128" s="357">
        <f t="shared" si="811"/>
        <v>0</v>
      </c>
      <c r="AC128" s="358">
        <f t="shared" si="812"/>
        <v>0</v>
      </c>
      <c r="AD128" s="311">
        <f t="shared" si="813"/>
        <v>0</v>
      </c>
      <c r="AE128" s="357">
        <f t="shared" si="779"/>
        <v>0</v>
      </c>
      <c r="AF128" s="358">
        <f t="shared" si="780"/>
        <v>0</v>
      </c>
      <c r="AG128" s="311">
        <f t="shared" si="814"/>
        <v>0</v>
      </c>
      <c r="AH128" s="357">
        <f t="shared" si="781"/>
        <v>0</v>
      </c>
      <c r="AI128" s="358">
        <f t="shared" si="782"/>
        <v>0</v>
      </c>
      <c r="AJ128" s="311">
        <f t="shared" si="815"/>
        <v>0</v>
      </c>
      <c r="AK128" s="357">
        <f t="shared" si="783"/>
        <v>0</v>
      </c>
      <c r="AL128" s="358">
        <f t="shared" si="784"/>
        <v>0</v>
      </c>
      <c r="AM128" s="311">
        <f t="shared" si="816"/>
        <v>0</v>
      </c>
      <c r="AN128" s="357">
        <f t="shared" si="817"/>
        <v>0</v>
      </c>
      <c r="AO128" s="358">
        <f t="shared" si="818"/>
        <v>0</v>
      </c>
      <c r="AP128" s="311">
        <f t="shared" si="819"/>
        <v>0</v>
      </c>
      <c r="AQ128" s="357">
        <f t="shared" si="820"/>
        <v>0</v>
      </c>
      <c r="AR128" s="358">
        <f t="shared" si="821"/>
        <v>0</v>
      </c>
      <c r="AS128" s="311">
        <f t="shared" si="822"/>
        <v>0</v>
      </c>
      <c r="AT128" s="357">
        <f t="shared" si="785"/>
        <v>0</v>
      </c>
      <c r="AU128" s="358">
        <f t="shared" si="786"/>
        <v>0</v>
      </c>
      <c r="AV128" s="311">
        <f t="shared" si="823"/>
        <v>0</v>
      </c>
      <c r="AW128" s="357">
        <f t="shared" si="787"/>
        <v>0</v>
      </c>
      <c r="AX128" s="358">
        <f t="shared" si="788"/>
        <v>0</v>
      </c>
      <c r="AY128" s="311">
        <f t="shared" si="824"/>
        <v>0</v>
      </c>
      <c r="AZ128" s="357">
        <f t="shared" si="789"/>
        <v>0</v>
      </c>
      <c r="BA128" s="358">
        <f t="shared" si="790"/>
        <v>0</v>
      </c>
      <c r="BB128" s="311">
        <f t="shared" si="825"/>
        <v>0</v>
      </c>
      <c r="BC128" s="357">
        <f t="shared" si="826"/>
        <v>0</v>
      </c>
      <c r="BD128" s="358">
        <f t="shared" si="827"/>
        <v>0</v>
      </c>
      <c r="BE128" s="311">
        <f t="shared" si="828"/>
        <v>0</v>
      </c>
      <c r="BF128" s="357">
        <f t="shared" si="829"/>
        <v>0</v>
      </c>
      <c r="BG128" s="358">
        <f t="shared" si="830"/>
        <v>0</v>
      </c>
      <c r="BH128" s="311">
        <f t="shared" si="831"/>
        <v>0</v>
      </c>
      <c r="BI128" s="357">
        <f t="shared" si="791"/>
        <v>0</v>
      </c>
      <c r="BJ128" s="358">
        <f t="shared" si="792"/>
        <v>0</v>
      </c>
      <c r="BK128" s="311">
        <f t="shared" si="832"/>
        <v>0</v>
      </c>
      <c r="BL128" s="357">
        <f t="shared" si="793"/>
        <v>0</v>
      </c>
      <c r="BM128" s="358">
        <f t="shared" si="794"/>
        <v>0</v>
      </c>
      <c r="BN128" s="311">
        <f t="shared" si="833"/>
        <v>0</v>
      </c>
      <c r="BO128" s="357">
        <f t="shared" si="795"/>
        <v>0</v>
      </c>
      <c r="BP128" s="358">
        <f t="shared" si="796"/>
        <v>0</v>
      </c>
      <c r="BQ128" s="311">
        <f t="shared" si="834"/>
        <v>0</v>
      </c>
    </row>
    <row r="129" spans="1:69">
      <c r="A129" s="685"/>
      <c r="B129" s="687"/>
      <c r="C129" s="349" t="s">
        <v>112</v>
      </c>
      <c r="D129" s="350">
        <f t="shared" si="575"/>
        <v>0</v>
      </c>
      <c r="E129" s="351">
        <f t="shared" si="159"/>
        <v>808923</v>
      </c>
      <c r="F129" s="352">
        <f t="shared" si="576"/>
        <v>808923</v>
      </c>
      <c r="G129" s="357">
        <f t="shared" si="797"/>
        <v>0</v>
      </c>
      <c r="H129" s="358">
        <f t="shared" si="772"/>
        <v>808923</v>
      </c>
      <c r="I129" s="311">
        <f t="shared" si="798"/>
        <v>808923</v>
      </c>
      <c r="J129" s="357">
        <f t="shared" si="799"/>
        <v>0</v>
      </c>
      <c r="K129" s="358">
        <f t="shared" si="800"/>
        <v>0</v>
      </c>
      <c r="L129" s="311">
        <f t="shared" si="801"/>
        <v>0</v>
      </c>
      <c r="M129" s="357">
        <f t="shared" si="802"/>
        <v>0</v>
      </c>
      <c r="N129" s="358">
        <f t="shared" si="803"/>
        <v>0</v>
      </c>
      <c r="O129" s="311">
        <f t="shared" si="804"/>
        <v>0</v>
      </c>
      <c r="P129" s="357">
        <f t="shared" si="773"/>
        <v>0</v>
      </c>
      <c r="Q129" s="358">
        <f t="shared" si="774"/>
        <v>0</v>
      </c>
      <c r="R129" s="311">
        <f t="shared" si="805"/>
        <v>0</v>
      </c>
      <c r="S129" s="357">
        <f t="shared" si="775"/>
        <v>0</v>
      </c>
      <c r="T129" s="358">
        <f t="shared" si="776"/>
        <v>0</v>
      </c>
      <c r="U129" s="311">
        <f t="shared" si="806"/>
        <v>0</v>
      </c>
      <c r="V129" s="357">
        <f t="shared" si="777"/>
        <v>0</v>
      </c>
      <c r="W129" s="358">
        <f t="shared" si="778"/>
        <v>0</v>
      </c>
      <c r="X129" s="311">
        <f t="shared" si="807"/>
        <v>0</v>
      </c>
      <c r="Y129" s="357">
        <f t="shared" si="808"/>
        <v>0</v>
      </c>
      <c r="Z129" s="358">
        <f t="shared" si="809"/>
        <v>0</v>
      </c>
      <c r="AA129" s="311">
        <f t="shared" si="810"/>
        <v>0</v>
      </c>
      <c r="AB129" s="357">
        <f t="shared" si="811"/>
        <v>0</v>
      </c>
      <c r="AC129" s="358">
        <f t="shared" si="812"/>
        <v>0</v>
      </c>
      <c r="AD129" s="311">
        <f t="shared" si="813"/>
        <v>0</v>
      </c>
      <c r="AE129" s="357">
        <f t="shared" si="779"/>
        <v>0</v>
      </c>
      <c r="AF129" s="358">
        <f t="shared" si="780"/>
        <v>0</v>
      </c>
      <c r="AG129" s="311">
        <f t="shared" si="814"/>
        <v>0</v>
      </c>
      <c r="AH129" s="357">
        <f t="shared" si="781"/>
        <v>0</v>
      </c>
      <c r="AI129" s="358">
        <f t="shared" si="782"/>
        <v>0</v>
      </c>
      <c r="AJ129" s="311">
        <f t="shared" si="815"/>
        <v>0</v>
      </c>
      <c r="AK129" s="357">
        <f t="shared" si="783"/>
        <v>0</v>
      </c>
      <c r="AL129" s="358">
        <f t="shared" si="784"/>
        <v>0</v>
      </c>
      <c r="AM129" s="311">
        <f t="shared" si="816"/>
        <v>0</v>
      </c>
      <c r="AN129" s="357">
        <f t="shared" si="817"/>
        <v>0</v>
      </c>
      <c r="AO129" s="358">
        <f t="shared" si="818"/>
        <v>0</v>
      </c>
      <c r="AP129" s="311">
        <f t="shared" si="819"/>
        <v>0</v>
      </c>
      <c r="AQ129" s="357">
        <f t="shared" si="820"/>
        <v>0</v>
      </c>
      <c r="AR129" s="358">
        <f t="shared" si="821"/>
        <v>0</v>
      </c>
      <c r="AS129" s="311">
        <f t="shared" si="822"/>
        <v>0</v>
      </c>
      <c r="AT129" s="357">
        <f t="shared" si="785"/>
        <v>0</v>
      </c>
      <c r="AU129" s="358">
        <f t="shared" si="786"/>
        <v>0</v>
      </c>
      <c r="AV129" s="311">
        <f t="shared" si="823"/>
        <v>0</v>
      </c>
      <c r="AW129" s="357">
        <f t="shared" si="787"/>
        <v>0</v>
      </c>
      <c r="AX129" s="358">
        <f t="shared" si="788"/>
        <v>0</v>
      </c>
      <c r="AY129" s="311">
        <f t="shared" si="824"/>
        <v>0</v>
      </c>
      <c r="AZ129" s="357">
        <f t="shared" si="789"/>
        <v>0</v>
      </c>
      <c r="BA129" s="358">
        <f t="shared" si="790"/>
        <v>0</v>
      </c>
      <c r="BB129" s="311">
        <f t="shared" si="825"/>
        <v>0</v>
      </c>
      <c r="BC129" s="357">
        <f t="shared" si="826"/>
        <v>0</v>
      </c>
      <c r="BD129" s="358">
        <f t="shared" si="827"/>
        <v>0</v>
      </c>
      <c r="BE129" s="311">
        <f t="shared" si="828"/>
        <v>0</v>
      </c>
      <c r="BF129" s="357">
        <f t="shared" si="829"/>
        <v>0</v>
      </c>
      <c r="BG129" s="358">
        <f t="shared" si="830"/>
        <v>0</v>
      </c>
      <c r="BH129" s="311">
        <f t="shared" si="831"/>
        <v>0</v>
      </c>
      <c r="BI129" s="357">
        <f t="shared" si="791"/>
        <v>0</v>
      </c>
      <c r="BJ129" s="358">
        <f t="shared" si="792"/>
        <v>0</v>
      </c>
      <c r="BK129" s="311">
        <f t="shared" si="832"/>
        <v>0</v>
      </c>
      <c r="BL129" s="357">
        <f t="shared" si="793"/>
        <v>0</v>
      </c>
      <c r="BM129" s="358">
        <f t="shared" si="794"/>
        <v>0</v>
      </c>
      <c r="BN129" s="311">
        <f t="shared" si="833"/>
        <v>0</v>
      </c>
      <c r="BO129" s="357">
        <f t="shared" si="795"/>
        <v>0</v>
      </c>
      <c r="BP129" s="358">
        <f t="shared" si="796"/>
        <v>0</v>
      </c>
      <c r="BQ129" s="311">
        <f t="shared" si="834"/>
        <v>0</v>
      </c>
    </row>
    <row r="130" spans="1:69">
      <c r="A130" s="685"/>
      <c r="B130" s="687"/>
      <c r="C130" s="349" t="s">
        <v>113</v>
      </c>
      <c r="D130" s="350">
        <f t="shared" si="575"/>
        <v>0</v>
      </c>
      <c r="E130" s="351">
        <f t="shared" si="159"/>
        <v>808923</v>
      </c>
      <c r="F130" s="352">
        <f t="shared" si="576"/>
        <v>808923</v>
      </c>
      <c r="G130" s="357">
        <f t="shared" si="797"/>
        <v>0</v>
      </c>
      <c r="H130" s="358">
        <f t="shared" si="772"/>
        <v>808923</v>
      </c>
      <c r="I130" s="311">
        <f t="shared" si="798"/>
        <v>808923</v>
      </c>
      <c r="J130" s="357">
        <f t="shared" si="799"/>
        <v>0</v>
      </c>
      <c r="K130" s="358">
        <f t="shared" si="800"/>
        <v>0</v>
      </c>
      <c r="L130" s="311">
        <f t="shared" si="801"/>
        <v>0</v>
      </c>
      <c r="M130" s="357">
        <f t="shared" si="802"/>
        <v>0</v>
      </c>
      <c r="N130" s="358">
        <f t="shared" si="803"/>
        <v>0</v>
      </c>
      <c r="O130" s="311">
        <f t="shared" si="804"/>
        <v>0</v>
      </c>
      <c r="P130" s="357">
        <f t="shared" si="773"/>
        <v>0</v>
      </c>
      <c r="Q130" s="358">
        <f t="shared" si="774"/>
        <v>0</v>
      </c>
      <c r="R130" s="311">
        <f t="shared" si="805"/>
        <v>0</v>
      </c>
      <c r="S130" s="357">
        <f t="shared" si="775"/>
        <v>0</v>
      </c>
      <c r="T130" s="358">
        <f t="shared" si="776"/>
        <v>0</v>
      </c>
      <c r="U130" s="311">
        <f t="shared" si="806"/>
        <v>0</v>
      </c>
      <c r="V130" s="357">
        <f t="shared" si="777"/>
        <v>0</v>
      </c>
      <c r="W130" s="358">
        <f t="shared" si="778"/>
        <v>0</v>
      </c>
      <c r="X130" s="311">
        <f t="shared" si="807"/>
        <v>0</v>
      </c>
      <c r="Y130" s="357">
        <f t="shared" si="808"/>
        <v>0</v>
      </c>
      <c r="Z130" s="358">
        <f t="shared" si="809"/>
        <v>0</v>
      </c>
      <c r="AA130" s="311">
        <f t="shared" si="810"/>
        <v>0</v>
      </c>
      <c r="AB130" s="357">
        <f t="shared" si="811"/>
        <v>0</v>
      </c>
      <c r="AC130" s="358">
        <f t="shared" si="812"/>
        <v>0</v>
      </c>
      <c r="AD130" s="311">
        <f t="shared" si="813"/>
        <v>0</v>
      </c>
      <c r="AE130" s="357">
        <f t="shared" si="779"/>
        <v>0</v>
      </c>
      <c r="AF130" s="358">
        <f t="shared" si="780"/>
        <v>0</v>
      </c>
      <c r="AG130" s="311">
        <f t="shared" si="814"/>
        <v>0</v>
      </c>
      <c r="AH130" s="357">
        <f t="shared" si="781"/>
        <v>0</v>
      </c>
      <c r="AI130" s="358">
        <f t="shared" si="782"/>
        <v>0</v>
      </c>
      <c r="AJ130" s="311">
        <f t="shared" si="815"/>
        <v>0</v>
      </c>
      <c r="AK130" s="357">
        <f t="shared" si="783"/>
        <v>0</v>
      </c>
      <c r="AL130" s="358">
        <f t="shared" si="784"/>
        <v>0</v>
      </c>
      <c r="AM130" s="311">
        <f t="shared" si="816"/>
        <v>0</v>
      </c>
      <c r="AN130" s="357">
        <f t="shared" si="817"/>
        <v>0</v>
      </c>
      <c r="AO130" s="358">
        <f t="shared" si="818"/>
        <v>0</v>
      </c>
      <c r="AP130" s="311">
        <f t="shared" si="819"/>
        <v>0</v>
      </c>
      <c r="AQ130" s="357">
        <f t="shared" si="820"/>
        <v>0</v>
      </c>
      <c r="AR130" s="358">
        <f t="shared" si="821"/>
        <v>0</v>
      </c>
      <c r="AS130" s="311">
        <f t="shared" si="822"/>
        <v>0</v>
      </c>
      <c r="AT130" s="357">
        <f t="shared" si="785"/>
        <v>0</v>
      </c>
      <c r="AU130" s="358">
        <f t="shared" si="786"/>
        <v>0</v>
      </c>
      <c r="AV130" s="311">
        <f t="shared" si="823"/>
        <v>0</v>
      </c>
      <c r="AW130" s="357">
        <f t="shared" si="787"/>
        <v>0</v>
      </c>
      <c r="AX130" s="358">
        <f t="shared" si="788"/>
        <v>0</v>
      </c>
      <c r="AY130" s="311">
        <f t="shared" si="824"/>
        <v>0</v>
      </c>
      <c r="AZ130" s="357">
        <f t="shared" si="789"/>
        <v>0</v>
      </c>
      <c r="BA130" s="358">
        <f t="shared" si="790"/>
        <v>0</v>
      </c>
      <c r="BB130" s="311">
        <f t="shared" si="825"/>
        <v>0</v>
      </c>
      <c r="BC130" s="357">
        <f t="shared" si="826"/>
        <v>0</v>
      </c>
      <c r="BD130" s="358">
        <f t="shared" si="827"/>
        <v>0</v>
      </c>
      <c r="BE130" s="311">
        <f t="shared" si="828"/>
        <v>0</v>
      </c>
      <c r="BF130" s="357">
        <f t="shared" si="829"/>
        <v>0</v>
      </c>
      <c r="BG130" s="358">
        <f t="shared" si="830"/>
        <v>0</v>
      </c>
      <c r="BH130" s="311">
        <f t="shared" si="831"/>
        <v>0</v>
      </c>
      <c r="BI130" s="357">
        <f t="shared" si="791"/>
        <v>0</v>
      </c>
      <c r="BJ130" s="358">
        <f t="shared" si="792"/>
        <v>0</v>
      </c>
      <c r="BK130" s="311">
        <f t="shared" si="832"/>
        <v>0</v>
      </c>
      <c r="BL130" s="357">
        <f t="shared" si="793"/>
        <v>0</v>
      </c>
      <c r="BM130" s="358">
        <f t="shared" si="794"/>
        <v>0</v>
      </c>
      <c r="BN130" s="311">
        <f t="shared" si="833"/>
        <v>0</v>
      </c>
      <c r="BO130" s="357">
        <f t="shared" si="795"/>
        <v>0</v>
      </c>
      <c r="BP130" s="358">
        <f t="shared" si="796"/>
        <v>0</v>
      </c>
      <c r="BQ130" s="311">
        <f t="shared" si="834"/>
        <v>0</v>
      </c>
    </row>
    <row r="131" spans="1:69">
      <c r="A131" s="685"/>
      <c r="B131" s="687"/>
      <c r="C131" s="349" t="s">
        <v>114</v>
      </c>
      <c r="D131" s="350">
        <f t="shared" si="575"/>
        <v>0</v>
      </c>
      <c r="E131" s="351">
        <f t="shared" si="159"/>
        <v>808923</v>
      </c>
      <c r="F131" s="352">
        <f t="shared" si="576"/>
        <v>808923</v>
      </c>
      <c r="G131" s="357">
        <f t="shared" si="797"/>
        <v>0</v>
      </c>
      <c r="H131" s="358">
        <f t="shared" si="772"/>
        <v>808923</v>
      </c>
      <c r="I131" s="311">
        <f t="shared" si="798"/>
        <v>808923</v>
      </c>
      <c r="J131" s="357">
        <f t="shared" si="799"/>
        <v>0</v>
      </c>
      <c r="K131" s="358">
        <f t="shared" si="800"/>
        <v>0</v>
      </c>
      <c r="L131" s="311">
        <f t="shared" si="801"/>
        <v>0</v>
      </c>
      <c r="M131" s="357">
        <f t="shared" si="802"/>
        <v>0</v>
      </c>
      <c r="N131" s="358">
        <f t="shared" si="803"/>
        <v>0</v>
      </c>
      <c r="O131" s="311">
        <f t="shared" si="804"/>
        <v>0</v>
      </c>
      <c r="P131" s="357">
        <f t="shared" si="773"/>
        <v>0</v>
      </c>
      <c r="Q131" s="358">
        <f t="shared" si="774"/>
        <v>0</v>
      </c>
      <c r="R131" s="311">
        <f t="shared" si="805"/>
        <v>0</v>
      </c>
      <c r="S131" s="357">
        <f t="shared" si="775"/>
        <v>0</v>
      </c>
      <c r="T131" s="358">
        <f t="shared" si="776"/>
        <v>0</v>
      </c>
      <c r="U131" s="311">
        <f t="shared" si="806"/>
        <v>0</v>
      </c>
      <c r="V131" s="357">
        <f t="shared" si="777"/>
        <v>0</v>
      </c>
      <c r="W131" s="358">
        <f t="shared" si="778"/>
        <v>0</v>
      </c>
      <c r="X131" s="311">
        <f t="shared" si="807"/>
        <v>0</v>
      </c>
      <c r="Y131" s="357">
        <f t="shared" si="808"/>
        <v>0</v>
      </c>
      <c r="Z131" s="358">
        <f t="shared" si="809"/>
        <v>0</v>
      </c>
      <c r="AA131" s="311">
        <f t="shared" si="810"/>
        <v>0</v>
      </c>
      <c r="AB131" s="357">
        <f t="shared" si="811"/>
        <v>0</v>
      </c>
      <c r="AC131" s="358">
        <f t="shared" si="812"/>
        <v>0</v>
      </c>
      <c r="AD131" s="311">
        <f t="shared" si="813"/>
        <v>0</v>
      </c>
      <c r="AE131" s="357">
        <f t="shared" si="779"/>
        <v>0</v>
      </c>
      <c r="AF131" s="358">
        <f t="shared" si="780"/>
        <v>0</v>
      </c>
      <c r="AG131" s="311">
        <f t="shared" si="814"/>
        <v>0</v>
      </c>
      <c r="AH131" s="357">
        <f t="shared" si="781"/>
        <v>0</v>
      </c>
      <c r="AI131" s="358">
        <f t="shared" si="782"/>
        <v>0</v>
      </c>
      <c r="AJ131" s="311">
        <f t="shared" si="815"/>
        <v>0</v>
      </c>
      <c r="AK131" s="357">
        <f t="shared" si="783"/>
        <v>0</v>
      </c>
      <c r="AL131" s="358">
        <f t="shared" si="784"/>
        <v>0</v>
      </c>
      <c r="AM131" s="311">
        <f t="shared" si="816"/>
        <v>0</v>
      </c>
      <c r="AN131" s="357">
        <f t="shared" si="817"/>
        <v>0</v>
      </c>
      <c r="AO131" s="358">
        <f t="shared" si="818"/>
        <v>0</v>
      </c>
      <c r="AP131" s="311">
        <f t="shared" si="819"/>
        <v>0</v>
      </c>
      <c r="AQ131" s="357">
        <f t="shared" si="820"/>
        <v>0</v>
      </c>
      <c r="AR131" s="358">
        <f t="shared" si="821"/>
        <v>0</v>
      </c>
      <c r="AS131" s="311">
        <f t="shared" si="822"/>
        <v>0</v>
      </c>
      <c r="AT131" s="357">
        <f t="shared" si="785"/>
        <v>0</v>
      </c>
      <c r="AU131" s="358">
        <f t="shared" si="786"/>
        <v>0</v>
      </c>
      <c r="AV131" s="311">
        <f t="shared" si="823"/>
        <v>0</v>
      </c>
      <c r="AW131" s="357">
        <f t="shared" si="787"/>
        <v>0</v>
      </c>
      <c r="AX131" s="358">
        <f t="shared" si="788"/>
        <v>0</v>
      </c>
      <c r="AY131" s="311">
        <f t="shared" si="824"/>
        <v>0</v>
      </c>
      <c r="AZ131" s="357">
        <f t="shared" si="789"/>
        <v>0</v>
      </c>
      <c r="BA131" s="358">
        <f t="shared" si="790"/>
        <v>0</v>
      </c>
      <c r="BB131" s="311">
        <f t="shared" si="825"/>
        <v>0</v>
      </c>
      <c r="BC131" s="357">
        <f t="shared" si="826"/>
        <v>0</v>
      </c>
      <c r="BD131" s="358">
        <f t="shared" si="827"/>
        <v>0</v>
      </c>
      <c r="BE131" s="311">
        <f t="shared" si="828"/>
        <v>0</v>
      </c>
      <c r="BF131" s="357">
        <f t="shared" si="829"/>
        <v>0</v>
      </c>
      <c r="BG131" s="358">
        <f t="shared" si="830"/>
        <v>0</v>
      </c>
      <c r="BH131" s="311">
        <f t="shared" si="831"/>
        <v>0</v>
      </c>
      <c r="BI131" s="357">
        <f t="shared" si="791"/>
        <v>0</v>
      </c>
      <c r="BJ131" s="358">
        <f t="shared" si="792"/>
        <v>0</v>
      </c>
      <c r="BK131" s="311">
        <f t="shared" si="832"/>
        <v>0</v>
      </c>
      <c r="BL131" s="357">
        <f t="shared" si="793"/>
        <v>0</v>
      </c>
      <c r="BM131" s="358">
        <f t="shared" si="794"/>
        <v>0</v>
      </c>
      <c r="BN131" s="311">
        <f t="shared" si="833"/>
        <v>0</v>
      </c>
      <c r="BO131" s="357">
        <f t="shared" si="795"/>
        <v>0</v>
      </c>
      <c r="BP131" s="358">
        <f t="shared" si="796"/>
        <v>0</v>
      </c>
      <c r="BQ131" s="311">
        <f t="shared" si="834"/>
        <v>0</v>
      </c>
    </row>
    <row r="132" spans="1:69">
      <c r="A132" s="685"/>
      <c r="B132" s="687"/>
      <c r="C132" s="349" t="s">
        <v>115</v>
      </c>
      <c r="D132" s="350">
        <f t="shared" ref="D132:D135" si="835">SUM(G132,J132,M132,P132,S132,V132,Y132,AB132,AE132,AH132,AK132,AN132,AQ132,AT132,AW132,AZ132,AZ132,BC132,BF132,BI132,BL132,BO132)</f>
        <v>0</v>
      </c>
      <c r="E132" s="351">
        <f t="shared" si="159"/>
        <v>808923</v>
      </c>
      <c r="F132" s="352">
        <f t="shared" si="576"/>
        <v>808923</v>
      </c>
      <c r="G132" s="357">
        <f t="shared" si="797"/>
        <v>0</v>
      </c>
      <c r="H132" s="358">
        <f t="shared" si="772"/>
        <v>808923</v>
      </c>
      <c r="I132" s="311">
        <f t="shared" si="798"/>
        <v>808923</v>
      </c>
      <c r="J132" s="357">
        <f t="shared" si="799"/>
        <v>0</v>
      </c>
      <c r="K132" s="358">
        <f t="shared" si="800"/>
        <v>0</v>
      </c>
      <c r="L132" s="311">
        <f t="shared" si="801"/>
        <v>0</v>
      </c>
      <c r="M132" s="357">
        <f t="shared" si="802"/>
        <v>0</v>
      </c>
      <c r="N132" s="358">
        <f t="shared" si="803"/>
        <v>0</v>
      </c>
      <c r="O132" s="311">
        <f t="shared" si="804"/>
        <v>0</v>
      </c>
      <c r="P132" s="357">
        <f t="shared" si="773"/>
        <v>0</v>
      </c>
      <c r="Q132" s="358">
        <f t="shared" si="774"/>
        <v>0</v>
      </c>
      <c r="R132" s="311">
        <f t="shared" si="805"/>
        <v>0</v>
      </c>
      <c r="S132" s="357">
        <f t="shared" si="775"/>
        <v>0</v>
      </c>
      <c r="T132" s="358">
        <f t="shared" si="776"/>
        <v>0</v>
      </c>
      <c r="U132" s="311">
        <f t="shared" si="806"/>
        <v>0</v>
      </c>
      <c r="V132" s="357">
        <f t="shared" si="777"/>
        <v>0</v>
      </c>
      <c r="W132" s="358">
        <f t="shared" si="778"/>
        <v>0</v>
      </c>
      <c r="X132" s="311">
        <f t="shared" si="807"/>
        <v>0</v>
      </c>
      <c r="Y132" s="357">
        <f t="shared" si="808"/>
        <v>0</v>
      </c>
      <c r="Z132" s="358">
        <f t="shared" si="809"/>
        <v>0</v>
      </c>
      <c r="AA132" s="311">
        <f t="shared" si="810"/>
        <v>0</v>
      </c>
      <c r="AB132" s="357">
        <f t="shared" si="811"/>
        <v>0</v>
      </c>
      <c r="AC132" s="358">
        <f t="shared" si="812"/>
        <v>0</v>
      </c>
      <c r="AD132" s="311">
        <f t="shared" si="813"/>
        <v>0</v>
      </c>
      <c r="AE132" s="357">
        <f t="shared" si="779"/>
        <v>0</v>
      </c>
      <c r="AF132" s="358">
        <f t="shared" si="780"/>
        <v>0</v>
      </c>
      <c r="AG132" s="311">
        <f t="shared" si="814"/>
        <v>0</v>
      </c>
      <c r="AH132" s="357">
        <f t="shared" si="781"/>
        <v>0</v>
      </c>
      <c r="AI132" s="358">
        <f t="shared" si="782"/>
        <v>0</v>
      </c>
      <c r="AJ132" s="311">
        <f t="shared" si="815"/>
        <v>0</v>
      </c>
      <c r="AK132" s="357">
        <f t="shared" si="783"/>
        <v>0</v>
      </c>
      <c r="AL132" s="358">
        <f t="shared" si="784"/>
        <v>0</v>
      </c>
      <c r="AM132" s="311">
        <f t="shared" si="816"/>
        <v>0</v>
      </c>
      <c r="AN132" s="357">
        <f t="shared" si="817"/>
        <v>0</v>
      </c>
      <c r="AO132" s="358">
        <f t="shared" si="818"/>
        <v>0</v>
      </c>
      <c r="AP132" s="311">
        <f t="shared" si="819"/>
        <v>0</v>
      </c>
      <c r="AQ132" s="357">
        <f t="shared" si="820"/>
        <v>0</v>
      </c>
      <c r="AR132" s="358">
        <f t="shared" si="821"/>
        <v>0</v>
      </c>
      <c r="AS132" s="311">
        <f t="shared" si="822"/>
        <v>0</v>
      </c>
      <c r="AT132" s="357">
        <f t="shared" si="785"/>
        <v>0</v>
      </c>
      <c r="AU132" s="358">
        <f t="shared" si="786"/>
        <v>0</v>
      </c>
      <c r="AV132" s="311">
        <f t="shared" si="823"/>
        <v>0</v>
      </c>
      <c r="AW132" s="357">
        <f t="shared" si="787"/>
        <v>0</v>
      </c>
      <c r="AX132" s="358">
        <f t="shared" si="788"/>
        <v>0</v>
      </c>
      <c r="AY132" s="311">
        <f t="shared" si="824"/>
        <v>0</v>
      </c>
      <c r="AZ132" s="357">
        <f t="shared" si="789"/>
        <v>0</v>
      </c>
      <c r="BA132" s="358">
        <f t="shared" si="790"/>
        <v>0</v>
      </c>
      <c r="BB132" s="311">
        <f t="shared" si="825"/>
        <v>0</v>
      </c>
      <c r="BC132" s="357">
        <f t="shared" si="826"/>
        <v>0</v>
      </c>
      <c r="BD132" s="358">
        <f t="shared" si="827"/>
        <v>0</v>
      </c>
      <c r="BE132" s="311">
        <f t="shared" si="828"/>
        <v>0</v>
      </c>
      <c r="BF132" s="357">
        <f t="shared" si="829"/>
        <v>0</v>
      </c>
      <c r="BG132" s="358">
        <f t="shared" si="830"/>
        <v>0</v>
      </c>
      <c r="BH132" s="311">
        <f t="shared" si="831"/>
        <v>0</v>
      </c>
      <c r="BI132" s="357">
        <f t="shared" si="791"/>
        <v>0</v>
      </c>
      <c r="BJ132" s="358">
        <f t="shared" si="792"/>
        <v>0</v>
      </c>
      <c r="BK132" s="311">
        <f t="shared" si="832"/>
        <v>0</v>
      </c>
      <c r="BL132" s="357">
        <f t="shared" si="793"/>
        <v>0</v>
      </c>
      <c r="BM132" s="358">
        <f t="shared" si="794"/>
        <v>0</v>
      </c>
      <c r="BN132" s="311">
        <f t="shared" si="833"/>
        <v>0</v>
      </c>
      <c r="BO132" s="357">
        <f t="shared" si="795"/>
        <v>0</v>
      </c>
      <c r="BP132" s="358">
        <f t="shared" si="796"/>
        <v>0</v>
      </c>
      <c r="BQ132" s="311">
        <f t="shared" si="834"/>
        <v>0</v>
      </c>
    </row>
    <row r="133" spans="1:69">
      <c r="A133" s="685"/>
      <c r="B133" s="687"/>
      <c r="C133" s="349" t="s">
        <v>116</v>
      </c>
      <c r="D133" s="350">
        <f t="shared" si="835"/>
        <v>0</v>
      </c>
      <c r="E133" s="351">
        <f t="shared" si="159"/>
        <v>808923</v>
      </c>
      <c r="F133" s="352">
        <f t="shared" si="576"/>
        <v>808923</v>
      </c>
      <c r="G133" s="357">
        <f t="shared" si="797"/>
        <v>0</v>
      </c>
      <c r="H133" s="358">
        <f t="shared" si="772"/>
        <v>808923</v>
      </c>
      <c r="I133" s="311">
        <f t="shared" si="798"/>
        <v>808923</v>
      </c>
      <c r="J133" s="357">
        <f t="shared" si="799"/>
        <v>0</v>
      </c>
      <c r="K133" s="358">
        <f t="shared" si="800"/>
        <v>0</v>
      </c>
      <c r="L133" s="311">
        <f t="shared" si="801"/>
        <v>0</v>
      </c>
      <c r="M133" s="357">
        <f t="shared" si="802"/>
        <v>0</v>
      </c>
      <c r="N133" s="358">
        <f t="shared" si="803"/>
        <v>0</v>
      </c>
      <c r="O133" s="311">
        <f t="shared" si="804"/>
        <v>0</v>
      </c>
      <c r="P133" s="357">
        <f t="shared" si="773"/>
        <v>0</v>
      </c>
      <c r="Q133" s="358">
        <f t="shared" si="774"/>
        <v>0</v>
      </c>
      <c r="R133" s="311">
        <f t="shared" si="805"/>
        <v>0</v>
      </c>
      <c r="S133" s="357">
        <f t="shared" si="775"/>
        <v>0</v>
      </c>
      <c r="T133" s="358">
        <f t="shared" si="776"/>
        <v>0</v>
      </c>
      <c r="U133" s="311">
        <f t="shared" si="806"/>
        <v>0</v>
      </c>
      <c r="V133" s="357">
        <f t="shared" si="777"/>
        <v>0</v>
      </c>
      <c r="W133" s="358">
        <f t="shared" si="778"/>
        <v>0</v>
      </c>
      <c r="X133" s="311">
        <f t="shared" si="807"/>
        <v>0</v>
      </c>
      <c r="Y133" s="357">
        <f t="shared" si="808"/>
        <v>0</v>
      </c>
      <c r="Z133" s="358">
        <f t="shared" si="809"/>
        <v>0</v>
      </c>
      <c r="AA133" s="311">
        <f t="shared" si="810"/>
        <v>0</v>
      </c>
      <c r="AB133" s="357">
        <f t="shared" si="811"/>
        <v>0</v>
      </c>
      <c r="AC133" s="358">
        <f t="shared" si="812"/>
        <v>0</v>
      </c>
      <c r="AD133" s="311">
        <f t="shared" si="813"/>
        <v>0</v>
      </c>
      <c r="AE133" s="357">
        <f t="shared" si="779"/>
        <v>0</v>
      </c>
      <c r="AF133" s="358">
        <f t="shared" si="780"/>
        <v>0</v>
      </c>
      <c r="AG133" s="311">
        <f t="shared" si="814"/>
        <v>0</v>
      </c>
      <c r="AH133" s="357">
        <f t="shared" si="781"/>
        <v>0</v>
      </c>
      <c r="AI133" s="358">
        <f t="shared" si="782"/>
        <v>0</v>
      </c>
      <c r="AJ133" s="311">
        <f t="shared" si="815"/>
        <v>0</v>
      </c>
      <c r="AK133" s="357">
        <f t="shared" si="783"/>
        <v>0</v>
      </c>
      <c r="AL133" s="358">
        <f t="shared" si="784"/>
        <v>0</v>
      </c>
      <c r="AM133" s="311">
        <f t="shared" si="816"/>
        <v>0</v>
      </c>
      <c r="AN133" s="357">
        <f t="shared" si="817"/>
        <v>0</v>
      </c>
      <c r="AO133" s="358">
        <f t="shared" si="818"/>
        <v>0</v>
      </c>
      <c r="AP133" s="311">
        <f t="shared" si="819"/>
        <v>0</v>
      </c>
      <c r="AQ133" s="357">
        <f t="shared" si="820"/>
        <v>0</v>
      </c>
      <c r="AR133" s="358">
        <f t="shared" si="821"/>
        <v>0</v>
      </c>
      <c r="AS133" s="311">
        <f t="shared" si="822"/>
        <v>0</v>
      </c>
      <c r="AT133" s="357">
        <f t="shared" si="785"/>
        <v>0</v>
      </c>
      <c r="AU133" s="358">
        <f t="shared" si="786"/>
        <v>0</v>
      </c>
      <c r="AV133" s="311">
        <f t="shared" si="823"/>
        <v>0</v>
      </c>
      <c r="AW133" s="357">
        <f t="shared" si="787"/>
        <v>0</v>
      </c>
      <c r="AX133" s="358">
        <f t="shared" si="788"/>
        <v>0</v>
      </c>
      <c r="AY133" s="311">
        <f t="shared" si="824"/>
        <v>0</v>
      </c>
      <c r="AZ133" s="357">
        <f t="shared" si="789"/>
        <v>0</v>
      </c>
      <c r="BA133" s="358">
        <f t="shared" si="790"/>
        <v>0</v>
      </c>
      <c r="BB133" s="311">
        <f t="shared" si="825"/>
        <v>0</v>
      </c>
      <c r="BC133" s="357">
        <f t="shared" si="826"/>
        <v>0</v>
      </c>
      <c r="BD133" s="358">
        <f t="shared" si="827"/>
        <v>0</v>
      </c>
      <c r="BE133" s="311">
        <f t="shared" si="828"/>
        <v>0</v>
      </c>
      <c r="BF133" s="357">
        <f t="shared" si="829"/>
        <v>0</v>
      </c>
      <c r="BG133" s="358">
        <f t="shared" si="830"/>
        <v>0</v>
      </c>
      <c r="BH133" s="311">
        <f t="shared" si="831"/>
        <v>0</v>
      </c>
      <c r="BI133" s="357">
        <f t="shared" si="791"/>
        <v>0</v>
      </c>
      <c r="BJ133" s="358">
        <f t="shared" si="792"/>
        <v>0</v>
      </c>
      <c r="BK133" s="311">
        <f t="shared" si="832"/>
        <v>0</v>
      </c>
      <c r="BL133" s="357">
        <f t="shared" si="793"/>
        <v>0</v>
      </c>
      <c r="BM133" s="358">
        <f t="shared" si="794"/>
        <v>0</v>
      </c>
      <c r="BN133" s="311">
        <f t="shared" si="833"/>
        <v>0</v>
      </c>
      <c r="BO133" s="357">
        <f t="shared" si="795"/>
        <v>0</v>
      </c>
      <c r="BP133" s="358">
        <f t="shared" si="796"/>
        <v>0</v>
      </c>
      <c r="BQ133" s="311">
        <f t="shared" si="834"/>
        <v>0</v>
      </c>
    </row>
    <row r="134" spans="1:69">
      <c r="A134" s="685"/>
      <c r="B134" s="687"/>
      <c r="C134" s="349" t="s">
        <v>117</v>
      </c>
      <c r="D134" s="350">
        <f t="shared" si="835"/>
        <v>0</v>
      </c>
      <c r="E134" s="351">
        <f t="shared" si="159"/>
        <v>808923</v>
      </c>
      <c r="F134" s="352">
        <f t="shared" si="576"/>
        <v>808923</v>
      </c>
      <c r="G134" s="357">
        <f t="shared" si="797"/>
        <v>0</v>
      </c>
      <c r="H134" s="358">
        <f t="shared" si="772"/>
        <v>808923</v>
      </c>
      <c r="I134" s="311">
        <f t="shared" si="798"/>
        <v>808923</v>
      </c>
      <c r="J134" s="357">
        <f t="shared" si="799"/>
        <v>0</v>
      </c>
      <c r="K134" s="358">
        <f t="shared" si="800"/>
        <v>0</v>
      </c>
      <c r="L134" s="311">
        <f t="shared" si="801"/>
        <v>0</v>
      </c>
      <c r="M134" s="357">
        <f t="shared" si="802"/>
        <v>0</v>
      </c>
      <c r="N134" s="358">
        <f t="shared" si="803"/>
        <v>0</v>
      </c>
      <c r="O134" s="311">
        <f t="shared" si="804"/>
        <v>0</v>
      </c>
      <c r="P134" s="357">
        <f t="shared" si="773"/>
        <v>0</v>
      </c>
      <c r="Q134" s="358">
        <f t="shared" si="774"/>
        <v>0</v>
      </c>
      <c r="R134" s="311">
        <f t="shared" si="805"/>
        <v>0</v>
      </c>
      <c r="S134" s="357">
        <f t="shared" si="775"/>
        <v>0</v>
      </c>
      <c r="T134" s="358">
        <f t="shared" si="776"/>
        <v>0</v>
      </c>
      <c r="U134" s="311">
        <f t="shared" si="806"/>
        <v>0</v>
      </c>
      <c r="V134" s="357">
        <f t="shared" si="777"/>
        <v>0</v>
      </c>
      <c r="W134" s="358">
        <f t="shared" si="778"/>
        <v>0</v>
      </c>
      <c r="X134" s="311">
        <f t="shared" si="807"/>
        <v>0</v>
      </c>
      <c r="Y134" s="357">
        <f t="shared" si="808"/>
        <v>0</v>
      </c>
      <c r="Z134" s="358">
        <f t="shared" si="809"/>
        <v>0</v>
      </c>
      <c r="AA134" s="311">
        <f t="shared" si="810"/>
        <v>0</v>
      </c>
      <c r="AB134" s="357">
        <f t="shared" si="811"/>
        <v>0</v>
      </c>
      <c r="AC134" s="358">
        <f t="shared" si="812"/>
        <v>0</v>
      </c>
      <c r="AD134" s="311">
        <f t="shared" si="813"/>
        <v>0</v>
      </c>
      <c r="AE134" s="357">
        <f t="shared" si="779"/>
        <v>0</v>
      </c>
      <c r="AF134" s="358">
        <f t="shared" si="780"/>
        <v>0</v>
      </c>
      <c r="AG134" s="311">
        <f t="shared" si="814"/>
        <v>0</v>
      </c>
      <c r="AH134" s="357">
        <f t="shared" si="781"/>
        <v>0</v>
      </c>
      <c r="AI134" s="358">
        <f t="shared" si="782"/>
        <v>0</v>
      </c>
      <c r="AJ134" s="311">
        <f t="shared" si="815"/>
        <v>0</v>
      </c>
      <c r="AK134" s="357">
        <f t="shared" si="783"/>
        <v>0</v>
      </c>
      <c r="AL134" s="358">
        <f t="shared" si="784"/>
        <v>0</v>
      </c>
      <c r="AM134" s="311">
        <f t="shared" si="816"/>
        <v>0</v>
      </c>
      <c r="AN134" s="357">
        <f t="shared" si="817"/>
        <v>0</v>
      </c>
      <c r="AO134" s="358">
        <f t="shared" si="818"/>
        <v>0</v>
      </c>
      <c r="AP134" s="311">
        <f t="shared" si="819"/>
        <v>0</v>
      </c>
      <c r="AQ134" s="357">
        <f t="shared" si="820"/>
        <v>0</v>
      </c>
      <c r="AR134" s="358">
        <f t="shared" si="821"/>
        <v>0</v>
      </c>
      <c r="AS134" s="311">
        <f t="shared" si="822"/>
        <v>0</v>
      </c>
      <c r="AT134" s="357">
        <f t="shared" si="785"/>
        <v>0</v>
      </c>
      <c r="AU134" s="358">
        <f t="shared" si="786"/>
        <v>0</v>
      </c>
      <c r="AV134" s="311">
        <f t="shared" si="823"/>
        <v>0</v>
      </c>
      <c r="AW134" s="357">
        <f t="shared" si="787"/>
        <v>0</v>
      </c>
      <c r="AX134" s="358">
        <f t="shared" si="788"/>
        <v>0</v>
      </c>
      <c r="AY134" s="311">
        <f t="shared" si="824"/>
        <v>0</v>
      </c>
      <c r="AZ134" s="357">
        <f t="shared" si="789"/>
        <v>0</v>
      </c>
      <c r="BA134" s="358">
        <f t="shared" si="790"/>
        <v>0</v>
      </c>
      <c r="BB134" s="311">
        <f t="shared" si="825"/>
        <v>0</v>
      </c>
      <c r="BC134" s="357">
        <f t="shared" si="826"/>
        <v>0</v>
      </c>
      <c r="BD134" s="358">
        <f t="shared" si="827"/>
        <v>0</v>
      </c>
      <c r="BE134" s="311">
        <f t="shared" si="828"/>
        <v>0</v>
      </c>
      <c r="BF134" s="357">
        <f t="shared" si="829"/>
        <v>0</v>
      </c>
      <c r="BG134" s="358">
        <f t="shared" si="830"/>
        <v>0</v>
      </c>
      <c r="BH134" s="311">
        <f t="shared" si="831"/>
        <v>0</v>
      </c>
      <c r="BI134" s="357">
        <f t="shared" si="791"/>
        <v>0</v>
      </c>
      <c r="BJ134" s="358">
        <f t="shared" si="792"/>
        <v>0</v>
      </c>
      <c r="BK134" s="311">
        <f t="shared" si="832"/>
        <v>0</v>
      </c>
      <c r="BL134" s="357">
        <f t="shared" si="793"/>
        <v>0</v>
      </c>
      <c r="BM134" s="358">
        <f t="shared" si="794"/>
        <v>0</v>
      </c>
      <c r="BN134" s="311">
        <f t="shared" si="833"/>
        <v>0</v>
      </c>
      <c r="BO134" s="357">
        <f t="shared" si="795"/>
        <v>0</v>
      </c>
      <c r="BP134" s="358">
        <f t="shared" si="796"/>
        <v>0</v>
      </c>
      <c r="BQ134" s="311">
        <f t="shared" si="834"/>
        <v>0</v>
      </c>
    </row>
    <row r="135" spans="1:69" ht="15" thickBot="1">
      <c r="A135" s="686"/>
      <c r="B135" s="688"/>
      <c r="C135" s="359" t="s">
        <v>118</v>
      </c>
      <c r="D135" s="360">
        <f t="shared" si="835"/>
        <v>0</v>
      </c>
      <c r="E135" s="361">
        <f t="shared" si="159"/>
        <v>808923</v>
      </c>
      <c r="F135" s="362">
        <f t="shared" si="576"/>
        <v>808923</v>
      </c>
      <c r="G135" s="363">
        <f t="shared" si="797"/>
        <v>0</v>
      </c>
      <c r="H135" s="364">
        <f t="shared" si="772"/>
        <v>808923</v>
      </c>
      <c r="I135" s="318">
        <f t="shared" si="798"/>
        <v>808923</v>
      </c>
      <c r="J135" s="363">
        <f t="shared" si="799"/>
        <v>0</v>
      </c>
      <c r="K135" s="364">
        <f t="shared" si="800"/>
        <v>0</v>
      </c>
      <c r="L135" s="318">
        <f t="shared" si="801"/>
        <v>0</v>
      </c>
      <c r="M135" s="363">
        <f t="shared" si="802"/>
        <v>0</v>
      </c>
      <c r="N135" s="364">
        <f t="shared" si="803"/>
        <v>0</v>
      </c>
      <c r="O135" s="318">
        <f t="shared" si="804"/>
        <v>0</v>
      </c>
      <c r="P135" s="363">
        <f t="shared" si="773"/>
        <v>0</v>
      </c>
      <c r="Q135" s="364">
        <f t="shared" si="774"/>
        <v>0</v>
      </c>
      <c r="R135" s="318">
        <f t="shared" si="805"/>
        <v>0</v>
      </c>
      <c r="S135" s="363">
        <f t="shared" si="775"/>
        <v>0</v>
      </c>
      <c r="T135" s="364">
        <f t="shared" si="776"/>
        <v>0</v>
      </c>
      <c r="U135" s="318">
        <f t="shared" si="806"/>
        <v>0</v>
      </c>
      <c r="V135" s="363">
        <f t="shared" si="777"/>
        <v>0</v>
      </c>
      <c r="W135" s="364">
        <f t="shared" si="778"/>
        <v>0</v>
      </c>
      <c r="X135" s="318">
        <f t="shared" si="807"/>
        <v>0</v>
      </c>
      <c r="Y135" s="363">
        <f t="shared" si="808"/>
        <v>0</v>
      </c>
      <c r="Z135" s="364">
        <f t="shared" si="809"/>
        <v>0</v>
      </c>
      <c r="AA135" s="318">
        <f t="shared" si="810"/>
        <v>0</v>
      </c>
      <c r="AB135" s="363">
        <f t="shared" si="811"/>
        <v>0</v>
      </c>
      <c r="AC135" s="364">
        <f t="shared" si="812"/>
        <v>0</v>
      </c>
      <c r="AD135" s="318">
        <f t="shared" si="813"/>
        <v>0</v>
      </c>
      <c r="AE135" s="363">
        <f t="shared" si="779"/>
        <v>0</v>
      </c>
      <c r="AF135" s="364">
        <f t="shared" si="780"/>
        <v>0</v>
      </c>
      <c r="AG135" s="318">
        <f t="shared" si="814"/>
        <v>0</v>
      </c>
      <c r="AH135" s="363">
        <f t="shared" si="781"/>
        <v>0</v>
      </c>
      <c r="AI135" s="364">
        <f t="shared" si="782"/>
        <v>0</v>
      </c>
      <c r="AJ135" s="318">
        <f t="shared" si="815"/>
        <v>0</v>
      </c>
      <c r="AK135" s="363">
        <f t="shared" si="783"/>
        <v>0</v>
      </c>
      <c r="AL135" s="364">
        <f t="shared" si="784"/>
        <v>0</v>
      </c>
      <c r="AM135" s="318">
        <f t="shared" si="816"/>
        <v>0</v>
      </c>
      <c r="AN135" s="363">
        <f t="shared" si="817"/>
        <v>0</v>
      </c>
      <c r="AO135" s="364">
        <f t="shared" si="818"/>
        <v>0</v>
      </c>
      <c r="AP135" s="318">
        <f t="shared" si="819"/>
        <v>0</v>
      </c>
      <c r="AQ135" s="363">
        <f t="shared" si="820"/>
        <v>0</v>
      </c>
      <c r="AR135" s="364">
        <f t="shared" si="821"/>
        <v>0</v>
      </c>
      <c r="AS135" s="318">
        <f t="shared" si="822"/>
        <v>0</v>
      </c>
      <c r="AT135" s="363">
        <f t="shared" si="785"/>
        <v>0</v>
      </c>
      <c r="AU135" s="364">
        <f t="shared" si="786"/>
        <v>0</v>
      </c>
      <c r="AV135" s="318">
        <f t="shared" si="823"/>
        <v>0</v>
      </c>
      <c r="AW135" s="363">
        <f t="shared" si="787"/>
        <v>0</v>
      </c>
      <c r="AX135" s="364">
        <f t="shared" si="788"/>
        <v>0</v>
      </c>
      <c r="AY135" s="318">
        <f t="shared" si="824"/>
        <v>0</v>
      </c>
      <c r="AZ135" s="363">
        <f t="shared" si="789"/>
        <v>0</v>
      </c>
      <c r="BA135" s="364">
        <f t="shared" si="790"/>
        <v>0</v>
      </c>
      <c r="BB135" s="318">
        <f t="shared" si="825"/>
        <v>0</v>
      </c>
      <c r="BC135" s="363">
        <f t="shared" si="826"/>
        <v>0</v>
      </c>
      <c r="BD135" s="364">
        <f t="shared" si="827"/>
        <v>0</v>
      </c>
      <c r="BE135" s="318">
        <f t="shared" si="828"/>
        <v>0</v>
      </c>
      <c r="BF135" s="363">
        <f t="shared" si="829"/>
        <v>0</v>
      </c>
      <c r="BG135" s="364">
        <f t="shared" si="830"/>
        <v>0</v>
      </c>
      <c r="BH135" s="318">
        <f t="shared" si="831"/>
        <v>0</v>
      </c>
      <c r="BI135" s="363">
        <f t="shared" si="791"/>
        <v>0</v>
      </c>
      <c r="BJ135" s="364">
        <f t="shared" si="792"/>
        <v>0</v>
      </c>
      <c r="BK135" s="318">
        <f t="shared" si="832"/>
        <v>0</v>
      </c>
      <c r="BL135" s="363">
        <f t="shared" si="793"/>
        <v>0</v>
      </c>
      <c r="BM135" s="364">
        <f t="shared" si="794"/>
        <v>0</v>
      </c>
      <c r="BN135" s="318">
        <f t="shared" si="833"/>
        <v>0</v>
      </c>
      <c r="BO135" s="363">
        <f t="shared" si="795"/>
        <v>0</v>
      </c>
      <c r="BP135" s="364">
        <f t="shared" si="796"/>
        <v>0</v>
      </c>
      <c r="BQ135" s="318">
        <f t="shared" si="834"/>
        <v>0</v>
      </c>
    </row>
  </sheetData>
  <sheetProtection insertColumns="0" deleteColumns="0"/>
  <mergeCells count="71">
    <mergeCell ref="A25:A34"/>
    <mergeCell ref="B25:B34"/>
    <mergeCell ref="A35:A44"/>
    <mergeCell ref="B35:B44"/>
    <mergeCell ref="A55:A64"/>
    <mergeCell ref="B55:B64"/>
    <mergeCell ref="A45:A54"/>
    <mergeCell ref="B45:B54"/>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BO3:BQ3"/>
    <mergeCell ref="BL2:BN2"/>
    <mergeCell ref="BO2:BQ2"/>
    <mergeCell ref="BC2:BE2"/>
    <mergeCell ref="BC3:BE3"/>
    <mergeCell ref="BF2:BH2"/>
    <mergeCell ref="BF3:BH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P3:R3"/>
    <mergeCell ref="S3:U3"/>
    <mergeCell ref="V3:X3"/>
    <mergeCell ref="Y3:AA3"/>
    <mergeCell ref="AB3:AD3"/>
    <mergeCell ref="AE3:AG3"/>
    <mergeCell ref="AH3:AJ3"/>
    <mergeCell ref="AK3:AM3"/>
    <mergeCell ref="V2:X2"/>
    <mergeCell ref="Y2:AA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9">
    <tabColor theme="0" tint="-0.249977111117893"/>
    <outlinePr summaryBelow="0" summaryRight="0"/>
  </sheetPr>
  <dimension ref="A1:M44"/>
  <sheetViews>
    <sheetView view="pageBreakPreview" topLeftCell="A4" zoomScale="60" zoomScaleNormal="85" zoomScalePageLayoutView="85" workbookViewId="0">
      <selection activeCell="E23" activeCellId="2" sqref="C10 D23 E23"/>
    </sheetView>
  </sheetViews>
  <sheetFormatPr defaultColWidth="8.77734375" defaultRowHeight="14.4" outlineLevelCol="1"/>
  <cols>
    <col min="2" max="2" width="54.109375" customWidth="1"/>
    <col min="3" max="3" width="18.77734375" customWidth="1"/>
    <col min="4" max="13" width="16" customWidth="1" outlineLevel="1"/>
  </cols>
  <sheetData>
    <row r="1" spans="1:13" ht="21">
      <c r="A1" s="100" t="s">
        <v>174</v>
      </c>
      <c r="B1" s="101"/>
      <c r="D1" s="89"/>
      <c r="E1" s="87"/>
      <c r="F1" s="87"/>
      <c r="G1" s="87"/>
      <c r="H1" s="87"/>
      <c r="I1" s="87"/>
      <c r="J1" s="87"/>
      <c r="K1" s="87"/>
      <c r="L1" s="87"/>
      <c r="M1" s="84"/>
    </row>
    <row r="2" spans="1:13" ht="15.6">
      <c r="A2" s="102"/>
      <c r="B2" s="88"/>
      <c r="D2" s="85"/>
      <c r="E2" s="85"/>
      <c r="F2" s="85"/>
      <c r="G2" s="85"/>
      <c r="H2" s="85"/>
      <c r="I2" s="85"/>
      <c r="J2" s="85"/>
      <c r="K2" s="85"/>
      <c r="L2" s="85"/>
      <c r="M2" s="80"/>
    </row>
    <row r="3" spans="1:13" ht="15.6">
      <c r="A3" s="192" t="s">
        <v>175</v>
      </c>
      <c r="B3" s="88"/>
      <c r="D3" s="80"/>
      <c r="E3" s="80"/>
      <c r="F3" s="80"/>
      <c r="G3" s="80"/>
      <c r="H3" s="80"/>
      <c r="I3" s="80"/>
      <c r="J3" s="80"/>
      <c r="K3" s="80"/>
      <c r="L3" s="80"/>
      <c r="M3" s="80"/>
    </row>
    <row r="4" spans="1:13">
      <c r="D4" s="81"/>
      <c r="E4" s="81"/>
      <c r="F4" s="81"/>
      <c r="G4" s="81"/>
      <c r="H4" s="81"/>
      <c r="I4" s="81"/>
      <c r="J4" s="81"/>
      <c r="K4" s="81"/>
      <c r="L4" s="81"/>
      <c r="M4" s="81"/>
    </row>
    <row r="5" spans="1:13" ht="15" thickBot="1">
      <c r="A5" s="89"/>
      <c r="B5" s="90"/>
      <c r="C5" s="580"/>
      <c r="D5" s="692" t="s">
        <v>176</v>
      </c>
      <c r="E5" s="692"/>
      <c r="F5" s="692"/>
      <c r="G5" s="692"/>
      <c r="H5" s="692"/>
      <c r="I5" s="692"/>
      <c r="J5" s="692"/>
      <c r="K5" s="692"/>
      <c r="L5" s="692"/>
      <c r="M5" s="692"/>
    </row>
    <row r="6" spans="1:13">
      <c r="A6" s="189"/>
      <c r="B6" s="186" t="s">
        <v>107</v>
      </c>
      <c r="C6" s="94" t="s">
        <v>75</v>
      </c>
      <c r="D6" s="108" t="s">
        <v>109</v>
      </c>
      <c r="E6" s="109" t="s">
        <v>110</v>
      </c>
      <c r="F6" s="109" t="s">
        <v>111</v>
      </c>
      <c r="G6" s="109" t="s">
        <v>112</v>
      </c>
      <c r="H6" s="109" t="s">
        <v>113</v>
      </c>
      <c r="I6" s="109" t="s">
        <v>114</v>
      </c>
      <c r="J6" s="109" t="s">
        <v>115</v>
      </c>
      <c r="K6" s="109" t="s">
        <v>116</v>
      </c>
      <c r="L6" s="109" t="s">
        <v>117</v>
      </c>
      <c r="M6" s="110" t="s">
        <v>118</v>
      </c>
    </row>
    <row r="7" spans="1:13">
      <c r="A7" s="190"/>
      <c r="B7" s="187" t="s">
        <v>177</v>
      </c>
      <c r="C7" s="95">
        <f t="shared" ref="C7:C14" si="0">SUM(D7:M7)</f>
        <v>0</v>
      </c>
      <c r="D7" s="111">
        <f>'TCO TO BE- SW'!$E6+'TCO TO BE- SW'!$E26</f>
        <v>0</v>
      </c>
      <c r="E7" s="92">
        <f>'TCO TO BE- SW'!$E7+'TCO TO BE- SW'!$E27</f>
        <v>0</v>
      </c>
      <c r="F7" s="92">
        <f>'TCO TO BE- SW'!$E8+'TCO TO BE- SW'!$E28</f>
        <v>0</v>
      </c>
      <c r="G7" s="92">
        <f>'TCO TO BE- SW'!$E9+'TCO TO BE- SW'!$E29</f>
        <v>0</v>
      </c>
      <c r="H7" s="92">
        <f>'TCO TO BE- SW'!$E10+'TCO TO BE- SW'!$E30</f>
        <v>0</v>
      </c>
      <c r="I7" s="92">
        <f>'TCO TO BE- SW'!$E11+'TCO TO BE- SW'!$E31</f>
        <v>0</v>
      </c>
      <c r="J7" s="92">
        <f>'TCO TO BE- SW'!$E12+'TCO TO BE- SW'!$E32</f>
        <v>0</v>
      </c>
      <c r="K7" s="92">
        <f>'TCO TO BE- SW'!$E13+'TCO TO BE- SW'!$E33</f>
        <v>0</v>
      </c>
      <c r="L7" s="92">
        <f>'TCO TO BE- SW'!$E14+'TCO TO BE- SW'!$E34</f>
        <v>0</v>
      </c>
      <c r="M7" s="112">
        <f>'TCO TO BE- SW'!$E15+'TCO TO BE- SW'!$E35</f>
        <v>0</v>
      </c>
    </row>
    <row r="8" spans="1:13">
      <c r="A8" s="190"/>
      <c r="B8" s="187" t="s">
        <v>178</v>
      </c>
      <c r="C8" s="95">
        <f t="shared" si="0"/>
        <v>0</v>
      </c>
      <c r="D8" s="111">
        <f>'TCO TO BE- SW'!$E79+'TCO TO BE- SW'!$E89</f>
        <v>0</v>
      </c>
      <c r="E8" s="92">
        <f>'TCO TO BE- SW'!$E80+'TCO TO BE- SW'!$E90</f>
        <v>0</v>
      </c>
      <c r="F8" s="92">
        <f>'TCO TO BE- SW'!$E81+'TCO TO BE- SW'!$E91</f>
        <v>0</v>
      </c>
      <c r="G8" s="92">
        <f>'TCO TO BE- SW'!$E82+'TCO TO BE- SW'!$E92</f>
        <v>0</v>
      </c>
      <c r="H8" s="92">
        <f>'TCO TO BE- SW'!$E83+'TCO TO BE- SW'!$E93</f>
        <v>0</v>
      </c>
      <c r="I8" s="92">
        <f>'TCO TO BE- SW'!$E84+'TCO TO BE- SW'!$E94</f>
        <v>0</v>
      </c>
      <c r="J8" s="92">
        <f>'TCO TO BE- SW'!$E85+'TCO TO BE- SW'!$E95</f>
        <v>0</v>
      </c>
      <c r="K8" s="92">
        <f>'TCO TO BE- SW'!$E86+'TCO TO BE- SW'!$E96</f>
        <v>0</v>
      </c>
      <c r="L8" s="92">
        <f>'TCO TO BE- SW'!$E87+'TCO TO BE- SW'!$E97</f>
        <v>0</v>
      </c>
      <c r="M8" s="112">
        <f>'TCO TO BE- SW'!$E88+'TCO TO BE- SW'!$E98</f>
        <v>0</v>
      </c>
    </row>
    <row r="9" spans="1:13">
      <c r="A9" s="190"/>
      <c r="B9" s="187" t="s">
        <v>179</v>
      </c>
      <c r="C9" s="95">
        <f t="shared" si="0"/>
        <v>2742671.9387437501</v>
      </c>
      <c r="D9" s="111">
        <f>'TCO TO BE- SW'!$E37+'TCO TO BE- SW'!$E47+'TCO TO BE- SW'!$E67</f>
        <v>1384973.5662749999</v>
      </c>
      <c r="E9" s="92">
        <f>'TCO TO BE- SW'!$E38+'TCO TO BE- SW'!$E48+'TCO TO BE- SW'!$E68</f>
        <v>1357698.3724687502</v>
      </c>
      <c r="F9" s="92">
        <f>'TCO TO BE- SW'!$E39+'TCO TO BE- SW'!$E49+'TCO TO BE- SW'!$E69</f>
        <v>0</v>
      </c>
      <c r="G9" s="92">
        <f>'TCO TO BE- SW'!$E40+'TCO TO BE- SW'!$E50+'TCO TO BE- SW'!$E70</f>
        <v>0</v>
      </c>
      <c r="H9" s="92">
        <f>'TCO TO BE- SW'!$E41+'TCO TO BE- SW'!$E51+'TCO TO BE- SW'!$E71</f>
        <v>0</v>
      </c>
      <c r="I9" s="92">
        <f>'TCO TO BE- SW'!$E42+'TCO TO BE- SW'!$E52+'TCO TO BE- SW'!$E72</f>
        <v>0</v>
      </c>
      <c r="J9" s="92">
        <f>'TCO TO BE- SW'!$E43+'TCO TO BE- SW'!$E53+'TCO TO BE- SW'!$E73</f>
        <v>0</v>
      </c>
      <c r="K9" s="92">
        <f>'TCO TO BE- SW'!$E44+'TCO TO BE- SW'!$E54+'TCO TO BE- SW'!$E74</f>
        <v>0</v>
      </c>
      <c r="L9" s="92">
        <f>'TCO TO BE- SW'!$E45+'TCO TO BE- SW'!$E55+'TCO TO BE- SW'!$E75</f>
        <v>0</v>
      </c>
      <c r="M9" s="112">
        <f>'TCO TO BE- SW'!$E46+'TCO TO BE- SW'!$E56+'TCO TO BE- SW'!$E76</f>
        <v>0</v>
      </c>
    </row>
    <row r="10" spans="1:13">
      <c r="A10" s="190"/>
      <c r="B10" s="187" t="s">
        <v>180</v>
      </c>
      <c r="C10" s="95">
        <f t="shared" si="0"/>
        <v>1316482.5305969997</v>
      </c>
      <c r="D10" s="111">
        <f>'TCO TO BE- SW'!$E100+'TCO TO BE- SW'!$E110+'TCO TO BE- SW'!$E120+'TCO TO BE- SW'!$E130+'TCO TO BE- SW'!$E140</f>
        <v>0</v>
      </c>
      <c r="E10" s="92">
        <f>'TCO TO BE- SW'!$E101+'TCO TO BE- SW'!$E111+'TCO TO BE- SW'!$E121+'TCO TO BE- SW'!$E131+'TCO TO BE- SW'!$E141</f>
        <v>0</v>
      </c>
      <c r="F10" s="92">
        <f>'TCO TO BE- SW'!$E102+'TCO TO BE- SW'!$E112+'TCO TO BE- SW'!$E122+'TCO TO BE- SW'!$E132+'TCO TO BE- SW'!$E142</f>
        <v>164560.31632462499</v>
      </c>
      <c r="G10" s="92">
        <f>'TCO TO BE- SW'!$E103+'TCO TO BE- SW'!$E113+'TCO TO BE- SW'!$E123+'TCO TO BE- SW'!$E133+'TCO TO BE- SW'!$E143</f>
        <v>164560.31632462499</v>
      </c>
      <c r="H10" s="92">
        <f>'TCO TO BE- SW'!$E104+'TCO TO BE- SW'!$E114+'TCO TO BE- SW'!$E124+'TCO TO BE- SW'!$E134+'TCO TO BE- SW'!$E144</f>
        <v>164560.31632462499</v>
      </c>
      <c r="I10" s="92">
        <f>'TCO TO BE- SW'!$E105+'TCO TO BE- SW'!$E115+'TCO TO BE- SW'!$E125+'TCO TO BE- SW'!$E135+'TCO TO BE- SW'!$E145</f>
        <v>164560.31632462499</v>
      </c>
      <c r="J10" s="92">
        <f>'TCO TO BE- SW'!$E106+'TCO TO BE- SW'!$E116+'TCO TO BE- SW'!$E126+'TCO TO BE- SW'!$E136+'TCO TO BE- SW'!$E146</f>
        <v>164560.31632462499</v>
      </c>
      <c r="K10" s="92">
        <f>'TCO TO BE- SW'!$E107+'TCO TO BE- SW'!$E117+'TCO TO BE- SW'!$E127+'TCO TO BE- SW'!$E137+'TCO TO BE- SW'!$E147</f>
        <v>164560.31632462499</v>
      </c>
      <c r="L10" s="92">
        <f>'TCO TO BE- SW'!$E108+'TCO TO BE- SW'!$E118+'TCO TO BE- SW'!$E128+'TCO TO BE- SW'!$E138+'TCO TO BE- SW'!$E148</f>
        <v>164560.31632462499</v>
      </c>
      <c r="M10" s="112">
        <f>'TCO TO BE- SW'!$E109+'TCO TO BE- SW'!$E119+'TCO TO BE- SW'!$E129+'TCO TO BE- SW'!$E139+'TCO TO BE- SW'!$E149</f>
        <v>164560.31632462499</v>
      </c>
    </row>
    <row r="11" spans="1:13">
      <c r="A11" s="190"/>
      <c r="B11" s="187" t="s">
        <v>181</v>
      </c>
      <c r="C11" s="95">
        <f t="shared" si="0"/>
        <v>0</v>
      </c>
      <c r="D11" s="111">
        <f>'TCO TO BE- SW'!E172+'TCO TO BE- SW'!E182</f>
        <v>0</v>
      </c>
      <c r="E11" s="92">
        <f>'TCO TO BE- SW'!E173+'TCO TO BE- SW'!E183</f>
        <v>0</v>
      </c>
      <c r="F11" s="92">
        <f>'TCO TO BE- SW'!E174+'TCO TO BE- SW'!E184</f>
        <v>0</v>
      </c>
      <c r="G11" s="92">
        <f>'TCO TO BE- SW'!E175+'TCO TO BE- SW'!E185</f>
        <v>0</v>
      </c>
      <c r="H11" s="92">
        <f>'TCO TO BE- SW'!E176+'TCO TO BE- SW'!E186</f>
        <v>0</v>
      </c>
      <c r="I11" s="92">
        <f>'TCO TO BE- SW'!E177+'TCO TO BE- SW'!E187</f>
        <v>0</v>
      </c>
      <c r="J11" s="92">
        <f>'TCO TO BE- SW'!E178+'TCO TO BE- SW'!E188</f>
        <v>0</v>
      </c>
      <c r="K11" s="92">
        <f>'TCO TO BE- SW'!E179+'TCO TO BE- SW'!E189</f>
        <v>0</v>
      </c>
      <c r="L11" s="92">
        <f>'TCO TO BE- SW'!E180+'TCO TO BE- SW'!E190</f>
        <v>0</v>
      </c>
      <c r="M11" s="112">
        <f>'TCO TO BE- SW'!E181+'TCO TO BE- SW'!E191</f>
        <v>0</v>
      </c>
    </row>
    <row r="12" spans="1:13">
      <c r="A12" s="190"/>
      <c r="B12" s="187" t="s">
        <v>182</v>
      </c>
      <c r="C12" s="95">
        <f t="shared" si="0"/>
        <v>0</v>
      </c>
      <c r="D12" s="111">
        <f>'TCO TO BE - HW'!$E5+'TCO TO BE - HW'!$E15+'TCO TO BE - HW'!$E25</f>
        <v>0</v>
      </c>
      <c r="E12" s="92">
        <f>'TCO TO BE - HW'!$E6+'TCO TO BE - HW'!$E16+'TCO TO BE - HW'!$E26</f>
        <v>0</v>
      </c>
      <c r="F12" s="92">
        <f>'TCO TO BE - HW'!$E7+'TCO TO BE - HW'!$E17+'TCO TO BE - HW'!$E27</f>
        <v>0</v>
      </c>
      <c r="G12" s="92">
        <f>'TCO TO BE - HW'!$E8+'TCO TO BE - HW'!$E18+'TCO TO BE - HW'!$E28</f>
        <v>0</v>
      </c>
      <c r="H12" s="92">
        <f>'TCO TO BE - HW'!$E9+'TCO TO BE - HW'!$E19+'TCO TO BE - HW'!$E29</f>
        <v>0</v>
      </c>
      <c r="I12" s="92">
        <f>'TCO TO BE - HW'!$E10+'TCO TO BE - HW'!$E20+'TCO TO BE - HW'!$E30</f>
        <v>0</v>
      </c>
      <c r="J12" s="92">
        <f>'TCO TO BE - HW'!$E11+'TCO TO BE - HW'!$E21+'TCO TO BE - HW'!$E31</f>
        <v>0</v>
      </c>
      <c r="K12" s="92">
        <f>'TCO TO BE - HW'!$E12+'TCO TO BE - HW'!$E22+'TCO TO BE - HW'!$E32</f>
        <v>0</v>
      </c>
      <c r="L12" s="92">
        <f>'TCO TO BE - HW'!$E13+'TCO TO BE - HW'!$E23+'TCO TO BE - HW'!$E33</f>
        <v>0</v>
      </c>
      <c r="M12" s="112">
        <f>'TCO TO BE - HW'!$E14+'TCO TO BE - HW'!$E24+'TCO TO BE - HW'!$E34</f>
        <v>0</v>
      </c>
    </row>
    <row r="13" spans="1:13">
      <c r="A13" s="190"/>
      <c r="B13" s="187" t="s">
        <v>183</v>
      </c>
      <c r="C13" s="95">
        <f t="shared" si="0"/>
        <v>0</v>
      </c>
      <c r="D13" s="111">
        <f>'TCO TO BE - HW'!$E36+'TCO TO BE - HW'!$E46+'TCO TO BE - HW'!$E56+'TCO TO BE - HW'!$E66+'TCO TO BE - HW'!$E76</f>
        <v>0</v>
      </c>
      <c r="E13" s="92">
        <f>'TCO TO BE - HW'!$E37+'TCO TO BE - HW'!$E47+'TCO TO BE - HW'!$E57+'TCO TO BE - HW'!$E67+'TCO TO BE - HW'!$E77</f>
        <v>0</v>
      </c>
      <c r="F13" s="92">
        <f>'TCO TO BE - HW'!$E38+'TCO TO BE - HW'!$E48+'TCO TO BE - HW'!$E58+'TCO TO BE - HW'!$E68+'TCO TO BE - HW'!$E78</f>
        <v>0</v>
      </c>
      <c r="G13" s="92">
        <f>'TCO TO BE - HW'!$E39+'TCO TO BE - HW'!$E49+'TCO TO BE - HW'!$E59+'TCO TO BE - HW'!$E69+'TCO TO BE - HW'!$E79</f>
        <v>0</v>
      </c>
      <c r="H13" s="92">
        <f>'TCO TO BE - HW'!$E40+'TCO TO BE - HW'!$E50+'TCO TO BE - HW'!$E60+'TCO TO BE - HW'!$E70+'TCO TO BE - HW'!$E80</f>
        <v>0</v>
      </c>
      <c r="I13" s="92">
        <f>'TCO TO BE - HW'!$E41+'TCO TO BE - HW'!$E51+'TCO TO BE - HW'!$E61+'TCO TO BE - HW'!$E71+'TCO TO BE - HW'!$E81</f>
        <v>0</v>
      </c>
      <c r="J13" s="92">
        <f>'TCO TO BE - HW'!$E42+'TCO TO BE - HW'!$E52+'TCO TO BE - HW'!$E62+'TCO TO BE - HW'!$E72+'TCO TO BE - HW'!$E82</f>
        <v>0</v>
      </c>
      <c r="K13" s="92">
        <f>'TCO TO BE - HW'!$E43+'TCO TO BE - HW'!$E53+'TCO TO BE - HW'!$E63+'TCO TO BE - HW'!$E73+'TCO TO BE - HW'!$E83</f>
        <v>0</v>
      </c>
      <c r="L13" s="92">
        <f>'TCO TO BE - HW'!$E44+'TCO TO BE - HW'!$E54+'TCO TO BE - HW'!$E64+'TCO TO BE - HW'!$E74+'TCO TO BE - HW'!$E84</f>
        <v>0</v>
      </c>
      <c r="M13" s="112">
        <f>'TCO TO BE - HW'!$E45+'TCO TO BE - HW'!$E55+'TCO TO BE - HW'!$E65+'TCO TO BE - HW'!$E75+'TCO TO BE - HW'!$E85</f>
        <v>0</v>
      </c>
    </row>
    <row r="14" spans="1:13" ht="15" thickBot="1">
      <c r="A14" s="190"/>
      <c r="B14" s="379" t="s">
        <v>83</v>
      </c>
      <c r="C14" s="380">
        <f t="shared" si="0"/>
        <v>137133.59693718751</v>
      </c>
      <c r="D14" s="381">
        <f>'TCO TO BE- SW'!E151+'TCO TO BE- SW'!E161</f>
        <v>54853.438774875009</v>
      </c>
      <c r="E14" s="382">
        <f>'TCO TO BE- SW'!E152+'TCO TO BE- SW'!E162</f>
        <v>82280.158162312509</v>
      </c>
      <c r="F14" s="382">
        <f>'TCO TO BE- SW'!E153+'TCO TO BE- SW'!E163</f>
        <v>0</v>
      </c>
      <c r="G14" s="382">
        <f>'TCO TO BE- SW'!E154+'TCO TO BE- SW'!E164</f>
        <v>0</v>
      </c>
      <c r="H14" s="382">
        <f>'TCO TO BE- SW'!E155+'TCO TO BE- SW'!E165</f>
        <v>0</v>
      </c>
      <c r="I14" s="382">
        <f>'TCO TO BE- SW'!E156+'TCO TO BE- SW'!E166</f>
        <v>0</v>
      </c>
      <c r="J14" s="382">
        <f>'TCO TO BE- SW'!E157+'TCO TO BE- SW'!E167</f>
        <v>0</v>
      </c>
      <c r="K14" s="382">
        <f>'TCO TO BE- SW'!E158+'TCO TO BE- SW'!E168</f>
        <v>0</v>
      </c>
      <c r="L14" s="382">
        <f>'TCO TO BE- SW'!E159+'TCO TO BE- SW'!E169</f>
        <v>0</v>
      </c>
      <c r="M14" s="383">
        <f>'TCO TO BE- SW'!E160+'TCO TO BE- SW'!E170</f>
        <v>0</v>
      </c>
    </row>
    <row r="15" spans="1:13" ht="15" thickBot="1">
      <c r="A15" s="191"/>
      <c r="B15" s="188" t="s">
        <v>184</v>
      </c>
      <c r="C15" s="97">
        <f>SUM(C7:C14)</f>
        <v>4196288.066277938</v>
      </c>
      <c r="D15" s="93">
        <f>SUM(D7:D13)</f>
        <v>1384973.5662749999</v>
      </c>
      <c r="E15" s="83">
        <f t="shared" ref="E15:M15" si="1">SUM(E7:E13)</f>
        <v>1357698.3724687502</v>
      </c>
      <c r="F15" s="83">
        <f t="shared" si="1"/>
        <v>164560.31632462499</v>
      </c>
      <c r="G15" s="83">
        <f t="shared" si="1"/>
        <v>164560.31632462499</v>
      </c>
      <c r="H15" s="83">
        <f t="shared" si="1"/>
        <v>164560.31632462499</v>
      </c>
      <c r="I15" s="83">
        <f t="shared" si="1"/>
        <v>164560.31632462499</v>
      </c>
      <c r="J15" s="83">
        <f t="shared" si="1"/>
        <v>164560.31632462499</v>
      </c>
      <c r="K15" s="83">
        <f t="shared" si="1"/>
        <v>164560.31632462499</v>
      </c>
      <c r="L15" s="99">
        <f t="shared" si="1"/>
        <v>164560.31632462499</v>
      </c>
      <c r="M15" s="98">
        <f t="shared" si="1"/>
        <v>164560.31632462499</v>
      </c>
    </row>
    <row r="16" spans="1:13">
      <c r="A16" s="81"/>
      <c r="B16" s="81"/>
      <c r="C16" s="81"/>
      <c r="D16" s="81"/>
      <c r="E16" s="81"/>
      <c r="F16" s="81"/>
      <c r="G16" s="81"/>
      <c r="H16" s="81"/>
      <c r="I16" s="81"/>
      <c r="J16" s="81"/>
      <c r="K16" s="81"/>
      <c r="L16" s="81"/>
      <c r="M16" s="81"/>
    </row>
    <row r="17" spans="1:13">
      <c r="A17" s="81"/>
      <c r="B17" s="81"/>
      <c r="C17" s="81"/>
      <c r="D17" s="81"/>
      <c r="E17" s="81"/>
      <c r="F17" s="81"/>
      <c r="G17" s="81"/>
      <c r="H17" s="81"/>
      <c r="I17" s="81"/>
      <c r="J17" s="81"/>
      <c r="K17" s="81"/>
      <c r="L17" s="81"/>
      <c r="M17" s="81"/>
    </row>
    <row r="18" spans="1:13" ht="32.25" customHeight="1">
      <c r="A18" s="693" t="s">
        <v>185</v>
      </c>
      <c r="B18" s="693"/>
      <c r="C18" s="693"/>
      <c r="D18" s="86"/>
      <c r="E18" s="85"/>
      <c r="F18" s="85"/>
      <c r="G18" s="85"/>
      <c r="H18" s="85"/>
      <c r="I18" s="85"/>
      <c r="J18" s="85"/>
      <c r="K18" s="85"/>
      <c r="L18" s="85"/>
      <c r="M18" s="80"/>
    </row>
    <row r="19" spans="1:13">
      <c r="A19" s="81"/>
      <c r="B19" s="81"/>
      <c r="C19" s="81"/>
      <c r="D19" s="81"/>
      <c r="E19" s="81"/>
      <c r="F19" s="81"/>
      <c r="G19" s="81"/>
      <c r="H19" s="81"/>
      <c r="I19" s="81"/>
      <c r="J19" s="81"/>
      <c r="K19" s="81"/>
      <c r="L19" s="81"/>
      <c r="M19" s="81"/>
    </row>
    <row r="20" spans="1:13" ht="15" thickBot="1">
      <c r="A20" s="89"/>
      <c r="B20" s="90"/>
      <c r="C20" s="580"/>
      <c r="D20" s="692" t="s">
        <v>176</v>
      </c>
      <c r="E20" s="692"/>
      <c r="F20" s="692"/>
      <c r="G20" s="692"/>
      <c r="H20" s="692"/>
      <c r="I20" s="692"/>
      <c r="J20" s="692"/>
      <c r="K20" s="692"/>
      <c r="L20" s="692"/>
      <c r="M20" s="692"/>
    </row>
    <row r="21" spans="1:13" ht="16.95" customHeight="1">
      <c r="A21" s="189"/>
      <c r="B21" s="185" t="s">
        <v>106</v>
      </c>
      <c r="C21" s="94" t="s">
        <v>75</v>
      </c>
      <c r="D21" s="108" t="s">
        <v>109</v>
      </c>
      <c r="E21" s="109" t="s">
        <v>110</v>
      </c>
      <c r="F21" s="109" t="s">
        <v>111</v>
      </c>
      <c r="G21" s="109" t="s">
        <v>112</v>
      </c>
      <c r="H21" s="109" t="s">
        <v>113</v>
      </c>
      <c r="I21" s="109" t="s">
        <v>114</v>
      </c>
      <c r="J21" s="109" t="s">
        <v>115</v>
      </c>
      <c r="K21" s="109" t="s">
        <v>116</v>
      </c>
      <c r="L21" s="109" t="s">
        <v>117</v>
      </c>
      <c r="M21" s="110" t="s">
        <v>118</v>
      </c>
    </row>
    <row r="22" spans="1:13" ht="15" customHeight="1">
      <c r="A22" s="190"/>
      <c r="B22" s="106" t="s">
        <v>177</v>
      </c>
      <c r="C22" s="95">
        <v>0</v>
      </c>
      <c r="D22" s="111">
        <v>0</v>
      </c>
      <c r="E22" s="92">
        <v>0</v>
      </c>
      <c r="F22" s="92">
        <v>0</v>
      </c>
      <c r="G22" s="92">
        <v>0</v>
      </c>
      <c r="H22" s="92">
        <v>0</v>
      </c>
      <c r="I22" s="92">
        <v>0</v>
      </c>
      <c r="J22" s="92">
        <v>0</v>
      </c>
      <c r="K22" s="92">
        <v>0</v>
      </c>
      <c r="L22" s="92">
        <v>0</v>
      </c>
      <c r="M22" s="112">
        <v>0</v>
      </c>
    </row>
    <row r="23" spans="1:13" ht="17.25" customHeight="1">
      <c r="A23" s="190"/>
      <c r="B23" s="106" t="s">
        <v>178</v>
      </c>
      <c r="C23" s="95">
        <f>SUM(D23:M23)</f>
        <v>3665607.658230002</v>
      </c>
      <c r="D23" s="111">
        <f>'TCO AS IS - SW'!E5+'TCO AS IS - SW'!E15</f>
        <v>230000</v>
      </c>
      <c r="E23" s="92">
        <f>'TCO AS IS - SW'!E6+'TCO AS IS - SW'!E16</f>
        <v>253000.00000000003</v>
      </c>
      <c r="F23" s="92">
        <f>'TCO AS IS - SW'!E7+'TCO AS IS - SW'!E17</f>
        <v>278300.00000000006</v>
      </c>
      <c r="G23" s="92">
        <f>'TCO AS IS - SW'!E8+'TCO AS IS - SW'!E18</f>
        <v>306130.00000000012</v>
      </c>
      <c r="H23" s="92">
        <f>'TCO AS IS - SW'!E9+'TCO AS IS - SW'!E19</f>
        <v>336743.00000000017</v>
      </c>
      <c r="I23" s="92">
        <f>'TCO AS IS - SW'!E10+'TCO AS IS - SW'!E20</f>
        <v>370417.30000000022</v>
      </c>
      <c r="J23" s="92">
        <f>'TCO AS IS - SW'!E11+'TCO AS IS - SW'!E21</f>
        <v>407459.03000000026</v>
      </c>
      <c r="K23" s="92">
        <f>'TCO AS IS - SW'!E12+'TCO AS IS - SW'!E22</f>
        <v>448204.93300000031</v>
      </c>
      <c r="L23" s="92">
        <f>'TCO AS IS - SW'!E13+'TCO AS IS - SW'!E23</f>
        <v>493025.4263000004</v>
      </c>
      <c r="M23" s="112">
        <f>'TCO AS IS - SW'!E14+'TCO AS IS - SW'!E24</f>
        <v>542327.96893000044</v>
      </c>
    </row>
    <row r="24" spans="1:13">
      <c r="A24" s="190"/>
      <c r="B24" s="106" t="s">
        <v>179</v>
      </c>
      <c r="C24" s="95">
        <v>0</v>
      </c>
      <c r="D24" s="111">
        <v>0</v>
      </c>
      <c r="E24" s="92">
        <v>0</v>
      </c>
      <c r="F24" s="92">
        <v>0</v>
      </c>
      <c r="G24" s="92">
        <v>0</v>
      </c>
      <c r="H24" s="92">
        <v>0</v>
      </c>
      <c r="I24" s="92">
        <v>0</v>
      </c>
      <c r="J24" s="92">
        <v>0</v>
      </c>
      <c r="K24" s="92">
        <v>0</v>
      </c>
      <c r="L24" s="92">
        <v>0</v>
      </c>
      <c r="M24" s="112">
        <v>0</v>
      </c>
    </row>
    <row r="25" spans="1:13">
      <c r="A25" s="190"/>
      <c r="B25" s="106" t="s">
        <v>180</v>
      </c>
      <c r="C25" s="95">
        <f>SUM(D25:M25)</f>
        <v>0</v>
      </c>
      <c r="D25" s="111">
        <f>'TCO AS IS - SW'!E26+'TCO AS IS - SW'!E36+'TCO AS IS - SW'!E46+'TCO AS IS - SW'!E56+'TCO AS IS - SW'!E66</f>
        <v>0</v>
      </c>
      <c r="E25" s="92">
        <f>'TCO AS IS - SW'!E27+'TCO AS IS - SW'!E37+'TCO AS IS - SW'!E47+'TCO AS IS - SW'!E57+'TCO AS IS - SW'!E67</f>
        <v>0</v>
      </c>
      <c r="F25" s="92">
        <f>'TCO AS IS - SW'!E28+'TCO AS IS - SW'!E38+'TCO AS IS - SW'!E48+'TCO AS IS - SW'!E58+'TCO AS IS - SW'!E68</f>
        <v>0</v>
      </c>
      <c r="G25" s="92">
        <f>'TCO AS IS - SW'!E29+'TCO AS IS - SW'!E39+'TCO AS IS - SW'!E49+'TCO AS IS - SW'!E59+'TCO AS IS - SW'!E69</f>
        <v>0</v>
      </c>
      <c r="H25" s="92">
        <f>'TCO AS IS - SW'!E30+'TCO AS IS - SW'!E40+'TCO AS IS - SW'!E50+'TCO AS IS - SW'!E60+'TCO AS IS - SW'!E70</f>
        <v>0</v>
      </c>
      <c r="I25" s="92">
        <f>'TCO AS IS - SW'!E31+'TCO AS IS - SW'!E41+'TCO AS IS - SW'!E51+'TCO AS IS - SW'!E61+'TCO AS IS - SW'!E71</f>
        <v>0</v>
      </c>
      <c r="J25" s="92">
        <f>'TCO AS IS - SW'!E32+'TCO AS IS - SW'!E42+'TCO AS IS - SW'!E52+'TCO AS IS - SW'!E62+'TCO AS IS - SW'!E72</f>
        <v>0</v>
      </c>
      <c r="K25" s="92">
        <f>'TCO AS IS - SW'!E33+'TCO AS IS - SW'!E43+'TCO AS IS - SW'!E53+'TCO AS IS - SW'!E63+'TCO AS IS - SW'!E73</f>
        <v>0</v>
      </c>
      <c r="L25" s="92">
        <f>'TCO AS IS - SW'!E34+'TCO AS IS - SW'!E44+'TCO AS IS - SW'!E54+'TCO AS IS - SW'!E64+'TCO AS IS - SW'!E74</f>
        <v>0</v>
      </c>
      <c r="M25" s="112">
        <f>'TCO AS IS - SW'!E35+'TCO AS IS - SW'!E45+'TCO AS IS - SW'!E55+'TCO AS IS - SW'!E65+'TCO AS IS - SW'!E75</f>
        <v>0</v>
      </c>
    </row>
    <row r="26" spans="1:13">
      <c r="A26" s="190"/>
      <c r="B26" s="106" t="s">
        <v>182</v>
      </c>
      <c r="C26" s="95">
        <v>0</v>
      </c>
      <c r="D26" s="111">
        <v>0</v>
      </c>
      <c r="E26" s="92">
        <v>0</v>
      </c>
      <c r="F26" s="92">
        <v>0</v>
      </c>
      <c r="G26" s="92">
        <v>0</v>
      </c>
      <c r="H26" s="92">
        <v>0</v>
      </c>
      <c r="I26" s="92">
        <v>0</v>
      </c>
      <c r="J26" s="92">
        <v>0</v>
      </c>
      <c r="K26" s="92">
        <v>0</v>
      </c>
      <c r="L26" s="92">
        <v>0</v>
      </c>
      <c r="M26" s="112">
        <v>0</v>
      </c>
    </row>
    <row r="27" spans="1:13" ht="15" thickBot="1">
      <c r="A27" s="190"/>
      <c r="B27" s="107" t="s">
        <v>183</v>
      </c>
      <c r="C27" s="96">
        <f>SUM(D27:M27)</f>
        <v>0</v>
      </c>
      <c r="D27" s="113">
        <f>'TCO AS IS - HW'!E4+'TCO AS IS - HW'!E14+'TCO AS IS - HW'!E24+'TCO AS IS - HW'!E34+'TCO AS IS - HW'!E44</f>
        <v>0</v>
      </c>
      <c r="E27" s="114">
        <f>'TCO AS IS - HW'!E5+'TCO AS IS - HW'!E15+'TCO AS IS - HW'!E25+'TCO AS IS - HW'!E35+'TCO AS IS - HW'!E45</f>
        <v>0</v>
      </c>
      <c r="F27" s="114">
        <f>'TCO AS IS - HW'!E6+'TCO AS IS - HW'!E16+'TCO AS IS - HW'!E26+'TCO AS IS - HW'!E36+'TCO AS IS - HW'!E46</f>
        <v>0</v>
      </c>
      <c r="G27" s="114">
        <f>'TCO AS IS - HW'!E7+'TCO AS IS - HW'!E17+'TCO AS IS - HW'!E27+'TCO AS IS - HW'!E37+'TCO AS IS - HW'!E47</f>
        <v>0</v>
      </c>
      <c r="H27" s="114">
        <f>'TCO AS IS - HW'!E8+'TCO AS IS - HW'!E18+'TCO AS IS - HW'!E28+'TCO AS IS - HW'!E38+'TCO AS IS - HW'!E48</f>
        <v>0</v>
      </c>
      <c r="I27" s="114">
        <f>'TCO AS IS - HW'!E9+'TCO AS IS - HW'!E19+'TCO AS IS - HW'!E29+'TCO AS IS - HW'!E39+'TCO AS IS - HW'!E49</f>
        <v>0</v>
      </c>
      <c r="J27" s="114">
        <f>'TCO AS IS - HW'!E10+'TCO AS IS - HW'!E20+'TCO AS IS - HW'!E30+'TCO AS IS - HW'!E40+'TCO AS IS - HW'!E50</f>
        <v>0</v>
      </c>
      <c r="K27" s="114">
        <f>'TCO AS IS - HW'!E11+'TCO AS IS - HW'!E21+'TCO AS IS - HW'!E31+'TCO AS IS - HW'!E41+'TCO AS IS - HW'!E51</f>
        <v>0</v>
      </c>
      <c r="L27" s="114">
        <f>'TCO AS IS - HW'!E12+'TCO AS IS - HW'!E22+'TCO AS IS - HW'!E32+'TCO AS IS - HW'!E42+'TCO AS IS - HW'!E52</f>
        <v>0</v>
      </c>
      <c r="M27" s="115">
        <f>'TCO AS IS - HW'!E13+'TCO AS IS - HW'!E23+'TCO AS IS - HW'!E33+'TCO AS IS - HW'!E43+'TCO AS IS - HW'!E53</f>
        <v>0</v>
      </c>
    </row>
    <row r="28" spans="1:13" ht="15" thickBot="1">
      <c r="A28" s="191"/>
      <c r="B28" s="91" t="s">
        <v>184</v>
      </c>
      <c r="C28" s="97">
        <f t="shared" ref="C28:M28" si="2">SUM(C22:C27)</f>
        <v>3665607.658230002</v>
      </c>
      <c r="D28" s="93">
        <f t="shared" si="2"/>
        <v>230000</v>
      </c>
      <c r="E28" s="83">
        <f t="shared" si="2"/>
        <v>253000.00000000003</v>
      </c>
      <c r="F28" s="83">
        <f t="shared" si="2"/>
        <v>278300.00000000006</v>
      </c>
      <c r="G28" s="83">
        <f t="shared" si="2"/>
        <v>306130.00000000012</v>
      </c>
      <c r="H28" s="83">
        <f t="shared" si="2"/>
        <v>336743.00000000017</v>
      </c>
      <c r="I28" s="83">
        <f t="shared" si="2"/>
        <v>370417.30000000022</v>
      </c>
      <c r="J28" s="83">
        <f t="shared" si="2"/>
        <v>407459.03000000026</v>
      </c>
      <c r="K28" s="83">
        <f t="shared" si="2"/>
        <v>448204.93300000031</v>
      </c>
      <c r="L28" s="99">
        <f t="shared" si="2"/>
        <v>493025.4263000004</v>
      </c>
      <c r="M28" s="98">
        <f t="shared" si="2"/>
        <v>542327.96893000044</v>
      </c>
    </row>
    <row r="29" spans="1:13">
      <c r="A29" s="182"/>
      <c r="B29" s="183"/>
      <c r="C29" s="184"/>
      <c r="D29" s="184"/>
      <c r="E29" s="184"/>
      <c r="F29" s="184"/>
      <c r="G29" s="184"/>
      <c r="H29" s="184"/>
      <c r="I29" s="184"/>
      <c r="J29" s="184"/>
      <c r="K29" s="184"/>
      <c r="L29" s="184"/>
      <c r="M29" s="184"/>
    </row>
    <row r="32" spans="1:13" ht="15.75" customHeight="1">
      <c r="A32" s="693" t="s">
        <v>186</v>
      </c>
      <c r="B32" s="693"/>
      <c r="C32" s="693"/>
    </row>
    <row r="34" spans="1:13" ht="15" thickBot="1"/>
    <row r="35" spans="1:13">
      <c r="A35" s="189"/>
      <c r="B35" s="185" t="s">
        <v>159</v>
      </c>
      <c r="C35" s="132" t="s">
        <v>75</v>
      </c>
      <c r="D35" s="133" t="s">
        <v>109</v>
      </c>
      <c r="E35" s="134" t="s">
        <v>110</v>
      </c>
      <c r="F35" s="134" t="s">
        <v>111</v>
      </c>
      <c r="G35" s="134" t="s">
        <v>112</v>
      </c>
      <c r="H35" s="134" t="s">
        <v>113</v>
      </c>
      <c r="I35" s="134" t="s">
        <v>114</v>
      </c>
      <c r="J35" s="134" t="s">
        <v>115</v>
      </c>
      <c r="K35" s="134" t="s">
        <v>116</v>
      </c>
      <c r="L35" s="134" t="s">
        <v>117</v>
      </c>
      <c r="M35" s="135" t="s">
        <v>118</v>
      </c>
    </row>
    <row r="36" spans="1:13">
      <c r="A36" s="190"/>
      <c r="B36" s="136" t="s">
        <v>177</v>
      </c>
      <c r="C36" s="137">
        <f>SUM(D36:M36)</f>
        <v>0</v>
      </c>
      <c r="D36" s="138">
        <f t="shared" ref="D36:M36" si="3">D7-D22</f>
        <v>0</v>
      </c>
      <c r="E36" s="139">
        <f t="shared" si="3"/>
        <v>0</v>
      </c>
      <c r="F36" s="139">
        <f t="shared" si="3"/>
        <v>0</v>
      </c>
      <c r="G36" s="139">
        <f t="shared" si="3"/>
        <v>0</v>
      </c>
      <c r="H36" s="139">
        <f t="shared" si="3"/>
        <v>0</v>
      </c>
      <c r="I36" s="139">
        <f t="shared" si="3"/>
        <v>0</v>
      </c>
      <c r="J36" s="139">
        <f t="shared" si="3"/>
        <v>0</v>
      </c>
      <c r="K36" s="139">
        <f t="shared" si="3"/>
        <v>0</v>
      </c>
      <c r="L36" s="139">
        <f t="shared" si="3"/>
        <v>0</v>
      </c>
      <c r="M36" s="149">
        <f t="shared" si="3"/>
        <v>0</v>
      </c>
    </row>
    <row r="37" spans="1:13">
      <c r="A37" s="190"/>
      <c r="B37" s="141" t="s">
        <v>178</v>
      </c>
      <c r="C37" s="137">
        <f t="shared" ref="C37:C43" si="4">SUM(D37:M37)</f>
        <v>-3665607.658230002</v>
      </c>
      <c r="D37" s="138">
        <f t="shared" ref="D37:M37" si="5">D8-D23</f>
        <v>-230000</v>
      </c>
      <c r="E37" s="139">
        <f t="shared" si="5"/>
        <v>-253000.00000000003</v>
      </c>
      <c r="F37" s="139">
        <f t="shared" si="5"/>
        <v>-278300.00000000006</v>
      </c>
      <c r="G37" s="139">
        <f t="shared" si="5"/>
        <v>-306130.00000000012</v>
      </c>
      <c r="H37" s="139">
        <f t="shared" si="5"/>
        <v>-336743.00000000017</v>
      </c>
      <c r="I37" s="139">
        <f t="shared" si="5"/>
        <v>-370417.30000000022</v>
      </c>
      <c r="J37" s="139">
        <f t="shared" si="5"/>
        <v>-407459.03000000026</v>
      </c>
      <c r="K37" s="139">
        <f t="shared" si="5"/>
        <v>-448204.93300000031</v>
      </c>
      <c r="L37" s="150">
        <f t="shared" si="5"/>
        <v>-493025.4263000004</v>
      </c>
      <c r="M37" s="140">
        <f t="shared" si="5"/>
        <v>-542327.96893000044</v>
      </c>
    </row>
    <row r="38" spans="1:13">
      <c r="A38" s="190"/>
      <c r="B38" s="136" t="s">
        <v>179</v>
      </c>
      <c r="C38" s="137">
        <f t="shared" si="4"/>
        <v>2742671.9387437501</v>
      </c>
      <c r="D38" s="138">
        <f t="shared" ref="D38:M38" si="6">D9-D24</f>
        <v>1384973.5662749999</v>
      </c>
      <c r="E38" s="139">
        <f t="shared" si="6"/>
        <v>1357698.3724687502</v>
      </c>
      <c r="F38" s="139">
        <f t="shared" si="6"/>
        <v>0</v>
      </c>
      <c r="G38" s="139">
        <f t="shared" si="6"/>
        <v>0</v>
      </c>
      <c r="H38" s="139">
        <f t="shared" si="6"/>
        <v>0</v>
      </c>
      <c r="I38" s="139">
        <f t="shared" si="6"/>
        <v>0</v>
      </c>
      <c r="J38" s="139">
        <f t="shared" si="6"/>
        <v>0</v>
      </c>
      <c r="K38" s="139">
        <f t="shared" si="6"/>
        <v>0</v>
      </c>
      <c r="L38" s="150">
        <f t="shared" si="6"/>
        <v>0</v>
      </c>
      <c r="M38" s="140">
        <f t="shared" si="6"/>
        <v>0</v>
      </c>
    </row>
    <row r="39" spans="1:13">
      <c r="A39" s="190"/>
      <c r="B39" s="106" t="s">
        <v>180</v>
      </c>
      <c r="C39" s="137">
        <f t="shared" si="4"/>
        <v>1316482.5305969997</v>
      </c>
      <c r="D39" s="138">
        <f t="shared" ref="D39:M39" si="7">D10-D25</f>
        <v>0</v>
      </c>
      <c r="E39" s="139">
        <f t="shared" si="7"/>
        <v>0</v>
      </c>
      <c r="F39" s="139">
        <f t="shared" si="7"/>
        <v>164560.31632462499</v>
      </c>
      <c r="G39" s="139">
        <f t="shared" si="7"/>
        <v>164560.31632462499</v>
      </c>
      <c r="H39" s="139">
        <f t="shared" si="7"/>
        <v>164560.31632462499</v>
      </c>
      <c r="I39" s="139">
        <f t="shared" si="7"/>
        <v>164560.31632462499</v>
      </c>
      <c r="J39" s="139">
        <f t="shared" si="7"/>
        <v>164560.31632462499</v>
      </c>
      <c r="K39" s="139">
        <f t="shared" si="7"/>
        <v>164560.31632462499</v>
      </c>
      <c r="L39" s="150">
        <f t="shared" si="7"/>
        <v>164560.31632462499</v>
      </c>
      <c r="M39" s="140">
        <f t="shared" si="7"/>
        <v>164560.31632462499</v>
      </c>
    </row>
    <row r="40" spans="1:13">
      <c r="A40" s="190"/>
      <c r="B40" s="106" t="s">
        <v>181</v>
      </c>
      <c r="C40" s="137">
        <f t="shared" si="4"/>
        <v>0</v>
      </c>
      <c r="D40" s="138">
        <f t="shared" ref="D40:M40" si="8">D11</f>
        <v>0</v>
      </c>
      <c r="E40" s="139">
        <f t="shared" si="8"/>
        <v>0</v>
      </c>
      <c r="F40" s="139">
        <f t="shared" si="8"/>
        <v>0</v>
      </c>
      <c r="G40" s="139">
        <f t="shared" si="8"/>
        <v>0</v>
      </c>
      <c r="H40" s="139">
        <f t="shared" si="8"/>
        <v>0</v>
      </c>
      <c r="I40" s="139">
        <f t="shared" si="8"/>
        <v>0</v>
      </c>
      <c r="J40" s="139">
        <f t="shared" si="8"/>
        <v>0</v>
      </c>
      <c r="K40" s="139">
        <f t="shared" si="8"/>
        <v>0</v>
      </c>
      <c r="L40" s="150">
        <f t="shared" si="8"/>
        <v>0</v>
      </c>
      <c r="M40" s="140">
        <f t="shared" si="8"/>
        <v>0</v>
      </c>
    </row>
    <row r="41" spans="1:13">
      <c r="A41" s="190"/>
      <c r="B41" s="106" t="s">
        <v>187</v>
      </c>
      <c r="C41" s="137">
        <f t="shared" si="4"/>
        <v>0</v>
      </c>
      <c r="D41" s="138">
        <f t="shared" ref="D41:M41" si="9">D12-D26</f>
        <v>0</v>
      </c>
      <c r="E41" s="139">
        <f t="shared" si="9"/>
        <v>0</v>
      </c>
      <c r="F41" s="139">
        <f t="shared" si="9"/>
        <v>0</v>
      </c>
      <c r="G41" s="139">
        <f t="shared" si="9"/>
        <v>0</v>
      </c>
      <c r="H41" s="139">
        <f t="shared" si="9"/>
        <v>0</v>
      </c>
      <c r="I41" s="139">
        <f t="shared" si="9"/>
        <v>0</v>
      </c>
      <c r="J41" s="139">
        <f t="shared" si="9"/>
        <v>0</v>
      </c>
      <c r="K41" s="139">
        <f t="shared" si="9"/>
        <v>0</v>
      </c>
      <c r="L41" s="150">
        <f t="shared" si="9"/>
        <v>0</v>
      </c>
      <c r="M41" s="140">
        <f t="shared" si="9"/>
        <v>0</v>
      </c>
    </row>
    <row r="42" spans="1:13">
      <c r="A42" s="190"/>
      <c r="B42" s="142" t="s">
        <v>188</v>
      </c>
      <c r="C42" s="143">
        <f t="shared" si="4"/>
        <v>0</v>
      </c>
      <c r="D42" s="138">
        <f t="shared" ref="D42:M42" si="10">D13-D27</f>
        <v>0</v>
      </c>
      <c r="E42" s="139">
        <f t="shared" si="10"/>
        <v>0</v>
      </c>
      <c r="F42" s="139">
        <f t="shared" si="10"/>
        <v>0</v>
      </c>
      <c r="G42" s="139">
        <f t="shared" si="10"/>
        <v>0</v>
      </c>
      <c r="H42" s="139">
        <f t="shared" si="10"/>
        <v>0</v>
      </c>
      <c r="I42" s="139">
        <f t="shared" si="10"/>
        <v>0</v>
      </c>
      <c r="J42" s="139">
        <f t="shared" si="10"/>
        <v>0</v>
      </c>
      <c r="K42" s="139">
        <f t="shared" si="10"/>
        <v>0</v>
      </c>
      <c r="L42" s="150">
        <f t="shared" si="10"/>
        <v>0</v>
      </c>
      <c r="M42" s="140">
        <f t="shared" si="10"/>
        <v>0</v>
      </c>
    </row>
    <row r="43" spans="1:13" ht="15" thickBot="1">
      <c r="A43" s="190"/>
      <c r="B43" s="106" t="s">
        <v>83</v>
      </c>
      <c r="C43" s="137">
        <f t="shared" si="4"/>
        <v>137133.59693718751</v>
      </c>
      <c r="D43" s="138">
        <f t="shared" ref="D43:M43" si="11">D14</f>
        <v>54853.438774875009</v>
      </c>
      <c r="E43" s="139">
        <f t="shared" si="11"/>
        <v>82280.158162312509</v>
      </c>
      <c r="F43" s="139">
        <f t="shared" si="11"/>
        <v>0</v>
      </c>
      <c r="G43" s="139">
        <f t="shared" si="11"/>
        <v>0</v>
      </c>
      <c r="H43" s="139">
        <f t="shared" si="11"/>
        <v>0</v>
      </c>
      <c r="I43" s="139">
        <f t="shared" si="11"/>
        <v>0</v>
      </c>
      <c r="J43" s="139">
        <f t="shared" si="11"/>
        <v>0</v>
      </c>
      <c r="K43" s="139">
        <f t="shared" si="11"/>
        <v>0</v>
      </c>
      <c r="L43" s="150">
        <f t="shared" si="11"/>
        <v>0</v>
      </c>
      <c r="M43" s="140">
        <f t="shared" si="11"/>
        <v>0</v>
      </c>
    </row>
    <row r="44" spans="1:13" ht="15" thickBot="1">
      <c r="A44" s="191"/>
      <c r="B44" s="91" t="s">
        <v>184</v>
      </c>
      <c r="C44" s="144">
        <f>SUM(D44:M44)</f>
        <v>448400.2498856234</v>
      </c>
      <c r="D44" s="145">
        <f>SUM(D36:D43)</f>
        <v>1209827.0050498748</v>
      </c>
      <c r="E44" s="146">
        <f t="shared" ref="E44:M44" si="12">SUM(E36:E42)</f>
        <v>1104698.3724687502</v>
      </c>
      <c r="F44" s="146">
        <f t="shared" si="12"/>
        <v>-113739.68367537507</v>
      </c>
      <c r="G44" s="146">
        <f t="shared" si="12"/>
        <v>-141569.68367537513</v>
      </c>
      <c r="H44" s="146">
        <f t="shared" si="12"/>
        <v>-172182.68367537518</v>
      </c>
      <c r="I44" s="146">
        <f t="shared" si="12"/>
        <v>-205856.98367537523</v>
      </c>
      <c r="J44" s="146">
        <f t="shared" si="12"/>
        <v>-242898.71367537527</v>
      </c>
      <c r="K44" s="146">
        <f t="shared" si="12"/>
        <v>-283644.61667537532</v>
      </c>
      <c r="L44" s="147">
        <f t="shared" si="12"/>
        <v>-328465.10997537541</v>
      </c>
      <c r="M44" s="148">
        <f t="shared" si="12"/>
        <v>-377767.65260537545</v>
      </c>
    </row>
  </sheetData>
  <mergeCells count="4">
    <mergeCell ref="D5:M5"/>
    <mergeCell ref="A18:C18"/>
    <mergeCell ref="D20:M20"/>
    <mergeCell ref="A32:C32"/>
  </mergeCells>
  <pageMargins left="0.7" right="0.7" top="0.75" bottom="0.75" header="0.3" footer="0.3"/>
  <pageSetup paperSize="9" scale="3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29</vt:i4>
      </vt:variant>
      <vt:variant>
        <vt:lpstr>Pomenované rozsahy</vt:lpstr>
      </vt:variant>
      <vt:variant>
        <vt:i4>7</vt:i4>
      </vt:variant>
    </vt:vector>
  </HeadingPairs>
  <TitlesOfParts>
    <vt:vector size="36" baseType="lpstr">
      <vt:lpstr>Úvod</vt:lpstr>
      <vt:lpstr>Zoznam hárkov</vt:lpstr>
      <vt:lpstr>Sumarizácia</vt:lpstr>
      <vt:lpstr>CBA - Agendové IS</vt:lpstr>
      <vt:lpstr>Analyza citlivosti - AgendovéIS</vt:lpstr>
      <vt:lpstr>Prínosy - Agendové IS</vt:lpstr>
      <vt:lpstr>Výdavky - Agendové IS</vt:lpstr>
      <vt:lpstr>Parametre - Agendové IS</vt:lpstr>
      <vt:lpstr>TCO</vt:lpstr>
      <vt:lpstr>TCO AS IS - SW</vt:lpstr>
      <vt:lpstr>TCO AS IS - HW</vt:lpstr>
      <vt:lpstr>TCO TO BE- SW</vt:lpstr>
      <vt:lpstr>TCO TO BE - HW</vt:lpstr>
      <vt:lpstr>Rozpočet - HW a licencie</vt:lpstr>
      <vt:lpstr>Rozpocet - Vyvoj aplikacii</vt:lpstr>
      <vt:lpstr>Harmonogram</vt:lpstr>
      <vt:lpstr>AKTIVITY_POZICIE</vt:lpstr>
      <vt:lpstr>MODULY_CBA</vt:lpstr>
      <vt:lpstr>SUMA_Kategorie</vt:lpstr>
      <vt:lpstr>KATALOG_POZIADAVKY</vt:lpstr>
      <vt:lpstr>TFC_v02</vt:lpstr>
      <vt:lpstr>ECF_v02</vt:lpstr>
      <vt:lpstr>UAW_v02</vt:lpstr>
      <vt:lpstr>INKREMENTY</vt:lpstr>
      <vt:lpstr>Faktory</vt:lpstr>
      <vt:lpstr>Procesné mapy</vt:lpstr>
      <vt:lpstr>Procesy - AS IS</vt:lpstr>
      <vt:lpstr>Procesy - TO BE</vt:lpstr>
      <vt:lpstr>Rozdelenie prínosov</vt:lpstr>
      <vt:lpstr>'TCO TO BE - HW'!_ftn1</vt:lpstr>
      <vt:lpstr>'TCO TO BE - HW'!_ftnref1</vt:lpstr>
      <vt:lpstr>Faza</vt:lpstr>
      <vt:lpstr>Inkrement</vt:lpstr>
      <vt:lpstr>MODULY</vt:lpstr>
      <vt:lpstr>Moduly_2</vt:lpstr>
      <vt:lpstr>Pozicia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Krok Martin</dc:creator>
  <cp:keywords/>
  <dc:description/>
  <cp:lastModifiedBy>peter duris</cp:lastModifiedBy>
  <cp:revision/>
  <dcterms:created xsi:type="dcterms:W3CDTF">2015-01-29T13:50:20Z</dcterms:created>
  <dcterms:modified xsi:type="dcterms:W3CDTF">2020-12-11T08:39:42Z</dcterms:modified>
  <cp:category/>
  <cp:contentStatus/>
</cp:coreProperties>
</file>